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75" yWindow="285" windowWidth="15960" windowHeight="9465" tabRatio="737" activeTab="3"/>
  </bookViews>
  <sheets>
    <sheet name="Metas inversión 876" sheetId="5" r:id="rId1"/>
    <sheet name="Actividades inversión 876" sheetId="6" r:id="rId2"/>
    <sheet name="Metas gestión" sheetId="4" r:id="rId3"/>
    <sheet name="Actividades gestión" sheetId="2" r:id="rId4"/>
  </sheets>
  <externalReferences>
    <externalReference r:id="rId5"/>
    <externalReference r:id="rId6"/>
  </externalReferences>
  <definedNames>
    <definedName name="_xlnm._FilterDatabase" localSheetId="3" hidden="1">'Actividades gestión'!$A$3:$V$3</definedName>
    <definedName name="_xlnm._FilterDatabase" localSheetId="1" hidden="1">'Actividades inversión 876'!$A$13:$AU$52</definedName>
    <definedName name="_xlnm._FilterDatabase" localSheetId="2" hidden="1">'Metas gestión'!$B$6:$AA$7</definedName>
    <definedName name="_xlnm._FilterDatabase" localSheetId="0" hidden="1">'Metas inversión 876'!$A$17:$AA$237</definedName>
    <definedName name="_xlnm.Print_Area" localSheetId="2">'Metas gestión'!#REF!</definedName>
    <definedName name="_xlnm.Print_Area" localSheetId="0">'Metas inversión 876'!#REF!</definedName>
  </definedNames>
  <calcPr calcId="125725"/>
</workbook>
</file>

<file path=xl/calcChain.xml><?xml version="1.0" encoding="utf-8"?>
<calcChain xmlns="http://schemas.openxmlformats.org/spreadsheetml/2006/main">
  <c r="O54" i="6"/>
  <c r="N54"/>
  <c r="M54"/>
  <c r="AT53"/>
  <c r="AS53"/>
  <c r="AQ53"/>
  <c r="AP53"/>
  <c r="AN53"/>
  <c r="AM53"/>
  <c r="AK53"/>
  <c r="AJ53"/>
  <c r="AH53"/>
  <c r="AE53"/>
  <c r="AD53"/>
  <c r="AB53"/>
  <c r="AA53"/>
  <c r="Y53"/>
  <c r="X53"/>
  <c r="T53"/>
  <c r="S53"/>
  <c r="Q52"/>
  <c r="P52"/>
  <c r="O52"/>
  <c r="BP52" s="1"/>
  <c r="N52"/>
  <c r="M52"/>
  <c r="AX51"/>
  <c r="AW51"/>
  <c r="AV51"/>
  <c r="V51"/>
  <c r="BP51" s="1"/>
  <c r="U51"/>
  <c r="BM51" s="1"/>
  <c r="R51"/>
  <c r="R52" s="1"/>
  <c r="Q50"/>
  <c r="P50"/>
  <c r="AW50" s="1"/>
  <c r="O50"/>
  <c r="BP50" s="1"/>
  <c r="N50"/>
  <c r="M50"/>
  <c r="AW49"/>
  <c r="AV49"/>
  <c r="V49"/>
  <c r="BN49" s="1"/>
  <c r="U49"/>
  <c r="BM49" s="1"/>
  <c r="R49"/>
  <c r="AX49" s="1"/>
  <c r="Q48"/>
  <c r="P48"/>
  <c r="O48"/>
  <c r="N48"/>
  <c r="M48"/>
  <c r="AX47"/>
  <c r="AW47"/>
  <c r="AV47"/>
  <c r="V47"/>
  <c r="BP47" s="1"/>
  <c r="U47"/>
  <c r="BM47" s="1"/>
  <c r="R47"/>
  <c r="R48" s="1"/>
  <c r="BP46"/>
  <c r="R46"/>
  <c r="Q46"/>
  <c r="AX46" s="1"/>
  <c r="P46"/>
  <c r="AW46" s="1"/>
  <c r="O46"/>
  <c r="N46"/>
  <c r="AV46" s="1"/>
  <c r="M46"/>
  <c r="BP45"/>
  <c r="BM45"/>
  <c r="AX45"/>
  <c r="AW45"/>
  <c r="AV45"/>
  <c r="W45"/>
  <c r="V45"/>
  <c r="BN45" s="1"/>
  <c r="U45"/>
  <c r="Q44"/>
  <c r="P44"/>
  <c r="O44"/>
  <c r="BP44" s="1"/>
  <c r="N44"/>
  <c r="M44"/>
  <c r="BN43"/>
  <c r="AX43"/>
  <c r="AW43"/>
  <c r="AV43"/>
  <c r="V43"/>
  <c r="BP43" s="1"/>
  <c r="U43"/>
  <c r="BM43" s="1"/>
  <c r="BN42"/>
  <c r="AX42"/>
  <c r="AW42"/>
  <c r="AV42"/>
  <c r="AO42"/>
  <c r="AI42"/>
  <c r="V42"/>
  <c r="BP42" s="1"/>
  <c r="U42"/>
  <c r="BM42" s="1"/>
  <c r="R42"/>
  <c r="R44" s="1"/>
  <c r="R41"/>
  <c r="Q41"/>
  <c r="AX41" s="1"/>
  <c r="P41"/>
  <c r="AW41" s="1"/>
  <c r="O41"/>
  <c r="BP41" s="1"/>
  <c r="N41"/>
  <c r="AV41" s="1"/>
  <c r="M41"/>
  <c r="BP40"/>
  <c r="BN40"/>
  <c r="BM40"/>
  <c r="AW40"/>
  <c r="AV40"/>
  <c r="AU40"/>
  <c r="AR40"/>
  <c r="AO40"/>
  <c r="AL40"/>
  <c r="AI40"/>
  <c r="AF40"/>
  <c r="AC40"/>
  <c r="Z40"/>
  <c r="W40"/>
  <c r="R40"/>
  <c r="AX40" s="1"/>
  <c r="R39"/>
  <c r="Q39"/>
  <c r="AX39" s="1"/>
  <c r="P39"/>
  <c r="O39"/>
  <c r="BP39" s="1"/>
  <c r="N39"/>
  <c r="M39"/>
  <c r="BP38"/>
  <c r="BN38"/>
  <c r="AX38"/>
  <c r="AW38"/>
  <c r="AV38"/>
  <c r="AU38"/>
  <c r="AR38"/>
  <c r="AO38"/>
  <c r="AL38"/>
  <c r="AI38"/>
  <c r="AF38"/>
  <c r="AC38"/>
  <c r="Z38"/>
  <c r="U38"/>
  <c r="BM38" s="1"/>
  <c r="BP37"/>
  <c r="Q37"/>
  <c r="AX37" s="1"/>
  <c r="P37"/>
  <c r="O37"/>
  <c r="N37"/>
  <c r="AV37" s="1"/>
  <c r="M37"/>
  <c r="BP36"/>
  <c r="BN36"/>
  <c r="BM36"/>
  <c r="AW36"/>
  <c r="AV36"/>
  <c r="AU36"/>
  <c r="AR36"/>
  <c r="AO36"/>
  <c r="AL36"/>
  <c r="AI36"/>
  <c r="AF36"/>
  <c r="AC36"/>
  <c r="Z36"/>
  <c r="R36"/>
  <c r="R37" s="1"/>
  <c r="R35"/>
  <c r="Q35"/>
  <c r="P35"/>
  <c r="O35"/>
  <c r="N35"/>
  <c r="M35"/>
  <c r="BP34"/>
  <c r="BN34"/>
  <c r="BM34"/>
  <c r="AX34"/>
  <c r="AW34"/>
  <c r="AV34"/>
  <c r="AU34"/>
  <c r="AR34"/>
  <c r="AO34"/>
  <c r="AL34"/>
  <c r="AI34"/>
  <c r="AF34"/>
  <c r="AC34"/>
  <c r="Z34"/>
  <c r="BP33"/>
  <c r="BN33"/>
  <c r="AX33"/>
  <c r="AW33"/>
  <c r="AV33"/>
  <c r="U33"/>
  <c r="BM33" s="1"/>
  <c r="R32"/>
  <c r="Q32"/>
  <c r="P32"/>
  <c r="AW32" s="1"/>
  <c r="O32"/>
  <c r="BP32" s="1"/>
  <c r="N32"/>
  <c r="AV32" s="1"/>
  <c r="M32"/>
  <c r="BM31"/>
  <c r="AX31"/>
  <c r="AW31"/>
  <c r="AV31"/>
  <c r="AU31"/>
  <c r="AR31"/>
  <c r="AO31"/>
  <c r="AL31"/>
  <c r="AI31"/>
  <c r="AF31"/>
  <c r="AC31"/>
  <c r="Z31"/>
  <c r="V31"/>
  <c r="BN31" s="1"/>
  <c r="U31"/>
  <c r="BM30"/>
  <c r="AX30"/>
  <c r="AW30"/>
  <c r="AV30"/>
  <c r="V30"/>
  <c r="BN30" s="1"/>
  <c r="U30"/>
  <c r="Q29"/>
  <c r="P29"/>
  <c r="AW29" s="1"/>
  <c r="O29"/>
  <c r="BP29" s="1"/>
  <c r="N29"/>
  <c r="AV29" s="1"/>
  <c r="M29"/>
  <c r="BP28"/>
  <c r="BN28"/>
  <c r="BM28"/>
  <c r="AW28"/>
  <c r="AV28"/>
  <c r="AU28"/>
  <c r="AR28"/>
  <c r="AO28"/>
  <c r="AL28"/>
  <c r="AI28"/>
  <c r="AF28"/>
  <c r="AC28"/>
  <c r="Z28"/>
  <c r="R28"/>
  <c r="AX28" s="1"/>
  <c r="Q27"/>
  <c r="P27"/>
  <c r="O27"/>
  <c r="BP27" s="1"/>
  <c r="N27"/>
  <c r="M27"/>
  <c r="AX26"/>
  <c r="AW26"/>
  <c r="AV26"/>
  <c r="AU26"/>
  <c r="AR26"/>
  <c r="AO26"/>
  <c r="AL26"/>
  <c r="AI26"/>
  <c r="AF26"/>
  <c r="AC26"/>
  <c r="Z26"/>
  <c r="V26"/>
  <c r="BP26" s="1"/>
  <c r="U26"/>
  <c r="BM26" s="1"/>
  <c r="R26"/>
  <c r="R27" s="1"/>
  <c r="BP25"/>
  <c r="Q25"/>
  <c r="P25"/>
  <c r="AW25" s="1"/>
  <c r="O25"/>
  <c r="N25"/>
  <c r="AV25" s="1"/>
  <c r="M25"/>
  <c r="BP24"/>
  <c r="BN24"/>
  <c r="BM24"/>
  <c r="AW24"/>
  <c r="AV24"/>
  <c r="AU24"/>
  <c r="AR24"/>
  <c r="AO24"/>
  <c r="AL24"/>
  <c r="AI24"/>
  <c r="AF24"/>
  <c r="AC24"/>
  <c r="Z24"/>
  <c r="R24"/>
  <c r="AX24" s="1"/>
  <c r="Q23"/>
  <c r="AX23" s="1"/>
  <c r="P23"/>
  <c r="O23"/>
  <c r="BP23" s="1"/>
  <c r="N23"/>
  <c r="M23"/>
  <c r="BM22"/>
  <c r="AX22"/>
  <c r="AW22"/>
  <c r="AV22"/>
  <c r="AU22"/>
  <c r="AR22"/>
  <c r="AO22"/>
  <c r="AL22"/>
  <c r="AI22"/>
  <c r="AF22"/>
  <c r="AC22"/>
  <c r="Z22"/>
  <c r="V22"/>
  <c r="W22" s="1"/>
  <c r="R22"/>
  <c r="R23" s="1"/>
  <c r="Q21"/>
  <c r="Q53" s="1"/>
  <c r="P21"/>
  <c r="O21"/>
  <c r="N21"/>
  <c r="M21"/>
  <c r="M53" s="1"/>
  <c r="M55" s="1"/>
  <c r="BM20"/>
  <c r="AX20"/>
  <c r="AW20"/>
  <c r="AV20"/>
  <c r="V20"/>
  <c r="BP20" s="1"/>
  <c r="U20"/>
  <c r="BP19"/>
  <c r="BN19"/>
  <c r="BM19"/>
  <c r="AW19"/>
  <c r="AV19"/>
  <c r="W19"/>
  <c r="V19"/>
  <c r="R19"/>
  <c r="AX19" s="1"/>
  <c r="BP18"/>
  <c r="BN18"/>
  <c r="AX18"/>
  <c r="AW18"/>
  <c r="AV18"/>
  <c r="AG18"/>
  <c r="BM18" s="1"/>
  <c r="W18"/>
  <c r="R18"/>
  <c r="BP17"/>
  <c r="BM17"/>
  <c r="AX17"/>
  <c r="AW17"/>
  <c r="AV17"/>
  <c r="W17"/>
  <c r="V17"/>
  <c r="BN17" s="1"/>
  <c r="U17"/>
  <c r="BN16"/>
  <c r="BM16"/>
  <c r="AW16"/>
  <c r="AV16"/>
  <c r="V16"/>
  <c r="BP16" s="1"/>
  <c r="U16"/>
  <c r="R16"/>
  <c r="AX16" s="1"/>
  <c r="AX15"/>
  <c r="AW15"/>
  <c r="AV15"/>
  <c r="AU15"/>
  <c r="AR15"/>
  <c r="AO15"/>
  <c r="AL15"/>
  <c r="AI15"/>
  <c r="AF15"/>
  <c r="AC15"/>
  <c r="Z15"/>
  <c r="V15"/>
  <c r="BN15" s="1"/>
  <c r="U15"/>
  <c r="BM15" s="1"/>
  <c r="BL259" i="5"/>
  <c r="BK259"/>
  <c r="BJ259"/>
  <c r="BI259"/>
  <c r="BH259"/>
  <c r="BG259"/>
  <c r="AR259"/>
  <c r="AQ259"/>
  <c r="V259"/>
  <c r="U259"/>
  <c r="T259"/>
  <c r="S259"/>
  <c r="R259"/>
  <c r="Q259"/>
  <c r="BL258"/>
  <c r="BK258"/>
  <c r="BJ258"/>
  <c r="BI258"/>
  <c r="BH258"/>
  <c r="BG258"/>
  <c r="AR258"/>
  <c r="AQ258"/>
  <c r="V258"/>
  <c r="U258"/>
  <c r="T258"/>
  <c r="S258"/>
  <c r="R258"/>
  <c r="Q258"/>
  <c r="BL257"/>
  <c r="BK257"/>
  <c r="BJ257"/>
  <c r="BI257"/>
  <c r="BH257"/>
  <c r="BG257"/>
  <c r="AR257"/>
  <c r="AQ257"/>
  <c r="V257"/>
  <c r="U257"/>
  <c r="T257"/>
  <c r="S257"/>
  <c r="R257"/>
  <c r="Q257"/>
  <c r="BL256"/>
  <c r="BK256"/>
  <c r="BJ256"/>
  <c r="BI256"/>
  <c r="BH256"/>
  <c r="BG256"/>
  <c r="AR256"/>
  <c r="AQ256"/>
  <c r="V256"/>
  <c r="U256"/>
  <c r="T256"/>
  <c r="S256"/>
  <c r="R256"/>
  <c r="Q256"/>
  <c r="BL255"/>
  <c r="BK255"/>
  <c r="BJ255"/>
  <c r="BI255"/>
  <c r="BH255"/>
  <c r="BG255"/>
  <c r="AR255"/>
  <c r="AQ255"/>
  <c r="V255"/>
  <c r="U255"/>
  <c r="T255"/>
  <c r="S255"/>
  <c r="R255"/>
  <c r="BN255" s="1"/>
  <c r="Q255"/>
  <c r="AU254"/>
  <c r="AT254"/>
  <c r="AS254"/>
  <c r="AR254"/>
  <c r="AQ254"/>
  <c r="AU253"/>
  <c r="AT253"/>
  <c r="AS253"/>
  <c r="AR253"/>
  <c r="AQ253"/>
  <c r="AU252"/>
  <c r="AT252"/>
  <c r="AS252"/>
  <c r="AP252"/>
  <c r="AH252"/>
  <c r="AU251"/>
  <c r="AT251"/>
  <c r="AS251"/>
  <c r="AR251"/>
  <c r="AQ251"/>
  <c r="AU250"/>
  <c r="AT250"/>
  <c r="AS250"/>
  <c r="AR250"/>
  <c r="AQ250"/>
  <c r="AU249"/>
  <c r="AT249"/>
  <c r="AS249"/>
  <c r="AR249"/>
  <c r="AQ249"/>
  <c r="AU248"/>
  <c r="AT248"/>
  <c r="AS248"/>
  <c r="AR248"/>
  <c r="AQ248"/>
  <c r="AU247"/>
  <c r="AT247"/>
  <c r="AS247"/>
  <c r="AR247"/>
  <c r="AQ247"/>
  <c r="AU246"/>
  <c r="AT246"/>
  <c r="AS246"/>
  <c r="AR246"/>
  <c r="AQ246"/>
  <c r="AU245"/>
  <c r="AT245"/>
  <c r="AS245"/>
  <c r="AR245"/>
  <c r="AQ245"/>
  <c r="AU244"/>
  <c r="AT244"/>
  <c r="AS244"/>
  <c r="AP244"/>
  <c r="AO244"/>
  <c r="AO252" s="1"/>
  <c r="AN244"/>
  <c r="AN252" s="1"/>
  <c r="AM244"/>
  <c r="AM252" s="1"/>
  <c r="AL244"/>
  <c r="AL252" s="1"/>
  <c r="AK244"/>
  <c r="AK252" s="1"/>
  <c r="AJ244"/>
  <c r="AJ252" s="1"/>
  <c r="AI244"/>
  <c r="AI252" s="1"/>
  <c r="AH244"/>
  <c r="AG244"/>
  <c r="AG252" s="1"/>
  <c r="AF244"/>
  <c r="AF252" s="1"/>
  <c r="AE244"/>
  <c r="AE252" s="1"/>
  <c r="AD244"/>
  <c r="AD252" s="1"/>
  <c r="AC244"/>
  <c r="AC252" s="1"/>
  <c r="AU243"/>
  <c r="AT243"/>
  <c r="AS243"/>
  <c r="AR243"/>
  <c r="AQ243"/>
  <c r="AU242"/>
  <c r="AT242"/>
  <c r="AS242"/>
  <c r="AR242"/>
  <c r="AQ242"/>
  <c r="AU241"/>
  <c r="AT241"/>
  <c r="AS241"/>
  <c r="AR241"/>
  <c r="AQ241"/>
  <c r="AU240"/>
  <c r="AT240"/>
  <c r="AS240"/>
  <c r="AR240"/>
  <c r="AQ240"/>
  <c r="AU239"/>
  <c r="AT239"/>
  <c r="AS239"/>
  <c r="AR239"/>
  <c r="AQ239"/>
  <c r="BL238"/>
  <c r="BK238"/>
  <c r="BJ238"/>
  <c r="BI238"/>
  <c r="BH238"/>
  <c r="BG238"/>
  <c r="AR238"/>
  <c r="AQ238"/>
  <c r="V238"/>
  <c r="U238"/>
  <c r="T238"/>
  <c r="S238"/>
  <c r="R238"/>
  <c r="Q238"/>
  <c r="AU237"/>
  <c r="AT237"/>
  <c r="AS237"/>
  <c r="AR237"/>
  <c r="AQ237"/>
  <c r="AU236"/>
  <c r="AT236"/>
  <c r="AS236"/>
  <c r="AR236"/>
  <c r="AQ236"/>
  <c r="AU235"/>
  <c r="AT235"/>
  <c r="AS235"/>
  <c r="AL235"/>
  <c r="AD235"/>
  <c r="AU234"/>
  <c r="AT234"/>
  <c r="AS234"/>
  <c r="AR234"/>
  <c r="AQ234"/>
  <c r="AU233"/>
  <c r="AT233"/>
  <c r="AS233"/>
  <c r="AR233"/>
  <c r="AQ233"/>
  <c r="AU232"/>
  <c r="AT232"/>
  <c r="AS232"/>
  <c r="AR232"/>
  <c r="AQ232"/>
  <c r="AU231"/>
  <c r="AT231"/>
  <c r="AS231"/>
  <c r="AR231"/>
  <c r="AQ231"/>
  <c r="AU230"/>
  <c r="AT230"/>
  <c r="AS230"/>
  <c r="AR230"/>
  <c r="AQ230"/>
  <c r="AU229"/>
  <c r="AT229"/>
  <c r="AS229"/>
  <c r="AR229"/>
  <c r="AQ229"/>
  <c r="AU228"/>
  <c r="AT228"/>
  <c r="AS228"/>
  <c r="AR228"/>
  <c r="AQ228"/>
  <c r="AU227"/>
  <c r="AT227"/>
  <c r="AS227"/>
  <c r="AP227"/>
  <c r="AP235" s="1"/>
  <c r="AO227"/>
  <c r="AO235" s="1"/>
  <c r="AN227"/>
  <c r="AN235" s="1"/>
  <c r="AM227"/>
  <c r="AM235" s="1"/>
  <c r="AL227"/>
  <c r="AK227"/>
  <c r="AK235" s="1"/>
  <c r="AJ227"/>
  <c r="AJ235" s="1"/>
  <c r="AI227"/>
  <c r="AI235" s="1"/>
  <c r="AH227"/>
  <c r="AH235" s="1"/>
  <c r="AG227"/>
  <c r="AG235" s="1"/>
  <c r="AF227"/>
  <c r="AF235" s="1"/>
  <c r="AE227"/>
  <c r="AE235" s="1"/>
  <c r="AD227"/>
  <c r="AC227"/>
  <c r="AC235" s="1"/>
  <c r="AU226"/>
  <c r="AT226"/>
  <c r="AS226"/>
  <c r="AR226"/>
  <c r="AQ226"/>
  <c r="AU225"/>
  <c r="AT225"/>
  <c r="AS225"/>
  <c r="AR225"/>
  <c r="AQ225"/>
  <c r="AU224"/>
  <c r="AT224"/>
  <c r="AS224"/>
  <c r="AR224"/>
  <c r="AQ224"/>
  <c r="AU223"/>
  <c r="AT223"/>
  <c r="AS223"/>
  <c r="AR223"/>
  <c r="AQ223"/>
  <c r="AU222"/>
  <c r="AT222"/>
  <c r="AS222"/>
  <c r="AR222"/>
  <c r="AQ222"/>
  <c r="BL221"/>
  <c r="BK221"/>
  <c r="BJ221"/>
  <c r="BI221"/>
  <c r="BH221"/>
  <c r="BG221"/>
  <c r="AR221"/>
  <c r="AQ221"/>
  <c r="V221"/>
  <c r="U221"/>
  <c r="T221"/>
  <c r="S221"/>
  <c r="R221"/>
  <c r="Q221"/>
  <c r="AU220"/>
  <c r="AT220"/>
  <c r="AS220"/>
  <c r="AR220"/>
  <c r="AQ220"/>
  <c r="AU219"/>
  <c r="AT219"/>
  <c r="AS219"/>
  <c r="AL219"/>
  <c r="AI219"/>
  <c r="AD219"/>
  <c r="AU218"/>
  <c r="AT218"/>
  <c r="AS218"/>
  <c r="AR218"/>
  <c r="AQ218"/>
  <c r="AU217"/>
  <c r="AT217"/>
  <c r="AS217"/>
  <c r="AR217"/>
  <c r="AQ217"/>
  <c r="AU216"/>
  <c r="AT216"/>
  <c r="AS216"/>
  <c r="AR216"/>
  <c r="AQ216"/>
  <c r="AU215"/>
  <c r="AT215"/>
  <c r="AS215"/>
  <c r="AR215"/>
  <c r="AQ215"/>
  <c r="AU214"/>
  <c r="AT214"/>
  <c r="AS214"/>
  <c r="AR214"/>
  <c r="AQ214"/>
  <c r="AU213"/>
  <c r="AT213"/>
  <c r="AS213"/>
  <c r="AR213"/>
  <c r="AQ213"/>
  <c r="AU212"/>
  <c r="AT212"/>
  <c r="AS212"/>
  <c r="AR212"/>
  <c r="AQ212"/>
  <c r="AU211"/>
  <c r="AT211"/>
  <c r="AS211"/>
  <c r="AP211"/>
  <c r="AP219" s="1"/>
  <c r="AO211"/>
  <c r="AO219" s="1"/>
  <c r="AN211"/>
  <c r="AN219" s="1"/>
  <c r="AM211"/>
  <c r="AM219" s="1"/>
  <c r="AL211"/>
  <c r="AK211"/>
  <c r="AK219" s="1"/>
  <c r="AJ211"/>
  <c r="AJ219" s="1"/>
  <c r="AI211"/>
  <c r="AH211"/>
  <c r="AH219" s="1"/>
  <c r="AG211"/>
  <c r="AG219" s="1"/>
  <c r="AF211"/>
  <c r="AF219" s="1"/>
  <c r="AE211"/>
  <c r="AE219" s="1"/>
  <c r="AD211"/>
  <c r="AC211"/>
  <c r="AC219" s="1"/>
  <c r="AU210"/>
  <c r="AT210"/>
  <c r="AS210"/>
  <c r="AR210"/>
  <c r="AQ210"/>
  <c r="AU209"/>
  <c r="AT209"/>
  <c r="AS209"/>
  <c r="AR209"/>
  <c r="AQ209"/>
  <c r="AU208"/>
  <c r="AT208"/>
  <c r="AS208"/>
  <c r="AR208"/>
  <c r="AQ208"/>
  <c r="AU207"/>
  <c r="AT207"/>
  <c r="AS207"/>
  <c r="AR207"/>
  <c r="AQ207"/>
  <c r="AU206"/>
  <c r="AT206"/>
  <c r="AS206"/>
  <c r="AR206"/>
  <c r="AQ206"/>
  <c r="BL205"/>
  <c r="BK205"/>
  <c r="BJ205"/>
  <c r="BI205"/>
  <c r="BH205"/>
  <c r="BG205"/>
  <c r="AR205"/>
  <c r="AQ205"/>
  <c r="V205"/>
  <c r="U205"/>
  <c r="T205"/>
  <c r="S205"/>
  <c r="R205"/>
  <c r="Q205"/>
  <c r="AU204"/>
  <c r="AT204"/>
  <c r="AS204"/>
  <c r="AR204"/>
  <c r="AQ204"/>
  <c r="AU203"/>
  <c r="AT203"/>
  <c r="AS203"/>
  <c r="AP203"/>
  <c r="AO203"/>
  <c r="AL203"/>
  <c r="AK203"/>
  <c r="AH203"/>
  <c r="AG203"/>
  <c r="AD203"/>
  <c r="AC203"/>
  <c r="AU202"/>
  <c r="AT202"/>
  <c r="AS202"/>
  <c r="AR202"/>
  <c r="AQ202"/>
  <c r="AU201"/>
  <c r="AT201"/>
  <c r="AS201"/>
  <c r="AR201"/>
  <c r="AQ201"/>
  <c r="AU200"/>
  <c r="AT200"/>
  <c r="AS200"/>
  <c r="AR200"/>
  <c r="AQ200"/>
  <c r="AU199"/>
  <c r="AT199"/>
  <c r="AS199"/>
  <c r="AR199"/>
  <c r="AQ199"/>
  <c r="AU198"/>
  <c r="AT198"/>
  <c r="AS198"/>
  <c r="AR198"/>
  <c r="AQ198"/>
  <c r="AU197"/>
  <c r="AT197"/>
  <c r="AS197"/>
  <c r="AR197"/>
  <c r="AQ197"/>
  <c r="AU196"/>
  <c r="AT196"/>
  <c r="AS196"/>
  <c r="AR196"/>
  <c r="AQ196"/>
  <c r="AU195"/>
  <c r="AT195"/>
  <c r="AS195"/>
  <c r="AP195"/>
  <c r="AO195"/>
  <c r="AN195"/>
  <c r="AN203" s="1"/>
  <c r="AM195"/>
  <c r="AM203" s="1"/>
  <c r="AL195"/>
  <c r="AK195"/>
  <c r="AJ195"/>
  <c r="AJ203" s="1"/>
  <c r="AI195"/>
  <c r="AI203" s="1"/>
  <c r="AH195"/>
  <c r="AG195"/>
  <c r="AF195"/>
  <c r="AF203" s="1"/>
  <c r="AE195"/>
  <c r="AQ195" s="1"/>
  <c r="AD195"/>
  <c r="AC195"/>
  <c r="AU194"/>
  <c r="AT194"/>
  <c r="AS194"/>
  <c r="AR194"/>
  <c r="AQ194"/>
  <c r="AU193"/>
  <c r="AT193"/>
  <c r="AS193"/>
  <c r="AR193"/>
  <c r="AQ193"/>
  <c r="AU192"/>
  <c r="AT192"/>
  <c r="AS192"/>
  <c r="AR192"/>
  <c r="AQ192"/>
  <c r="AU191"/>
  <c r="AT191"/>
  <c r="AS191"/>
  <c r="AR191"/>
  <c r="AQ191"/>
  <c r="AU190"/>
  <c r="AT190"/>
  <c r="AS190"/>
  <c r="AR190"/>
  <c r="AQ190"/>
  <c r="BL189"/>
  <c r="BK189"/>
  <c r="BJ189"/>
  <c r="BI189"/>
  <c r="BH189"/>
  <c r="BG189"/>
  <c r="AR189"/>
  <c r="AQ189"/>
  <c r="V189"/>
  <c r="U189"/>
  <c r="T189"/>
  <c r="S189"/>
  <c r="R189"/>
  <c r="AS189" s="1"/>
  <c r="Q189"/>
  <c r="AU188"/>
  <c r="AT188"/>
  <c r="AS188"/>
  <c r="AR188"/>
  <c r="AQ188"/>
  <c r="AU187"/>
  <c r="AT187"/>
  <c r="AS187"/>
  <c r="AP187"/>
  <c r="AO187"/>
  <c r="AL187"/>
  <c r="AK187"/>
  <c r="AH187"/>
  <c r="AG187"/>
  <c r="AD187"/>
  <c r="AR187" s="1"/>
  <c r="AC187"/>
  <c r="AU186"/>
  <c r="AT186"/>
  <c r="AS186"/>
  <c r="AR186"/>
  <c r="AQ186"/>
  <c r="AU185"/>
  <c r="AT185"/>
  <c r="AS185"/>
  <c r="AR185"/>
  <c r="AQ185"/>
  <c r="AU184"/>
  <c r="AT184"/>
  <c r="AS184"/>
  <c r="AR184"/>
  <c r="AQ184"/>
  <c r="AU183"/>
  <c r="AT183"/>
  <c r="AS183"/>
  <c r="AR183"/>
  <c r="AQ183"/>
  <c r="AU182"/>
  <c r="AT182"/>
  <c r="AS182"/>
  <c r="AR182"/>
  <c r="AQ182"/>
  <c r="AU181"/>
  <c r="AT181"/>
  <c r="AS181"/>
  <c r="AR181"/>
  <c r="AQ181"/>
  <c r="AU180"/>
  <c r="AT180"/>
  <c r="AS180"/>
  <c r="AR180"/>
  <c r="AQ180"/>
  <c r="AU179"/>
  <c r="AT179"/>
  <c r="AS179"/>
  <c r="AU178"/>
  <c r="AT178"/>
  <c r="AS178"/>
  <c r="AU177"/>
  <c r="AT177"/>
  <c r="AS177"/>
  <c r="AU176"/>
  <c r="AT176"/>
  <c r="AS176"/>
  <c r="AU175"/>
  <c r="AT175"/>
  <c r="AS175"/>
  <c r="AU174"/>
  <c r="AT174"/>
  <c r="AS174"/>
  <c r="AU173"/>
  <c r="AT173"/>
  <c r="AS173"/>
  <c r="AU172"/>
  <c r="AT172"/>
  <c r="AS172"/>
  <c r="AU171"/>
  <c r="AT171"/>
  <c r="AS171"/>
  <c r="AU170"/>
  <c r="AT170"/>
  <c r="AS170"/>
  <c r="AU169"/>
  <c r="AT169"/>
  <c r="AS169"/>
  <c r="AU168"/>
  <c r="AT168"/>
  <c r="AS168"/>
  <c r="AU167"/>
  <c r="AT167"/>
  <c r="AS167"/>
  <c r="AU166"/>
  <c r="AT166"/>
  <c r="AS166"/>
  <c r="AU165"/>
  <c r="AT165"/>
  <c r="AS165"/>
  <c r="AU164"/>
  <c r="AT164"/>
  <c r="AS164"/>
  <c r="AU163"/>
  <c r="AT163"/>
  <c r="AS163"/>
  <c r="AU162"/>
  <c r="AT162"/>
  <c r="AS162"/>
  <c r="AU161"/>
  <c r="AT161"/>
  <c r="AS161"/>
  <c r="AU160"/>
  <c r="AT160"/>
  <c r="AS160"/>
  <c r="AU159"/>
  <c r="AT159"/>
  <c r="AS159"/>
  <c r="AU158"/>
  <c r="AT158"/>
  <c r="AS158"/>
  <c r="AP158"/>
  <c r="AO158"/>
  <c r="AN158"/>
  <c r="AN187" s="1"/>
  <c r="AM158"/>
  <c r="AM187" s="1"/>
  <c r="AL158"/>
  <c r="AK158"/>
  <c r="AJ158"/>
  <c r="AJ187" s="1"/>
  <c r="AI158"/>
  <c r="AI187" s="1"/>
  <c r="AH158"/>
  <c r="AG158"/>
  <c r="AF158"/>
  <c r="AF187" s="1"/>
  <c r="AE158"/>
  <c r="AQ158" s="1"/>
  <c r="AD158"/>
  <c r="AR158" s="1"/>
  <c r="AC158"/>
  <c r="AU157"/>
  <c r="AT157"/>
  <c r="AS157"/>
  <c r="AR157"/>
  <c r="AQ157"/>
  <c r="AU156"/>
  <c r="AT156"/>
  <c r="AS156"/>
  <c r="AR156"/>
  <c r="AQ156"/>
  <c r="AU155"/>
  <c r="AT155"/>
  <c r="AS155"/>
  <c r="AR155"/>
  <c r="AQ155"/>
  <c r="AU154"/>
  <c r="AT154"/>
  <c r="AS154"/>
  <c r="AR154"/>
  <c r="AQ154"/>
  <c r="AU153"/>
  <c r="AT153"/>
  <c r="AS153"/>
  <c r="AR153"/>
  <c r="AQ153"/>
  <c r="BL152"/>
  <c r="BK152"/>
  <c r="BJ152"/>
  <c r="BI152"/>
  <c r="BH152"/>
  <c r="BG152"/>
  <c r="AR152"/>
  <c r="AQ152"/>
  <c r="V152"/>
  <c r="U152"/>
  <c r="T152"/>
  <c r="S152"/>
  <c r="R152"/>
  <c r="Q152"/>
  <c r="AU151"/>
  <c r="AT151"/>
  <c r="AS151"/>
  <c r="AR151"/>
  <c r="AQ151"/>
  <c r="AU150"/>
  <c r="AT150"/>
  <c r="AS150"/>
  <c r="AU149"/>
  <c r="AT149"/>
  <c r="AS149"/>
  <c r="AR149"/>
  <c r="AQ149"/>
  <c r="AU148"/>
  <c r="AT148"/>
  <c r="AS148"/>
  <c r="AR148"/>
  <c r="AQ148"/>
  <c r="AU147"/>
  <c r="AT147"/>
  <c r="AS147"/>
  <c r="AR147"/>
  <c r="AQ147"/>
  <c r="AU146"/>
  <c r="AT146"/>
  <c r="AS146"/>
  <c r="AR146"/>
  <c r="AQ146"/>
  <c r="AU145"/>
  <c r="AT145"/>
  <c r="AS145"/>
  <c r="AR145"/>
  <c r="AQ145"/>
  <c r="AU144"/>
  <c r="AT144"/>
  <c r="AS144"/>
  <c r="AR144"/>
  <c r="AQ144"/>
  <c r="AU143"/>
  <c r="AT143"/>
  <c r="AS143"/>
  <c r="AR143"/>
  <c r="AQ143"/>
  <c r="AU142"/>
  <c r="AT142"/>
  <c r="AS142"/>
  <c r="AP142"/>
  <c r="AP150" s="1"/>
  <c r="AO142"/>
  <c r="AO150" s="1"/>
  <c r="AN142"/>
  <c r="AN150" s="1"/>
  <c r="AM142"/>
  <c r="AM150" s="1"/>
  <c r="AL142"/>
  <c r="AL150" s="1"/>
  <c r="AK142"/>
  <c r="AK150" s="1"/>
  <c r="AJ142"/>
  <c r="AJ150" s="1"/>
  <c r="AI142"/>
  <c r="AI150" s="1"/>
  <c r="AH142"/>
  <c r="AH150" s="1"/>
  <c r="AG142"/>
  <c r="AG150" s="1"/>
  <c r="AF142"/>
  <c r="AF150" s="1"/>
  <c r="AE142"/>
  <c r="AE150" s="1"/>
  <c r="AD142"/>
  <c r="AD150" s="1"/>
  <c r="AC142"/>
  <c r="AC150" s="1"/>
  <c r="AQ150" s="1"/>
  <c r="AU141"/>
  <c r="AT141"/>
  <c r="AS141"/>
  <c r="AR141"/>
  <c r="AQ141"/>
  <c r="AU140"/>
  <c r="AT140"/>
  <c r="AS140"/>
  <c r="AR140"/>
  <c r="AQ140"/>
  <c r="AU139"/>
  <c r="AT139"/>
  <c r="AS139"/>
  <c r="AR139"/>
  <c r="AQ139"/>
  <c r="AU138"/>
  <c r="AT138"/>
  <c r="AS138"/>
  <c r="AR138"/>
  <c r="AQ138"/>
  <c r="AU137"/>
  <c r="AT137"/>
  <c r="AS137"/>
  <c r="AR137"/>
  <c r="AQ137"/>
  <c r="BL136"/>
  <c r="BK136"/>
  <c r="BJ136"/>
  <c r="BI136"/>
  <c r="BH136"/>
  <c r="BG136"/>
  <c r="AR136"/>
  <c r="AQ136"/>
  <c r="V136"/>
  <c r="U136"/>
  <c r="T136"/>
  <c r="S136"/>
  <c r="R136"/>
  <c r="Q136"/>
  <c r="AU135"/>
  <c r="AT135"/>
  <c r="AS135"/>
  <c r="AR135"/>
  <c r="AQ135"/>
  <c r="AU134"/>
  <c r="AT134"/>
  <c r="AS134"/>
  <c r="AU133"/>
  <c r="AT133"/>
  <c r="AS133"/>
  <c r="AR133"/>
  <c r="AQ133"/>
  <c r="AU132"/>
  <c r="AT132"/>
  <c r="AS132"/>
  <c r="AR132"/>
  <c r="AQ132"/>
  <c r="AU131"/>
  <c r="AT131"/>
  <c r="AS131"/>
  <c r="AR131"/>
  <c r="AQ131"/>
  <c r="AU130"/>
  <c r="AT130"/>
  <c r="AS130"/>
  <c r="AR130"/>
  <c r="AQ130"/>
  <c r="AU129"/>
  <c r="AT129"/>
  <c r="AS129"/>
  <c r="AR129"/>
  <c r="AQ129"/>
  <c r="AU128"/>
  <c r="AT128"/>
  <c r="AS128"/>
  <c r="AR128"/>
  <c r="AQ128"/>
  <c r="AU127"/>
  <c r="AT127"/>
  <c r="AS127"/>
  <c r="AR127"/>
  <c r="AQ127"/>
  <c r="AU126"/>
  <c r="AT126"/>
  <c r="AS126"/>
  <c r="AP126"/>
  <c r="AP134" s="1"/>
  <c r="AO126"/>
  <c r="AO134" s="1"/>
  <c r="AN126"/>
  <c r="AN134" s="1"/>
  <c r="AM126"/>
  <c r="AM134" s="1"/>
  <c r="AL126"/>
  <c r="AL134" s="1"/>
  <c r="AK126"/>
  <c r="AK134" s="1"/>
  <c r="AJ126"/>
  <c r="AJ134" s="1"/>
  <c r="AI126"/>
  <c r="AI134" s="1"/>
  <c r="AH126"/>
  <c r="AH134" s="1"/>
  <c r="AG126"/>
  <c r="AG134" s="1"/>
  <c r="AF126"/>
  <c r="AF134" s="1"/>
  <c r="AE126"/>
  <c r="AE134" s="1"/>
  <c r="AD126"/>
  <c r="AD134" s="1"/>
  <c r="AR134" s="1"/>
  <c r="AC126"/>
  <c r="AC134" s="1"/>
  <c r="AQ134" s="1"/>
  <c r="AU125"/>
  <c r="AT125"/>
  <c r="AS125"/>
  <c r="AR125"/>
  <c r="AQ125"/>
  <c r="AU124"/>
  <c r="AT124"/>
  <c r="AS124"/>
  <c r="AR124"/>
  <c r="AQ124"/>
  <c r="AU123"/>
  <c r="AT123"/>
  <c r="AS123"/>
  <c r="AR123"/>
  <c r="AQ123"/>
  <c r="AU122"/>
  <c r="AT122"/>
  <c r="AS122"/>
  <c r="AR122"/>
  <c r="AQ122"/>
  <c r="AU121"/>
  <c r="AT121"/>
  <c r="AS121"/>
  <c r="AR121"/>
  <c r="AQ121"/>
  <c r="BL120"/>
  <c r="BK120"/>
  <c r="BJ120"/>
  <c r="BI120"/>
  <c r="BH120"/>
  <c r="BG120"/>
  <c r="AR120"/>
  <c r="AQ120"/>
  <c r="V120"/>
  <c r="U120"/>
  <c r="T120"/>
  <c r="S120"/>
  <c r="R120"/>
  <c r="AS120" s="1"/>
  <c r="Q120"/>
  <c r="AU119"/>
  <c r="AT119"/>
  <c r="AS119"/>
  <c r="AR119"/>
  <c r="AQ119"/>
  <c r="AU118"/>
  <c r="AT118"/>
  <c r="AS118"/>
  <c r="AP118"/>
  <c r="AO118"/>
  <c r="AL118"/>
  <c r="AK118"/>
  <c r="AH118"/>
  <c r="AG118"/>
  <c r="AD118"/>
  <c r="AR118" s="1"/>
  <c r="AC118"/>
  <c r="AQ118" s="1"/>
  <c r="AU117"/>
  <c r="AT117"/>
  <c r="AS117"/>
  <c r="AR117"/>
  <c r="AQ117"/>
  <c r="AU116"/>
  <c r="AT116"/>
  <c r="AS116"/>
  <c r="AR116"/>
  <c r="AQ116"/>
  <c r="AU115"/>
  <c r="AT115"/>
  <c r="AS115"/>
  <c r="AR115"/>
  <c r="AQ115"/>
  <c r="AU114"/>
  <c r="AT114"/>
  <c r="AS114"/>
  <c r="AR114"/>
  <c r="AQ114"/>
  <c r="AU113"/>
  <c r="AT113"/>
  <c r="AS113"/>
  <c r="AR113"/>
  <c r="AQ113"/>
  <c r="AU112"/>
  <c r="AT112"/>
  <c r="AS112"/>
  <c r="AR112"/>
  <c r="AQ112"/>
  <c r="AU111"/>
  <c r="AT111"/>
  <c r="AS111"/>
  <c r="AR111"/>
  <c r="AQ111"/>
  <c r="AU110"/>
  <c r="AT110"/>
  <c r="AS110"/>
  <c r="AP110"/>
  <c r="AO110"/>
  <c r="AN110"/>
  <c r="AN118" s="1"/>
  <c r="AM110"/>
  <c r="AM118" s="1"/>
  <c r="AL110"/>
  <c r="AK110"/>
  <c r="AJ110"/>
  <c r="AJ118" s="1"/>
  <c r="AI110"/>
  <c r="AI118" s="1"/>
  <c r="AH110"/>
  <c r="AG110"/>
  <c r="AF110"/>
  <c r="AF118" s="1"/>
  <c r="AE110"/>
  <c r="AE118" s="1"/>
  <c r="AD110"/>
  <c r="AC110"/>
  <c r="AU109"/>
  <c r="AT109"/>
  <c r="AS109"/>
  <c r="AR109"/>
  <c r="AQ109"/>
  <c r="AU108"/>
  <c r="AT108"/>
  <c r="AS108"/>
  <c r="AR108"/>
  <c r="AQ108"/>
  <c r="AU107"/>
  <c r="AT107"/>
  <c r="AS107"/>
  <c r="AR107"/>
  <c r="AQ107"/>
  <c r="AU106"/>
  <c r="AT106"/>
  <c r="AS106"/>
  <c r="AR106"/>
  <c r="AQ106"/>
  <c r="AU105"/>
  <c r="AT105"/>
  <c r="AS105"/>
  <c r="AR105"/>
  <c r="AQ105"/>
  <c r="BL104"/>
  <c r="BK104"/>
  <c r="BJ104"/>
  <c r="BI104"/>
  <c r="BH104"/>
  <c r="BG104"/>
  <c r="AR104"/>
  <c r="AQ104"/>
  <c r="V104"/>
  <c r="U104"/>
  <c r="T104"/>
  <c r="S104"/>
  <c r="R104"/>
  <c r="Q104"/>
  <c r="AU103"/>
  <c r="AT103"/>
  <c r="AS103"/>
  <c r="AR103"/>
  <c r="AQ103"/>
  <c r="AU102"/>
  <c r="AT102"/>
  <c r="AS102"/>
  <c r="AP102"/>
  <c r="AO102"/>
  <c r="AL102"/>
  <c r="AK102"/>
  <c r="AH102"/>
  <c r="AG102"/>
  <c r="AD102"/>
  <c r="AR102" s="1"/>
  <c r="AC102"/>
  <c r="AQ102" s="1"/>
  <c r="AU101"/>
  <c r="AT101"/>
  <c r="AS101"/>
  <c r="AR101"/>
  <c r="AQ101"/>
  <c r="AU100"/>
  <c r="AT100"/>
  <c r="AS100"/>
  <c r="AR100"/>
  <c r="AQ100"/>
  <c r="AU99"/>
  <c r="AT99"/>
  <c r="AS99"/>
  <c r="AR99"/>
  <c r="AQ99"/>
  <c r="AU98"/>
  <c r="AT98"/>
  <c r="AS98"/>
  <c r="AR98"/>
  <c r="AQ98"/>
  <c r="AU97"/>
  <c r="AT97"/>
  <c r="AS97"/>
  <c r="AR97"/>
  <c r="AQ97"/>
  <c r="AU96"/>
  <c r="AT96"/>
  <c r="AS96"/>
  <c r="AR96"/>
  <c r="AQ96"/>
  <c r="AU95"/>
  <c r="AT95"/>
  <c r="AS95"/>
  <c r="AR95"/>
  <c r="AQ95"/>
  <c r="AU94"/>
  <c r="AT94"/>
  <c r="AS94"/>
  <c r="AP94"/>
  <c r="AO94"/>
  <c r="AN94"/>
  <c r="AN102" s="1"/>
  <c r="AM94"/>
  <c r="AM102" s="1"/>
  <c r="AL94"/>
  <c r="AK94"/>
  <c r="AJ94"/>
  <c r="AJ102" s="1"/>
  <c r="AI94"/>
  <c r="AI102" s="1"/>
  <c r="AH94"/>
  <c r="AG94"/>
  <c r="AF94"/>
  <c r="AF102" s="1"/>
  <c r="AE94"/>
  <c r="AE102" s="1"/>
  <c r="AD94"/>
  <c r="AC94"/>
  <c r="AU93"/>
  <c r="AT93"/>
  <c r="AS93"/>
  <c r="AR93"/>
  <c r="AQ93"/>
  <c r="AU92"/>
  <c r="AT92"/>
  <c r="AS92"/>
  <c r="AR92"/>
  <c r="AQ92"/>
  <c r="AU91"/>
  <c r="AT91"/>
  <c r="AS91"/>
  <c r="AR91"/>
  <c r="AQ91"/>
  <c r="AU90"/>
  <c r="AT90"/>
  <c r="AS90"/>
  <c r="AR90"/>
  <c r="AQ90"/>
  <c r="AU89"/>
  <c r="AT89"/>
  <c r="AS89"/>
  <c r="AR89"/>
  <c r="AQ89"/>
  <c r="BL88"/>
  <c r="BK88"/>
  <c r="BJ88"/>
  <c r="BI88"/>
  <c r="BH88"/>
  <c r="BG88"/>
  <c r="AR88"/>
  <c r="AQ88"/>
  <c r="V88"/>
  <c r="U88"/>
  <c r="T88"/>
  <c r="S88"/>
  <c r="R88"/>
  <c r="Q88"/>
  <c r="AU87"/>
  <c r="AT87"/>
  <c r="AS87"/>
  <c r="AR87"/>
  <c r="AQ87"/>
  <c r="AU86"/>
  <c r="AT86"/>
  <c r="AS86"/>
  <c r="AU85"/>
  <c r="AT85"/>
  <c r="AS85"/>
  <c r="AR85"/>
  <c r="AQ85"/>
  <c r="AU84"/>
  <c r="AT84"/>
  <c r="AS84"/>
  <c r="AR84"/>
  <c r="AQ84"/>
  <c r="AU83"/>
  <c r="AT83"/>
  <c r="AS83"/>
  <c r="AR83"/>
  <c r="AQ83"/>
  <c r="AU82"/>
  <c r="AT82"/>
  <c r="AS82"/>
  <c r="AU81"/>
  <c r="AT81"/>
  <c r="AS81"/>
  <c r="AU80"/>
  <c r="AT80"/>
  <c r="AS80"/>
  <c r="AU79"/>
  <c r="AT79"/>
  <c r="AS79"/>
  <c r="AU78"/>
  <c r="AT78"/>
  <c r="AS78"/>
  <c r="AU77"/>
  <c r="AT77"/>
  <c r="AS77"/>
  <c r="AU76"/>
  <c r="AT76"/>
  <c r="AS76"/>
  <c r="AU75"/>
  <c r="AT75"/>
  <c r="AS75"/>
  <c r="AU74"/>
  <c r="AT74"/>
  <c r="AS74"/>
  <c r="AU73"/>
  <c r="AT73"/>
  <c r="AS73"/>
  <c r="AU72"/>
  <c r="AT72"/>
  <c r="AS72"/>
  <c r="AU71"/>
  <c r="AT71"/>
  <c r="AS71"/>
  <c r="AU70"/>
  <c r="AT70"/>
  <c r="AS70"/>
  <c r="AU69"/>
  <c r="AT69"/>
  <c r="AS69"/>
  <c r="AU68"/>
  <c r="AT68"/>
  <c r="AS68"/>
  <c r="AU67"/>
  <c r="AT67"/>
  <c r="AS67"/>
  <c r="AU66"/>
  <c r="AT66"/>
  <c r="AS66"/>
  <c r="AU65"/>
  <c r="AT65"/>
  <c r="AS65"/>
  <c r="AU64"/>
  <c r="AT64"/>
  <c r="AS64"/>
  <c r="AU63"/>
  <c r="AT63"/>
  <c r="AS63"/>
  <c r="AU62"/>
  <c r="AT62"/>
  <c r="AS62"/>
  <c r="AU61"/>
  <c r="AT61"/>
  <c r="AS61"/>
  <c r="AU60"/>
  <c r="AT60"/>
  <c r="AS60"/>
  <c r="AU59"/>
  <c r="AT59"/>
  <c r="AS59"/>
  <c r="AU58"/>
  <c r="AT58"/>
  <c r="AS58"/>
  <c r="AU57"/>
  <c r="AT57"/>
  <c r="AS57"/>
  <c r="AU56"/>
  <c r="AT56"/>
  <c r="AS56"/>
  <c r="AU55"/>
  <c r="AT55"/>
  <c r="AS55"/>
  <c r="AU54"/>
  <c r="AT54"/>
  <c r="AS54"/>
  <c r="AU53"/>
  <c r="AT53"/>
  <c r="AS53"/>
  <c r="AU52"/>
  <c r="AT52"/>
  <c r="AS52"/>
  <c r="AU51"/>
  <c r="AT51"/>
  <c r="AS51"/>
  <c r="AU50"/>
  <c r="AT50"/>
  <c r="AS50"/>
  <c r="AU49"/>
  <c r="AT49"/>
  <c r="AS49"/>
  <c r="AU48"/>
  <c r="AT48"/>
  <c r="AS48"/>
  <c r="AU47"/>
  <c r="AT47"/>
  <c r="AS47"/>
  <c r="AU46"/>
  <c r="AT46"/>
  <c r="AS46"/>
  <c r="AU45"/>
  <c r="AT45"/>
  <c r="AS45"/>
  <c r="AU44"/>
  <c r="AT44"/>
  <c r="AS44"/>
  <c r="AU43"/>
  <c r="AT43"/>
  <c r="AS43"/>
  <c r="AU42"/>
  <c r="AT42"/>
  <c r="AS42"/>
  <c r="AU41"/>
  <c r="AT41"/>
  <c r="AS41"/>
  <c r="AU40"/>
  <c r="AT40"/>
  <c r="AS40"/>
  <c r="AU39"/>
  <c r="AT39"/>
  <c r="AS39"/>
  <c r="AU38"/>
  <c r="AT38"/>
  <c r="AS38"/>
  <c r="AU37"/>
  <c r="AT37"/>
  <c r="AS37"/>
  <c r="AU36"/>
  <c r="AT36"/>
  <c r="AS36"/>
  <c r="AU35"/>
  <c r="AT35"/>
  <c r="AS35"/>
  <c r="AU34"/>
  <c r="AT34"/>
  <c r="AS34"/>
  <c r="AU33"/>
  <c r="AT33"/>
  <c r="AS33"/>
  <c r="AU32"/>
  <c r="AT32"/>
  <c r="AS32"/>
  <c r="AU31"/>
  <c r="AT31"/>
  <c r="AS31"/>
  <c r="AU30"/>
  <c r="AT30"/>
  <c r="AS30"/>
  <c r="AU29"/>
  <c r="AT29"/>
  <c r="AS29"/>
  <c r="AU28"/>
  <c r="AT28"/>
  <c r="AS28"/>
  <c r="AR28"/>
  <c r="AQ28"/>
  <c r="AU27"/>
  <c r="AT27"/>
  <c r="AS27"/>
  <c r="AR27"/>
  <c r="AQ27"/>
  <c r="AU26"/>
  <c r="AT26"/>
  <c r="AS26"/>
  <c r="AR26"/>
  <c r="AQ26"/>
  <c r="AU25"/>
  <c r="AT25"/>
  <c r="AS25"/>
  <c r="AR25"/>
  <c r="AQ25"/>
  <c r="AU24"/>
  <c r="AT24"/>
  <c r="AS24"/>
  <c r="AP24"/>
  <c r="AP86" s="1"/>
  <c r="AO24"/>
  <c r="AO86" s="1"/>
  <c r="AN24"/>
  <c r="AN86" s="1"/>
  <c r="AM24"/>
  <c r="AM86" s="1"/>
  <c r="AL24"/>
  <c r="AL86" s="1"/>
  <c r="AK24"/>
  <c r="AK86" s="1"/>
  <c r="AJ24"/>
  <c r="AJ86" s="1"/>
  <c r="AI24"/>
  <c r="AI86" s="1"/>
  <c r="AH24"/>
  <c r="AH86" s="1"/>
  <c r="AG24"/>
  <c r="AG86" s="1"/>
  <c r="AF24"/>
  <c r="AF86" s="1"/>
  <c r="AE24"/>
  <c r="AE86" s="1"/>
  <c r="AD24"/>
  <c r="AR24" s="1"/>
  <c r="AC24"/>
  <c r="AQ24" s="1"/>
  <c r="AU23"/>
  <c r="AT23"/>
  <c r="AS23"/>
  <c r="AR23"/>
  <c r="AQ23"/>
  <c r="AU22"/>
  <c r="AT22"/>
  <c r="AS22"/>
  <c r="AR22"/>
  <c r="AQ22"/>
  <c r="AU21"/>
  <c r="AT21"/>
  <c r="AS21"/>
  <c r="AR21"/>
  <c r="AQ21"/>
  <c r="AU20"/>
  <c r="AT20"/>
  <c r="AS20"/>
  <c r="AR20"/>
  <c r="AQ20"/>
  <c r="AU19"/>
  <c r="AT19"/>
  <c r="AS19"/>
  <c r="AR19"/>
  <c r="AQ19"/>
  <c r="BL18"/>
  <c r="BL260" s="1"/>
  <c r="BK18"/>
  <c r="BK260" s="1"/>
  <c r="BJ18"/>
  <c r="BJ260" s="1"/>
  <c r="BI18"/>
  <c r="BI260" s="1"/>
  <c r="BH18"/>
  <c r="BH260" s="1"/>
  <c r="BG18"/>
  <c r="BG260" s="1"/>
  <c r="AR18"/>
  <c r="AQ18"/>
  <c r="V18"/>
  <c r="V260" s="1"/>
  <c r="V262" s="1"/>
  <c r="U18"/>
  <c r="T18"/>
  <c r="T260" s="1"/>
  <c r="T262" s="1"/>
  <c r="S18"/>
  <c r="R18"/>
  <c r="BO18" s="1"/>
  <c r="Q18"/>
  <c r="AS259" l="1"/>
  <c r="AV50" i="6"/>
  <c r="AX48"/>
  <c r="BN51"/>
  <c r="BN47"/>
  <c r="BP49"/>
  <c r="AV48"/>
  <c r="AW39"/>
  <c r="AU189" i="5"/>
  <c r="P53" i="6"/>
  <c r="AW37"/>
  <c r="W38"/>
  <c r="AV39"/>
  <c r="AT120" i="5"/>
  <c r="AU205"/>
  <c r="AT221"/>
  <c r="AU238"/>
  <c r="AT255"/>
  <c r="AV35" i="6"/>
  <c r="AX35"/>
  <c r="AS258" i="5"/>
  <c r="AT104"/>
  <c r="O53" i="6"/>
  <c r="O55" s="1"/>
  <c r="AX32"/>
  <c r="N53"/>
  <c r="N55" s="1"/>
  <c r="Q260" i="5"/>
  <c r="Q262" s="1"/>
  <c r="AU256"/>
  <c r="AT189"/>
  <c r="AU257"/>
  <c r="AS256"/>
  <c r="AT88"/>
  <c r="BN26" i="6"/>
  <c r="BN20"/>
  <c r="AU18" i="5"/>
  <c r="AT136"/>
  <c r="AS88"/>
  <c r="AU136"/>
  <c r="AS152"/>
  <c r="AS104"/>
  <c r="AU152"/>
  <c r="AS205"/>
  <c r="AS238"/>
  <c r="AT257"/>
  <c r="AU258"/>
  <c r="AS18"/>
  <c r="AU104"/>
  <c r="AS136"/>
  <c r="AT152"/>
  <c r="AS221"/>
  <c r="AU259"/>
  <c r="S260"/>
  <c r="AT260" s="1"/>
  <c r="AU88"/>
  <c r="AT205"/>
  <c r="AT238"/>
  <c r="AU255"/>
  <c r="AT256"/>
  <c r="AT259"/>
  <c r="AS257"/>
  <c r="AT258"/>
  <c r="AQ219"/>
  <c r="AU221"/>
  <c r="AQ235"/>
  <c r="AR235"/>
  <c r="AR150"/>
  <c r="AU120"/>
  <c r="AR219"/>
  <c r="AR252"/>
  <c r="AX44" i="6"/>
  <c r="AX52"/>
  <c r="AQ252" i="5"/>
  <c r="AX27" i="6"/>
  <c r="AR203" i="5"/>
  <c r="AD86"/>
  <c r="AR86" s="1"/>
  <c r="AR94"/>
  <c r="AR110"/>
  <c r="AR126"/>
  <c r="AR142"/>
  <c r="AE187"/>
  <c r="AQ187" s="1"/>
  <c r="AE203"/>
  <c r="AQ203" s="1"/>
  <c r="AR244"/>
  <c r="AS255"/>
  <c r="R260"/>
  <c r="BP15" i="6"/>
  <c r="W16"/>
  <c r="W20"/>
  <c r="R21"/>
  <c r="BP22"/>
  <c r="AW23"/>
  <c r="AW27"/>
  <c r="BP35"/>
  <c r="AX36"/>
  <c r="AW44"/>
  <c r="BP48"/>
  <c r="AW52"/>
  <c r="V53"/>
  <c r="AC86" i="5"/>
  <c r="AQ86" s="1"/>
  <c r="AQ94"/>
  <c r="AQ110"/>
  <c r="AQ126"/>
  <c r="AQ142"/>
  <c r="AR195"/>
  <c r="AR211"/>
  <c r="AR227"/>
  <c r="AQ244"/>
  <c r="U260"/>
  <c r="AX21" i="6"/>
  <c r="BN22"/>
  <c r="AV23"/>
  <c r="R25"/>
  <c r="AX25" s="1"/>
  <c r="AV27"/>
  <c r="R29"/>
  <c r="AX29" s="1"/>
  <c r="BP30"/>
  <c r="BP31"/>
  <c r="AV44"/>
  <c r="R50"/>
  <c r="AX50" s="1"/>
  <c r="AV52"/>
  <c r="U53"/>
  <c r="AG53"/>
  <c r="AQ211" i="5"/>
  <c r="AQ227"/>
  <c r="BO255"/>
  <c r="W15" i="6"/>
  <c r="AW21"/>
  <c r="AW35"/>
  <c r="AW48"/>
  <c r="AT18" i="5"/>
  <c r="AV21" i="6"/>
  <c r="AW53" l="1"/>
  <c r="BN53"/>
  <c r="AV53"/>
  <c r="BM53"/>
  <c r="S262" i="5"/>
  <c r="BP53" i="6"/>
  <c r="U262" i="5"/>
  <c r="AU260"/>
  <c r="AS260"/>
  <c r="R262"/>
  <c r="R53" i="6"/>
  <c r="AX53" s="1"/>
</calcChain>
</file>

<file path=xl/comments1.xml><?xml version="1.0" encoding="utf-8"?>
<comments xmlns="http://schemas.openxmlformats.org/spreadsheetml/2006/main">
  <authors>
    <author>sjgomez</author>
    <author>Vanin Nieto, Tamara Gilma</author>
  </authors>
  <commentList>
    <comment ref="O18" authorId="0">
      <text>
        <r>
          <rPr>
            <b/>
            <sz val="9"/>
            <color indexed="81"/>
            <rFont val="Tahoma"/>
            <family val="2"/>
          </rPr>
          <t>sjgomez:</t>
        </r>
        <r>
          <rPr>
            <sz val="9"/>
            <color indexed="81"/>
            <rFont val="Tahoma"/>
            <family val="2"/>
          </rPr>
          <t xml:space="preserve">
meta de suma</t>
        </r>
      </text>
    </comment>
    <comment ref="AA18" authorId="1">
      <text>
        <r>
          <rPr>
            <b/>
            <sz val="9"/>
            <color indexed="81"/>
            <rFont val="Tahoma"/>
            <family val="2"/>
          </rPr>
          <t>Vanin Nieto, Tamara Gilma:</t>
        </r>
        <r>
          <rPr>
            <sz val="9"/>
            <color indexed="81"/>
            <rFont val="Tahoma"/>
            <family val="2"/>
          </rPr>
          <t xml:space="preserve">
se se va a concluir estamos en prueba piliti con cronogramas definidos con el MSPS y se tiene prevista la conformación para el proximo año. </t>
        </r>
      </text>
    </comment>
    <comment ref="O88" authorId="0">
      <text>
        <r>
          <rPr>
            <b/>
            <sz val="9"/>
            <color indexed="81"/>
            <rFont val="Tahoma"/>
            <family val="2"/>
          </rPr>
          <t>sjgomez:</t>
        </r>
        <r>
          <rPr>
            <sz val="9"/>
            <color indexed="81"/>
            <rFont val="Tahoma"/>
            <family val="2"/>
          </rPr>
          <t xml:space="preserve">
meta decreciente</t>
        </r>
      </text>
    </comment>
    <comment ref="AA88" authorId="1">
      <text>
        <r>
          <rPr>
            <b/>
            <sz val="9"/>
            <color indexed="81"/>
            <rFont val="Tahoma"/>
            <family val="2"/>
          </rPr>
          <t>Vanin Nieto, Tamara Gilma:</t>
        </r>
        <r>
          <rPr>
            <sz val="9"/>
            <color indexed="81"/>
            <rFont val="Tahoma"/>
            <family val="2"/>
          </rPr>
          <t xml:space="preserve">
si riche de hecho se viene cumpliendo en todo el periodo de gobierno </t>
        </r>
      </text>
    </comment>
    <comment ref="O104" authorId="0">
      <text>
        <r>
          <rPr>
            <b/>
            <sz val="9"/>
            <color indexed="81"/>
            <rFont val="Tahoma"/>
            <family val="2"/>
          </rPr>
          <t>sjgomez:</t>
        </r>
        <r>
          <rPr>
            <sz val="9"/>
            <color indexed="81"/>
            <rFont val="Tahoma"/>
            <family val="2"/>
          </rPr>
          <t xml:space="preserve">
meta decreciente</t>
        </r>
      </text>
    </comment>
    <comment ref="AA104" authorId="1">
      <text>
        <r>
          <rPr>
            <b/>
            <sz val="9"/>
            <color indexed="81"/>
            <rFont val="Tahoma"/>
            <family val="2"/>
          </rPr>
          <t>Vanin Nieto, Tamara Gilma:</t>
        </r>
        <r>
          <rPr>
            <sz val="9"/>
            <color indexed="81"/>
            <rFont val="Tahoma"/>
            <family val="2"/>
          </rPr>
          <t xml:space="preserve">
se viene cumpliendo con la tasa de mortalidad si se va a cumplir </t>
        </r>
      </text>
    </comment>
    <comment ref="O120" authorId="0">
      <text>
        <r>
          <rPr>
            <b/>
            <sz val="9"/>
            <color indexed="81"/>
            <rFont val="Tahoma"/>
            <family val="2"/>
          </rPr>
          <t>sjgomez:</t>
        </r>
        <r>
          <rPr>
            <sz val="9"/>
            <color indexed="81"/>
            <rFont val="Tahoma"/>
            <family val="2"/>
          </rPr>
          <t xml:space="preserve">
meta de suma</t>
        </r>
      </text>
    </comment>
    <comment ref="AA120" authorId="1">
      <text>
        <r>
          <rPr>
            <b/>
            <sz val="9"/>
            <color indexed="81"/>
            <rFont val="Tahoma"/>
            <family val="2"/>
          </rPr>
          <t>Vanin Nieto, Tamara Gilma:</t>
        </r>
        <r>
          <rPr>
            <sz val="9"/>
            <color indexed="81"/>
            <rFont val="Tahoma"/>
            <family val="2"/>
          </rPr>
          <t xml:space="preserve">
hasta ahora se iniciara el proceso de socialización del diagnostico a nivel institucional  con el fin de construir una politica conjunta. </t>
        </r>
      </text>
    </comment>
    <comment ref="O136" authorId="0">
      <text>
        <r>
          <rPr>
            <b/>
            <sz val="9"/>
            <color indexed="81"/>
            <rFont val="Tahoma"/>
            <family val="2"/>
          </rPr>
          <t>sjgomez:</t>
        </r>
        <r>
          <rPr>
            <sz val="9"/>
            <color indexed="81"/>
            <rFont val="Tahoma"/>
            <family val="2"/>
          </rPr>
          <t xml:space="preserve">
meta constante</t>
        </r>
      </text>
    </comment>
    <comment ref="O152" authorId="0">
      <text>
        <r>
          <rPr>
            <b/>
            <sz val="9"/>
            <color indexed="81"/>
            <rFont val="Tahoma"/>
            <family val="2"/>
          </rPr>
          <t>sjgomez:</t>
        </r>
        <r>
          <rPr>
            <sz val="9"/>
            <color indexed="81"/>
            <rFont val="Tahoma"/>
            <family val="2"/>
          </rPr>
          <t xml:space="preserve">
meta de suma</t>
        </r>
      </text>
    </comment>
    <comment ref="O189" authorId="0">
      <text>
        <r>
          <rPr>
            <b/>
            <sz val="9"/>
            <color indexed="81"/>
            <rFont val="Tahoma"/>
            <family val="2"/>
          </rPr>
          <t>sjgomez:</t>
        </r>
        <r>
          <rPr>
            <sz val="9"/>
            <color indexed="81"/>
            <rFont val="Tahoma"/>
            <family val="2"/>
          </rPr>
          <t xml:space="preserve">
meta de suma</t>
        </r>
      </text>
    </comment>
    <comment ref="AA189" authorId="1">
      <text>
        <r>
          <rPr>
            <b/>
            <sz val="9"/>
            <color indexed="81"/>
            <rFont val="Tahoma"/>
            <family val="2"/>
          </rPr>
          <t>Vanin Nieto, Tamara Gilma:</t>
        </r>
        <r>
          <rPr>
            <sz val="9"/>
            <color indexed="81"/>
            <rFont val="Tahoma"/>
            <family val="2"/>
          </rPr>
          <t xml:space="preserve">
esta en el despacho y esta la directora haciendo las gestiones pertinenetes</t>
        </r>
      </text>
    </comment>
    <comment ref="O205" authorId="0">
      <text>
        <r>
          <rPr>
            <b/>
            <sz val="9"/>
            <color indexed="81"/>
            <rFont val="Tahoma"/>
            <family val="2"/>
          </rPr>
          <t>sjgomez:</t>
        </r>
        <r>
          <rPr>
            <sz val="9"/>
            <color indexed="81"/>
            <rFont val="Tahoma"/>
            <family val="2"/>
          </rPr>
          <t xml:space="preserve">
meta de suma</t>
        </r>
      </text>
    </comment>
    <comment ref="O221" authorId="0">
      <text>
        <r>
          <rPr>
            <b/>
            <sz val="9"/>
            <color indexed="81"/>
            <rFont val="Tahoma"/>
            <family val="2"/>
          </rPr>
          <t>sjgomez:</t>
        </r>
        <r>
          <rPr>
            <sz val="9"/>
            <color indexed="81"/>
            <rFont val="Tahoma"/>
            <family val="2"/>
          </rPr>
          <t xml:space="preserve">
meta de suma</t>
        </r>
      </text>
    </comment>
    <comment ref="O238" authorId="0">
      <text>
        <r>
          <rPr>
            <b/>
            <sz val="9"/>
            <color indexed="81"/>
            <rFont val="Tahoma"/>
            <family val="2"/>
          </rPr>
          <t>sjgomez:</t>
        </r>
        <r>
          <rPr>
            <sz val="9"/>
            <color indexed="81"/>
            <rFont val="Tahoma"/>
            <family val="2"/>
          </rPr>
          <t xml:space="preserve">
meta de suma</t>
        </r>
      </text>
    </comment>
    <comment ref="AA238" authorId="1">
      <text>
        <r>
          <rPr>
            <b/>
            <sz val="9"/>
            <color indexed="81"/>
            <rFont val="Tahoma"/>
            <family val="2"/>
          </rPr>
          <t>Vanin Nieto, Tamara Gilma:</t>
        </r>
        <r>
          <rPr>
            <sz val="9"/>
            <color indexed="81"/>
            <rFont val="Tahoma"/>
            <family val="2"/>
          </rPr>
          <t xml:space="preserve">
Richi se atieneten según la ruta de atención de victimas si bien se que esta integrada a rehabilitación se reporta directamente en salud mental donde se trabaja lo de victimas de manera integral. </t>
        </r>
      </text>
    </comment>
    <comment ref="O255" authorId="0">
      <text>
        <r>
          <rPr>
            <b/>
            <sz val="9"/>
            <color indexed="81"/>
            <rFont val="Tahoma"/>
            <family val="2"/>
          </rPr>
          <t>sjgomez:</t>
        </r>
        <r>
          <rPr>
            <sz val="9"/>
            <color indexed="81"/>
            <rFont val="Tahoma"/>
            <family val="2"/>
          </rPr>
          <t xml:space="preserve">
meta de suma</t>
        </r>
      </text>
    </comment>
    <comment ref="AA255" authorId="1">
      <text>
        <r>
          <rPr>
            <b/>
            <sz val="9"/>
            <color indexed="81"/>
            <rFont val="Tahoma"/>
            <family val="2"/>
          </rPr>
          <t>Vanin Nieto, Tamara Gilma:</t>
        </r>
        <r>
          <rPr>
            <sz val="9"/>
            <color indexed="81"/>
            <rFont val="Tahoma"/>
            <family val="2"/>
          </rPr>
          <t xml:space="preserve">
si richi de hecho se estan haciendo ajustes a la red publica avalada por el Ministerio de Salud y protección social</t>
        </r>
      </text>
    </comment>
    <comment ref="O256" authorId="0">
      <text>
        <r>
          <rPr>
            <b/>
            <sz val="9"/>
            <color indexed="81"/>
            <rFont val="Tahoma"/>
            <family val="2"/>
          </rPr>
          <t>sjgomez:</t>
        </r>
        <r>
          <rPr>
            <sz val="9"/>
            <color indexed="81"/>
            <rFont val="Tahoma"/>
            <family val="2"/>
          </rPr>
          <t xml:space="preserve">
meta de suma</t>
        </r>
      </text>
    </comment>
    <comment ref="O257" authorId="0">
      <text>
        <r>
          <rPr>
            <b/>
            <sz val="9"/>
            <color indexed="81"/>
            <rFont val="Tahoma"/>
            <family val="2"/>
          </rPr>
          <t>sjgomez:</t>
        </r>
        <r>
          <rPr>
            <sz val="9"/>
            <color indexed="81"/>
            <rFont val="Tahoma"/>
            <family val="2"/>
          </rPr>
          <t xml:space="preserve">
meta de incremental</t>
        </r>
      </text>
    </comment>
    <comment ref="AA257" authorId="1">
      <text>
        <r>
          <rPr>
            <b/>
            <sz val="9"/>
            <color indexed="81"/>
            <rFont val="Tahoma"/>
            <family val="2"/>
          </rPr>
          <t>Vanin Nieto, Tamara Gilma:</t>
        </r>
        <r>
          <rPr>
            <sz val="9"/>
            <color indexed="81"/>
            <rFont val="Tahoma"/>
            <family val="2"/>
          </rPr>
          <t xml:space="preserve">
Seguir trabajando con el talento humano existente, auque es una meta con problemas de cumplimiento en terminos de donación voluintaria a pesar de las estrategias </t>
        </r>
      </text>
    </comment>
    <comment ref="O258" authorId="0">
      <text>
        <r>
          <rPr>
            <b/>
            <sz val="9"/>
            <color indexed="81"/>
            <rFont val="Tahoma"/>
            <family val="2"/>
          </rPr>
          <t>sjgomez:</t>
        </r>
        <r>
          <rPr>
            <sz val="9"/>
            <color indexed="81"/>
            <rFont val="Tahoma"/>
            <family val="2"/>
          </rPr>
          <t xml:space="preserve">
meta incremental</t>
        </r>
      </text>
    </comment>
    <comment ref="AA258" authorId="1">
      <text>
        <r>
          <rPr>
            <b/>
            <sz val="9"/>
            <color indexed="81"/>
            <rFont val="Tahoma"/>
            <family val="2"/>
          </rPr>
          <t>Vanin Nieto, Tamara Gilma:</t>
        </r>
        <r>
          <rPr>
            <sz val="9"/>
            <color indexed="81"/>
            <rFont val="Tahoma"/>
            <family val="2"/>
          </rPr>
          <t xml:space="preserve">
la meta se viene cumpliendo y si se cumplira </t>
        </r>
      </text>
    </comment>
    <comment ref="O259" authorId="0">
      <text>
        <r>
          <rPr>
            <b/>
            <sz val="9"/>
            <color indexed="81"/>
            <rFont val="Tahoma"/>
            <family val="2"/>
          </rPr>
          <t>sjgomez:</t>
        </r>
        <r>
          <rPr>
            <sz val="9"/>
            <color indexed="81"/>
            <rFont val="Tahoma"/>
            <family val="2"/>
          </rPr>
          <t xml:space="preserve">
meta de suma</t>
        </r>
      </text>
    </comment>
    <comment ref="AA259" authorId="1">
      <text>
        <r>
          <rPr>
            <b/>
            <sz val="9"/>
            <color indexed="81"/>
            <rFont val="Tahoma"/>
            <family val="2"/>
          </rPr>
          <t>Vanin Nieto, Tamara Gilma:</t>
        </r>
        <r>
          <rPr>
            <sz val="9"/>
            <color indexed="81"/>
            <rFont val="Tahoma"/>
            <family val="2"/>
          </rPr>
          <t xml:space="preserve">
se viene cumpliendo y se cumplira la meta </t>
        </r>
      </text>
    </comment>
  </commentList>
</comments>
</file>

<file path=xl/comments2.xml><?xml version="1.0" encoding="utf-8"?>
<comments xmlns="http://schemas.openxmlformats.org/spreadsheetml/2006/main">
  <authors>
    <author>amcardenas</author>
    <author>lmpineda</author>
  </authors>
  <commentList>
    <comment ref="W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X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Y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Z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A5" authorId="0">
      <text>
        <r>
          <rPr>
            <b/>
            <sz val="9"/>
            <color indexed="81"/>
            <rFont val="Tahoma"/>
            <family val="2"/>
          </rPr>
          <t>amcardenas:</t>
        </r>
        <r>
          <rPr>
            <sz val="9"/>
            <color indexed="81"/>
            <rFont val="Tahoma"/>
            <family val="2"/>
          </rPr>
          <t xml:space="preserve">
hay alguna se ingresa en esta casilla</t>
        </r>
      </text>
    </comment>
    <comment ref="V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 ref="V8" authorId="1">
      <text>
        <r>
          <rPr>
            <b/>
            <sz val="9"/>
            <color indexed="81"/>
            <rFont val="Tahoma"/>
            <family val="2"/>
          </rPr>
          <t>lmpineda:</t>
        </r>
        <r>
          <rPr>
            <sz val="9"/>
            <color indexed="81"/>
            <rFont val="Tahoma"/>
            <family val="2"/>
          </rPr>
          <t xml:space="preserve">
numero</t>
        </r>
      </text>
    </comment>
  </commentList>
</comments>
</file>

<file path=xl/comments3.xml><?xml version="1.0" encoding="utf-8"?>
<comments xmlns="http://schemas.openxmlformats.org/spreadsheetml/2006/main">
  <authors>
    <author>amcardenas</author>
    <author>Gavila</author>
    <author>mmoreno</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N22" authorId="1">
      <text>
        <r>
          <rPr>
            <b/>
            <sz val="14"/>
            <color indexed="81"/>
            <rFont val="Tahoma"/>
            <family val="2"/>
          </rPr>
          <t xml:space="preserve">Gavila:
</t>
        </r>
        <r>
          <rPr>
            <sz val="14"/>
            <color indexed="81"/>
            <rFont val="Tahoma"/>
            <family val="2"/>
          </rPr>
          <t>Pendiente llegar a acuerdos con la Direccion de Gestión del Talento Humano</t>
        </r>
      </text>
    </comment>
    <comment ref="N25" authorId="1">
      <text>
        <r>
          <rPr>
            <b/>
            <sz val="12"/>
            <color indexed="81"/>
            <rFont val="Tahoma"/>
            <family val="2"/>
          </rPr>
          <t xml:space="preserve">Gavila:
</t>
        </r>
        <r>
          <rPr>
            <sz val="12"/>
            <color indexed="81"/>
            <rFont val="Tahoma"/>
            <family val="2"/>
          </rPr>
          <t>Pendiente llegar a acuerdos con la Direccion de Gestión del Talento Humano</t>
        </r>
      </text>
    </comment>
    <comment ref="N26" authorId="1">
      <text>
        <r>
          <rPr>
            <b/>
            <sz val="12"/>
            <color indexed="81"/>
            <rFont val="Tahoma"/>
            <family val="2"/>
          </rPr>
          <t xml:space="preserve">Gavila:
</t>
        </r>
        <r>
          <rPr>
            <sz val="12"/>
            <color indexed="81"/>
            <rFont val="Tahoma"/>
            <family val="2"/>
          </rPr>
          <t>Pendiente llegar a acuerdos con la Direccion de Gestión del Talento Humano</t>
        </r>
      </text>
    </comment>
    <comment ref="S29" authorId="2">
      <text>
        <r>
          <rPr>
            <sz val="11"/>
            <color indexed="81"/>
            <rFont val="Tahoma"/>
            <family val="2"/>
          </rPr>
          <t>El objetivo es cumplir el 100% durante cada trimestre.</t>
        </r>
      </text>
    </comment>
    <comment ref="S31" authorId="2">
      <text>
        <r>
          <rPr>
            <sz val="11"/>
            <color indexed="81"/>
            <rFont val="Tahoma"/>
            <family val="2"/>
          </rPr>
          <t>El objetivo es cumplir el 100% durante cada trimestre.</t>
        </r>
      </text>
    </comment>
  </commentList>
</comments>
</file>

<file path=xl/sharedStrings.xml><?xml version="1.0" encoding="utf-8"?>
<sst xmlns="http://schemas.openxmlformats.org/spreadsheetml/2006/main" count="1100" uniqueCount="443">
  <si>
    <t>VALOR MAGNITUD</t>
  </si>
  <si>
    <t>ACCIONES DESARROLLADAS</t>
  </si>
  <si>
    <t>OBSERVACIONES</t>
  </si>
  <si>
    <t>CONSOLIDADO BOGOTÁ (ACTIVIDADES)</t>
  </si>
  <si>
    <t>Prioritaria Plan de Desarrollo Bogotá Humana [Incluida en el Acuerdo 489 de 2012]</t>
  </si>
  <si>
    <t xml:space="preserve">Plan Territorial de Salud </t>
  </si>
  <si>
    <t xml:space="preserve">Funcionamiento o Gestión </t>
  </si>
  <si>
    <t>Nombre del Indicador</t>
  </si>
  <si>
    <t>DETALLE DE LA ACTIVIDAD</t>
  </si>
  <si>
    <t>DETALLE DE LA META</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</si>
  <si>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</si>
  <si>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</si>
  <si>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</si>
  <si>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</si>
  <si>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</si>
  <si>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</si>
  <si>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</si>
  <si>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</si>
  <si>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CLASIFICACIÓN DE LA ACTIVIDAD</t>
  </si>
  <si>
    <t xml:space="preserve">Objetivo Plan Estrategico de la Entidad </t>
  </si>
  <si>
    <t>Territorios saludables y red de salud para la vida desde la diversidad</t>
  </si>
  <si>
    <t>Componente de Gobernanza y Rectoría</t>
  </si>
  <si>
    <t>Promover la gestión transparente en la Secretaría Distrital de Salud y en las entidades adscritas, mediante el control social, la implementación de estándares superiores de calidad y la implementación de estrategias de lucha contra la corrupción.</t>
  </si>
  <si>
    <t>X</t>
  </si>
  <si>
    <t>Programado 2015</t>
  </si>
  <si>
    <t>Ejecutado
2015</t>
  </si>
  <si>
    <t>Prestacion y Desarrollo de servicios de salud</t>
  </si>
  <si>
    <t>Reorganizar y desarrollar redes integradas de servicios de salud, con inclusion de los prestadores publicos y privados del Distrito Capital, en el marco del modelo de atencion  basado en Atencion Primaria en Salud</t>
  </si>
  <si>
    <t>Territorios saludables  y red de salud para la vida desde la diversidad</t>
  </si>
  <si>
    <t>Redes para la salud y la vida</t>
  </si>
  <si>
    <t>Prestación y Desarrollo de Servicios de Salud</t>
  </si>
  <si>
    <t>Promover niveles superiores de calidad en la prestación de servicios integrales de salud, mediante el mejoramiento continuo de la calidad y seguridad de la atención y el fomento de la acreditación en las instituciones prestadoras de servicios de salud, públicas y privadas del el Distrito Capital, con énfasis en las empresas sociales del Estado de la red pública distrital adscrita.</t>
  </si>
  <si>
    <t>Territorios Saludables y Red de Salud para la Vida desde la Diversidad</t>
  </si>
  <si>
    <t>Calidad de los Servicios de Salud en Bogotá, D.C</t>
  </si>
  <si>
    <t xml:space="preserve"> Gobernanza y Rectoría</t>
  </si>
  <si>
    <t>Generar los procesos integrales de planificación y gestión con los actores internos y externos al sector salud para el cumplimiento de los compromisos de ciudad incorporados en el Plan Territorial de Salud para Bogotá, D.C 2012 a 2016 y del Plan de Desarrollo Bogotá Humana para el mismo período.</t>
  </si>
  <si>
    <t xml:space="preserve">Bogotá Decide y Protege el Derecho Fundamental a la Salud Pública </t>
  </si>
  <si>
    <t>Fortalecimiento de la Gestión y Planeación para la Salud</t>
  </si>
  <si>
    <t>Mejorar las condiciones de trabajo del talento humano en el sector de la salud, mediante la regulación de las relaciones humanas y  laborales en el ámbito laboral, en interrelación con todos los actores</t>
  </si>
  <si>
    <t>trabajo decente y digno</t>
  </si>
  <si>
    <t>Trabajo digno y decente para los trabajadores del sector salud</t>
  </si>
  <si>
    <t>Conformar una red integrada de servicios de salud en el Distrito Capital, que incluyan la red pública hospitalaria, prestadores privados y mixtos, al 2016.</t>
  </si>
  <si>
    <t>Reducir a 31 por 100.000 nacidos vivos la razón de mortalidad materna, en coordinación con otros  sectores de la Administración Distrital, al 2016.</t>
  </si>
  <si>
    <t xml:space="preserve">Reducir la razon  de mortalidad perinatal a 15 por 1.000 nacidos vivos, en coordinación con otros sectores de la Administración Distrital, a 2016. </t>
  </si>
  <si>
    <t>Ajustar, implementar y seguir la Política Distrital de Medicamentos, al 2016.</t>
  </si>
  <si>
    <t>Diseñar, implementar y seguir  la política de dispositivos médicos para la atención en salud en el Distrito Capital, al 2016.</t>
  </si>
  <si>
    <t>Rediseñar, reorganizar e integrar funcionalmente la red pública hospitalaria,  adscrita a la Secretaría Distrital de Salud de Bogotá, en el marco de la normatividad vigente, al 2016.</t>
  </si>
  <si>
    <r>
      <rPr>
        <u/>
        <sz val="12"/>
        <rFont val="Tahoma"/>
        <family val="2"/>
      </rPr>
      <t xml:space="preserve">Meta 11. 
</t>
    </r>
    <r>
      <rPr>
        <sz val="12"/>
        <rFont val="Tahoma"/>
        <family val="2"/>
      </rPr>
      <t>REDISEÑAR, REORGANIZAR E INTEGRAR FUNCIONALMENTE LA RED PUBLICA HOSPITALARIA ADSCRITA  A LA SECRETARIA DISTRITAL DE SALUD DE BOGOTA, EN EL MARCO DE LA NORMATIVIDAD VIGENTE, AL 2016.</t>
    </r>
  </si>
  <si>
    <t>Gestionar las condiciones económicas necesarias para el correcto funcionamiento de la Asociación Pública Cooperativa de Empresas Sociales del Estado.</t>
  </si>
  <si>
    <t>Asistir en el proceso de acreditación en salud al 100% de las Empresas Sociales del Estado adscritas a la Secretaria Distrital de Salud, a 2016.</t>
  </si>
  <si>
    <t>Incrementar a 500 las plazas de Servicio Social Obligatorio en las ESE para los profesionales de las ciencias de la salud a 2016</t>
  </si>
  <si>
    <t>Formular, implementar y realizar seguimiento de los planes, programas, proyectos y presupuestos  del sector público de la salud de Bogotá.</t>
  </si>
  <si>
    <t>Incorporar a las plantas de personal a 10.000 trabajadoras y trabajadores requeridos para el cumplimiento de funciones permanentes de las entidades públicas distritales del sector salud, al 2016.</t>
  </si>
  <si>
    <t>Adelantar acciones que generen el trabajo digno y decente en el sector salud, al 2016</t>
  </si>
  <si>
    <t>1.1</t>
  </si>
  <si>
    <t>Elaboración del diagnóstico y análisis de las necesidades de atención en salud de la población de Bogotá y lineamientos técnicos para la conformación y operación de las redes integradas de servicios de salud en el Distrito Capital.</t>
  </si>
  <si>
    <t>1.2</t>
  </si>
  <si>
    <t>Asesoría, asistencia técnica y seguimiento a Entidades Administradoras de Planes de beneficios [EAPB], IPS y ESE, para organizar y operar las redes integradas de servicios de salud en el  D.C., redes prioritarias, redes de eventos de interés en Salud Pública y de otros eventos.</t>
  </si>
  <si>
    <t>1.4</t>
  </si>
  <si>
    <t>Asistencia técnica a las ESE adscritas para fortalecer la operación de las redes integradas de servicios de salud</t>
  </si>
  <si>
    <t>1.5</t>
  </si>
  <si>
    <t>Definición, desarrollo y evaluación del componente de prestación de servicios de salud del modelo de atención integral aplicando el enfoque poblacional y diferencial.</t>
  </si>
  <si>
    <t>2.1</t>
  </si>
  <si>
    <t>Asistencia técnica a las Empresas Sociales del Estado, IPS y aseguradores para fortalecer la atención a las mujeres gestantes, en el marco del modelo de atención y de las redes integradas de servicios de salud.</t>
  </si>
  <si>
    <t>3.1</t>
  </si>
  <si>
    <t>Asistencia técnica a las Empresas Sociales del Estado, IPS y aseguradores para fortalecer la atención de los neonatos, en el marco del modelo de atención y de redes integradas de servicios de salud.</t>
  </si>
  <si>
    <t>6.2</t>
  </si>
  <si>
    <t>Asesoría y asistencia técnica en la gestión de medicamentos a las ESE adscritas</t>
  </si>
  <si>
    <t>7.2</t>
  </si>
  <si>
    <t>Asesoría y asistencia técnica a las ESE adscritas para fortalecer la gestión de los dispositivos médicos.</t>
  </si>
  <si>
    <t>11.2</t>
  </si>
  <si>
    <t>Diseño y desarrollo del Programa territorial de reorganización, rediseño y modernización de redes de ESE.</t>
  </si>
  <si>
    <t>11.1. Diseño y desarrollo del Programa territorial de reorganización, rediseño y modernización de redes de ESE.</t>
  </si>
  <si>
    <t>Asesoría y asistencia técnica para el desarrollo de convenios de docencia servicio en función del modelo de atención en salud y de la Estrategia de Atención Primaria en Salud</t>
  </si>
  <si>
    <t>12.1</t>
  </si>
  <si>
    <t>Asesoría y asistencia técnica a las ESE para el desarrollo de estrategias de negociación conjunta que favorezca economías de escala</t>
  </si>
  <si>
    <t>Asistencia tecnica  a las ESE de la red publica Distrital  en la formulacion de proyectos y planes de mejora  para  la implementacion de los componentes del Sistema Obligatorio de Garantia de la Calidad.</t>
  </si>
  <si>
    <t>Brindar asistencia tecnica  y realizar seguimiento y evaluación a la gestión financiera de las Entidades Publicas Dstritales del Sector Salud adscritas.</t>
  </si>
  <si>
    <t xml:space="preserve">Implementar las herramientas metodológicas para la construcción de los  costos unitarios  CUPS ( trazadores ) estimados, de los servicios que se ofertan en las ESE de la  red pública distrital adscrita, sus procesos de calidad , gestión documental , analisis y evaluacion de la rendicion de la  información trimestral y anual  por unidades de negocio, centros de costos , tipo de costos, elementos del costo y  recursos . </t>
  </si>
  <si>
    <t>Brindar asesoría y asistencia técnica a las ESE  de la red pública distrital adscrita en las modificaciones de planta de personal y estructura organizacional, en el marco del control de tutela, las normas presupuestales y el programa de reorganización, rediseño y modernización de redes</t>
  </si>
  <si>
    <t>Brindar asesoria y asistencia tecnica a las ESE de la red publica Distrital adscrita, en la identificacion del pasivo prestacional, saneamiento y fuentes de financiacion.</t>
  </si>
  <si>
    <t>Validar la veracidad, oportunidad e integralidad de la informacion que reporten las ESE al MSPS frente a la distribucion del SGP para aportes patronales y su respectivo saneamiento.</t>
  </si>
  <si>
    <t>Mantener actualizada la información del recurso humano de planta y contrato de la red pública  distrital adscrita, conforme a los requerimientos establecidos en la normatividad vigente 2193 circular 15 del año 2014.</t>
  </si>
  <si>
    <t>Desarrollar las acciones administrativas para la gestión y custodia de la historia laboral  y novedades de gerentes de las ESE de la red pública distrital adscrita.</t>
  </si>
  <si>
    <t xml:space="preserve">Desarrollar las acciones administrativas  que faciliten el  seguimiento, analisis  y evaluacion  del componente de Talento Humano  en los Programas de Saneamiento Fiscal  y Financiero ( PSFF ) y  Planes de Desempeño Institucional, Fiscal y Financiero ( PDIFF) , en el marco de la red publica aprobada para el D.C,  de manera articulada con el equipo interdisciplinario de Direccion de Analisis de Entidades Publicas del Sector Salud </t>
  </si>
  <si>
    <t>x</t>
  </si>
  <si>
    <t>Porcentaje de avance en la definicion de lineamientos tecnicos  para la conformacion de la red publica  distrital adscrita</t>
  </si>
  <si>
    <t>Porcentaje de avance de la asesoria, asistencia tecnica  y seguimiento ejecutadas a las  ESE para organizar y operar la red publica Distrital adscrita, redes prioritaris de atencion y otros eventos.</t>
  </si>
  <si>
    <t>Porcentaje de avance en la assitencia tecnica  a las ESE adscritas para fortalecer  la operación de las redes integradas de servicios de salud</t>
  </si>
  <si>
    <t>Porcentaje de avance en la ejecucion de la definicion , desarrollo y evaluacion del componente de prestación de servicios de salud del modelo de atención integral aplicando el enfoque poblacional y diferencial.</t>
  </si>
  <si>
    <t>Porcentaje de avance en la asistencia tecnica a las ESE para fortalecer para fortalecer la atención a las mujeres gestantes, en el marco del modelo de atención y de las redes integradas de servicios de salud.</t>
  </si>
  <si>
    <t>Porcentaje de asistencia tecnica a las Empresas Sociales del Estado, IPS y aseguradores para fortalecer la atención de los neonatos, en el marco del modelo de atención y de redes integradas de servicios de salud.</t>
  </si>
  <si>
    <t>Porcentaje de asesoria y asistencia tecnica  en la gestion de medicamentos  a las ESE  de la red publica Distrital adscrita.</t>
  </si>
  <si>
    <t>Porcentaje de asesoria y asistencia tecnica  en la gestion de dispositivos medicos   a las ESE  de la red publica Distrital adscrita.</t>
  </si>
  <si>
    <t>Porcentaje de diseño y desarrollo del  Programa territorial  de reorganizacion, rediseño y modernizacion de redes en las ESE de la red publica Distrital adscrita</t>
  </si>
  <si>
    <t>Porcentaje de Asesoría y asistencia técnica para el  desarrollo de convenios de docencia servicio en función del modelo de atención en salud y de la Estrategia de Atención Primaria en Salud.</t>
  </si>
  <si>
    <t>Porcentaje de Asesoría y asistencia técnica a las ESE para el desarrollo de estrategias de negociación conjunta que favorezca economías de escala</t>
  </si>
  <si>
    <t xml:space="preserve">Porcentaje  ESE de la red publica Distrital  con acciones de asesoria y asistencia tecnica para la formulacion de  proyectos para el fortalecimiento del Sistema Único de Acreditación. </t>
  </si>
  <si>
    <t>Numero  de ESE con actividades de asesoria y asistencia tecnica en la gestion presupuestal y contable</t>
  </si>
  <si>
    <t>Numero de  ESE con actividades de asesoria y asistencia tecnica   en la gestion de costos hospitalarios</t>
  </si>
  <si>
    <t>Numero  ESE de la red publica  distrital adscrita con actividades de  asesoria y asistencia tecnica   en la identificacion del pasivo prestacional, saneamiento y fuentes de financiacion</t>
  </si>
  <si>
    <t>Numero de  reportes de la  distribucion del Sistema General de Participaciones  para aportes patronales presentados por las ESE,   validados .</t>
  </si>
  <si>
    <t xml:space="preserve">Numero de ESE  con analisis y evaluacion  de la informacion presentada   en el componente de Talento Humano,   en cumplimiento del seguimiento a a los Programas de Saneamiento Fiscal  y Financiero ( PSFF ) y  Planes de Desempeño Institucional, Fiscal y Financiero ( PDIFF) ,  </t>
  </si>
  <si>
    <t xml:space="preserve">Fecha de diligenciamiento: </t>
  </si>
  <si>
    <t xml:space="preserve">No. </t>
  </si>
  <si>
    <t>Eje Estratégico del Plan de Desarrollo  Bogotá Humana 2012-2016 [Acuerdo 489 de junio de 2012]</t>
  </si>
  <si>
    <t>CLASIFICACIÓN DE LA META</t>
  </si>
  <si>
    <t>Línea de Base</t>
  </si>
  <si>
    <t>AVANCES</t>
  </si>
  <si>
    <t>LOGROS</t>
  </si>
  <si>
    <t>RESULTADOS</t>
  </si>
  <si>
    <t>DIFICULTADES Y SOLUCIONES</t>
  </si>
  <si>
    <t>VALOR APROPIACION</t>
  </si>
  <si>
    <t>VALOR PRESUPUESTO</t>
  </si>
  <si>
    <t>RESERVAS PRESUPUESTALES</t>
  </si>
  <si>
    <t>Programado</t>
  </si>
  <si>
    <t>Ejecutado</t>
  </si>
  <si>
    <t>INICIAL</t>
  </si>
  <si>
    <t>DEFINITIVA</t>
  </si>
  <si>
    <t>Ejecutado o Comprometido</t>
  </si>
  <si>
    <t>GIROS</t>
  </si>
  <si>
    <t>Una ciudad que supera la segregación y la discriminación: el ser humano en el centro de las preocupaciones del desarrollo</t>
  </si>
  <si>
    <t>Urgencias, Emergencias y Desastres</t>
  </si>
  <si>
    <t>Ejercer la rectoría del Sistema de Emergencias Médicas, con el fin de responder de manera  integral, con oportunidad, pertinencia, continuidad, accesibilidad, suficiencia y calidez, a las situaciones de urgencias, emergencias y desastres.</t>
  </si>
  <si>
    <t xml:space="preserve">Ampliación y mejoramiento de la atención prehospitalaria. </t>
  </si>
  <si>
    <t>Ejercer rectoria y promover la adecuada gestión de las acciones de salud que permita brindar respuesta integral ante las situaciones de urgencias, emergencias y desastres que se presentan en Bogotá.</t>
  </si>
  <si>
    <t>Implementación del 70% de los subsistemas del Sistema de Emergencias Médicas a nivel Distrital.</t>
  </si>
  <si>
    <t>40%
Año de la linea base . Mayo 2012</t>
  </si>
  <si>
    <t xml:space="preserve">Porcentaje de avance e implementación de los subsistemas del SEM .
</t>
  </si>
  <si>
    <t>Contar con 19 sub-zonas de atención prehospitalaria debidamente regionalizadas y mapeadas, al 2016.</t>
  </si>
  <si>
    <t>6 sub- zonas.
Año de la linea base . Mayo 2012</t>
  </si>
  <si>
    <t xml:space="preserve">Numero de subzonas implementadas para la atención prehospitalaria </t>
  </si>
  <si>
    <t>Atender al 100% de los incidentes de salud tipificados como críticos, que ingresan a través de la Línea de Emergencias 123, al 2016.</t>
  </si>
  <si>
    <t>Sin Linea Base</t>
  </si>
  <si>
    <t xml:space="preserve">Porcentaje de incidentes de salud críticos atendidos  que ingresaron por la Línea de Emergencias 123
</t>
  </si>
  <si>
    <t>Articular de manera intersectorial la preparación y respuesta de las emergencias en salud y posibles desastres en el Distrito Capital.</t>
  </si>
  <si>
    <t xml:space="preserve">Articular y Gestionar el 100% de las acciones  de los Planes Distritales de Preparación y Respuesta del sector salud en sus tres fases (antes, durante y despues), al 2016. </t>
  </si>
  <si>
    <t xml:space="preserve">Porcentaje de cumplimiento de la articulación y gestión de los Planes Distritales de Preparación y Respuesta del sector salud en sus tres fases (antes, durante y despues)
Formula, 
</t>
  </si>
  <si>
    <t xml:space="preserve">Diseñar e implementar el Plan de Preparación y Respuesta a Incidentes de Gran Magnitud, de responsabilidad del sector, articulado al Plan de Emergencias de Bogotá, al 2016. </t>
  </si>
  <si>
    <t>40% que correponde al diseño del documento del Plan de Respuesta a Incidentes de Gran Magnitud Terremoto
Año de la linea base . Mayo 2012</t>
  </si>
  <si>
    <t xml:space="preserve">Porcentaje de diseño e implementación del Plan de Preparación y Respuesta de Incidentes de Gran Magnitud del sector salud. 
</t>
  </si>
  <si>
    <t>Capacitar  a 36.000 personas vinculadas a los sectores Salud, Educación y a líderes comunales en el tema de primer respondiente en situaciones de emergencia urgencia.</t>
  </si>
  <si>
    <t>32,017  lideres comunitarios capacitados en el Curso Primer Respondiente en Salud durante el periodo julio 2008-mayo 2012</t>
  </si>
  <si>
    <t xml:space="preserve">Número de personas entrenadas para dar respuesta a situaciones de urgencias, emergencias y desastres.
</t>
  </si>
  <si>
    <t>Garantizar que el 100% de Empresas Sociales del Estado cuenten con Planes Hospitalarios de Emergencias formulados y actualizados</t>
  </si>
  <si>
    <t>44%
Año de la linea base . Diciembre 2011</t>
  </si>
  <si>
    <t xml:space="preserve">Porcentaje de  implementación de los Planes Hospitalarios de Emergencias en la red pública. 
</t>
  </si>
  <si>
    <t>"Una Bogotá que defiende y fortalece lo público"</t>
  </si>
  <si>
    <t>Nombre de la Direción u Oficina: Dirección Análisis de Entidades Públicas Distritales del Sector Salud</t>
  </si>
  <si>
    <t>Una ciudad que supera la segregacion y la discriminacion; el ser humano en el centro de las preocupaciones del desarrollo.</t>
  </si>
  <si>
    <t>Fortalecer el mejoramiento en la prestación de servicios, la promoción y protección d de la salud, la prevención de la enfermedad y la gestión de sus riesgos a través de un modelo basado en la estrategia de atención primaria en salud, la organización de redes territoriales y la humanización</t>
  </si>
  <si>
    <t>40%  ( Que corresponde  a 8 ESE asistidas en el proceso de acreditacion 2011</t>
  </si>
  <si>
    <t>245 a junio 2012</t>
  </si>
  <si>
    <t>Porcentaje de ESE  adscritas a la Secretaria Distrital de Salud  asistidas en el procesos de acreditacion</t>
  </si>
  <si>
    <t>Numero de plazas nuevas  para Servicios Social Obligatorio en ls ESE de la red publicaDistrital adscrita</t>
  </si>
  <si>
    <t xml:space="preserve">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 </t>
  </si>
  <si>
    <t>Numero de planes de largo, mediano y corto plazo implementados</t>
  </si>
  <si>
    <t>EJE Una Bogotá que defiende y fortalece lo público</t>
  </si>
  <si>
    <t>Desarrollar los procesos que soportan la gestión misional y estratégica del sector, teniendo como base la implementación de acciones que promuevan entornos saludables, la promoción del trabajo digno, el desarrollo integral del talento humano en salud,  la investigación, el desarrollo y uso de la biotecnología y las tecnologías de información y comunicación.</t>
  </si>
  <si>
    <t>6149 trabajadoras y trabajadores del sector salud en planta  a 31 de Diciembre de 2011</t>
  </si>
  <si>
    <t>Numero de trabajadors y trabajadores del sector salud incorporados a la planta</t>
  </si>
  <si>
    <t>10% año 2011</t>
  </si>
  <si>
    <t>Porcentaje de avance de las accions que generen trabajo digno y decente</t>
  </si>
  <si>
    <t>03</t>
  </si>
  <si>
    <t>Implementar y mantener el sistema integrado de gestión, orientado al logro de la acreditación como dirección territorial de salud, en el marco del mejoramiento continuo.</t>
  </si>
  <si>
    <t>Bogotá decide y protege el derecho fundamental a la salud pública</t>
  </si>
  <si>
    <t xml:space="preserve">Promover la gestión transparente en la Secretaría Distrital de Salud y en las entidades adscritas, mediante el control social, la implementación de estándares superiores de calidad y la implementación de estrategias de lucha contra la corrupción.
 </t>
  </si>
  <si>
    <t>Mantener la certificación de Calidad de la Secretaria Distrital de Salud en las normas técnicas NTCGP 1000: 2009 en ISO 9001.</t>
  </si>
  <si>
    <t>% de avance en las etapas para el mantenimiento de la certificación de la SDS</t>
  </si>
  <si>
    <t>Seguimiento trimestral</t>
  </si>
  <si>
    <t xml:space="preserve">Implementar el 100% de los Subsistemas que componen el Sistema Integrado de la Gestión a nivel Distrital, al 2016. </t>
  </si>
  <si>
    <t>% de avance en la  implementación de los subsistemas del sistema integrado de gestión</t>
  </si>
  <si>
    <t>Desarrollar al interior del proceso las actividades tendientes a mantener la certificación del Sistema de Gestión de Calidad de acuerdo con lineamientos y plan de trabajo establecido por la Dirección de Planeación Institucional y Calidad.</t>
  </si>
  <si>
    <t>Porcentaje de cumplimiento de las actividades para mantener la certificación del Sistema de Gestión de Calidad</t>
  </si>
  <si>
    <t>Desarrollar al interior del proceso las actividades para implementar el Sistema Integrado de Gestión de acuerdo con lineamientos y plan de trabajo establecido por la Dirección de Planeación Institucional y Calidad.</t>
  </si>
  <si>
    <t>Porcentaje de cumplimiento de las actividades para implementar el Sistema Integrado de Gestión</t>
  </si>
  <si>
    <t xml:space="preserve">Seguimiento al reporte  de los indicadores de calidad que se envían  por las ESE según Decreto 2193 de 2004 al Ministerio de Salud y Proteccion Social , para las cuatro subredes de la red publica Distrital adscrita, entre estos indicadores se encuentran :
Oportunidad de atención  Consulta de Urgencias; Oportunidad    citas  consulta de cirugia general;  Oportunidad    citas  consulta de gineco-obstetricia;  Oportunidad    citas consulta de Medicina Interna;  Oportunidad   citas en la consulta Pediatría;  Oportunidad   citas  consulta Médica General;   Oportunidad en la atención de servicios de imagenologia;  Oportunidad   citas  consulta Odontología General;  Oportunidad en la realización de cirugia programada; Proporcion de cancelacion de  cirugia programada; Proporción de pacientes con HTA Controlada; Proporcion de vigilancia de eventos adversos;  Tasa  mortalidad intrahospitalaria después de   48 horas;  Tasa de reingreso de pacientes hospitalizados;  Tasa de satisfacción global.
</t>
  </si>
  <si>
    <t>El análisis de la información presentada por las ESE en cumplimiento del reporte del Decreto 2193 de 2004 permite evidenciar debilidades que tienen que ver con  el manejo del dato desde su recolección hasta  su consolidación final y  validacion . Esto hace que se deba realizar un proceso de referenciacion  liderado por la Direccion de Analisis de Entidades Publicas y la Direccion de Calidad de Servicios de Salud , para identificar  los puntos críticos de manejo del dato de manera que la información  que se reporten sea solida y de consisitencia a los análisis que de ellos se derive.</t>
  </si>
  <si>
    <t xml:space="preserve">PPTO:  Incumplimiento por parte de las ESE (Nazareth, Simón Bolívar, Tunal, Chapinero y Kennedy) sobre el envío oportuno de la ejecución presupuestal con facturación cuya fecha de vencimiento es el 20 de cada mes, así mismo, en la oportunidad de la expedición de conceptos presupuestales que en algunos casos por el volumen, tramitología y vistos o firmas, se demoran más de una semana, Para ello se les reitera a ls ESE el cumplimiento de la circular 006 de 2011 sobre  cronograma de entrga de informes.
NIFF : De acuerdo con información previa al reporte solicitado a los 22 hospitales, se evidencian dificultades en los procesos de depuración de las cuentas por cobrar (cartera), por varias circunstancias relacionadas con cartera de EPS liquidadas, partidas correspondientes a cuentas pendientes de auditar y convenios vigentes sin liquidar.
COSTOS
Se logro superar la caida del servidor de la Secretarias de Salud para registrar la informacion reportada por las ESE, su consolidacion para de alli configurar los cuadros objeto del analisis, tanto para 2014 como para 2015 primer trimestre.
Las Empresas no cuentan con sistemas integrados de informacion para poder realizar muchisimo mas rapido la tarea y de esta manera se ha requerido hacer levantamiento de la misma a traves de hojas en excel.  
</t>
  </si>
  <si>
    <t xml:space="preserve">PASIVO PRTESTACIONAL
1.Se construyó escenario financiero al interior de la SDS (Dirección de Análisis de Entidades Públicas Distritales del Sector Salud y Dirección Financiera),  mediante el cual se proyectan los funcionarios SDS que en virtud del Decreto 865 de 1994 se incorporan a la planta global de cargos de las ESE, como insumo para efectos de establecer los recursos requeridos por los hospitales y su posible fuente de financiación.
2.Búsqueda y revisión de soportes que permitan construir el escenario financiero para efectos de la liquidación del contrato de concurrencia No 198 de 2001.
PASIVO LABORAL
1.Se elaboró documento técnico de plan de mejora en articulación con la Dirección Financiera –SDS- frente al hallazgo administrativo de la auditoria de regularidad –contraloría de Bogotá D.C.- periodo auditado 2014-2015, referente a los estados contables de la SDS, donde se refleja en la cuenta otros deudores los saldos a favor de la SDS según convenio concurrencia 198 de 2001.
2.Participar en las reuniones que se realizaron con el referente de la Dirección Financiera para el proceso de pasivo prestacional, mediante las cuales se revisan cifras de la concurrencia por concepto de cesantías retroactivas, fortaleciendo el componente de talento humano.
3.Socializar al Ministerio de Hacienda y Crédito Público mediante correo electrónico, la necesidad de fortalecer el proceso de pasivo prestacional y continuar con las mesas de trabajo programadas.
PLANTA Y CONTRATO 
Recepción del archivo que contiene la información de los referentes de Talento Humano de las 22 ESE.
La información entregada a la Dirección de Análisis de entidades públicas del sector salud quedo a corte de Marzo de 2015, excepto:
12. San Blas – No ha reportado información del presenta año.
01. La Victoria – No ha reportado información de marzo.
13. Chapinero – No ha reportado información del presenta año.
02. Tunal  – No ha reportado información del presenta año.
21. Vista Hermosa  – Solo ha reportado información del mes de marzo de 2015.
Se comentó algunos tipos de inconsistencias que se presentan al validar la información, como lo son las horas y tiempo reportado, los perfiles, la asignación mensual, el valor del contrato, la cantidad de personas reportadas, contratos agrupados y en algunos casos la falta del reporte de información.
Se recepcionó, analizo y clasifico los informes de las ESE, correspondiente a los años 2011 a 2014.
Se recepcionó, analizo y clasifico el plan de cargos de las ESE, correspondiente al año 2014.
Se solicitó a las ESE vía correo electrónico el plan de cargos del año 2015; de las cuales se ha recibido 
03.15-PLAN-CARGOS-SIMON.BOLIVAR-2015
08.15-PLAN-CARGOS-FONTIBON-2015
09.15-PLAN-CARGOS-MEISSEN-2015
12.15-PLAN-CARGOS-SAN.BLAS-2015
14.15-PLAN-CARGOS-SUBA-2015
15.15-PLAN-CARGOS-USAQUEN-2015
21.15-PLAN-CARGOS-RAFAEL.URIBE-2015  
Se inició el proceso de análisis de la información correspondiente al mes de Abril de 2015, así:
Planta 01 La Victoria
Planta 03 Simón Bolívar
Planta 04 Kennedy
Planta 06 Bosa
Planta 14 Suba
CUSTODIA HISTORIA LABORAL /NOVEDADES GERENTES
1.Se gestiono y se adjudico  espacio físico en la Dirección de Análisis de Entidades Públicas Distritales del Sector Salud, con acceso restringido, medidas de seguridad, condiciones medioambientales que garantizan  la integridad y conservación física de los documentos que reposan en las Historias Laborales de los Gerentes de las Empresas Sociales del Estado de la red pública adscrita.
2.Se elaboraron los actos administrativos de vacaciones legalmente previstas de los gerentes de hospital Vista Hermosa, Usme, Santa Clara, Pablo VI, Bosa, Centro Oriente y Del Sur 
SEGUIMIENTO PSFF - PDIFF
Se elaboran documentos técnicos de seguimiento I trimestre de 2015 de las 14 ESE categorizadas en riesgo alto y medio según la resolución 2090 de 2014 y de las 8 ESE categorizadas sin riesgo según la resolución 2090 de 2014, Documentos técnicos casos especiales ESE Meissen, Simón Bolivar y San Blas.
</t>
  </si>
  <si>
    <t xml:space="preserve">PASIVO PRESTACIONAL 
1.Documento en Excell de proyección  de los 210 funcionarios que se incorporan a la planta global de cargos de las ESE con los factores salariales y prestacionales, con el fin establecer recursos que contribuyan a financiar el pasivo prestacional.
2.Documento técnico plan de mejora frente al hallazgo administrativo de la auditoria de regularidad –contraloría de Bogotá D.C.- periodo auditado 2014-2015.
3.Líderes y referentes capacitados frente a las lineamientos de talento humano relacionados con el pasivo prestacional, con el fin de establecer la coherencia y consistencia frente al restablecimiento de la solidez económica y financiera de las ESE.
CUSTODIA HISTORIA LABORAL - NOVEDADES GERENTES
En cumplimiento de las disposiciones que regulan la materia en especial los principios archivísticos y los lineamientos de la ley general de archivos y la circular 04 de 2002, del Departamento Administrativo de la Función Pública, en cada expediente, los documentos se han venido archivando atendiendo la secuencia propia de su producción de manera que al revisar el expediente, el primer documento sea el que registre la fecha más antigua y el último el que refleje la más reciente, evitando realizar múltiples perforaciones en los documentos originales.
SEGUIMIENTO PSFF / PDIFFDocumento técnico seguimiento I trimestre de 2015 de los PSFF, mediante el cual se establece el grado de avance y cumplimiento de las medidas adoptadas por las 14 ESE relacionadas con el componente de talento humano.
Documento técnico seguimiento I trimestre de 2015 de los PDIFF, mediante el cual se establece el grado de avance y cumplimiento de las medidas adoptadas por las 8 ESE relacionadas con el componente de talento humano.
Documento técnico casos especiales sobre la Gestión de los Gerente de las Empresas Sociales del Estado Meissen, Simón Bolivar y San Blas con el fin de contribuir al fortalecimiento de la gestión del hospital.
</t>
  </si>
  <si>
    <t xml:space="preserve">PASIVO PRESTACIONAL
 Con el estudio presentado se determina el impacto del pasivo prestacional de los funcionarios beneficiarios del fondo del pasivo prestacional (210 funcionarios), que se traducen en pasivos laborales, situación que permitiría a los hospitales acceder a recursos del Ente Territorial.
Contribuir al fortalecimiento de la capacidad institucional de la Secretaria Distrital de Salud, evidenciando que la depuración contable de las cuentas de elevada antigüedad inciden en la situación financiera de la entidad.
CUSTODIA HISTORIA LABORAL 
Dada la importancia legal y el carácter administrativo de los documentos que conforman las Historias Laborales como instrumentos del Sistema de Información  de personal al servicio del Estado, las actividades de cuidado y almacenamiento son continuas, permitiendo  de esta forma la toma de decisiones frente a las diferentes situaciones administrativas en las cuales se pueden encontrar los Gerentes de las Empresas Sociales del Estado de la red Pública Distrital, en ejercicio de sus funciones.
SEGUIMIENTO PSFF/PDIFF
Se evidencia que las 22 ESE a través de un trabajo interdisciplinario logran presentar los PSFF y PDIFF frente al comportamiento y evolución de los gastos de talento humano, demostrando la racionalización del gasto dentro de la situación financiera de los hospitales.
</t>
  </si>
  <si>
    <t>Frente al saneamiento de pasivos laborales se continúa con las mesas de trabajo intersectorial, dificultando el proceso dado que los tiempos no dependen únicamente del equipo técnico interdisciplinario de la SDS sino adicionalmente a los tiempos de la Secretaria de Hacienda Distrital y el Ministerio de Hacienda y Crédito Público.</t>
  </si>
  <si>
    <t>Seguimiento al reporte  de los indicadores de calidad que se envían  por las ESE según Decreto 2193 de 2004 al Ministerio de Salud y Proteccion Social , para las cuatro subredes de la red publica Distrital adscrita. 
El análisis de la información presentada por las ESE en cumplimiento del reporte del Decreto 2193 de 2004 permite evidenciar debilidades que tienen que ver con  el manejo del dato desde su recolección hasta  su consolidación final y  validacion . Esto hace que se deba realizar un proceso de referenciacion  liderado por la Direccion de Analisis de Entidades Publicas y la Direccion de Calidad de Servicios de Salud , para identificar  los puntos críticos de manejo del dato de manera que la información  que se reporten sea solida y de consisitencia a los análisis que de ellos se derive.</t>
  </si>
  <si>
    <t xml:space="preserve">COSTOS
Se avanza en la   estructuracion de  la metodologia para el levantamiento de los costos Unitarios CUPS con base en la prueba piloto  de 160 Costos Unitarios CUPS ya identificados .
Se cuenta con la informacion de Costos del primer Trimestre de 2015 de las 22 ESE ,  consolidada, analizada, con el fin de reportarla a Secretaria de Hacienda a la Direccion de Analisis de Entidades Publicas del Sector Salud y a las Gerencias de las Empresas Sociales del Estado. 
Se depuro la informacion de costos y facturacion  de 2014 con 5 Hospitales Vistahermosa, Centro Oriente, Rafael Uribe, La Victoria, San Blas.
Se desarrolla prueba Piloto de Planes de Mejoramiento con las ESE: San Cristobal, San Blas, Pablo VI Bosa,Vistahermosa y La Victoria, se enviaron los documentos basicos para construir la propuesta de trabajo. 
Se  capacito a los Referentes de las ESE   sobre planes de mejoramiento relacionados especificamente con costos.
Se adelanto reunion con la Oficina de Sistemas, para concertar el alcance de las dos (2) herramientas existentes para captura y consolidacion de la información de costos para las 22 ESE.
Se capacito a los Referentes de costos sobre como determinar los costos Unitarios de los Codigos Unicos de Procedimientos CUPS.  </t>
  </si>
  <si>
    <t xml:space="preserve">NIIF:
La elaboración del balance de apertura y la transición al nuevo marco normativo es responsabilidad de cada ESE, la SDS y SHD (Dirección Distrital de Contabilidad) ofrecen asistencia técnica para apoyar la realización de estas actividades.
</t>
  </si>
  <si>
    <t xml:space="preserve">La necesidad de un mayor acompañamiento en este proceso de las Oficinas de calidad y de las mismas Gerencias.
Carencia de la Historia Clinica digital y un software robusto con la  informacion requerida de los procesos proveedores.
</t>
  </si>
  <si>
    <t xml:space="preserve">Documentación del  proceso con el estudio y análisis de las normas que rigen la actividad principal, así: 
Decreto 2193 de 2004
Circular 006 de 2011
Art. 35 del decreto 507 de 2013
Resolución DDC 002 del 16 de enero de 2014
Circular 15 del 23 de abril de 2014
La información entregada a la Dirección de Análisis de entidades públicas del sector salud quedo a corte de Marzo de 2015, excepto:
12. San Blas – No ha reportado información del presenta año.
01. La Victoria – No ha reportado información de marzo.
13. Chapinero – No ha reportado información del presenta año.
02. Tunal  – No ha reportado información del presenta año.
21. Vista Hermosa  – Solo ha reportado información del mes de marzo de 2015.
Se recepcionó, analizo y clasifico los informes de las ESE, correspondiente a los años 2011 a 2014.
Se recepcionó, analizo y clasifico el plan de cargos de las ESE, correspondiente al año 2014.
Se solicitó a las ESE vía correo electrónico el plan de cargos del año 2015; de las cuales se ha recibido  informacion de siete ( 7) hospitales.
</t>
  </si>
  <si>
    <t xml:space="preserve">1.Se gestiono y se adjudico  espacio físico en la Dirección de Análisis de Entidades Públicas Distritales del Sector Salud, con acceso restringido, medidas de seguridad, condiciones medioambientales que garantizan  la integridad y conservación física de los documentos que reposan en las Historias Laborales de los Gerentes de las Empresas Sociales del Estado de la red pública adscrita.
2.Se elaboraron los actos administrativos de vacaciones legalmente previstas de los gerentes de hospital Vista Hermosa, Usme, Santa Clara, Pablo VI, Bosa, Centro Oriente y Del Sur 
</t>
  </si>
  <si>
    <t>Se elaboran documentos técnicos de seguimiento I trimestre de 2015 de las 14 ESE categorizadas en riesgo alto y medio según la resolución 2090 de 2014 y de las 8 ESE categorizadas sin riesgo según la resolución 2090 de 2014, Documentos técnicos casos especiales ESE Meissen, Simón Bolivar y San Blas.</t>
  </si>
  <si>
    <t xml:space="preserve">PRESUPUESTO
Se realizó el análisis a las solicitudes de ajustes presupuestales en el marco del Decreto 195/07, Circular SDS 020 de 2011 e Instructivo SDH 002 de 2007;   y se emitieron 16 conceptos de modificaciones presupuestales.
NIIF
1.Se realiza primera ronda de capacitación y socialización del programa piloto adelantado por la Dirección Distrital de Contabilidad en los hospitales Santa Clara y Usaquén, a los 20 hospitales restantes de la red pública distrital.
2.Se crea aula virtual como instrumento de comunicación para facilitar el proceso de implementación de las NIIF en los 22 hospitales de la red pública distrital.
INDICADORES FINANCIEROS / PSFF/ PDIFF
Se realizo seguimiento y análisis al cumplimiento de las medidas adoptadas  en los Programas de Saneamiento Fiscal y Financiero y a los Planes de  Desempeño Institucional, Fiscal y Financiero, con corte a 31 de Marzo de 2015.
Se realizaron Mesas de crisis para análisis de la situación actual del Hospital San Blas en tres componentes: Análisis presupuestal , Análisis de servicios y necesidad de recursos
Se dio Inicio de las mesas  de crisis de las ESE: Meissen, Centro oriente y Bosa. 
</t>
  </si>
  <si>
    <t xml:space="preserve">Se realizó el análisis a las solicitudes de ajustes presupuestales en el marco del Decreto 195/07, Circular SDS 020 de 2011 e Instructivo SDH 002 de 2007; entre los cuales se realizaron los siguientes conceptos: (Concepto No. 35 26/06/15 - Traslado Rubros de Nómina para gastos de Funcionamiento y Operación Hospital Centro Oriente.
Concepto No. 23 sobre el ajuste gastos inversión del convenio No. 1052/15 – Participación Social del Hospital Centro Oriente.
 Concepto No. 30 del 26/06/15, ajuste en gastos de convenios No. 1359/14; 1285/14; 1341/14 y 1358/14 del Hospital San Blas, para el desarrollo de política de humanización, salud sexual, atención domiciliaria y manejo del dolor.
 Concepto No. 36 del 26/06/15, para ajuste del contrato No. 1020/15 de APH.
Concepto 38 del 26/06/15, sobre el traslado de rubros de Nómina para cubrir prima de servicios de personal administrativo.
 Concepto No. 24 del 26/06/15, del Hospital del Sur para ajuste del Convenio No. 982/15 con el fin de adquirir el software de historia Clínica.
 Concepto No. 34 del 22/06/15, del Hospital del Sur para ajuste de traslado de nómina para el cubrimiento de los aportes patronales.
 Concepto no. 33 del hospital Tunjuelito para traslado de nómina que cubre gastos no incorporados en el presupuesto del personal que se retira sobre el quinquenio y vacaciones en dinero.
 Concepto No. 28 del 16/06/15, sobre la distribución parcial de la Disponibilidad Final para ejecutar proyecto de inversión “Ahorro energético e hídrico en las sedes de la ESE San Cristóbal”.
 Concepto No. 29 del 16/06/15, ESE Simón Bolivar sobre el ahorro de rubros de nómina por vacantes de Enero a Junio.
 Concepto No. 26 del 10/06/15, para ajuste de los convenios No. 1001/15, 1326, 1258 y 1327del 2014.
 Concepto No. 27 del 09/06/15, de la ESE Engativá para el traslado de nómina para cubrir gastos no contemplados de personal.
 Concepto No. 21 del 09/06/15, para traslado de nómina para cubrir gastos no contemplados de personal, como lo son vacaciones en dinero.
 Concepto No. 23 del 09/06/15 para traslado de nómina del personal que se retira de la entidad.
 Concepto No. 22 02/06/15, del Hospital de Kennedy sobre la distribución parcial de la Disponibilidad Final.
Concepto No. 25 del 02/06/15 para traslado de rubros de Nómina del resultado del ahorro presupuestal en vacantes del hospital de Kennedy.
 Adicionalmente, se realizó oficio dirigido al Secretario de Hacienda (E), para aclarar la incorporación total de los convenios de adquisición de un Software para Historia Clínica y otros aplicativos. 
Se realizó un boletín de prensa de la situación financiera de los hospitales el 18 de junio de 2015.
 Se elaboró presentación sobre la proyección de Facturación que fue expuesta en cada reunión de gerentes por Red, 
NIIF
1.Se realiza primera ronda de capacitación y socialización del programa piloto adelantado por la Dirección Distrital de Contabilidad en los hospitales Santa Clara y Usaquén, a los 20 hospitales restantes de la red pública distrital. Se trabajaron las cuentas Efectivo, Cuentas por Cobrar, Inventarios, Propiedad Planta y Equipo, Diferidos e Intangibles, Deterioro, cuentas del Pasivo, y Patrimonio, Se entregan matrices para depuración y valuación para balance de apertura en línea con la norma.
2.Se crea aula virtual como instrumento de comunicación para facilitar el proceso de implementación de las NIIF en los 22 hospitales de la red pública distrital.
COSTOS
Se avanza en la   estructuracion de  la metodologia para el levantamiento de los costos Unitarios CUPS con base en la prueba piloto  de 160 Costos Unitarios CUPS ya identificados . 
Se continua depurando la informacion de Produccion CUPS con la  ESE kennedy  ( Cirugia) .
Se inicia  levantamiento de los costos Unitarios de  Odontologia Vistahermosa y   Pediatria en San Blas.
Se cuenta con la informacion de Costos del primer Trimestre de 2015 de las 22 ESE ,  consolidada, analizada, con el fin de reportarla a Secretaria de Hacienda a la Direccion de Analisis de Entidades Publicas del Sector Salud y a las Gerencias de las Empresas Sociales del Estado. 
Se depuro la informacion de costos y facturacion  de 2014 con 5 Hospitales Vistahermosa, Centro Oriente, Rafael Uribe, La Victoria, San Blas.
Se desarrolla prueba Piloto de Planes de Mejoramiento con las ESE: San Cristobal, San Blas, Pablo VI Bosa,Vistahermosa y La Victoria, se enviaron los documentos basicos para construir la propuesta de trabajo. 
Se desarrollo reunion con el equipo de San Blas para explicar el alcance de la propuesta, se entrego lo encontrado como compromisos de mejoramiento del Plan de mejoramiento , lo del  Pacto de Mejoramiento con la Contraloria, Plan de Saneamiento Fiscal y Financiero y las medidas de la generacion de acciones correctivas a las cinco (5) Unidades de Negocio con perdidas al cierre de 2014. 
Se  capacito a los Referentes de las ESE   sobre planes de mejoramiento relacionados especificamente con costos.
Se adelanto reunion con la Oficina de Sistemas, para concertar el alcance de las dos (2) herramientas existentes para captura y consolidacion de la información de costos para las 22 ESE.
Se sustento la necesidad de contar con el apoyo de un Ingeniero de Sistemas para adelantar el desarrollo de un aplicativo para la consolidacion de los costos hospitalarios, la determinacion de los costos unitarios y la parametrizacion de los informes necesarios para la toma de decisiones sectoriales frente a los resultados de los costos.
Se capacito a los Referentes de costos sobre como determinar los costos Unitarios de los Codigos Unicos de Procedimientos CUPS.  
Se realizo seguimiento y análisis al cumplimiento de las medidas adoptadas  en los Programas de Saneamiento Fiscal y Financiero y a los Planes de  Desempeño Institucional, Fiscal y Financiero, con corte a 31 de Marzo de 2015.
Se realizaron Mesas de crisis para análisis de la situación actual del Hospital San Blas en tres componentes: Análisis presupuestal , Análisis de servicios y necesidad de recursos
Se dio Inicio de las mesas  de crisis de las ESE: Meissen, Centro oriente y Bosa. 
</t>
  </si>
  <si>
    <t xml:space="preserve">PRESUPUESTO
 Se elaboraron los informes solicitados por el Despacho SDS de las 22 ESE con corte a Mayo de 2015, para las visitas a los Hospitales del Sr. Secretario. 
Se expidieron 15  conceptos técnicos sobre modificaciones presupuestales. 
Se elaboraron las respuestas de Derechos de petición de los concejales que radicaron Solicitudes en junio en temas presupuestales y financieros y un boletín de prensa sobre la situación financiera de las ESE. Adicionalmente, se realizaron las presentaciones de la situación financiera de las ESE en cada reunión de Red; sobre las perspectivas de recaudo y facturación para lo que queda de la vigencia 2015. 
INDICADORES FINANCIEROS PSFF/PDIFF
Documentos  consolidados de  la información sobre de la evolución de los PSFF y PDIFF con corte 31 de Marzo de 2015.
  Se Determinan   estrategias para dar liquidez al Hospital San Blas a corto plazo.
Comparación de la categorización del riesgo elaborada con  la resolución 1893 de 2015 del 29 de mayo de 2015, que determina el  riesgo de los hospitales para la vigencia 2015
Determinar   que hospitales presentan dificultad para el cumplimiento de las metas establecidas en los PSFF y PDIFF,  a 31 de  Marzo de 2015,  a través de alertas de impacto financiero.
NIIF
Alineación de las 22 ESE a la metodología de valuación de las cuentas del balance al nuevo marco normativo.
COSTOS
Se cuenta con  borrador de la metodologia para determinar costos Unitarios CUPS.
Se cuenta con la información revisada  del primer trimestre de 2015 reportada por las 22 ESE con su respectivo analisis, conclusiones y recomendaciones.
Se cuenta con el documento ajustado con la informacion de costos de las 22 ESE del año 2014.
Se cuenta con los insumos necesarios y principales para iniciar el ejercicio del  Plan de Mejoramiento 2015.
Generacion de compromisos para el desarrollo del mejoramiento de costos con una unica orientacion conceptual para la totalidad de las fuentes de informacion.
Se sensibilizo sobre la importancia de contar con las herramientas informaticas para el apoyo de la consolidacion y la determiancion de los costos Unitarios CUPS.
Se aprobo de parte de la Direccion de Sistemas la asignacion de un Ingeniero Programador. Pero se avanza con el apoyo del Referente de Costos en el avance de la Orientacion del Aplicativo desde la misma fuente de Informacion.
Los Referentes de Costos que asistieron a la Capacitacion conocen como determinar los costos Unitarios CUPS.
Simultaneamiente se hace acompañamiento a los referentes de costos que han requerido la capacitacion.  
Se cuenta con ejercicio piloto sobre determinacion de costos Unitarios de algunos procedimientos, de los cuales en el mes de Julio se obtendra una consolidacion, para asi evidenciar el aporte que costos viene haciendo a los procesos de negociacion de servicios con diferentes pagadores. .
</t>
  </si>
  <si>
    <t xml:space="preserve">PRESUPUESTO 
Los conceptos sobre modificaciones presupuestales permiten incorporar al presupuesto de las ESE los recursos con los cuales se ejecutaran los proyectos y financiar aquellos rubros que presentan algún tipo de desfinanciamiento. 
INDICADORES FINANCIEROS/PSFF/PDIFF
• Solicitud de matriz de pasivos  del periodo enero a marzo de 2014 a la ESE San Blas para girar recursos de cuenta maestra como medio de solventar el problema de liquidez inmediata.
Documento técnico que evidencia la   diferencia de calificación del riesgo de la ESE BOSA, entre la resolución 1893 del 29 de Mayo de 2014 y aplicando  la metodología de las resoluciones 2509 y 2090. 
 Análisis y conclusiones dentro del documento Distrital  de Seguimiento  a los  PSFF, de las ESE  que  están  en alerta de acuerdo a los resultados del primer trimestre de 2015 .
NIIF
Ofrecer a las 22 ESE la misma metodología para la elaboración del balance de apertura según nuevo marco normativo.
COSTOS
La Informacion del  I Trimestre 2015, permite a las ESE revisar los resultados y tomar acciones de mejoramiento y disminuir las perdidas en los centros de costos.
El Informe Final Costos 2014, permite a los hospitales visualizar por unidad de negocio  las dificultades  de las brechas en terminos de resultados, especialmente en la sostenibilidad financiera;  derivado de este resultado se solicito que  las 22 ESE se apoyaran en las oficinas de calidad  para abrir las acciones correctivas y generar acciones de mejoramiento bajo un enfoque general de los resultados de  los PSFF,  de la Resolucion de SHD   y el Pacto de mejoramiento de la Contraloria.
Tener unidad de Criterio frente a la estructuracion de los planes demejoramiento con la informacion entregada en la capacitacion y el apoyo de las Oficinas de Calidad de las Empresas.
</t>
  </si>
  <si>
    <t xml:space="preserve">INDICADORES FINANCIEROS/PSFF/PDIFF
PSFF : Dentro del Análisis de los documentos  de monitoreo  con corte 31 de Marzo de 2015 entregado por las ESE  no se identifico hasta que  fecha se comprometió el gasto en funcionamiento y operación, dificultando el análisis del resultado de la operación corriente.
NIIF:
La elaboración del balance de apertura y la transición al nuevo marco normativo es responsabilidad de cada ESE, la SDS y SHD (Dirección Distrital de Contabilidad) ofrecen asistencia técnica para apoyar la realización de estas actividades.
COSTOS : 
La necesidad de un mayor acompañamiento en este proceso de las Oficinas de calidad y de las mismas Gerencias.
Carencia de la Historia Clinica digital y un software robusto con la  informacion requerida de los procesos proveedores.
</t>
  </si>
  <si>
    <t>PASIVO PRESTACIONAL
1.Se construyó escenario financiero  que  muestra la  proyección  de  los funcionarios SDS que en virtud del Decreto 865 de 1994 se incorporan a la planta global de cargos de las ESE, como insumo para efectos de establecer los recursos requeridos por los hospitales y su posible fuente de financiación.
2.Búsqueda y revisión de soportes que permitan construir el escenario financiero para efectos de la liquidación del contrato de concurrencia No 198 de 2001.
1.Se elaboró documento técnico de plan de mejora en articulación con la Dirección Financiera –SDS- frente al hallazgo administrativo de la auditoria de regularidad –contraloría de Bogotá D.C.- periodo auditado 2014-2015, referente a los estados contables de la SDS, donde se refleja en la cuenta otros deudores los saldos a favor de la SDS según convenio concurrencia 198 de 2001.
Se revisan cifras de la concurrencia por concepto de cesantías retroactivas, fortaleciendo el componente de talento humano</t>
  </si>
  <si>
    <t>El porcentaje asignado al proceso Planeación y gestión sectorial corresponde al 46% para el trimestre Abril - Junio, sin embargo desde la Dirección de Análisis de Entidades Públicas Distritales no se evidencian acciones puesto que la Dirección no cuenta dentro de su personal de colaboradores con un profesional que atienda las actividades del Sistema de gestion de Calidad  / Sistema integrado de gestión.</t>
  </si>
  <si>
    <t>No se cuenta con avances, logros y resultados en el trimestre frente a esta meta y sus actividades.</t>
  </si>
  <si>
    <t xml:space="preserve">Verificar y garantizar que el 100% de los empleos de SSO sean provistos en las plantas de personal de las ESE de la red publica sdcrita  </t>
  </si>
  <si>
    <t>Numero de plazas de Servicio Social Obligatorio provistas/ Numero de plazas de Servicio Social Obligatorio asignadasx 10</t>
  </si>
  <si>
    <t>El porcentaje asignado al proceso Planeación y gestión sectorial corresponde al 54% para el trimestre Abril - Junio, sin embargo desde la Dirección de Análisis de Entidades Públicas Distritales no se evidencian acciones puesto que la Dirección no cuenta dentro de su personal de colaboradores con un profesional que atienda las actividades del Sistema de gestion de Calidad  / Sistema integrado de gestión.</t>
  </si>
  <si>
    <t>DIRECCIÓN DE PLANEACIÓN Y SISTEMAS
SISTEMA INTEGRADO DE GESTIÓN
CONTROL DOCUMENTAL
SEGUIMIENTO A METAS PROYECTOS DE INVERSIÓN
Codigo: 114 - PLI - FT - 062 V.01</t>
  </si>
  <si>
    <t>Elaborado por: 
Mario Ivan Albarracin Navas
Sandra Gomez Gomez
Revisado por: 
Gabriel Lozano Diaz
Aprobado por: 
Martha Liliana Cruz B
Control documental:
Planeación y Sistemas 
 Grupo – SIG</t>
  </si>
  <si>
    <t>EJE ESTRATEGICO DEL PLAN DE DESARROLLO BOGOTA HUMANA 2012-2016: UNA CIUDAD QUE REDUCE LA SEGREGACIÓN Y LA DISCRIMINACIÓN: EL SER HUMANO EN EL CENTRO DE LAS PREOCUPACIONES DEL DESARROLLO</t>
  </si>
  <si>
    <t>EJE ESTRATEGICO DEL PLAN TERRITORIAL DE SALUD PARA BOGOTÁ 2012-2016: COMPONENTE DE PRESTACIÓN Y DESARROLLO DE SERVICIOS DE SALUD</t>
  </si>
  <si>
    <t>PROGRAMA DEL PLAN DE DESARROLLO BOGOTA HUMANA 2012-2016: TERRITORIOS SALUDABLES Y RED DE SALUD PARA LA VIDA DESDE LA DIVERSIDAD</t>
  </si>
  <si>
    <t>PROYECTO DE INVERSIÓN DEL PLAN DE DESARROLLO BOGOTA HUMANA 2012-2016: REDES PARA LA SALUD Y LA VIDA</t>
  </si>
  <si>
    <t>NUMERO
META
SEGPLAN</t>
  </si>
  <si>
    <t>PROYECTO</t>
  </si>
  <si>
    <t>TIPO DE POBLACION</t>
  </si>
  <si>
    <t>Menores a 1 año</t>
  </si>
  <si>
    <t>1 a 5 AÑOS</t>
  </si>
  <si>
    <t>6 A 13 AÑOS</t>
  </si>
  <si>
    <t>14 A 17 AÑOS</t>
  </si>
  <si>
    <t xml:space="preserve">18 A 26 AÑOS </t>
  </si>
  <si>
    <t>27 A 59 AÑOS</t>
  </si>
  <si>
    <t>60 Y MAS</t>
  </si>
  <si>
    <t>TOTAL</t>
  </si>
  <si>
    <t>META</t>
  </si>
  <si>
    <t>Eje 
Estructurante</t>
  </si>
  <si>
    <t>Eje</t>
  </si>
  <si>
    <t>Objetivo</t>
  </si>
  <si>
    <t>Meta</t>
  </si>
  <si>
    <t>Ejecutado 2015</t>
  </si>
  <si>
    <t>Hombres</t>
  </si>
  <si>
    <t>Mujeres</t>
  </si>
  <si>
    <t>e04o01m01</t>
  </si>
  <si>
    <t xml:space="preserve">Promoción Social </t>
  </si>
  <si>
    <t>04</t>
  </si>
  <si>
    <t>01</t>
  </si>
  <si>
    <t>Meta 1. Conformar una red integrada de servicios de salud en el Distrito Capital, que incluyan la red pública hospitalaria, prestadores privados y mixtos, al 2016.</t>
  </si>
  <si>
    <t>Cero (0) red integrada de servicios de salud. (AÑO 2011)</t>
  </si>
  <si>
    <t xml:space="preserve"> Porcentaje de avance para la conformación de una red integrada de servicios de salud en el Distrito Capital </t>
  </si>
  <si>
    <t xml:space="preserve">ACTUALIZACIÓN DEL DX DE SALUD EN LO QUE RESPECTA A LA PROVISIÓN DE SERVICIOS DE SALUD
Se continuó con la participación  del taller del Ministerio de la Protección Social, para el tema del manejo de la bodega SISPRO, para los cubos, de vacunación y módulo geográfico,                    como insumo para la actualización del diagnóstico de salud con relación a la provisión de servicios.
Se participó en el taller del sistema de información SISPRO, con el equipo de la Dirección de Prestación de Servicios y Atención Primaria del Ministerio de Salud y Protección Social, para la revisión de procesos de análisis de información en salud: a) Jornada de Capacitación en el Manejo del SISPRO b) Generación de tablas dinámicas del Sistema Integrado de Información de la Protección Social, SISPRO. 
Se validó la estructura del diagnóstico, para el Análisis de la Situación de Salud – ASIS- de Bogotá D.C., con la  Dirección de Prestación de Servicios y Atención Primaria del Ministerio de Salud y Protección Social- MSPS
Se diseñó el Plan de Análisis dela situación de salud, y se avanzó en la definición de indicadores, con los componentes del diagnóstico del ASIS y se validó con la  Dirección de Prestación de Servicios y Atención Primaria del MSPS.
Se realizó socialización al Equipo de Redes de la Dirección de Provisión de Servicios de Salud de la SDS, los avances del documento de diagnóstico en los capítulos de 1) caracterización del territorio, 2) Comportamiento Demográfico, 3) Situación de Salud de la Población y 4) Aspectos socioeconómicos, además del del Plan de Análisis. 
ACTUALIZACIÓN DIAGNÓSTICO DE LAS ESE- (APORTE DIRECCIÓN DE ANALISIS DE ENTIDADES PUBLICAS DISTRITALES DEL SECTOR SALUD-DAEPDSS):
Se realizó la actualización de la Información de Producción de los años 2013 y 2014 de Consulta Externa, Urgencias, Partos y Cesáreas, Hospitalización, Gestión Hospitalaria, Cirugía, Apoyo y Diagnostico, Laboratorio Clínico y Producción por Red (Oferta Teórica, Demanda Potencial, Superávit o Déficit año 2014). 
Se participó en actualización del documento de redes en el capítulo de producción 2011-  2014.
Se realizó Análisis de producción, productividad,  producción UVR y análisis de eficiencia Distrital, por sub red, por Hospital para las vigencias 2011-2014, 2013-2014 y primer trimestre 2011-2015.
LINEAMIENTOS PARA LA CONFORMACIÓN , ORGANIZACIÓN, GESTIÓN, SEGUIMIENTO Y EVALUACIÓN DE LAS REDES INTEGRADAS DE PRESTACIÓN DE SERVICIOS DE SALUD
Se diseño la metodología de análisis  para la Conformación, Organización, Gestión, Operación, Seguimiento y Evaluación de la Red de Prestación de Servicios de Salud de Bogotá D.C.
Se elaboró Presentación en PowerPoint, que contiene el diseño de la metodología de análisis, para la Conformación, Organización, Gestión, Operación, Seguimiento y Evaluación de la Red de Prestación de Servicios de Salud de Bogotá D.C, para su socialización
Se realizó la preparación de las diferentes  reuniones con la  Dirección de Prestación de Servicios y Atención Primaria del Ministerio de Salud y Protección Social, para la revisión de los planteamientos metodológicos desarrollados por el MSPS, revisión  de procesos de análisis  de información en salud y presentación de avances y validación del Plan de análisis que contine los indicadores del Análisis de la Situación de  Salud de Bogotá D.C.
Partipación en las diferentes reuniones con la  Dirección de Prestación de Servicios y Atención Primaria del Ministerio de Salud y Protección Social, con el fin de realizar: 1.- Revisión de Planteamientos Metodológicos Planteamiento Metodológico desarrollado por el Ministerio de Salud y Protección Social para los procesos de Conformación y organización de las Redes de Prestación de Servicios de Salud, planteaminto adoptado y adaptado por la Secretaria Distrital de Salud- SDS
IMPLEMENTACIÓN RED PUBLICA DISTRITAL (APORTE DIRECCION DE ANALISIS DE ENTIDADES DISTRITALES DEL SECTOR SALUD-DAEPSS):
Se realiza organización, convocatoria, análisis, conclusiones,  recomendaciones de diferentes  temas para el desarrollo de las  reuniones de gerentes de las subredes : centro oriente , Sur, Norte y Suroccidente y comité General de Gerentes .
Análisis, seguimiento y evaluación del  cumplimiento de medidas, análisis de la producción vigencia primer trimestre 2015, de la tendencia de la producción primer trimestre  2011-2015, de la producción en U.V.R de los Programas de Saneamiento fiscal y Financiero de las 14 ESE (vigencia primer trimestre 2015.) 
Análisis, seguimiento y evaluación en: análisis de la producción vigencia 2014, de la tendencia de la, de la producción en U.V.R 2011-2014 y de eficiencia de los Planes de Desempeño Institucional fiscal y financiero de las 8 ESE (vigencia 2014)
ANÁLISIS DE INDICADORES DEL SIRC,  EN EL COMPONENTE DE PRESTACIÓN DE SERVICIOS DE SALUD, EN EL MARCO DE LAS REDES INTEGRADAS DE SERVICIOS DE SALUD.
Se consolida y analiza los indicadores del I Trimestre del 2015 del de SIRC de las 4 Subredes en reunion con la red Norte.
Revisión de formatos de indicadores del SIRC con el fin de solicitar la  producción de los mismos de manera utomatica a través del palicativo SDIRC de la SDS, con la participación de diferentes dependencias y referentes SIRC de las Redes.
Se elaboro documernto de analisis comparativo de indicadores SIRC periodo 2013 y 2014, como parte del documento de análisis y evaluación de la red. 
VIH- VIRUS DE INMUNODEFICIENCIA HUMANA
Se realizó asistencia técnica en el cumplimiento del modelo de gestión programático VIH Sida  a las ESE kennedy, Simon Bolivar, Usaquen y Sur.
Se llevó a cabo el encuentro de liderazgo mensual de la Red Distrital de VIH SIDA (Junio 17). Este encuentro contó con la participación de representantes de EAPB, IPS y ESE en la atención de VIH SIDA (33 participantes).
Se realizó seguimiento  a la ejecución de plan de mejoramiento implementado por la ESE Bosa y EPS Famisanar.
Se realizó cuatro acompañamientos a la ejecución de dos convenios (Tunjuelito (convenio 1272-2014) y San Blas (convenio 1285-2014), para el fortalecimiento de la atención integral en salud sexual y salud reproductiva, convenios que tienen objeto aunar esfuerzos técnicos, administrativos y financieros para el fortalecimiento de la atención integral en salud sexual y salud reproductiva.
AULAS HOSPITALARIAS 
 Se realizó apertura del Aula Hospitalaria del Hospital Militar Central, y se brindó asistencia técnica para su implementación.
Se dio respuesta a la preposición 205 del Concejo de Bogotá sobre los avances del Programa de Aulas Hospitalaria para el programa de gobierno en curso. 
Visitas de aistencia técnica del seguimiento al cumplimiento del acuerdo 453 del 2010, en las ESE Meissen y Tunal. 
CAPACIDAD INSTALADA Y PRODUCCION DE SERVICIOS DE SALUD – CIP 
Se realizó la actualización del portafolio de servicios de salud del mes de Mayo de 2015 de las 22 Empresas Sociales del Estado (ESE).
Se brindó soporte tecnológico a las 22 Empresas Sociales del Estado (ESE) en los procesos de generación, validación y consolidación de la información de producción de servicios de salud y capacidad instalada correspondiente al periodo de Mayo 2015.
Se generó informe para la Personería de Bogotá, correspondiente a la producción de las 22 Empresas Sociales del Estado adscritas a la Secretaría Distrital de Salud del  mes de abril de 2015.
Se llevó a cabo el proceso de actualización del modelado de datos para el proceso de inteligencia negocios (cuadro de mando) para los servicios de Consulta Externa, Urgencias, Hospitalización, Partos, Odontología (consultas, tratamientos y actividades), Apoyo DX, Laboratorio Clínico, Terapias (consultas y actividades) y Cirugías a través del complemento de Excel BI PowerPivot.
Se llevó a cabo el proceso de migración del Sistema de Información CIP v 2.0 hacia la infraestructura tecnológica de la Secretaria Distrital de Salud de Bogotá en sus módulos de producción, capacidad instalada, administración y Reportes.
Se crea una salida de las instituciones prestadoras de salud (Privadas y Públicas) a fin  de caracterizar aquellas que prestaron servicios en determinado tiempo de acuerdo a la información registrada en el sistema de información SISPRO-REPS. Igualmente se hace entrega de un archivo con la base de REPS por servicios adicionándole la localidad. Esto como insumo para la actualización de la información de  Distribución de servicios ofertados en la red distrital de prestadores de servicios de salud. Bogotá, D.C
Se hace entrega de la herramienta de simulación que sirve para proyectar el comportamiento de la instituciones públicas  actualizada en su componente de producción y ampliando las proyecciones financieras hasta el año 2022 para el Hospital de San Blas, La Victoria, Centro Oriente, San Cristóbal, Rafael Uribe, Santa Clara, Pablo VI, Bosa, Kennedy, Tunal, Vista Hermosa, Nazareth, Del Sur, Fontibón, Usme, Chapinero, Usaquén, Simón Bolívar, Suba, Engativá, Tunjuelito y Meissen.
Se realizan actualizaciones al módulo de Hospitalización y Observación de Urgencias del sistema de información CIP con el fin de identificar los egresos que se realizan por servicios de hospitalización pero que físicamente utilizan el espacio del servicio de Observación de Urgencias.
Se realizo la migración del Sistema de Información CIP v 2.0 a  la infraestructura tecnológica de la Secretaria Distrital de Salud de Bogotá en sus módulos de producción, capacidad instalada, administración y Reportes.
</t>
  </si>
  <si>
    <t xml:space="preserve">ACTUALIZACIÓN DEL DX DE SALUD EN LO QUE RESPECTA A LA PROVISIÓN DE SERVICIOS DE SALUD
Matriz de costeo de contratación de especialistas ajustada con valores de la ESE, para la propuesta de fortalecimiento de la red pública. 
Análisis de Suficiencia de Servicios trazadores vigencia 2014” en cual incluye, suficiencia real, Suficiencia teórica, Oferta demanda de consulta externa, urgencias, hospitalización y producción de servicios en Cirugías y Partos, y remisión a la Dirección de Aseguramiento para la solicitud de autorización de contratación de servicios con red complementaria. 
Documento que contiene, el contexto de la red de prestación de servicios de salud de Bogotá D.C, para ser incluida en la actualización del diagnóstico de la red pública adscrita a la SDS, que viene realizando la DAEPDSS, para que la organización, implementación y seguimiento de la red pública adscrita a la SDS, se realice en armonía y en el marco de la conformación, gestión, operación, seguimiento y evaluación de la red de prestación de servicios de salud de Bogotá D.C.
Estructura del diagnóstico para el Análisis de la Situación de Salud – ASIS- de Bogotá D.C, validada con la  Dirección de Prestación de Servicios y Atención Primaria del Ministerio de Salud y Protección Social.
Se diseñó y valido el Plan de Análisis de la Situación de Salud con la  Dirección de Prestación de Servicios y Atención Primaria del Ministerio de Salud y Protección Social., y se avanzó en la definición de indicadores, con los componenetes del diagnóstico del ASIS. 
Se realizó socialización al Equipo de Redes de la Dirección de Provisión de Servicios de Salud de la SDS, los avances al documento de diagnóstico en los capítulos de 1) caracterización del territorio, 2) Comportamiento Demográfico, 3) Situación de Salud de la Población y 4) Aspectos socioeconómicos, además del del Plan de Análisis.
ACTUALIZACIÓN DIAGNÓSTICO DE LAS ESE- (APORTE DIRECCION DE ANALISIS E ENTIDADES DISTRITALES DEL SECTOR SALUD-DAEPSS):
Información  de Producción de los años 2013 y 2014 de Consulta Externa, Urgencias, Partos y Cesáreas, Hospitalización, Gestión Hospitalaria, Cirugía, Apoyo y Diagnostico, Laboratorio Clínico y Producción por Red (Oferta Teórica, Demanda Potencial, Superávit o Déficit año 2014) actualizada, como insumo para análisis de los grupos  de producción, económico y financiero. 
Actualización del documento de redes en el capítulo de producción 2012-  2014, Producción en U.V.R,  indicadores de eficiencia de las cuatro (4) subredes y Global Distrital.
Análisis de producción actualizado y capacidad instalada de la red pública para las 22 ESE. 
Análisis de producción, productividad,  producción UVR y análisis de eficiencia Distrital, por sub red, por Hospital y capacidad instalada de la red pública de las Vigencias 2011-2014, 2013-2014 y primer trimestre 2011-2014. 
LINEAMIENTOS PARA LA CONFORMACIÓN , ORGANIZACIÓN, GESTIÓN, SEGUIMIENTO Y EVALUACIÓN DE LAS REDES INTEGRADAS DE PRESTACIÓN DE SERVICIOS DE SALUD
Adopción y adaptación del Planteamiento Metodológico desarrollado por el Ministerio de Salud y Protección Social para los procesos de Conformación y organización de las Redes de Prestación de Servicios de Salud. 
Se diseño la metodología de análisis  para la Conformación, Organización, Gestión, Operación, Seguimiento y Evaluación de la Red de Prestación de Servicios de Salud de Bogotá D.C.
IMPLEMENTACIÓN Y SEGUIMIENTO A LA OPERACIÓN DE LOS LINEAMIENTOS DE LA RED PÚBLICA DISTRITAL AVALADA POR EL MINISTERIO DE SALUD Y  PROTECCION SOCIAL
14 informes de seguimiento del Programas de Saneamiento Fiscal y Financiero, con corte al primer semestre del 2014, III _ IV trimestre del 2014 y acumulado anual, de las 14 ESE categorizados en riesgo alto y medio Usme, Suba, San Blas, Engativá, del Sur, Centro Oriente, Fontibón, Chapinero, Meissen, Rafael Uribe, Simón Bolívar, Usaquén, Victoria y Bosa, basado en los Lineamientos generados por la DPSS de la SDS (Como apoyo a la Dirección de Análisis de Entidades Públicas Distritales del Sector Salud –DAEPDSS-), en relación con modificación de servicios, producción, productividad, indicadores de gestión de los servicios.
14 ESE categorizados en riesgo alto y medio Usme, Suba, San Blas, Engativá, del Sur, Centro Oriente, Fontibón, Chapinero, Meissen, Rafael Uribe, Simón Bolívar, Usaquén, Victoria y Bosa, con Asistencia Técnica realizada para el seguimiento a los Programas de Saneamiento Fiscal y Financiero. 
Documento con  observaciones a los lineamientos para el proceso de conformación, organización, gestión, seguimiento y evaluación y de habilitación de redes de prestación de servicios de salud del Ministerio de Salud y Protección Social.
Documento y presentación que contiene el plan de trabajo para el proceso de conformación, organización, gestión, seguimiento y evaluación de las redes de prestación de servicios de salud, en Bogotá D.C. Socialización al Equipo de Redes de la Dirección de Provisión de Servicios de Salud de la SDS, sobre el Plan de Trabajo, Conceptualización y la prueba piloto con el Ministerio de Salud y Protección Social, para el desarrollo del Pilotaje de Bogotá, para el proceso de conformación, organización, gestión, seguimiento y evaluación de las redes de prestación de servicios de salud.
(APORTE DIRECCIÓN DE ANALISIS DE ENTIDADES DISTRITALES DEL SECTOR SALUD-DAEPSS):
Se generan  espacios de  discusión y análisis  donde se debaten temas de  interés para la adecuada gestión técnica y financiera de las E.S.E. permitiendo además  la participación transversal de las diferentes Subsecretarias.  
Se coordina semanalmente la realización de la reunión de gerentes por subred y general de gerentes (convocatorias, presentaciones, análisis, conclusiones y recomendaciones  de temas de interés para la adecuada gestión técnica y financiera de las 22  E.S.E), se cuenta con la presencia en las Reuniones de la participación transversal de las diferentes Subsecretarias para realizar abordaje integral a los temas. Así como la orientación dada por el Señor Secretario. 
Presentaciones, análisis, conclusiones,  recomendaciones  e informe de seguimiento los Programas de Saneamiento Fiscal y Financiero de las 14 ESE (Vigencia primer trimestre 2015, por ESE y consolidado Distrito).
Presentaciones, análisis, conclusiones,  recomendaciones  e informe de seguimiento, los Planes de Desempeño Institucional fiscal y financiero de las 8 ESE (Vigencia 2014 consolidado Distrito).
SISTEMA DE REFERENCIA Y CONTRAREFERENCIA EN EL MARCO DE LAS REDES INTEGRADAS DE SERVICIOS DE SALUD
Informe consolidado de producción del SIRC del año 2014 y I trimestre  del 2015  de las cuatro subredes del DC (Norte, Sur, Sur Occidente y Centro oriente) y de la ciudad de Bogotá. 
Capacitación en el aplicativo SIRC a 5 profesionales de 2 IPS ( Clínica Cafam y clínica del Country) 
Documernto de analisis comparativo de indicadores SIRC periodo 2013 y 2014, como parte del documento de análisis y evaluación de la red.
VIH – VIRUS DE INMUNODEFICIENCIA HUMANA
Dieciocho (18) instituciones asesoradas y asistidas técnicamente el cumplimiento del modelo de gestión programático VIH Sida (ESE Bosa, ESE Fontibon, ESE San Blas, EPS Sura, IPS Olaya Salud a su Casa, IPS Fundación Adriana Villalba, IPS Corporación Milagroz, ESE Simón Bolívar (dos veces en el año), ESE Tunal, Ese Kennedy (dos veces en el año), ESE Santa Clara, Caprecom, Vihonco, Clinica Country, Saludcoop e IPS Cepain).
Catorce (14) planes de mejoramiento con retroalimentación y seguimiento de las acciones formuladas por las instituciones asesoradas (ESE Tunjuelito, Hospital San Jose, ESE Santa Clara, ESE Rafael Uribe, EPS Sura, Fundación Adriana Villalba, Corporación Milagroz, Nueva EPS, Programa B24X Barrios unidos, Unisalud, San Cristobal, Cruz Roja, ESE Bosa, EPS Famisanar).  
Dos (2) procesos de inducción sobre el modelo de gestión programático VIH SIDA dirigido a profesionales asistenciales y de servicio social obligatorio, con cobertura acumulada de ciento cuarenta y siete (147) participantes. 
Seis (6) encuentros de liderazgo de la Red Distrital de VIH SIDA: 1) Enero 21/15: que contó con la participación de 35 representantes de EAPB, IPS y ESE en la atención de VIH SIDA desarrollándose como orden del día el balance de la estrategia distrital Ponte a Prueba (para diagnóstico oportuno de VIH), barreras identificadas en el proceso de laboratorio centralizado para la toma y análisis de muestras de VIH y socialización nuevas contenidos nuevas guias VIH.  2) Febrero 18 de 2015: que contó con la participación de 34 representantes de EAPB, IPS y ESE en la atención de VIH SIDA desarrollándose como orden del día la actualización del Directorio Distrital de VIH, la evaluación del plan de Acción de Red 2014, la formulación plan Red VIH 2015 y la presentación de la Red Nacional de Jóvenes Positivos por Colombia J+COL para la articulación de acciones. 3) Marzo 18 de 2015: Análisis de caso para identificar barreras en la atención de VIH SIDA, definición liderazgo institucional en Red 2015, 4) Abril 15 de 2015: Socialización convenio 1272-2014, Estimación necesidades implementación nuevas guías de atención, 5) Mayo 20 de 2015: socialización matriz de puntos críticos, socialización acciones colaborativas VIH-TB y Circular 007 de 2015 emitida por Minsalud; 6) Junio 17 de 2015: Mesa de trabajo con químicos farmacéuticos de los programas de VIH en el marco de las nuevas guías de atención (33 participantes de EAPB; IPS y ESE).  Estos encuentros tienen como fin dar cumplimiento al Acuerdo 143 de 2005, mediante el acompañamiento a los programas de VIH SIDA para fortalecer la prestación de servicios de salud en este evento de interés en salud pública.
Diecinueve (19) encuentros de seguimiento a la ejecución de convenios suscritos en dos (2) ESE de II Nivel –Tunjuelito (convenio 1272-2014) y San Blas (convenio 1285-2014)- que tienen por objeto aunar esfuerzos técnicos, administrativos y financieros para el fortalecimiento de la atención integral en salud sexual y salud reproductiva.
AULAS HOSPITALARIAS
Formulación del Plan de Acción del  Programa de Aulas Hospitalarias para la vigencia 2015, elaborado en conjunto con la Secretaria de Educación Distrital.  
Posicionamiento del Programa de Aulas Hospitalarias a nivel Nacional e Internacional  en el I Congreso Nacional de Pedagogía Hospitalaria realizada por la Red Colombiana De Pedagogía Hospitalaria y la Fundación Universitaria Monserrat  y en el II Congreso Internacional de Pedagogía Hospitalaria, auspiciado por Colciencias.
Asistencia técnica de seguimiento al Programa de Aulas Hospitalarias en 9 Instituciones Prestadoras de Servicios de Salud (Simón Bolívar, Suba, Hospital Universitario San José Pediátrico, ESE Victoria, ESE San Blas, ESE Centro Oriente, Hospital San Rafael, Meissen y Tunal ).
Apertura de Aula Hospital aria en el Hospital Militar central, para completar en el Distrito un total de 22 Aulas Hospitalarias.
CIP- CAPACIDAD INSTALADA Y PRODUCCION DE SERVICIOS DE SALUD
Información actualizada y validada a mayo de 2015 de oferta y demanda y portafolio de servicios de salud, como insumo para los análisis de la situación actual de las 22 Empresas Sociales del Estado.
Consolidación de la información para dar respuesta Trimestral del Decreto 2193 de 2014 (Producción) de las 22 ESE actualizada (corte I Trimestre  2015), información Validada para el cumplimiento al Ministerio de la Protección Social. Ajustado en los ítem Controles de enfermería (Atención prenatal / crecimiento y desarrollo), Otros controles de enfermería de PyP (Diferentes a atención prenatal Crecimiento y desarrollo
Actualización de la Herramienta de inteligencia de negocios con corte de mayo de 2015  para el sistema de Información de capacidad instalada y producción (CIP V2.0), para los servicios trazadores de Hospitalización, consulta externa, Urgencias, Partos y Cesáreas, cirugías, Apoyo Dx, Laboratorio clínico, Odontología (actividades, consultas y tratamientos) y Terapias (actividades y consultas). Mejoras al nuevo modelo de inteligencia de negocios para el seguimiento a los programas de saneamiento fiscal y financiero y planes de desempeño institucional fiscal y financiero. 
Se generaron las estadísticas de Análisis de tendencia de la producción a primer semestre de 2014, de los servicios de Enfermería, Medicina General, Medicina Especializada, Servicios de Apoyo y tratamiento, Odontología, Estancia General, Cuidado Intensivo e Intermedio, Salud Mental, Partos, Cirugías, Laboratorio, Imágenes diagnósticas, Medio Ambiente, Urgencias y Otros servicios correspondiente a los hospitales de Bosa, Centro Oriente, Chapinero, Del Sur, Engativá, Fontibón, La Victoria, Meissen, Rafael Uribe, San Blas, Simón Bolívar, Suba, Usaquén y Usme, insumo fundamental para seguimiento  de los programas saneamiento fiscal y financiero adoptados por las ESE categorizadas en riesgo alto y medio
14 informes generados de seguimiento a PSFF ajustados con información a III y IV trimestre 2014 y Distrito para seguimiento al Ministerio de Hacienda y Crédito Publico
Actualización de  la matriz de producción de servicios por UVR incluyendo la discriminación de los días de estancia por cada uno de los pagadores con corte Enero a Diciembre de 2014, teniendo como fuente la  información reportada por las ESE en el sistema de capacidad instalada y producción CIP Versión 2.0.
Diseño del instrumento para el levantamiento de información de las redes de interés en salud pública y redes prioritarias con el fin de caracterizar las diferentes fuentes de información sus salidas (Reportes).
Documento con las  pruebas realizadas para el proceso de migración del Sistema de Información CIP v 2.0 hacia la infraestructura tecnológica de la Secretaria Distrital de Salud de Bogotá en sus módulos de producción, capacidad instalada, administración y Reportes.
Actualización de la herramienta que permite la proyección de la producción y los estados financieros de las Empresas Sociales del Estado. Se actualiza la producción de servicios al año 2014 para cada una de las sedes del Hospital de San Blas, La Victoria, Centro Oriente, San Cristóbal, Rafael Uribe, Santa Clara, Pablo VI, Bosa, Kennedy, Tunal, Vista Hermosa, Nazareth, Del Sur, Fontibón, Usme, Chapinero, Usaquén, Simón Bolívar, Suba, Engativá, Tunjuelito y Meissen.
Soporte tecnológico a las 22 Empresas Sociales del Estado (ESE) en los procesos de generación, validación y consolidación de la información de producción de servicios de salud y capacidad instalada correspondiente al periodo de mayo 2015.
Migración del Sistema de Información CIP v 2.0 a  la infraestructura tecnológica de la Secretaria Distrital de Salud de Bogotá en sus módulos de producción, capacidad instalada, administración y Reportes.
Creación de una salida de las instituciones prestadoras de salud (Privadas y Públicas) a fin  de caracterizar aquellas que prestaron servicios en determinado tiempo de acuerdo a la información registrada en el sistema de información SISPRO-REPS. 
Archivo con la base de REPS por servicios adicionándole la localidad. para la actualización de la información de  Distribución de servicios ofertados en la red distrital de prestadores de servicios de salud. Bogotá, D.C
Actualización de la herramienta de simulación para proyectar el comportamiento de la instituciones públicas  actualizada en su componente de producción y ampliando las proyecciones financieras hasta el año 2022 para el Hospital de San Blas, La Victoria, Centro Oriente, San Cristóbal, Rafael Uribe, Santa Clara, Pablo VI, Bosa, Kennedy, Tunal, Vista Hermosa, Nazareth, Del Sur, Fontibón, Usme, Chapinero, Usaquén, Simón Bolívar, Suba, Engativá, Tunjuelito y Meissen.
Se actualizo el módulo de Hospitalización y Observación de Urgencias del sistema de información CIP.
ESTRATEGIAS PARA IMPLEMENTAR HERRAMIENTAS DE GESTIÓN, ANALISIS Y VALIDACION DE INFORMACION DE LAS ESE (APORTE DIRECCION DE ANALISIS DE ENTIDADES PUBLICAS DISTRITALES DEL SECTOR SALUD-DAEPDSS):
Indicadores de Producción, Financiero y otros definidos para los análisis de avance de la de la gestión de las ESE. 
Consolidación y validación de información de aspectos financieros y de producción de las ESE correspondiente al primer trimestre de 2015 para su envío al Ministerio de Salud y Protección Social.  
Definición de Indicadores con el grupo de producción, Financiero, Calidad, Administrativos, con el fin de implementar herramientas para la validación de Información  de las ESE.
Definición de la plantilla para el Observatorio de Hospitales Públicos
Informes ejecutivos de las 22 Empresas Sociales del Estado, en las que se incluye información de Talento Humano, territorios, aseguramiento,  producción y componenete financiero de las ESE, como insumo  para las visitas del  Señor Secretario a las ESE
Matriz actuaizada de talento humano, según solicitudes enviadas por las Empresas Sociales del Estado.
ANALISIS DE EFICIENCIA  DE LAS ESE- (APORTE DIRECCION DE ANALISIS DE ENTIDADES DISTRITALES DEL SECTOR SALUD-DAEPSS):
Documento de análisis, conclusiones y recomendaciones  del comportamiento  de la producción y eficiencia de las E.S.E de la Red Pública Distrital  años 2011 – 2014. 
Análisis de los indicadores de calidad  de los 22 hospitales de la ESE de la red pública Distrital del año 2014, que aporta a los planes de mejoramiento que deben ser establecidos por cada ESE, en la consecución de mejores resultados en los indicadores de calidad. 
Información consolidada de producción, presupuestal, contable para el análisis de la gestión integral de las ESE 
Documento de seguimiento a las ESE que se encuentran en  Plan de Desempeño Institucional Fiscal y Financiero, en la red adscrita distrital, año 2014.
Documento de análisis de logros en producción y eficiencia a nivel Distrital.  Recomendaciones de producción de las 4 subredes, 2014
Identificacion y definicion de crietrios para la  formulación de desarrollo de nuevos servicios y optimización de capacidad Instalada de las ESE San Blas y Centro  Oriente.
Proceso de actualización del documento de red prestadora de servicios de salud de Bogotá en lo relacionado con  análisis de producción  de servicios de salud vigencia 2010-2014, por tipo de servicio.
Analisis global de la producción y eficiencia de los Hospitales en función de la evaluación del  primer trimestre 2014-2015 y evaluación histórica 2011-2015, socializado a las ESE. 
Recomendaciones de ajuste a las medidas adoptadas en el marco de los  Programas de Saneamiento Fiscal y Financiero y de los  Planes de Desempeño Institucional Fiscal y Financiero (vigencia 2014),  y del modelo de Red aprobado por el Ministerio de Salud y Protección Social..
Mesas de crisis para los hospitales San Blas,  Centro Oriente y  Meissen, priorizados por el déficit financiero (analisis de los resultados de las ESE, recomendaciones  y asistencia técnica en la reorientación de servicios y gestión administrativa, técnica y financiera)
Análisis de los indicadores de calidad (2013-2014), reportados por las ESE de la red publica distrital adscrita, según Decreto 2193 de 2004 de las subredes Norte, Centro Oriente, Sur occidente y Sur de acuerdo a los lineamientos establecidos en las Resoluciones 056 de 2009 y 1552 de 2013, presentados a  los gerentes de  las ESE .
Definición de indicadores para el observatorio de Calidad (concertados con los integrantes de los diferentes grupos tematicos).
Definición de alcance y objetivos para  la creación del observatorio de información de los Hospitales, creado para dar información actualizada a usuarios internos y externos de la Secretaria Distrital de Salud.
Actualización del repositorio de Información de la Dirección de Analisis de Entidades Publicas Distritales del sector Salud.- (I Triemstre del 2015)
SERVICIOS AMIGABLES ADOLESCENTES Y JÓVENES 
Apertura de servicios amigables en la ESE Hospital Usaquén: UPA San Cristóbal, Hospital de Nazareth, para un total de 34 puntos de atención  en las ESE de la red adscrita.
Caracterización de los servicios amigables para adolescentes y jóvenes, de 2 ESE Hospital de Tunjuelito (Unidad Saludable del Hospital de Tunjuelito) (Unidad Amigable para adolescentes y jóvenes), Hospital Usaquén (UPA San Cristóbal: Consulta diferencial). EAPB Nueva EPS 21 puntos de atención (en modalidad de Consulta Diferencial) Cafesalud 1 punto de atención en modalidad de Unidad Amigable 7 puntos de atención en modalidad de consulta diferencial
Socialización del Documento técnico de contenidos para la atención integral a adolescentes y jóvenes a profesionales de EAPB y ESE, en las instituciones que ya tienen implementado el modelo de atención para adolescentes y jóvenes ESE: Hospital de Tunjuelito (Unidad Saludable del Hospital de Tunjuelito) Hospital Usaquén , EAPB Nueva EPS, Famisanar y Cafesalud
Documento con análisis del componente de provisión de servicios de salud para la atención integral a población adolescente, en el cual se consolida un análisis de la provisión de servicios de atención para la población adolescente del Distrito Capital.
Ajuste del instrumento de caracterización y seguimiento a los servicios amigables para adolescentes y jóvenes.
HUMANIZACION 
Se suscribieron 16 convenios de humanización con las ESE.
HUMANIZACION (APORTE DIRECCION DE ANALISIS DE ENTIDADES DISTRITALES DEL SECTOR SALUD-DAEPSS):
Asistencia técnica y acompañamiento a las ESE Suba, Tunal y Simón Bolívar para la implementación de la Política de humanización.
Definición de  indicadores de medición para los avances del desarrollo de los programas de humanización
Se aplica instrumento de medicion de grado de avance del programa de humanización  aplicado en las ESE Usaquen y Engativa y asistencia técnica en la elaboracion de plan de mejora de las dos ESE.
</t>
  </si>
  <si>
    <t xml:space="preserve">ACTUALIZACIÓN DIAGNÓSTICO DE LAS ESE- (APORTE DIRECCION DE ANALISIS DE ENTIDADES DISTRITALES DEL SECTOR SALUD-DAEPSS):
Se cuenta con información actualizada de la producción de las ESE  y por subred de los años 2013 y 2014, insumo importante para la actualización y ajuste del Documento de Redes aprobado por el Ministerio de Salud y la Protección Social. 
Conocimiento por parte de la SDS y de la gerencia de los 22 Hospitales Adscritos a la SDS, del estado actual de la red Pública en producción y eficiencia por subred, reorganización de los servicios, a traves de las reuniones de  subred y reunión general de gerentes 
Conocimiento por parte de la SDS y de la gerencia de los 22 Hospitales Adscritos a la SDS, del estado actual de la red Pública en producción, productividad, producción UVR y análisis de eficiencia  y eficiencia por subred 2011-2014, y primer trimestre 2011-2015, que le facilitan toma de decisiones.
Información de los años 20013 y 2014 como base para la actualización del documento de Redes aprobado por el Ministerio de Salus y Protección Social.
IMPLEMENTAR LOS LINEAMIENTOS PARA LA ORGANIZACIÓN, SEGUIMIENTO Y EVALUACIÓN  DE LA GESTION DE LA RED DE PRESTACIÓN DE SERVICIOS DE SALUD DE LA RED PUBLICA DISTRITAL ADSCRITA-(APORTE DIRECCIÓN DE ANALISIS DE ENTIDADES DISTRITALES DEL SECTOR SALUD-DAEPSS):
Unicidad en la línea técnica transmitida a las E.S.E desde la Secretaria Distrital de Salud, para el desarrollo de la gestión de los gerentes, mediante lineamientos, documentos técnicos de análisis y de gestión de la ESE y reuniones técnicas, así como la orientación dada por el Señor Secretario.
VIH SIDA
El cumplimiento del Modelo de Gestión Programático de VIH sida, asistido técnicamente en la Red Pública y Privada contribuye a la calidad de la atención en salud, mediante la generación de acciones de mejoramiento según aspectos identificados en la asistencia técnica en los componentes de promoción, prevención, detección, diagnostico, atención en programa ambulatorio, el seguimiento y sistema de información en los términos definidos por el Ministerio de la Protección Social.
Los encuentros de liderazgo de la Red de VIH, permite establecer lineamientos para la atención y seguimiento de la prestación de servicios de los pacientes con VIH, y con ello mejorar la calidad de atención, mediante implementación de lineamientos para asesoría y prueba voluntaria en VIH, contribuyendo aumentar el número de asesores con entrenamiento en asesoría en VIH, en el marco del Modelo de Gestión Programático VIH SIDA 
El proceso de inducción a profesionales asistenciales y de servicio social obligatorio de las ESE en el modelo de gestión programático VIH SIDA, permite fortalecer en los profesionales la capacidad técnica para prestar servicios de promoción, prevención, detección, diagnostico, atención y vigilancia en salud pública, para dar respuesta a los objetivos estratégicos del modelo que se traducen en asegurar calidad de atención en VIH SIDA, fortaleciendo las competencias de profesionales de enfermería  y medicina para la detección temprana y canalización oportuna.   
Los convenios suscritos para fortalecer la atención integral en salud sexual y salud reproductiva participan del cumplimiento de las metas del orden internacional, nacional y distrital, interviniendo en el mejoramiento de indicadores de prestación de servicios de salud en VIH, regulación de la fecundidad, salud materna, violencia sexual e interrupción voluntaria del embarazo.
AULAS HOSPITALARIAS 
Se beneficiaron en el I Trimestre del 2015: 1565 niños hospitalizados, 77 niños de consulta externa, y 493 padres de familia. (Fuente Secretaria de Educación del Distrito)
CIP- CAPACIDAD INSTALADA Y PRODUCCION DE SERVICIOS DE SALUD
Se cuenta con la información actualizada de Producción y capacidad instalada de las 22 Empresas Sociales del Estado a mayo de 2015, y con información de las actividades de enfermería a partir del año 2014, para fines validación y análisis de la oferta, el cual sirve como insumo para la toma de decisiones y respuesta a los diferentes entes internos y externos de oferta y demanda de servicios de salud 
Integración con la fuente de SIHO mediante la conexión a la fuente de datos del REPS (Registro Especial de Prestadores de Servicios de Salud) en sus sub módulos de Prestadores, Sedes, Servicios y Capacidad Instalada con el objetivo de obtener la data correspondiente, y así fortalecer los análisis de oferta y demanda del Distrito capital 
Consolidación y validación de I trimestre Año 2015 de Decreto 2193 (Producción) de las 22 Empresas Sociales del Estado
14 informes generados de seguimiento a programas de Saneamiento Fiscal y Financiero ajustados con información a III y IV trimestre 2014 y Distrito para seguimiento al Ministerio de Hacienda y Crédito Publico
Matriz de producción de servicios por UVR incluyendo la discriminación de los días de estancia por cada uno de los pagadores con corte Enero a Diciembre de 2014, teniendo como fuente la  información reportada por las ESE en el sistema de capacidad instalada y producción CIP Versión 2.0.
Actualización de la Herramienta que permite la proyección de la producción y los estados financieros de las Empresas Sociales del Estado. Para este ejercicio se actualiza la producción de servicios al año 2022 para cada una de las sedes del Hospital de San Blas, La Victoria, Centro Oriente, San Cristóbal, Rafael Uribe, Santa Clara, Pablo VI, Bosa, Kennedy, Tunal, Vista Hermosa, Nazareth, Del Sur, Fontibón, Usme, Chapinero, Usaquén, Simón Bolívar, Suba, Engativá, Tunjuelito y Meissen.
Actualización al módulo de Hospitalización y Observación de Urgencias del sistema de información CIP, el cual permite obtener datos mas reales del servicio de Observación de urgencias, reflejando la problemática real con la que se cuenta en el las ESE Disrito, para la toma de desiciones.
Se fortaleció la información de las IPS incluyendo en la base de tatos de REPS por servicios, adicionando el campo  de Localidad, para la actualización de la información de  Distribución de servicios ofertados en la red distrital de prestadores de servicios de salud. Bogotá, D.C, con el fin de mejorar la información  para estudio de estadísticas.
</t>
  </si>
  <si>
    <t>Ninguna</t>
  </si>
  <si>
    <t>DESPLAZADOS INDIGENAS</t>
  </si>
  <si>
    <t xml:space="preserve">ESTRATEGIAS PARA IMPLEMENTAR HERRAMIENTAS DE GESTIÓN, ANALISIS Y VALIDACION DE INFORMACION DE LAS ESE (APORTE DIRECCION DE ANALISIS DE ENTIDADES DISTRITALES DEL SECTOR SALUD-DAEPSS):
Definición de Indicadores con el grupo de producción, Financiero, Calidad, Administrativos, con el fin de implementar herramientas para la validación de Información de las ESE
Se Definió la plantilla para el Observatorio de Hospitales Públicos
Se elaboraron los informes ejecutivos de las 22 Empresas Sociales del Estado para el Señor Secretario.
Se actualizó la matriz de talento humano con respecto a las solicitudes enviadas por las Empresas Sociales del Estado.
ANALISIS DE EFICIENCIA  DE LAS ESE- (APORTE DIRECCION DE ANALISIS DE ENTIDADES PUBLICAS DISTRITALES DEL SECTOR SALUD-DAEPDSS):
Se realizaron recomendaciones a la producción y eficiencia de los Hospitales en función de la evaluación del  primer trimestre 2014-2015 y evaluación histórica 2011-2015.
Se realizaron recomendaciones a la producción primer trimestre 2015 en el marco de los programas de saneamiento fiscal y financiero , del Planes de Desempeño institucional Fiscal y financiero vigencia 2014 y del modelo de Red aprobado por el Ministerio de Salud y Protección Social.
Se realizaron mesas de crisis para los hospitales San Blas, Centro oOiente, y Meissen, priorizados por el déficit financiero, en las que se analizan los resultados de las ESE, se dan recomendaciones  y se asesora en la reorientación de servicios y gestión administrativa, técnica y financiera.
Se apoya presentación al Hospital San Blas para presentación ante el secretario
Se realizo análisis de los indicadores de calidad reportados  por las ESE de la red publica distrital adscrita, según Decreto 2193 de 2004 de las subredes Norte, Centro Oriente, Sur occidente y Sur de acuerdo a los lineamientos establecidos en las Resoluciones 056 de 2009 y 1552 de 2013 y se realizo presentación ante los gerentes de  las ESE .
Se definieron  los indicadores que se reportaran en el observatorio de hospitales, los cuales fueron concertados entre los integrantes de los diferentes grupos tematicos, 
Definición de alcance y objetivos para  la creación del observatorio de información de los Hospitales, que tien por objetivo dar información actualizada de las ESE a usuarios internos y externos de la Secretaria Distrital de Salud.
Actualización del repositorio (almacenamiento de datos e información de la DAEPDSS) de Información de la Dirección de Analisis de Entidades Publicas Distritales del sector Salud.- (Corte I Trimestre del 2015) 
SERVICIOS AMIGABLES PARA ADOLESCENTES Y JÓVENES
Se avanza en la realización de visitas  de asesoría y asistencia técnica , para la caracterización de los servicios amigables para adolescentes y jóvenes a las EAPB e IPS públicas (ESE Chapinero y EAPB Nueva EPS, Saludcop y Salud Total),  con base a las variables definidas en el modelo de atención  establecido por el MSPS.   
Se realizan visitas de  seguimiento a la implementación de los servicios amigables en IPS Publicas que aún  no cuentan con el mismo, de igual manera,  a las EAPB,  como a las IPS públicas que ya lo han implementado.  aplicando el instrumento definido con este fin, en las ESE Chapinero y Famisanar
Participación en reuniones convocadas por el Ministerio de Salud, con el objetivo de fortalecer las capacidades de gestión en salud pública de las Direcciones Territoriales con énfasis en el enfoque de determinantes sociales, para la implementación de la Dimensión de Sexualidad y Derechos Sexuales y Reproductivos del Plan Decenal de Salud Pública 2012 - 2021 y de la Política Nacional de SDSDR, para garantizar el ejercicio de los Derechos Sexuales y Reproductivos, con el objetivo de fortalecer los servicios de atención integral a adolescentes y jóvenes en el marco de servicios amigables para adolescentes y jóvenes.
HUMANIZACION 
Se tabularon las  encuestas de percepción de servicio humanizado en el servicio de urgencias de los Hospitales: Santa Clara, Meissen y Tunal, para definir la línea de base como insumo para el tablero de control d ela Alcaldía Mayor de Bogotá. 
Se suscribieron 16 convenios de humanización con las ESE.
Se realizo asistencia técnica en el tema de humanización a la corporación IPS Saludcoop, quedando en evidencia la intención de esta institución de continuar con un proceso guiado desde la Secrtetaria de Salud Distrital para la creación de una política institucional de humanización en los servicos de esta IPS privada. 
HUMANIZACION -(APORTE DIRECCION DE ANALISIS DE ENTIDADES PUBLICAS DISTRITALES DEL SECTOR SALUD-DAEPDSS)
Se aplica instrumento de medicion de grado de avance del programa de humanización en las ESE Usaquen y Engativa y se brinda asistencia técnica en la elaboracion de plan de mejora de las dos ESE.
SEGUIMIENTO A CONVENIOS 
Durante el mes de Junio, se continúa con el proceso del seguimiento a los convenios, con el fin de obtener el Informe final, certificación concepto de giro y estado actual en original para poder iniciar el proceso de liquidación de los mismos. De los 135 convenios a cargo de la Dirección de Provisión de Servicios de Salud, se han obtenido 131 Informes finales con sus respectivas certificaciones conceptos de giro y estados de cuentas,  (porcentaje de cumplimiento en el seguimiento del 98%). Para el seguimiento.
A continuación se relacionan los convenios a los cuales se les realizó seguimiento y se obtuvieron los informes y certificados mencionados anteriormente: 
Convenios 10 de Diciembre/12  (22) convenios Programas de Saneamiento Fiscal y Finaciero- PSFF 
1. Hospital  Simón Bolívar (2114/12)
2. Hospital de Engativá (/12)
3. Hospital de Suba (2115/12)
4. Hospital de Usaquén (2118/12)
5. Hospital de Chapinero (2111/12)
6. Hospital El Tunal 
7. Hospital de  Usme (/12)
8. Hospital de  Meissen (2117/12)
9. Hospital Nazareth(2116/12)
10. Hospital Vista Hermosa (2110/12)
11. Hospital de Tunjuelito(2112/12)
12. Hospital Santa Clara (2124/12)
13. Hospital  La Victoria (2130/12)
14. Hospital San Blas (2122/12)
15. Hospital Centro Oriente (2127/12)
16. Hospital  Rafael Uribe (2137/12)
17. Hospital San Cristóbal (2126/12)
18. Hospital de Kennedy (2125/12)
19. Hospital de  Bosa (2120/12)
20. Hospital Pablo VI (2127/12)
21. Hospital de Fontibón (2119/12)
22. Hospital Del Sur (2113/12)
Convenios Diciembre 28/12  (14 convenios):
1. Hospital  Simón Bolívar (2551/12)
2. Hospital de Engativá (2473/12)
3. Hospital de Suba (2556/12)
4. Hospital de Usaquén (2464/12)
5. Hospital de Chapinero (2495/12)
6. Hospital de  Usme (2483/12)
7. Hospital de  Meissen (2451/12)
8. Hospital de  Bosa (2477/12)
9. Hospital del Sur (2441/12)
10. Hospital de Fontibón (2482/12)
11. Hospital  La Victoria (2450/12)
12. Hospital San Blas (2583/12)
13. Hospital Centro Oriente (2486/12)
14. Hospital Rafael Uribe (2497/12)
Programa de Saneamiento Fiscal y Financiero de agosto/12 (17 convenios) en las siguientes ESE:
1. Hospital  La Victoria (1051/12)
2. Hospital el  Tunal (1064/12) 
3. Hospital  Simón Bolívar (1059/12)
4. Hospital de Kennedy (1087/12)
5. Hospital  Santa Clara (1053/12)
6. Hospital de  Bosa (1088/12)
7. Hospital de Engativá (1086/12)
8. Hospital de Fontibón (1089/12)
9. Hospital de  Meissen (1062/12)
10. Hospital de Tunjuelito (1052/12)
11. Hospital San Blas (1054/12)
12. Hospital de Suba (1093/12)
13. Hospital Centro Oriente (1065/12)
14. Hospital de Vista Hermosa (1072/12)
15. Hospital  Rafael Uribe (1091/12)
16. Hospital de  Nazareth (1063/12)
17. Hospital del Sur (1090/12)
18. Hospital Rafael Uribe (2497/12)
Resoluciones para el pago de recursos y pagos de pasivos (8 resoluciones):
1. Hospital Engativá Resolución 996/14
2. Hospital Simón Bolívar Resolución 1000/14
3. Hospital Bosa Resolución 998/14
4. Hospital Suba Resolución 999/14
5. Hospital Chapinero  Resolución 1001/14
6. Hospital San Blas Resolución 1527/14
7. Hospital Centro Oriente Resolución 1528/14
8. Hospital Meissen Resolución 997/14
Resolución de y saldo de Convenios de Aseguramiento cruce de cuentas (9 resoluciones):
1. Hospital Meissen Resolución 2037/14
2. Hospital Rafael Uribe Resolución 2042/14
3. Hospital Suba Resolución 2035/14
4. Hospital Centro Oriente Resolución 2039/14
5. Hospital Bosa  Resolución 2038/14
6. Hospital Simón Bolívar Resolución 2034/14
7. Hospital Engativá Resolución 2036/14
8. Hospital Chapinero Resolución 2041/14
9. Hospital San Blas Resolución 2040/14
Convenios Redes (18) convenios Planes de Sanemiento Fiscal y Financiero):
1. Hospital  Simón Bolívar (1715/13)
2. Hospital de Engativá (1722/13)
3. Hospital de Suba (1724/13)
4. Hospital de Usaquén (1907/13)
5. Hospital de Chapinero (1909/13)
6. Hospital El Tunal (1723/13)
7. Hospital de  Usme (1908/13)
8. Hospital de Tunjuelito(1713/13)
9. Hospital Santa Clara (1721/13)
10. Hospital  La Victoria (1714/13)
11. Hospital San Blas (1719/13)
12. Hospital Centro Oriente (1728/13)
13. Hospital  Rafael Uribe U (1718/13)
14. Hospital de Kennedy (1716/13)
15. Hospital de  Bosa (1717/13)
16. Hospital de Fontibón (1902/13)
17. Hospital del Sur (1906/13)
18. Hospital de Meissen (1490/13)
Convenios Materno Infantil (12) en las siguientes ESE:
1. Hospital de Kennedy (1582/13)
2. Hospital de Meissen (1888/13) 
3. Hospital del  Tunal (1911/13)
4. Hospital de Fontibón (978/13) 
5. Hospital  La Victoria (984/13) 
6. Hospital San Cristóbal (1599/13)  
7. Hospital San Blas (1578/13)
8. Hospital de Fontibón (931/14)
9. Hospital Kennedy (929/14)
10. Hospital de San Cristóbal (932/14)  
11. Hospital  San Blas 1111/14
12. Hospital de Meissen (1232/14) 
Programas de Desempeño Institutcional Saneamiento Fiscal y Financiero de Noviembre/12  (5) convenios en las siguientes ESE:
1. Hospital de Chapinero (2039/12)
2. Hospital de San Cristóbal (2024/12)
3. Hospital Pablo VI (2053/12)
4. Hospital de Usaquén (2018/12)
5. Hospital de  Usme (2020/12)
Convenios Salud Sexual y Reproductiva  (6 convenios):
1. Hospital de Tunjuelito (1725/13)
2. Hospital de Bosa (1726/13)
3. Hospital de Suba (1889/13)
4. Hospital Fontibón (1756/13)
5. Hospital de Suba (2301/12)
6. Hospital Centro Oriente (2306/12).
Convenios de Medicina Alternativa y Terapias Complementarias y Dolor (6 convenios):
1. Hospital  El Tunal (1690/13)
2. Hospital Occidente de Kennedy (1689/13)
3. Hospital Chapinero (1895/13)
4. Hospital de Meissen (1695/13)
5. Hospital Pablo VI de Bosa (1896/13)
Convenios de Medicamentos (1) convenio:
1. Hospital La Victoria (1899/13)
Convenios Modelo, Crónicas y Oncológicas (2) convenio:
1. Hospital Occidente de Kennedy (1903/13)
2. Hospital Fontibón (1905/13)
Convenios Atención Domiciliaria (2) convenio:
1. Hospital Pablo VI de Bosa (1897/13)
2. Hospital de Bosa (1780/2013) 
Convenios de Ruta (2) convenios
1. Hospital de Nazareth (474/2013)
2. Hospital Pablo VI de Bosa (624/13)
3. Hospital Simón Bolívar (1012/13)
4. Hospital Vista Hermosa (1013/13)
5. Hospital Rafael Uribe (1108/13)
6. Hospital de Suba 490/13)
Convenios de Rehabilitación  y ERA (2) convenios:
1. Hospital de Meissen (1727/13)
2. Hospital Simón Bolívar (1759/13)
PROYECTOS DE INVERSION 
Se realizó la emisión de conceptos técnicos de los proyectos de inversión presentados por las ESE asi:
Sub Red Sur
1. Hospital Tunjuelito. Proyecto “Construcción y dotación del nuevo Hospital de Tunjuelito II nivel ESE”. Concepto en marco de Red (F), radicado 2015IE15286 del 29-05-2015.
2. Hospital Usme. Proyecto “Reordenamiento y reforzamiento sede Santa Librada”. Concepto en marco de red (F), radicado 2015IE14420 del 21-05-2015.
Sub Red Centro Oriente 
3. Hospital La Victoria. Proyecto “Adquisición de dotación de Control Especial de la Oferta para la reposición de los equipos en los servicios de Cuidados Intensivos e Intermedios, imágenes diagnósticas de alta complejidad y cirugía de ortopedia del Hospital La Victoria ESE III Nivel”.  Radicado No. 2015IE7681 del 17-04-15 de la Dirección Planeación Sectorial. Concepto en marco de red Favorable (F), radicado No. 2015IE16059 a la DIT del 05/06/15.
4. Hospital Centro Oriente. Proyecto “Adquisición de Unidad Movil para el Fortalecimiento de la APS”. Radicado IE10355 del 100415 Entrega de modificación en reunion del 28/05/15.  Concepto No Favorable NF con Radicado 16061 del 05/06/15.
Favorables:      3
No Favorable:  1
Total ESE:       4
Propuestas
1. Hospital Meissen. Propuesta de apertura Medicina Alternativa y cierre de servicios Terapia manual, Cirugía ginecológica laparoscópica y Neuropediatría, circular 006. Concepto de recomendación de ajustes (RA). Radicado 2015EE37386 del 02-06-2015.
Recomendación ajustes: 1
Total ESE:                       1
ASISTENCIA TÉCNICA A LAS EMPRESAS SOCIALES DEL ESTADO DE LA RED PÚBLICA DISTRITAL ADSCRITA , PARA FORMULACIÓN DE PROYECTOS DE INVERSIÓN EN INFRAESTRUCTURA, DOTACIÓN Y EVALUACIÓN DE PROPUESTAS DE APERTURA Y MODIFICACIÓN DE SERVICIOS.
Se realizó la emisión de conceptos técnicos de los proyectos de inversión presentados por las ESE así:
Conceptos Favorables:
Sub Red Centro Oriente
1. Hospital La Victoria. Proyecto: “Fortalecimiento de la Oferta de Servicios de Salud, para la Atención Materno Perinatal en el Instituto Materno Infantil Bogotá”. Radicado 2015ER22321 del 18-03-15 con concepto favorable  del  18-06-15
2. Hospital Centro Oriente. Proyecto : “Adquisición de equipos para la reposición de Cirugía Ortopédica y UCI Pediátrica”. Radicado 2015IE11128 del 16-04-15 con concepto favorable del 14-06-15.
3. Hospital San Blas. Proyecto: “Reposición y compra de equipos biomédicos para el Hospital San Blas II Nivel ESE”. Radicado 2015ER17475 del 04-03-15 con concepto favorable del 17-06-15.
Sub Red Sur
4.Hospital Vista Hermosa. Proyecto “Adecuación y  Dotación CAPS Programas Juveniles”. Radicado 2015ER16131 del 27-02-15 con concepto favorable del 24-06-15
5. Hospital Vista Hermosa. Proyecto “Adecuación y  Dotación Centro Juvenil”. Radicado 2015ER36237 del 08-05-15 con concepto favorable del 24-06-15
6. Hospital Vista Hermosa. Proyecto “Adecuación y Dotación UPA El Limonar”. Radicado 2015IE15499 del 02-06-15 con concepto favorable del 24-06-15
Favorables:   6
Total ESE:    4
IPS Privada:  0
Se emitó  concepto de circular 006 de: CAD despertar San Blas, UCI Engativa, Unidad Móvil Del Hospital Pablo VI Bosa, Ambulancias Hospital la Victoria, Ambulancias Hospital Nazareth, medicina Interna Simón Bolívar, Upa ferias (Engativa)
</t>
  </si>
  <si>
    <t xml:space="preserve">FORTALECIMIENTO DE LA PRESTACIÓN DE LOS SERVICIOS DE SALUD DE LAS EMPRESAS SOCIALES DEL ESTADO ADSCRITAS A LA SDS, PARA LA OPERACIÓN DE LAS REDES INTEGRADAS. (CONVENIOS)
Actas de cierre final de los convenios suscritos 10 de diciembre 2012 con el FFDS, con la finalidad de iniciar el Proceso de Liquidación. Los convenios son los siguientes: 
Convenios 10 de Diciembre/12 No. 22 convenios PSFF 
1. Hospital  Simón Bolívar (2114/12)
2. Hospital de Engativá (/12)
3. Hospital de Suba (2115/12)
4. Hospital de Usaquén (2118/12)
5. Hospital de Chapinero (2111/12)
6. Hospital El Tunal 
7. Hospital de  Usme (/12)
8. Hospital de  Meissen (2117/12)
9. Hospital Nazareth(2116/12)
10. Hospital Vista Hermosa (2110/12)
11. Hospital de Tunjuelito(2112/12)
12. Hospital Santa Clara (2124/12)
13. Hospital  La Victoria (2130/12)
14. Hospital San Blas (2122/12)
15. Hospital Centro Oriente (2127/12)
16. Hospital  Rafael Uribe (2137/12)
17. Hospital San Cristóbal (2126/12)
18. Hospital de Kennedy (2125/12)
19. Hospital de  Bosa (2120/12)
20. Hospital Pablo VI (2127/12)
21. Hospital de Fontibón (2119/12)
22. Hospital Del Sur (2113/12)
Convenios Diciembre 28/12  (14 convenios):
1. Hospital  Simón Bolívar (2551/12)
2. Hospital de Engativá (2473/12)
3. Hospital de Suba (2556/12)
4. Hospital de Usaquén (2464/12)
5. Hospital de Chapinero (2495/12)
6. Hospital de  Usme (2483/12)
7. Hospital de  Meissen (2451/12)
8. Hospital de  Bosa (2477/12)
9. Hospital del Sur (2441/12)
10. Hospital de Fontibón (2482/12)
11. Hospital  La Victoria (2450/12)
12. Hospital San Blas (2583/12)
13. Hospital Centro Oriente (2486/12)
14. Hospital Rafael Uribe (2497/12)
Programa de Saneamiento Fiscal y Financiero de agosto/12 (17 convenios) en las siguientes ESE:
1. Hospital  La Victoria (1051/12)
2. Hospital el  Tunal (1064/12) 
3. Hospital  Simón Bolívar (1059/12)
4. Hospital de Kennedy (1087/12)
5. Hospital  Santa Clara (1053/12)
6. Hospital de  Bosa (1088/12)
7. Hospital de Engativá (1086/12)
8. Hospital de Fontibón (1089/12)
9. Hospital de  Meissen (1062/12)
10. Hospital de Tunjuelito (1052/12)
11. Hospital San Blas (1054/12)
12. Hospital de Suba (1093/12)
13. Hospital Centro Oriente (1065/12)
14. Hospital de Vista Hermosa (1072/12)
15. Hospital  Rafael Uribe (1091/12)
16. Hospital de  Nazareth (1063/12)
17. Hospital del Sur (1090/12)
18. 
Resoluciones para el pago de recursos y pagos de pasivos (8 resoluciones):
1. Hospital Engativá Resolución 996/14
2. Hospital Simón Bolívar Resolución 1000/14
3. Hospital Bosa Resolución 998/14
4. Hospital Suba Resolución 999/14
5. Hospital Chapinero  Resolución 1001/14
6. Hospital San Blas Resolución 1527/14
7. Hospital Centro Oriente Resolución 1528/14
8. Hospital Meissen Resolución 997/14
Resolución de y saldo de Convenios de Aseguramiento cruce de cuentas (9 resoluciones):
1. Hospital Meissen Resolución 2037/14
2. Hospital Rafael Uribe Resolución 2042/14
3. Hospital Suba Resolución 2035/14
4. Hospital Centro Oriente Resolución 2039/14
5. Hospital Bosa  Resolución 2038/14
6. Hospital Simón Bolívar Resolución 2034/14
7. Hospital Engativá Resolución 2036/14
8. Hospital Chapinero Resolución 2041/14
9. Hospital San Blas Resolución 2040/14
Actas de apertura de los convenios suscritos con los Hospitales el 19 de diciembre del 2014 con las ESE : San Blas (convenio No. 1285-14), Tunjuelito (convenio No. 1272-14), Meissen (convenio No. 1324-14), Hospital de Suba (Convenio 1361-14), Chapinero (Convenio No. 1345-14), Rafael Uribe (convenio 1320-14), Hospital la Victoria (convenio 1352-14).Actas de apertura de los convenios suscritos con los Hospitales el 27 de Febrero del 2014 con las ESE : La Victoria  (convenio No. 1413-14), San Blas (convenio No. 1359-14), Usaquén (convenio No. 1322-14), Hospital San Blas (Convenio 1341-14), Meissen (Convenio No. 1324-14), Del Sur  (convenio 1330-14), Hospital Santa Clara (convenio 1334-14).
Seguimiento del convenio 1390 de 2014, suscrito entre el Fondo Financiero Distrital de Salud y el Hospital de Bosa, el cual tiene por objeto: “ Aunar esfuerzos técnicos, administrativos y financieros para fortalecer la referencia de pacientes entre los hospitales públicos de la Subred Suroccidente del Distrito capital. (Por parte del referente técnico)
Seguimiento a la ejecución de los convenios 1285-2014 (ESE San Blas énfasis en salud sexual y salud reproductiva) y 1272-2014 (ESE Tunjuelito énfasis en VIH SIDA), que tienen por objeto: Aunar esfuerzos técnicos, administrativos y financieros para el fortalecimiento de la atención integral en Salud Sexual y Salud Reproductiva. (Por parte del referente técnico).
Seguimiento de los siguientes contratos: Hospital Suba (1093/2014) y Hospital Pablo VI (1065/2014), que tiene por objeto:  “Operación del Programa de Ruta Saludable de las ESE adscritas a la SDS, en el contexto de la conformación  de redes integradas de servicios de salud. 
Seguimiento del convenio 1363 de 2014, suscrito entre el Fondo Fianciero Distrital de Salud y el Hospital de Tunjuelito, el cual tiene por objeto: “ Aunar esfuerzos para la Implementación de unidades para manejo de Dolor, medicina alternativa y terapias Complementarias en las Empresas Sociales del Estado, en el marco de las redes de servicios de salud.
Seguimiento a la ejecución de los convenios 1726-2014 (ESE Bosa énfasis en salud sexual y salud reproductiva) y 1756-2014 (ESE Fontibón énfasis en VIH SIDA), que tienen por objeto: Aunar esfuerzos técnicos, administrativos y financieros para el fortalecimiento de la atención integral en Salud Sexual y Salud Reproductiva. (Por parte del referente técnico).
Seguimiento de las siguientes Resoluciones: Hospital Bosa (998/2014), Hospital Meissen 997/2014, Hospital Vista Hermosa (1096/2014)   y Hospital Chapinero (2041/2014), que tiene por objeto:  “Operación del Programa de Ruta Saludable de las ESE adscritas a la SDS, en el contexto de la conformación  de redes integradas de servicios de salud. 
Actas de seguimientos de los convenios suscrito entre el Fondo Financiero Distrital de Salud y las ESE : Salud Sexual y Reproductiva La Victoria (convenio No. 1226-14), Tunjuelito (convenio No. 1272-14), San Blas (convenio No. 1285-14), Hospital de Meissen (Convenio 1232-14);  cuyo objeto es “ Aunar esfuerzos técnicos, administrativos y financieros para el fortalecimiento de la atención integral en salud sexual y reproductiva, en el marco de las redes integradas de servicios de salud”. Crónicas y Oncológicas: Occidente de Kennedy (Convenio No. 1258-14), Fontibón (convenio 1305-14); cuyo objeto es “Aunar esfuerzos técnicos, administrativos y financieros para el fortalecimiento de la atención integral en enfermedades crónicas, en el marco de las redes integradas de servicios de salud”.   Humanización: Hospital Occidente de Kennedy (convenio 1327-14).Suba ( convenio 1360-14), Santa Clara (convenio 1334-2014), Tunal (convenio 1321-14) y San Blas (convenio 1359-14); cuyo objeto es Aunar esfuerzos técnicos, administrativos y financieros para la implementación de la política de humanización en las Empresas Sociales del Estado bajo en el contexto de las redes integradas de servicios de salud”..
Seguimiento a la ejecución de los convenios 1320-2014 (ESE Rafael Uribe énfasis en Dolor), 1324-2014; 1326-2014 (ESE Occidente de Kennedy) ; 1358-2014 (ESE San Blas); 1375-2014 (ESE Usaquén); 1330-2014 (ESE Del Sur); 1363-2014 (ESE Tunjuelito);  y 1361-2014 (ESE Suba), que tienen por objeto: “Aunar esfuerzos técnicos, administrativos y financieros para el fortalecimiento y mejoramiento de la atención integral de los servicios de  Salud de la Empresa Social del Estado, en el marco de las redes integradas”. (Por parte del referente técnico)
Seguimiento de los contratos: Hospital Santa Clara(1374/2014) y Hospital Tunal (1373/2014), que tiene por objeto:  “ Aunar esfuerzos técnicos, administrativos y financieros para el fortalecimiento de la atención integral de los servicios de salud de la Empresa Social del Estado, en el marco de las redes integradas. (Por parte del referente técnico)
Seguimiento de los convenios suscritos en el año 2015: Hospital Occidente de Kennedy (1001/2015), Hospital Santa Clara (1282/2015),   que tiene por objeto:  “ Aunar esfuerzos técnicos, administrativos y financieros para el fortalecimiento de la especialización de las Empresas Sociales del Estado de la Red Pública del Distrito Capital. ALCANCE AL OBJETO:Fortalecer la especialización del Hospital Occidente de Kennedy y sus sedes asistenciales, en el contexto de la red de servicios de salud del Distrito Capital, con el propósito de incrementar los niveles de resolutividad, mejorar accesibilidad, oportunidad y calidad en los procesos de atención de la población que demanda servicios de salud en la red pública hospitalria del D.C. 
PROYECTOS DE INVERSION 
En los meses de enero a junio de 2015, se emitieron 30 conceptos favorables a proyectos de inversión por parte de la Dirección de Provisión de Servicios de Salud, correspondientes a:
1. Hospital El Tunal. “Fortalecimiento de los servicios de cuidado crítico y cirugía compleja” (F). Radicado 2015IE6222 del 05-03-2015.
2. Hospital El Tunal. “Adquisición de dotación hospitalaria para cumplimiento de condiciones de habilitación del servicio de hospitalización del Hospital El Tunal III nivel ESE” (F). Radicado 2015IE6219 del 05-03-2015.
3. Hospital El Tunal. Proyecto de inversión “Dotación y fortalecimiento del servicio de urgencias y servicios especializados del Hospital El Tunal III nivel” (F). Radicado 2015IE7258 del 13-03-2015.
4. Hospital El Tunal. Proyecto de inversión “Adecuación y dotación de la central de mezclas de medicamentos del Hospital El Tunal para la red Sur” (F). Se ratifica concepto del 16 de mayo de 2014, radicado 2015IE7258 del 13-03-2015.
5. Hospital Usme. Proyecto de inversión “Construcción y Dotación Hospital Usme II nivel” (F). Radicado 2015IE7460 del 16-03-2015.
6. Hospital Tunjuelito. Proyecto “Construcción del sistema de alarma, detección y extinción de incendios de las sedes del Hospital Tunjuelito II nivel ESE”. (F), radicado 2015IE8284 del 19-03-2015.
7. Hospital Tunjuelito. “Adecuación de la unidad de cuidados neonatales en la unidad materno infantil el Carmen, Hospital Tunjuelito ESE”. (F). Radicado 2015IE8636 del 25-03-2015.
8. Hospital El Tunal. Proyecto “Adquisición de dotación para reposición de equipos de servicios de control especial: imaginología, alta complejidad obstétrica, UCI neonatos, UCI pediátrica, UCI adultos, cirugía ortopédica y neurológica” (F), radicado 2015IE7267 del 13-03-2015.
9. Hospital Usme. Proyecto “Construcción y dotación CAMI Danubio”. (F), radicado 2015IE10096 del 07-04-2015.
10. Hospital Usme. Proyecto “Construcción y dotación ciudadela de salud mental para atención de niños, niñas y adolescentes con consumo de sustancias psicoactivas. (F), radicado 2015IE11361 del 17-04-2015.
11. Hospital Usme. Proyecto “Reordenamiento y reforzamiento estructural sede Marichuela”. (F), radicado 2015IE11509 del 21-04-2015
12. Hospital Usaquén. “Adquisición de centro de salud y desarrollo humano móvil Usaquén, Verbenal territorio oriental. (F). Radicado 2015IE9645 del 01-04-2015.
13. Hospital Simón Bolívar. Proyecto “Adecuación de las redes técnicas para la Clínica Fray Bartolomé de las Casas (F), radicado 2015IE10699 del 14-04-2015.
14. Hospital de Santa Clara. Proyecto de Inversión: Adquisición de dotación para la reposición del servicios de cirugía, UCI e intermedia, Neonatos, Pediátrica y de Adultos y Cirugía. Concepto de Red  Radicado ER8739 del 040215. Concepto (F) Radicado No. 2014IE6210 del 05-03-15.
15. Hospital de Santa Clara. Proyecto de Inversión: “Reposición y Compra de equipo biomédico Hospital Santa Clara” Actualización 2015 Radicado ER8746 del 04/02/15  de la DPS IE 5125 del 26/02/14.  Concepto Favorable (F). Radicado IE 6822 del 10/03/15.
16. Hospital San Cristóbal. proyecto “Adquisición y reposición de equipos biomédicos para la ESE San Cristóbal I Nivel.  Radicado No. 2015IE9686 del 30-03-15 a la Dirección Planeación Sectorial. Concepto Favorable (F) 27/03/15.
17. Hospital la Victoria. Proyecto Adquisición prioritaria de equipos biomédicos del Hospital la Victoria III Nivel ESE, Bogotá DC. Localidad cuarta. Radicado No. 2015IE7855 del 18-03-15 de la Dirección de Planeación Sectorial. Con concepto Favorable (F) de fecha 20/04/15.
18. Hospital Centro Oriente Dotación Unidad Transfusional para la sede Jorge Eliecer Gaitán Radicado IE170315 del 17/03/15 Concepto Favorable (F) Radicado IE8751 del 24/03/15.
19. Hospital Santa Clara  Reforzamiento Estructural, Reordenamiento Físico Funcional y Ampliación del Hospital.  Radicado IE5271 del 27/02/15 Subsecretaria de Planeación y Gestión Sectorial y Radicado IE8779 del 14/02/15 Recibí el 02/03/15 Reunión con los referentes del Hospital para ajustes 24 y 26 de marzo de 2015.  Concepto Favorable (Con concepto de la referente de Rehabilitación) Radicado 2015IE11444 del 20/04/15.
20. Hospital Usme. Proyecto “Obras de mitigación UPA La Reforma. Concepto técnico favorable (F). Radicado 2015IE11896 del 24-04-2015.
21. Hospital El Tunal. Proyecto “Construcción del Sistema de alarmas, detección, control y extinción de incendios Hospital El Tunal III nivel de atención” Concepto favorable (F) radicado 2015IE13059 del 07-05-2015.
22. Hospital Tunjuelito. Proyecto “Adquisición y reposición de dotación de control especial para los servicios del Hospital Tunjuelito II nivel ESE”. Concepto favorable (F) radicado 2015IE13071 del 07-05-2015.
23. Hospital Nazareth. Proyecto “Adecuación y Dotación del Sistema de Suministro de agua y planta de energía para garantizar las condiciones de habilitación de la UPA San Juan”, concepto favorable (F), radicado 2015IE13542 del 12-05-2015.
24. Hospital Nazareth. Proyecto “Adecuación del sistema de suministro de agua y del sistema de emergencia de energía eléctrica para garantizar las condiciones de habilitación del CAMI Nazareth”, concepto favorable (F), radicado 2015IE13538 del 12-05-2015.
25. Hospital Centro Oriente. Proyecto “Adquisición de una UBA Móvil para el fortalecimiento de la Atención Primaria en Salud CAMAD Hospital Centro Oriente.  Radicado No. 2015IE10617 del 13-04-15 de la Dirección Planeación Sectorial. Concepto Favorable (F), radicado No. 2015IE12074 a la DIT del 28/04/15.
26. Hospital San Blas. Proyecto Reposición y Adquisición de equipos biomédicos para Radiología en el Hospital San Blas ESE”. Radicado No. 2015IE10805 del 14-04-15 de la Dirección de Planeación Sectorial. Con concepto Favorable (F). Radicado No. 2015IE14105 a la DIT del 19/05/15.
27. Hospital La Misericordia HOMI Proyecto “Centro terapéutico y Diagnóstico del Hospital La Misericordia”. Radicado ER22775 del 19/03/15.  Con Concepto Favorable (F). Radicado No. 2015IE2434 del 30/04/15. 
28. Hospital Tunjuelito. Proyecto “Construcción y dotación del nuevo Hospital de Tunjuelito II nivel ESE”. Concepto marco de red (F), radicado 2015IE15286 del 29-05-2015.
29. Hospital Usme. Proyecto “Reordenamiento y reforzamiento sede Santa Librada”. Concepto marco de red (F), radicado 2015IE14420 del 21-05-2015.
Sub Red Centro Oriente 
30. Hospital La Victoria. Proyecto “Adquisición de dotación de Control Especial de la Oferta para la reposición de los equipos en los servicios de Cuidaos Intensivos e Intermedios, imágenes diagnosticas de alta complejidad y cirugía de ortopedia del Hospital La Victoria ESE III Nivel” Radicado No. 2015IE7681 del 17-04-15 de la Dirección Planeación Sectorial.  Concepto en marco de Red (F).  Radicado No. 2015IE16059 a la DIT del 05/06/15.
En los meses de enero a junio de 2015, se emitieron 14 conceptos con Recomendación de Ajustes a proyectos de inversión, relacionados a continuación
1. Hospital El Tunal. Proyecto “Reordenamiento Médico Arquitectónico del Hospital El Tunal III nivel Ampliación de las Unidades de Cuidados Críticos y Urgencias y Construcción de la torre de Cuidados Críticos” – Actualización 2014. (RA). Radicado 2015IE242 del 20145-01-07.
2. Hospital Usme. Proyecto “Reordenamiento y Reforzamiento estructural sede Marichuela” (RA). radicado 2015IE445 del 2015-01-09.
3. Hospital Usme. Proyecto “Reordenamiento y Reforzamiento sede Santa Librada” (RA). Radicado 2015IE576 del 2015-01-14.
4. Hospital San Blas. Proyecto "Reforzamiento, reordenamiento y ampliación del Hospital San Blas II Nivel ESE" (Actualización 2014). Radicado por Dirección de planeación sectorial 2014IE35580 del 04-12-14. Traslado de concepto con RA a la Dirección de Infraestructura y tecnología Radicado No. 2015IE45 del 05/01/15.  Traslado de proyecto y concepto con RA a Dirección de Infraestructura y Tecnología Rad. No. 2015IE45 del 05/01/14.
5. Hospital San Blas. Concepto Técnico proyecto  "Reposición y compra de equipos biomédicos para el Hospital San Blas II Nivel- ESE Servicios de Control Especial".  Radicado 2014IE37809 del 19-12-14 de la DPS a DPSS.  Traslado de Proyecto y concepto con RA a Dirección de IF y Tecnología Rad. No. 2015IE100. 05-01-15.
6. Hospital Santa Clara. Proyecto: "Reposición y compra de equipos biomédicos Hospital Santa Clara" (Actualización 2014). Radicado por la Dirección de Provisión de Servicios. No. 2014IE36793 del 12-12-14. Traslado de Proyecto y concepto con RA a Dirección de IF Rad. No. 2015IE553. 13-01-15.
7. Hospital Centro Oriente. Proyecto Unidad Móvil CAMAD Hospital Centro Oriente. Radicado No. 2015IE7820 del 17-03-15 de la Dirección de Salud Colectiva. Concepto Recomendación de ajustes (RA) de fecha 30/03/15.
8. Hospital la Victoria. Proyecto Adquisición prioritaria de equipos biomédicos del Hospital la Victoria III Nivel ESE, Bogotá DC. Localidad cuarta. Radicado No. 2015IE7855 del 18-03-15 de la Dirección de Planeación Sectorial. Con concepto Recomendación de ajustes (RA) de fecha 31/03/15.
9. Hospital la Victoria. Proyecto Adquisición de dotación de control especial de la Oferta para reposición de los equipos en los servicios de Cuidado Intermedios e Intensivos, Imágenes Diagnosticas de Alta complejidad y Cirugía de ortopedia en el Hospital La Victoria ESE III Nivel.. 2015IE7681 del 17-03-15 de la Dirección de Planeación Sectorial. Con concepto Recomendación de ajustes (RA) de fecha 01/04/15
10. Hospital Centro Oriente. Proyecto Adecuación y dotación del CAMI Perseverancia Hospital Centro Oriente II Nivel. 2015IE7848 del 18-03-15 de la Dirección de Planeación Sectorial. Con concepto Recomendación de ajustes (RA) de fecha 21/04/15.
11. Hospital Centro Oriente. Proyecto Unidad Móvil CAMAD Hospital Centro Oriente. Radicado No. 2015IE10617 del 13-04-15 de la Dirección de Planeación Sectorial. Concepto Recomendación de ajustes (RA) de fecha 22/04/15.
12. Hospital La Misericordia HOMI Centro terapéutico y Diagnóstico del Hospital La Misericordia Radicado ER22775 del 19/03/15.  Se remiten documento a la Dirección de Infraestructura y Tecnología Radicado IE8930 del 25/03/15.  Evaluación con observaciones y se cita al Equipo técnico de Hospital para entrega de observaciones y capacitación en el componente de Oferta Demanda.  Acta de Reunión del 26/03/15.
13. Hospital Centro Oriente. Proyecto “Adquisición de una UBA Móvil, para el fortalecimiento de la Atención Primaria en Salud Hospital Centro Oriente”. Radicado No. 2015IE10355 del 10-04-15 de la DPS. Con Concepto recomendación de ajustes (RA). Radicado No. 2015IE13975 a la DIT del 15/05/15.
14. Hospital San Blas. Proyecto Reposición y compra de equipos biomédicos para el Hospital San Blas ESE”. Radicado No. 2015IE10358 del 10-04-15 de la Dirección de Planeación Sectorial. Con concepto Recomendación de ajustes (RA). Radicado No. 2015IE14473 del 21/05/15 la DPS.
En los meses de enero a junio de 2015, se emitio 1 concepto No Favorable a un proyecto de inversión, relacionado a continuación:
1. Hospital Centro Oriente. Proyecto “Adquisicion de Unidad Movil para el Fortalecimiento de la APS”. Radicado IE10355 del 100415 Entrega de modificación en reunion del 28/05/15.  Concepto No Favorable NF con Radicado 16061 del 05/06/15.
En los meses de enero a junio de 2015, se emitió 1 concepto Favorable y 3 Concepto de Recomendación de Ajustes a las propuestas relacionadas a continuación:
1. Hospital de la Victoria Propuesta de modificación del servicio de Ginecología y Obstetricia Radicado ER98207 del 281114 (18/12/14). Visita a la sede Victoria para verificación de las condiciones del servicio actual y proyecciones (06/01/15) Concepto Favorable.
2. Hospital Rafael Uribe Uribe Cierre de camas de hospitalización Chrcales Hospital RUU Radicado ER17789 del 05/03/15 Recibí el 11/03/15 Concepto con Recomendación de ajustes (RA) (con los referentes de Materno Perinatal) Radicado EE22072 del 260315.
3. Hospital Rafael Uribe Uribe. Cierre camas hospitalización chircales Hospital RUU Radicado ER30380 del 17/04/15 concepto de recomendación de ajustes (RA).  Radicado EE30403 del 06/05/15.
4. Hospital Meissen. Propuesta de apertura Medicina Alternativa y cierre de servicios Terapia manual, Cirugía ginecológica laparoscópica y Neuropediatría, circular 006. Concepto de recomendación de ajustes (RA). Radicado 2015EE37386 del 02-06-2015.
En resumen se emitieron (45) Conceptos Técnicos a Proyectos de inversión, de los cuales  Favorables  (30), Recomendación de ajustes (14) y No favorable (1), de 11 ESE (Tunal, Usme, San Blas, Santa Clara, Tunjuelito, Usaquén, Simón Bolívar, San Cristóbal, la Victoria, Centro Oriente y  Nazareth). 
Se emitieron 4 conceptos técnicos a las propuestas de modificación de servicios:  Se emitió (1) concepto favorable a la propuesta de la ESE (Hospital la Victoria) y de recomendación de ajustes a 3 ESE (Rafael Uribe Uribe 2 y Meissen 1).
Nota: Dentro de los Conceptos favorables, se incluye el de 1 IPS Privada (HOMI)
APORTE DIRECCION DE ANALISIS DE ENTIDADES PUBLICAS DISTRITALES DEL SECTOR SALUD-DAEPDSS)
En los meses  de mayo y junio de 2015, se emitieron 10 conceptos favorables por parte de la Dirección de Analisis de Entidades Publicas Distritales del Sector Salud, correspondientes a:
1. Hospital Centro Oriente. Proyecto Servicio Puntos por el Derecho a la Salud. Bogotá. Radicado 2015ER39509 del 21-05-2015  con concepto favorable del   25-05-15 
2. Hospital Simón Bolívar. Proyecto. Dotación de la Unidad de Salud Mental  en la Clínica de Medicina Física y Rehabilitación  Fray Bartolomé de las Casas Radicado 2015ER20690 del 13-03-2015 con concepto favorable del   30/04/2015.
3. Hospital Simón Bolívar. Proyecto. Adecuación De Las Redes Técnicas, Obras Y Acabados Complementando La Remodelación Del Servicio De Urgencias Para Su Humanización. Radicado 2015ER36367 del 08/05/2015 con concepto favorable del   19-05-15.
4. Hospital Simón Bolívar. Proyecto. Ampliación del servicio de Medicina Interna del Hospital Simón Bolívar III Nivel ESE. Radicado 2015ER35209 del 06-05-2015 con concepto favorable del   26-05-15 radicado en la Dirección de Infraestructura 2015IE15177 del   28-05-15. 
5. Hospital La Victoria. Proyecto: “Fortalecimiento de la Oferta de Servicios de Salud, para la Atención Materno Perinatal en el Instituto Materno Infantil Bogotá”. Radicado 2015ER22321 del 18-03-15 con concepto favorable del  18-06-15
6. Hospital Centro Oriente. Proyecto : “Adquisición de equipos para la reposición de Cirugía Ortopédica y UCI Pediátrica”. Radicado 2015IE11128 del 16-04-15 con concepto favorable del 14-06-15.
7. Hospital San Blas. Proyecto: “Reposición y compra de equipos biomédicos para el Hospital San Blas II Nivel ESE”. Radicado 2015ER17475 del 04-03-15 con concepto favorable del 17-06-15.
8. Hospital Vista Hermosa. Proyecto “Adecuación y  Dotación CAPS Programas Juveniles”. Radicado 2015ER16131 del 27-02-15 con concepto favorable del 24-06-15
9. Hospital Vista Hermosa. Proyecto “Adecuación y  Dotación Centro Juvenil”. Radicado 2015ER36237 del 08-05-15 con concepto favorable del 24-06-15
10. Hospital Vista Hermosa. Proyecto “Adecuación y Dotación UPA El Limonar”. Radicado 2015IE15499 del 02-06-15 con concepto favorable del 24-06-15
Propuesta de procedimiento de  evaluación, validación,  actualización y registro de proyectos de inversión de las ESE.
Asistencia técnica y acompañamiento a las ESE (Tunal, Meissen, Engativa, Centro oriente, Simón Bolívar, La Victoría), para la revisión de los proyectos de inversión
Documento  informe de recomendación para la adecuación de la capacidad Instalada de los Hospitales La victoria, Simón Bolívar, San Blas, Centro Oriente en el marco de la red aprobada por el Ministerio de Salud y Protección Social y de los Programas de saneamiento Fiscal y Financiero y los planes de de desempeño Institucional.
Conceptos formalizados  de circular 006 de los hospitales de Nazareth, Del sur, San Blas, Simón Bolívar, Engativá, Chapinero, pablo VI Bosa
</t>
  </si>
  <si>
    <t>DESPLAZADOS ROM</t>
  </si>
  <si>
    <t xml:space="preserve">ESTRATEGIAS PARA IMPLEMENTAR HERRAMIENTAS DE GESTIÓN, ANALISIS Y VALIDACION DE INFORMACION DE LAS ESE (APORTE DIRECCION DE ANALISIS DE ENTIDADES DISTRITALES DEL SECTOR SALUD-DAEPSS):
Indicadores de producción, presupuestales, contables, calidad definidos que permiten estandarizar el seguimiento a la gestión.
Validación y actualización de la Base de datos SIHO  de las ESE  correspondiente al  primer trimestre de 2015 en cuanto a  aspectos financieros y de producción.
Consolidación y validación de información de aspectos financieros y de producción de las ESE correspondiente al primer trimestre de 2015 para su envío al Ministerio de Salud y Protección Social.  
Lineamientos generales con el fin de la creación del observatorio de información de los Hospitales.
Información actualizada de las ESE la cual se encuentra en el repositorio de la Dirección de Analisis de Entidades Públicas Distritales del Sector salud, en el siguiente link:
http://www.saludcapital.gov.co/Paginas2/ProgramadeSaneamientoFiscalyFinanciero.aspx
ANALISIS DE EFICIENCIA  DE LAS ESE- (APORTE DIRECCION DE ANALISIS DE ENTIDADES DISTRITALES DEL SECTOR SALUD-DAEPSS):
Documento de análisis, conclusiones y recomendaciones  del comportamiento  de la producción y eficiencia de las E.S.E de la Red Pública Distrital  años 2011 – 2014. 
Construcción de  matrices y gráficas , de la tendencia en la producción, producción por U.V.R   , comportamiento de la  composición por servicios trazadores  años 2011- 2014,  que permiten a las ESE y a la SDS generar estrategias para el mejoramiento de los indicadores de eficiencia y productividad.
Actualización de documento de red, para socialización de información ante gerentes de las diferentes subredes.
JÓVENES
Durante el año 2015, se amplio la oferta de los servicios amigables en 2 ESE ( Usaquén: -UPA San Cristóbal y Hospital de Nazareth- CAMI Nazareth), en 2 EAPB (Nueva EPS - 21 puntos de atención y Cafesalud -8 Puntos de antención),  para un total de 63  puntos de atención con servicios amigables de adolescentes y jóvenes en las ESE y EAPB, que permiten una atención integral a esta población.
Fortalecimiento de los servicios de atención diferenciada para adolescentes y jóvenes con la socialización de la propuesta de contenidos a implementar en los servicios amigables para atención integral a adolescentes y jóvenes del Distrito Capital e incentivar la apertura de nuevos servicios de atención diferenciada para el adolescentes
SEGUIMIENTO CONVENIOS
Durante el mes de mayo, se realizó seguimiento a los hallazgos encontrados en el cierre de los 130 convenios de los 135 convenios, que corresponde al 96% de convenios con seguimiento, lo que permite evaluar, clarificar el cumplimiento de las obligaciones contractuales y el estado actual de los convenios interadministrativos suscritos con el FFDS_SDS
Durante el mes de junio, se realizó seguimiento a los informes finales con sus respectivas certificaciones conceptos de giro y estados de cuentas de los 131 convenios de los 135 convenios, que corresponde al 98% 
PROYECTOS DE INVERSION 
De Enero a Junio de 2015, se emitieron 30 conceptos favorables, que permitirá fortalecer la prestación de los servicios de salud en el Distrito Capital, ESE: Santa Clara, El Tunal, Tunjuelito, Usme, Usaquén, Simón Bolívar, San Cristóbal, la Victoria, Centro Oriente y Nazareth. 1 IPS Privada (HOMI).
De enero a junio de 2015, se emitió 1 concepto favorable a propuesta de servicios. Fortaleciendo la oferta de servicios de salud en el Distrito Capital. ESE La Victoria.
APORTE DIRECCION DE ANALISIS DE ENTIDADAES PUBLICAS DISTRITALES DEL SECTOR SLAUD 
Mayo y Junio de 2015, se emitieron 10 conceptos favorables, que permitirá fortalecer la prestación de los servicios de salud en el Distrito Capital, ESE Simón Bolívar , La Victoria, Centro Oriente, San Blas y Vista hermosa)
PEDIATRÍA
Documento de análisis del componente de provisión de servicios de salud para la atención integral a la infancia y la adolescencia del Distrito Capital, el cual analiza la provisión de servicios de atención para la población adolescente y servirá de insumo para la toma de decisiones.
Sensibilización a los responsables del registro de la información según resolución 1636 de las EPS del régimen subsidiado y contributivo, empresas administradoras de planes de beneficio y de regímenes especiales y excepcionales, para que envíen la información con oportunidad y calidad según la normatividad vigente a las EAPB: Aliansalud, Capital Salud, Compensar, Famisanar EPS Sanitas, Nueva EPS, Salud Total y Unisalud, EPS S.O.S. Cafesalud, Cruz Blanca, y Saludcoop, Salud vida, EPS Sura, EPS Sanitas, fuerza Militares, Unicajas Comfacundi, Policia Nacional, Ecopetrol
INFANCIA 
Fortalecimiento de las competencia técnicas de los médicos generales y pediatras de las ESE, en la atención del recién nacidos mediante la implementación de las guías de Tamizaje Auditivo y Visual (acuerdo 507 del 2012) 
Mejoramiento de la calidad de la atención de los niños hospitalizados, mediante la implementación por parte de los Hospitales del Distrito de la Cartilla de  los derechos de los niños hospitalizados del D.C.
Integracion de los Programa Madre Canguro de las ESE e IPS para fortalecimiento de la atención de los niños prematuros y de bajo peso al nacer  
SERVICIO DE URGENCIAS- APORTE DIRECCION DE ANALISIS DE ENTIDADAES PUBLICAS DISTRITALES DEL SECTOR SLAUD 
Las visitas a los servicios de urgencias permiten monitorear la implementación y cumplimiento del acuerdo de voluntades de las ESE, definición de conducta y promueven el mejoramiento de este servicio tanto en el triage, la gestion administraiva y gestión asistencial.  
ATENCION DOMICILIARIA 
Se cuenta con la información del diagnóstico de los servicios de la Atención Domiciliaria a nivel Distrital en IPS Públicas y Privadas,  habilitadas para la prestación del servicio, en el marco de las Redes Integradas de Servicios de Salud, lo cual permite generar la propuesta de conformación y operación de la Red de Atención Domiciliaria en el Distrito Capital. 
RUTA DE LA SALUD
Se cuenta con 34 vehículos en el Distrito Capital, con una capacidad máxima de 414 usuarios sentados y 68 sillas de ruedas para personas en condición de discapacidad y 26 vehículos con rampa, con lo cual en el mes de Mayo de 2015 se realizaron 24.844 traslados a los puntos de atención de la red adscrita que corresponden a 12.523 usuarios. 
Para un total entre enero y mayo del 2015 de 130.729 traslados que corresponden a 68.157 usuarios, de estos traslados 9.507, corresponden a la ruta de interconexión (5.209 usuarios), mejorando el acceso a la prestación de los servicios de salud. (Falta por reportar indicadores de mayo la ESE Nazareth).
Entre los años 2006 y 2014 hemos realizado 1.386.021 traslados, para un total de traslados entre el 2006 y Mayo 2015 de 1.516.750 traslados.
La ruta de interconexión inicio su operación en el año 2013, la cual permite mejorar el acceso de los usuarios a los servicios de salud cuando estos requieren servicios que son ofertados en otra subred, realizándose entre Enero 2013 a Mayo del 2015 42.793 traslados en la ruta de interconexión, ruta que es coordinada por las ESE (Suba, Pablo Sexto Bosa, Vista Hermosa y Rafael Uribe y opera en toda la Ciudad.  
</t>
  </si>
  <si>
    <t>DESPLAZADOS AFRODESCENDIENTES</t>
  </si>
  <si>
    <t xml:space="preserve">POLÍTICA DE PROVISIÓN DE SERVICIOS DE SALUD
Identificación de insumos para la definición de metodología de seguimeinto de la Politica de Provisión de Servicios año 2015.
ATENCION DOMICILIARIA 
Se realizó la revisión y ajuste del  instrumento de diagnóstico de los servicios de Atención Domiciliaria del  Distrito  para la captura de la información  requerida para el análisis de la oferta de los servicios de Atencion Domicilaira del Distrito en el marco de red.
Se inició la revisión de la normatividad vigente que soporta el proceso de administración de medicamentos por parte del personal de Enfermeria en Atención Domiciliaria con el objeto de  establecer y dar claridad a  las competencias de la auxiliar de enfermeria en el proceso, se conto con la participación de profesionales de  enfermería de las IPS públicas y privadas  (POMED Policia Nacional, *Mederi,  ESE Tunal, Hospital Central Policia Nacional, y Susanar), para su posterior revisión con la ANEC (asociación Nacional de Enfermeras de Colombia).
De  acuerdo con los puntos críticos identificados en la ejecución del servicio de atención domiciliaria en el Distrito,  se realiza reunión  con representantes de 11 IPS públicas y privadas de atención domiciliaria (ADOM, Hospital Central de la Policia, Servicios de Terapia Respiratoria, SETECA. POMED,ESE Tunal,Mederi, Innovar, Susanar, Colsanitas,HMS,) y referente de la Dirección de Calidad de la Secretaria  Distrital de Salud, con el objeto de informar las inconsistencias presentadas durante las visitas de habilitación y los conceptos evaluados por las comisiones habilitadoras, para la búsqueda de soluciones conjuntas y regulación del servicio.
Seguimiento a la ejecución de las obligaciones de los Convenios:
1323 de 2014 – ESE Pablo VI Bosa., 1341  de 2015 ESE San Blas, los cuales tienen por objeto: “ Aunar esfuerzos para implementar propuesta operativa para atención domiciliaria articulado con los equipos básicos dfe atención y dentro del marco de las redes integrads de servicios de salud. 
Elaboración de estudios previos, analisis de costos y estudio del sector para los Convenios a suscribir con las ESE de  Pablo VI, Bosa y Nazareth.
PEDIATRIA 
Se realiza reunión de sensibilización a los responsables del registro de la información según resolución 1636 de las EPS del régimen subsidiado y contributivo, EAPB y empresas de regímenes especiales y excepcionales, para que se envíe la información con oportunidad y calidad según la normatividad vigente.
Se realiza  seguimiento a las  EPS del régimen subsidiado y contributivo, así como las demás empresas administradoras de planes de beneficio y de regímenes especiales y excepcionales, que operan en el Distrito Capital y al reporte de la información requerida por la Resolución 1636 del 2011 (EAPB Caprecom y Salud Total)
Se realizó consolidación de informes entregados por EPS según requerimiento de la resolución 1636 del 2011 de las EAPB Capital Salud,  Unicajas – Comfacundi y Unisalud con corte al mes de mayo del 2015, Aliansalud, Compensar, Policia, Salud Total, S.O.S y Salud Vida con corte al mes de abril del 2015, Famisanar y Fuerzas Militares con corte al mes de marzo del 2015, EPS Sura y Sanitas con corte al mes de febrero, Ecopetrol y Nueva EPS con corte al mes de septiembre del 2015, Cafesalud y Cruz Blanca con corte a abril del 2013
INFANCIA:
Se  realiza reunión de articulación con los referentes de los Programa Madre Canguro de las  ESE (Red Norte: Hospital Simón Bolívar, Hospital de Suba, Hospital de Engativá, Red Sur: Hospital el Tunal, Hospital de Meissen, Red Centro Oriente: Hospital de la Victoria, Instituto Materno Infantil, Red Sur Occidente: Hospital Occidente de Kennedy;  e IPS (Hospital San Rafael, Hospital de la Samaritana, Hospital Universitario Mayor Mederi, Programa Madre Canguro Integral LTDA, Centro Policlínico del Olaya, IPS Virrey Solís, Clinisanitas Mujer, Clínica Reina Sofía, Clínica Universitaria Colombia, Hospital Universitario la Samaritana, Clínica Infantil Colsubsidio). 
Visitas  de Asistencia Técnica a los Programas Madre Canguro de las IPS privadas: Clínica Materno Infantil Colsubsidio, Clínica Federman, Clínica Cafam 51 a IPS Publicas ESE Hospital de Meissen y Engativa .   
Se difundió la Cartilla con los derechos de los niños hospitalizados realizada por convenio con el Hospital El Tunal al servicio de Pediatría de esa institución. 
Visitas  de Asistencia Técnica a los Servicios de Hospitalización Pediátrica de la IPS Clinica Cafam 51.  Visita de asistencia técnica al servicio de hopsitalización de oncología y cuidado intensivo pediátrico del hospital San Jose Infantil. 
 Visita de seguimiento  al Plan de Mejoramiento propuesto por los referentes de calidad después de la visita de asistencia técnica a los servicios de hospitalización de las IPS Clinica Federman.
Visita de asesoría y asistencia técnica para la calidad de la prestación de la atención en los Programa de Crecimiento y desarrollo de la ESE Hospital de Centro Oriente (Cami Samper Mendoza, Perseverancia, Jorge Eliecer Gaitán, Laches, Candelaria, Lafayete, Cruces)
DIAGNÓSTICO DE LOS SERVICIOS DE URGENCIAS EN EL DISTRITO CAPITAL EN EL MARCO DE LAS REDES INTEGRADAS DE SERVICIOS DE SALUD
Se continua la caracterización de los servicios de urgencias de la red privada, se realizan vistas de asistencia técnica a  9 IPS Privadas (Saludcoop 104, Juan N Corpas, Partenon, Cliniva vip, Clínica Reina Sofia, Clinica los Nogales, Clínica la Colina, Fundación Santa Fe de Bogotá, Clínica Colsubsidio Roma). Se verifica  y realiza análisis de los indicadores de urgencias (Porcentaje ocupacional, pacientes con más de 24 horas en el servicios de urgencias sin conducta definida, distribución de pacientes con más de 24 horas por especialidad y EPS, motivos de estancia superiores a 24 horas, comportamiento Triage y tiempos de espera Atención inicial de urgencias)
SOCIALIZAR E IMPLEMENTAR LINEAMIENTOS TÉCNICOS PARA EL FORTALECIMIENTO DE LOS SERVICIOS DE URGENCIAS EN EL DISTRITO CAPITAL Y ASESORÍA Y ASISTENCIA TÉCNICA A DE SERVICIOS DE URGENCIAS,  PARA MEJORAR LA PRESTACIÓN DE ESTE SERVICIO.
Se continúan  las visitas de seguimiento al indicador de cero pacientes con estancias superior a 24 horas en el servicios de urgencias sin conducta definida dentro del acuerdo de voluntades, a los servicios de urgencias de  :  Clínica Juan N Corpas, Hospital de Suba , Clínica Saludcoop 104, Fundación Santa Fe de Bogotá, Clínica Reina Sofía, Clínica Colsubsidio Roma, Clinica Shaio, Fundacion CardioInfantil, Hospital San Rafael , Homi, Cancerologico y Clinica de occidente
No se evidencian pacientes que superen las 24 horas sin conducta definida) se verifica que pacientes superan estancias mayopres a 24 horas con conducta definida,  se evidenbcia proceso y se realiza gestión en los casos que sean necesarios
ASISTENCIA TÉCNICA A DE SERVICIOS DE URGENCIAS DE LAS ESE, DAEPDSS: 
Se realizaron durante el mes de Junio de 2015 (5) visitas a 4 ESE así a los servicios de urgencias:
Hospital Occidnete de Kennedy, Hospotal Santa Clara (2 visitas),  Hospital del Tunal, Hospital de Bosa . Se realiza verificación de los tiempos de Triage y Ocupación. Se encuentran como hallazgos: En pediatría hay presencia de Pico epidemiológico respiratorio, han aumentado los traumas por las vacaciones escolares. Se verifica el indicador de cero pacientes con estancia superior a 24 horas el cual es cero (0).
Se adelantan acciones conjuntas de gestionar camas en hospitalización, referencias de pacientes con inoportunidad por parte de las EPS especialmente CAPRECOM. Todas las ESE presentan Triage oportunos durante las visitas. (El Hospital del Tunal se encuentra desarrollando un proyecto de descongestión de urgencias).
Los resultados de estas visitas se socializan con la alta gerencia de  cada ESE visitada.
Acumulado de visitas con respecto a mes de Mayo de 2015: 
DOLOR
Se realizó socialización a los referentes del programa de medicina alternativa y unidades de dolor de las E.S.E, el estado actual de los servicios de Medicina Alternativa en el Distrito Capital.
Se trabajó en la agenda a desarrollar en el proceso de implementación de los lineamientos técnicos para las unidades de dolor y medicina alternativa se desarrollara en dos fases :
a. Medicina alternativa (Realización de pre tés y pos tés sobre el conocimiento del programa de medicina alternativa y  presentación sobre los lineamientos técnicos). b. Lineamientos técnicos para el desarrollo de las unidades para manejo de dolor.
Seguimiento y acompañamiento técnico a los convenios : Usaquén convenio 1375-2014, Kennedy convenio 1326/2014, Victoria convenio 1352/2014, Sur convenio 1330/2014, Suba Convenio 1361/2014, Tunjuelito convenio 1363/2014, Tunal convenio 1373/2014, Santa Clara Convenio 137
Se trabajo en la elaboración de los estudios previos para los convenios a desarrollar con las ESE de :Simón Bolívar, Rafael Uribe, Pablo VI Bosa y San Cristóbal.
MEDICINA ALTERNATIVA 
Se continua trabajo en conjunto con el  en el fortalecimiento de la formación del talento humano en salud que participa en la prestación de servicios de  Medicina alternativa y terapias complementarias- MAYTC, esto con la definición de perfiles y competencias profesionales de especialistas en MTAC, competencias académicas relacionadas con MTAC a incluir en la formación técnica y de pregrado, y el diseño de lineamientos de los certificados de formación en MTAC a los que hace referencia la Resolución 2003 de 2014 para la habilitación de servicios de salud, se cuenta con la participación de los directores de las universidades que están desarrollando el programa de medicina alternativa en el Distrito y Ministerio de Salud y protección Social. 
SALUD ORAL
Se realizó la socialización a 7 referentes de salud Oral (red sur occidente y sur),  los resultados de la producción por red correspondiente al I Trimestre del 2015 de la red suroccidente y Sur. 
Se realiza presentación de la gestión desarrollada en la SDS para el fortalecimiento de la red distrital de Salud Oral a los subgerentes y referentes de slaud oral  de 13 ESE ( Sur, Pablo VI Bosa, Rafael Uribe, Centro oriente, San Cristobal, Tunjuelito, Meissen, Usme, Vista Hermosa, Nazareth, Usaquen, Chapinero, Simón Bolívar). 
Se realizaron visitas de asistencia técnica a los 11 puntos de atención del Hospital del Sur en las cuales se realizó sensibilización y motivación a los odontólogos con el fin de que estos profesionales diligencien la encuesta de percepción de riesgo intra y extralaboral. 
RUTA DE LA SALUD:
Se actualizaron las bases de datos de  los indicadores de producción y de proceso de la operación de la ruta incluyendo la ruta de interconexión, con corte al mes de Mayo/2015 y se actualizó el cuadro consolidado de los  indicadores de producción de la ruta relacionado con el transporte de los usuarios desplazados, insumo que permite contar con la información de la operación de la ruta por subred.
Se realizaron cuatro reuniones con referentes de ruta de las subredes Norte y Centro Oriente, mediante los contratos 1093-14 y 1222-15, con el fin de evaluar operación, socializar indicadores y establecer estrategias de mejora. Adicionalmente se realiza reunión en el Hospital Vista Hermosa, con los coordinadores de ruta de la salud de todo el Distrito Capital , con el fin de  establecer estrategias de operación con respecto a la las rutas de interconexión y rutas internas.
 GESTION ADMINISTRATIVA
Se realizó el proceso precontractual  y trámite Administrativo con sus respectivos formatos  al contrato de Nancy Chaves, Claudia Milena Sarmiento, Juan Santiago Rodriguez Ana Beatriz Rossi, Mario Gonzalez, Yudy Silva, Priscila Ropero, Ana Milena Moreno, Maria Eugenia Bonilla, Carolina Guantes.
Se elaboró 15 minutas de contrato y se realizo la gestión respectiva en la Dirección Administrativa.
Se elaboró concepto técnico de suspensión al contrato 0712/2015.
Se recibió y reviso la documentación necesaria para la cesión de contrato de Marqueza Bozón a Roció Iveth Sandoval.
Se elaboró concepto técnico de Cesión al contrato 0712/2015 de Marqueza Bozón.
Se elaboró (5) solicitudes de no existencia en planta con su respectivo memo a la Dirección de Talento Humano.  
Recepción de informes por parte de las ESE. Entrega de informes y envío de matriz de seguimiento a obligaciones a los referentes técnicos según las obligaciones del objeto contratado para sus respectivas revisiones, coordinando pagos con la persona encargada y liquidación si es el caso.
Se realizó seguimiento administrativo y se alimentó matriz de seguimiento a convenios con toda la información relacionada con la ejecución de los convenios.
Avance desarrollado por el Dr Luis Guillermo
Se finalizó el proceso de revisión de Carpetas  y elaboración de acta de liquidación y soportes de los convenios: 2441 de 2012 H. del Sur, 2450 de 2012 H. La victoria, 2451 de 2012 H, Meissen, 2464 de 2012 H Usaquén,  2477 de 2012 H. Bosa, 2482  de 2012 H. Fontibón, 2483 de 2012 H. Usme, 2486 de 2012  H. Centro Oriente. 2495 de 2012 H. Chapinero. 2497 de 2012 H. Rafael Uribe Uribe, 2551 de 2012 H Simón Bolívar, 2556 de 2012 H. Suba, 2583 de 2012 H. San Blas, y 2473 de 2012 H. Engativá.
Se elaboraron y se enviaron  oficios solicitando el envió de la certificación del  concepto y giro de recursos de los convenios de agosto  de  2012 a los Hospitales Tunal, Bosa,  Meissen, Tunjuelito, San Blas, Suba y Rafael Uribe Uribe
</t>
  </si>
  <si>
    <t xml:space="preserve">POLITICA DE PROVISION DE SERVICIOS DE SALUD
Elaboración de propuesta de estudios previos para la evaluación de la Política de Provisión de Servicios de Salud para Bogotá.
ATENCION DOMICILIARIA
Socialización de la Guía de Cuidados de Enfermería en Atención domiciliaria a enfermeras de EAPB, IPS y ESE (aproximadamente  12 profesionales) 
Asistencia técnica al servicio de tención domiciliaria de 3 IPS privadas:  Salud Positiva  Fisosalud, en lo relacionado con la normatividad de responsabilidad del auxiliar de enfermería en el cuidado de paciente en el domicilio, IPS UNISALUD, en el desarrollo del programa de atención domiciliaria al paciente crónico no ventilado. IPS Innovar Salud, en lo relacionado con  a aspectos críticos a mejorar en el servicio.
Diagnóstico de la Atención Domiciliaria a nivel del Distrito en IPS Públicas y Privadas  habilitadas para la prestación del servicio, en el marco de las Redes Integradas de Servicios de Salud 
Asesoría y asistencia técnica a las ESE de San Blas, Pablo VI Bosa , Tunal y Usaquen en el cumplimiento de las obligaciones definidas en los convenios suscritos por las mismas y el Fondo Financiero Distrital. Asesoría y asistencia técnica a las ESE Rafael Uribe y Tunal en lo referente a Atencion Domicilaira de pacientes con discapacidad transitoria y permanente.
Documento resumen de los aspectos a considerar para el análisis de la oferta de Atención Domiciliaria a nivel del Distrito 
Vinculación del servicio de atención domiciliaria  a las actividades de gestión de medicamentos adelantadas por los servicios farmacéuticos.
Instrumento de diagnóstico de los servicios de Atención Domiciliaria del Distrito para la captura de la información requerida para el análisis de la oferta de los servicios de Atención Domiciliaria del Distrito en el marco de red.
INFANCIA Y ADOLESCENCIA 
PEDIATRIA 
Documento de análisis del componente de provisión de servicios de salud para la atención integral a la infancia y la adolescencia del Distrito Capital, el cual analiza la provisión de servicios de atención para la población adolescente y servirá de insumo para la toma de decisiones.
Base de datos consolidada con información recopilada de las EPS desde enero del 2012 en cumplimiento de la resolución 1636 del 2011,fecha en la que se inicia la recepción de informes emitidos por la EPS la cual consolida información sobre: Actividades de promoción y prevención, Red de prestadores para la atención integral a la infancia., Indicadores poblacionales: gestantes, niños menores de 1 año, de 1 – 5 años, 5 – 18 años, niños con bajo peso al nacer, niños y niñas con cualquier tipo de malformación congénita, con condición de discapacidad, con signos y síntomas de maltrato, con diagnóstico de cualquier tipo de cáncer y con diagnóstico de epilepsia. Información actualizada de pediatría de las EPS: Aliansalud, Capital Salud, Compensar, Famisanar EPS Sanitas, Nueva EPS, Salud Total y Unisalud, EPS S.O. Cafesalud, Cruz Blanca, y Saludcoop, Salud vida, EPS Sura, EPS Sanitas, fuerza Militares, Unicajas Comfacundi, Policia Nacional, Ecopetrol 
INFANCIA 
Indicadores del programa madre canguro definidos para su implementación en los 7  programas (Hospital de Suba, Hospital de Engativá, Hospital de Meissen, Hospital de Kennedy, Hospital de la Victoria, Hospital del Tunal, IMI), reorganización del tablero de mando.
Consolidación de los indicadores del Programa Madre Canguro del primer trimestre del año 2015 de las ESE, subred (Red Norte: Hospital Simón Bolívar, Hospital de Suba, Hospital de Engativá; Red Sur: Hospital el Tunal, Hospital de Meissen; Red Centro Oriente: Hospital de la Victoria, IMI; y  Red Sur Occidente: Hospital Occidente de Kennedy) y total Distrito.
Modificación del paquete Canguro (última modificación 2011), segun consenso con los referentes de los PMC de las ESE: Red Norte (Hospital Simón Bolívar, Hospital de Suba, Hospital de Engativá; Red Sur: Hospital el Tunal, Hospital de Meissen: Red Centro Oriente: Hospital de la Victoria, IMI; Red Sur Occidente: Hospital Occidente de Kennedy.
Visita de asesoría y asistencia técnica a el Programa Madre Canguro de 5 ESE:  IMI, Hospital Occidente de Kennedy, Hospital el Tunal, Hospital de Engativa, Hospital Meissen  y en 5 IPS Privadas:  Hospital Universitario Mayor Mederi, Hospital San José Infantil (Fundación Canguro), Clinica Cafam 51, Clinica Materno Infantil Colsubsidio, Clinica Federman y al programa de crecimiento y desarrollo: en 6 ESE Hospital de Chapinero ( UPA San Fernando, UPA san Luis),  Pablo VI bosa y sus 16 puntos de Crecimiento y Desarrollo),  y al Hospital Vista hermosa ( Upa Candelaria, CAMI Vista Hermosa), al Hospital de Engativá (UPA española, UPA quirigua), y al Hospital Rafael Uribe (CAMI Diana Turbay),  Hospital de Centro Oriente (Cami Samper Mendoza, Persevereancia, Jorge Eliecer Gaitan, Laches, Candelaria, Lafayete, Cruces)
Visita de seguimiento a los hallazgos encontrados en la visita de asesoría y asistencia técnica a los servicios de hospitalización de Pediatría de las ESE del Hospital Occidente de Kennedy, Hospital  el  Tunal y a la Unidad de Cuidado intensivo Pediatrico del Hospital el Tunal y Hospital de Tunjuelito (Punto de atención Unidad Materno Infantil el Carmen), Hospital del Sur (Cami Trinidad Galan y Cami Patio Bonito) e IPS Clinica Federman.
Evento En la Bogotá humana “Prevenir es vivir”, en conjunto con Aseguramiento y la Dirección de Salud Pública, el día 16 de Febrero del 2015 :, con la asistencia aproximada de 360 personas de IPS Publicas y privadas. 
Socialización de las guías de Tamizaje Auditivo y Visual (acuerdo 507 del 2012) a 74 profesionales  (Gerentes y profesionales que brindan atención a los Recién Nacidos  de las 21 ESE), con apoyo de la dirección de Salud Pública y Aseguramiento.  se realizó entrega de las guías a los participantes para ser adoptadas por las instituciones. 
Cartilla elaborada con los derechos de los niños hospitalizados para su implementación en los hospitales públicos y privados del D.C.
Posicionamiento del Programa Madre carnguro de las ESE con las IPS privadas como experiencia exitosa para su adopción. 
SERVICIOS DE URGENCIAS 
Se visitaron a 20 instituciones prestadoras de servicios de salud de las cuales  12 IPS públicas y 8 privadas, realizándose un total de 26 visitas a las instituciones prestadoras de servicios de salud públicas y privadas de seguimiento y apoyo técnico a los servicios de urgencia,mejorando los tiempos de atención del Triage y  ampliación de infraestructura en servicios de urgencias 
Documento de caracterización de  10  IPS Privadas (Clínica VIP, Clínica la Colina, Clínica los Nogales, Saludcoop 104, Clínica Juan N Corpas, Clínica Reina Sofía, Clínica Partenón, Fundación Cardio Infantil, Colsubsidio Roma y Fundación Santa fe). 
Actualización del diagnóstico de los servicios de urgencias de las IPS Públicas adscritas a la SDS
Visitas de Seguimiento al indicadores de cero pacientes con estancias superior a 24 horas en el servicios de urgencias sin conducta definida dentro del acuerdo de voluntades, se inician vistas a los servicios de  urgencias  12 IPS privadas y 1 Públicas : Hospital San Ignacio, Clínica  Juan N Corpas, Hospital de Suba, Clínica Saludcoop 104, Fundación Santa Fe de Bogotá, Clínica Reina Sofía, Clínica Colsubsidio Roma, Clinica Shaio, Fundacion CardioInfantil, Hospital San Rafael , HOMI, Cancerologico, Clinica de occidente 
APORTE DIRECCION DE ANALISIS DE ENTIDADES PUBLICAS DISTRITALES DEL SECTOR SALUD-DAEPDSS)
Seguimiento al indicadores de cero pacientes con estancias superior a 24 horas en el servicios de urgencias sin conducta definida dentro del acuerdo de voluntades, se inician vistas a los servicios de  urgencias de 6 ESE (Simón Bolivar,  Suba, Occidnete de Kennedy, Tunal, Santa Clara y Bosa),  adicionalmente se realiza seguimiento a tiempos Triage.
DOLOR Y MEDICINA ALTERNATIVA 
Socialización   de los lineamientos técnicos  para la implementación  de las unidades de dolor a los referentes de rehabilitación del Distrito Capital.
Articulación con la mesa de trabajo del ministerio de salud y protección social en el desarrollo de la medicina alternativa en el distrito capital, se realiza cronograma de trabajo para el 2015.
Identificación de las EAPB e IPS que ofertan  dolor y cuidados paliativos en la ciudad con el fin de iniciar el proceso de caracterización. Consolidado por régimen subsidiado y contributivo de los programas de dolor en la ciudad datos recolectados de REPS- EAPB
Asistencia técnica al desarrollo de las unidades de dolor de las ESE de Kennedy, Victoria, Suba Usaquén, Sur.
Socialización del estado del arte de las unidades de dolor y de los servicios de medicina alternativa a los referentes de las ESE de Chapinero, Suba, Kennedy, Meissen, Victoria y se realizan ajustes al documento de seguimiento a los servicios implementados.
Avances en la Articulacion con el Ministerio de Salud y Protección Social en las mesas de trabajo en el fortalecimiento de la formación del talento humano en salud que participa en la prestación de servicios de las MTAC (definición de perfiles y competencias profesionales de especialistas en MTAC, competencias académicas relacionadas con MATC a incluir en la formación técnica y de pregrado, y el diseño de lineamientos de los certificados de formación en MTAC a los que hace referencia la Resolución 2003 de 2014 para la habilitación de servicios de salud).
SALUD ORAL 
Definición y Socialización del Plan de Acción del 2015 de los servicios de salud oral en el marco de las redes integradas de Servicios de Salud a los 18 referentes de las  ESE que oferta el servicio de Salud Oral. 
2 concepto técnico Favorable a la Circular 006 relacionado con la apertura de servicios especializados de salud oral en el Hospital Centro oriente (1) avalando la apertura de los servicios especializados de salud oral (ortodoncia, ortopedia maxilar, periodoncia, rehabilitación y cirugía oral), (2) avalando el servicio de odontopediatria.
Primera jornada Distrital de aplicación de Barniz de Flúor, en el marco de la estrategia del Ministerio de Salud y Protección Social “ Soy Generación sonriente” implementada en el Hospital de San Cristóbal y Hospital del Sur
Consolidaron los indicadores de producción del I trimestre del 2015 de la red Centro Oriente Norte, Sur y Suroccidente. 
Socialización de los avances de la gestión desarrollada en la SDS, para el fortalecimiento de la red distrital de Salud Oral a los subgerentes y referentes de salud oral de 13 ESE ( Sur, Pablo VI Bosa, Rafael Uribe, Centro oriente, San Cristobal, Tunjuelito, Meissen, Usme, Vista Hermosa, Nazareth, Usaquen, Chapinero, Simón Bolívar). 
RUTA DE LA SALUD 
Base de datos de los indicadores de producción y de proceso, actualizada con corte al mes de Mayo de 2015, se cuenta con series históricas del año 2007 a Mayo del 2015. 
Base de datos de indicadores de producción con respecto a la operación de interconexión con corte al mes de Mayo 2015, se cuenta con serie histórica de 2013 a Mayo 2015, la cual permite evaluar el comportamiento de la operación de la ruta para la toma de decisiones. 
GESTION ADMINISTRATIVA 
Ajuste a la reformulación del proyecto de inversión 876  para la vigencia 2015 (Ficha EBI; Proyecto y matriz del Ministerio).
Actualización de los informes de capacidad instalada de las 22 ESE según los lineamientos del Despacho del Señor Secretario de Salud. 
Reporte de circular Única de indicador de tecnología biomédica correspondiente al II periodo del 2014.
Ficha Ente Territorial correspondiente al IV trimestre del 2014, en lo relacionado con la Dirección de Provisión de Servicios de Salud 
Presentación Rendición de cuentas Proyecto 876 vigencia 2014.
Informe de evaluación del MECI (periodo noviembre del 2014 a febrero del 2015. 
Informe de rendición de cuentas 2012 a abril del 2015, según requerimiento de la Dirección de Planeación y Sistemas.
</t>
  </si>
  <si>
    <t>DESPLAZADOS RAIZAL</t>
  </si>
  <si>
    <t>DESPLAZADOS PALENQUERO</t>
  </si>
  <si>
    <t>DESPLAZADOS (OTROS)</t>
  </si>
  <si>
    <t>TOTAL DESPLAZADOS</t>
  </si>
  <si>
    <t>DESPLAZADOS CABEZA DE FAMILIA</t>
  </si>
  <si>
    <t>INDIGENAS</t>
  </si>
  <si>
    <t>ROM</t>
  </si>
  <si>
    <t>AFRODESCENDIENTES</t>
  </si>
  <si>
    <t>RAIZAL</t>
  </si>
  <si>
    <t>PALENQUERO</t>
  </si>
  <si>
    <t>NINGUNO DE LOS ANTERIORES</t>
  </si>
  <si>
    <t>TOTAL DE LA POBLACION</t>
  </si>
  <si>
    <t>POBLACION VINCULADA</t>
  </si>
  <si>
    <t>e04o01m02</t>
  </si>
  <si>
    <t>02</t>
  </si>
  <si>
    <t>Meta 2. Reducir a 31 por 100.000 nacidos vivos la razón de mortalidad materna, en coordinación con otros sectores de la Administración Distrital, al 2016.</t>
  </si>
  <si>
    <t xml:space="preserve">22 muertes Maternas Dato Preliminar, RUAF Salud Pública. 
</t>
  </si>
  <si>
    <t>39,1 por 100.000 nacidos vivos, Sistema de Estadisticas Vitales de la Secretaria Distrital de Salud de Bogotá D.C. Certificado de Defuncion-Preliminar. (2010)</t>
  </si>
  <si>
    <t xml:space="preserve">Razon de Mortalidad Materna por 100.000 nacidos vivos </t>
  </si>
  <si>
    <t xml:space="preserve">12 Muertes Maternas (Fuente : bases de datos SDS-RUAF.-preliminares Sistema de Estadísticas Vitales SDS). Corte mayo </t>
  </si>
  <si>
    <t xml:space="preserve">SEGUIMIENTO A LOS LINEAMIENTOS TÉCNICOS Y ESTRATEGIAS PARA FORTALECER LA ATENCIÓN DE LAS GESTANTES EN EL DISTRITO CAPITAL, EN EL MARCO DE LAS REDES INTEGRADAS DE SERVICIOS DE SALUD
Participación en las reuniones de gerentes de las ESE de la Red norte, Red Sur, Red Sur occidente y Red Centro Oriente para socializar tema de interrupción voluntaria del embarazo.
Participación en evento intersectorial convocado por la Procuraduría – UNICEF, tema: Análisis situacional de la garantía del derecho a la salud materna en Colombia. 
Participación en reunión con OPS con el fin de revisar tema de implementación de la historia materna CLAP en web en el Distrito. 
Participación en jornada académica de la Personería de Bogotá y Procuraduría Nacional con intervención de la Secretaría de Salud (Provisión de Servicios de Salud) en Conversatorio sobre la protección de la vida en el vientre materno.
Participación en reunión con comunidad indígena de parteras de la red sur junto con hospital Meissen con el fin de realizar acercamiento transcultural  en la atención del parto. 
Organización y participación en mesa de trabajo con EAPB que han presentado casos de mortalidad materna durante el año 2015 con el fin de revisar y evaluar estrategias que están llevando a cabo las EPS  para disminuir la mortalidad materna. 
Participación en reunión con Profamilia tema: Desarrollo de iniciativas para el fortalecimiento del modelo de atención en interrupción voluntaria del embarazo. 
Revisión de sesiones del curso de preparación para la maternidad  donde se definieron 5 sesiones y se plantean indicadores de evaluación del curso.
CARACTERIZACIÓN DE LA RED MATERNA  Y BRINDAR  ASISTENCIA TÉCNICA A LOS ACTORES PÚBLICOS Y PRIVADOS PARA EL DESARROLLO Y FUNCIONAMIENTO DE LA RED MATERNA EN EL D.C
Organización y participación en reuniones de la red materno perinatal por subredes, donde, se trataron los siguientes temas: presentación del programa donación de células madre de cordón umbilical a cargo referente banco de células madre SDS, socialización de información de capacidad instalada (CIP) enero a abril 2015, socialización lineamiento de nacimeinto humanizado, Socialización de Guía de práctica clínica de sífilis gestacional y congénita. 
Se organiza y se participa en reunión del grupo funcional materno perinatal donde se aboraron los siguientes temas trazadores: Estrategia en Planificación familiar, Política Cero indiferencia Mortalidad Materna y perinatal para Bogotá y Socialización avances en recolección de la informaciónde la capacidad instalada de la Red de IPS Privada. 
Asistencia y participación reunion de conformación y organización de las Redes de Prestación de Servicios de Salud llevad a cabo en la SDS. 
ASISTENCIA TÉCNICA A LAS IPS,  EAPB Y OTROS ACTORES, PARA EL FORTALECIMIENTO DE LOS SERVICIOS Y PROCESOS DE ATENCIÓN A LAS GESTANTES EN EL DISTRITIO CAPITAL.
C
OVE (Comités de vigilancia epidemiológica)
Se brindó asistencia técnica en los análisis de eventos de interés en salud pública, relacionados con la calidad de la atención brindada a las maternas atendidas en el Distrito: Mortalidad materna: 4 Cove, Morbilidad materna extrema: 10 Cove. 
VISITAS DE ASISTENCIA TÉCNICA
Se realizaron visitas de asesoría y asistencia técnica  a las siguientes IPS:
Hospital Simón Bolívar, hospital Tunjuelito (sede El Carmen), Policlínico del Olaya, hospital Pablo VI Bosa y hospital Bosa II Nivel.
Seguimiento en campo a casos de mortalidad materna:  clínica El Bosque, hospital Universitario Méderi, clínica San Rafael, hospital Vista Hermosa, hospital El Tunal.
Se realizó verificación de la ruta de atención de las gestantes que ingresan por urgencias por medio de la aplicación de instrumento “Guía del observador” en: clínica San Rafael, Policlínico del Olaya, Hospital Tunjuelito, sede El Carmen, hospital Vista Hermosa
Se  realizaron simulacros de Emergencias Obstétricas en:
Simulacro código rojo: hospital Bosa II Nivel, Clínica El Bosque, Policlínico del Olaya, hospital Universitario Méderi, Simón Bolívar
Simulacro choque séptico: clínica El Bosque, hospital Vista Hermosa, hospital El Tunal. 
Simulacro preeclampsia -  eclampsia: hospital Vista Hermosa, Clínica El Bosque, Policlínico del Olaya, hospital Universitario Méderi, Simón Bolívar, hospital El Tunal. 
FORTALECIMIENTO DE COMPETENCIAS DE PROFESIONALES DE LOS SERVICIOS MATERNOPERINATALES EN LOS SIGUIENTES TEMAS:
En atención del parto, choque séptico y preeclampsia-eclampsia: taller teórico práctico con simulador obstétrico de la SDS: 78 profesionales de medicina y enfermería de la Clínica El Bosque y 85 de IPS de Salud Total. 
En Sífilis gestacional: hospital La Samaritana: 31 médicos y enfermeras, clínica Cafam: 10, clínica Colsubsidio Roma: 10 profesionales, Clínica San Rafael: 22 médicos y enfermeras, ESE de la Red Sur: 67 participantes, Hospital Usme: 45 funcionarios. IPS Corvesalud: 40 funcionarios.  
En control prenatal: Hospital Usme: 45 fucionarios, equipos territoriales de Red Sur Occidente: 44 profesionales. 
En IVE:  Dirigida a 17 profesionales de la subsecretaría de Salud Pública de la SDS, Hospital Usme: 45 funcionarios, equipos territoriales de Red Sur Occidente: 44 profesionales.
En Planificación familiar: Capacitación personal de Territorios Saludables hospital Suba: 45 funcionarios, hospital Usme: 45 funcionarios, equipos territoriales de Red Sur Occidente: 44 profesionales.
En VIH: Dirigida a </t>
  </si>
  <si>
    <t xml:space="preserve">Elaboración del lineamiento distrital de planificación familiar en menor de 14 años, el cual se entrega a oficina jurídica para revisión y aprobación con el fin de ser socializado.
Articulación con el  CRUE con el fin de concertar acciones conjuntas en el tema de emergencias obstétricas.
Elaboración y entrega a las E.S.E de indicadores concertados de la Red Materno Perinatal.
Realización de mesa de trabajo con aseguradoras donde se inicia proceso para suministrar métodos anticonceptivos en el post-evento obstétrico a mujeres atendidas en IPS de II y III nivel, como una de las estrategias para impactar la mortalidad materna de causas indirectas. Segunda mesa de trabajo con Aseguradoras que han tenido casos de mortalidad materna durante el año 2015, donde cada EAPB presenta las acciones y estrategias desarrolladas con el fin de reducir casos de mortalidad materna de sus afiliadas. 
Inclusión de métodos anticonceptivos para pacientes con cargo al FFDS en el post-evento obstétrico en la matriz de contratación de la SDS con las E.S.E. 
Socialización en evento distrital de guías de enfermería: riesgo psicosocial, consulta preconcepcional, control prenatal,  guía de cuidado de enfermería a la familia gestante durante el trabajo de parto y parto y cuidados en el postparto con la participación de ESE, IPS, EAPB, academia, Agremiaciones de enfermería y enfermeras vinculadas a la Secretaría Distrital de Salud a 513 participantes. 
Fortalecimiento de competencias del talento Humano de instituciones públicas y privadas, en temas relacionados con la calidad de la atención materna, específicamente en los siguientes temas: 
Hemorragia pos-parto, trastornos hipertensivos y sepsis, se capacitaron 1028 profesionales distribuidos así: E.S.E. Hemorragia  pos parto (393 profesionales) así: 15 en el  Hospital San Ignacio, 15 en Clínica Materno Infantil de Saludcoop, 13 en Clínica Magdalena, 15 en el  Hospital Militar, 8 en la Clínica Palermo, 46 en el Hospital Jorge Eliecer Gaitán y 10 profesionales en el Hospital Pablo VI Bosa, 19 profesionales de enfermería de la Clínica Eusalud, 65 enfermeras del Hospital de Engativá,  152 enfermeras de clínica de La Mujer,  17 enfermeras del hospital  Bosa II Nivel y 18 profesionales del hospital San Cristóbal entrenados con simulador de emergencias obstétricas; Trastornos Hipertensivos del embarazo a (314 profesionales) distribuidos así:  a 19 en la Clínica Eusalud y 8 en la Clínica Palermo. 15 en Clínica Materno Infantil de Saludcoop, 20 Hospital Bosa II Nivel, 65 enfermeras del hospital de Engativá, 152 enfermeras clínica de La Mujer,  17 enfermeras en Bosa II Nivel, 22 profesionales de medicina y enfermería de las ESE de Red Sur Occidente  y 18 profesionales del hospital San Cristóbal entrenados con simulador de emergencias obstétricas; en Sepsis se capacitaron a (321) profesionales así: 19 profesionales de enfermería en la Clínica Eusalud, hospital El Tunal: 50 profesionales, 65 enfermeras Engativá, 152 enfermeras clínica de La Mujer:, 17 enfermeras en Bosa II Nivel y 18 profesionales del hospital San Cristóbal entrenados con simulador de emergencias obstétricas.
  Control prenatal para enfermería y medicina 352 profesionales distribuidos así: Hospital Centro Oriente (sede Jorge Eliécer Gaitán) a 40 profesionales, Engativá (UPA Quirigua) a 13 profesionales, Hospital Chapinero a 7 profesionales, Nuestra IPS (IPS primaria Saludcoop) a 112 profesionales, Hospital de Usaquén a 41 profesionales y en el Hospital del Sur a 50 profesionales, hospital Usme 45 profesionales y 44 profesionaels de ESE pertencientes a la Red Sur Occidente
  Sífilis gestacional a 433 profesionales, distribuidos así: Hospital Centro Oriente (sede Jorge Eliécer Gaitán) a 40 profesionales, Hospital Chapinero a 7 profesionales,  Hospital Usaquén a 67, Hospital San José Infantil a 34 profesionales, en la Clínica Marly a 12 profesionales, 23 profesionales asistenciales y administrativos en clínica Saludcoop calle 94, 15 profesionales en Clínica Colina y  30 hospital Militar Central, hospital Samaritana a 31 profesionales, clínica Cafam a 10 profesionales, clínica Colsubsidio Roma a 10 profesionales, clínica San Rafael 22 profesionales e IPS Corvesalud a 40 profesionales, hospital Usme 45 profesionales y 67 profesionales de ESE de la Red Sur.  
  Atención de parto en ambulancia, domicilio o vía pública, manejo inicial de las emergencias obstétricas y traslado de maternas críticas,  dirigido a tripulantes de ambulancias: se capacitaron a 140 profesionales (médicos, enfermeros y auxiliares de enfermería). 
  Interrupción Voluntaria del Embarazo- IVE: IPS, se capacitaron a 612 profesionales distribuidas así: clínica Partenón a 15 profesionales, hospital San Ignacio a 40 profesionales, Clínica del Country a 30 profesionales, Nuestra IPS (IPS primaria Saludcoop) a 112 profesionales, hospital Centro Oriente ( sede Jorge Eliécer Gaitán) a 40 profesionales, hospital Usaquén a 67 profesionales  Coordinadores de Promoción y prevención de las ESE del Distrito Capital a 38 profesionales , Clínica Eusalud a 29 profesionales, 77 médicos y paramédicos del CRUE, 10 profesionales de Red Sur Occidente y 13 corporación Saludcoop, 15 profesionales de Red Sur y 20 profesionales de Red Norte, 17 profesionales de la subsecretaría de Salud Pública de la SDS, Hospital Usme: 45 funcionarios, equipos territoriales de Red Sur Occidente: 44 profesionales.
  Morbilidad materna extrema: clínica Country: 15 participantes. 
  Humanización en atención de enfermería se capacitarona 60 profesionales distribuidos asi: En Hospital de Usaquén a 41 profesionales, Clínica Eusalud a 19 profesionales.
  Atención del parto humanizado con simulador anatómico y manejo de emergencias obstétricas en sala de simulaciones de la SDS, se capacitaron 181 profesionales, así: 18 profesionales del hospital San Cristóbal, 78 colaboradores de clínica El Bosque y 85 de IPS de primer nivel de Salud Total.  
  Seguridad Materna: 15 profesionales en clínica Colina. 
  Planificación familiar, se capacitaron a 150 profesionales distribuidos así:  Hospital del Sur: servicios amigables: 16 profesionales, a 45 profesionales de Territorios Saludables hospital Suba, 45 profesionales de hospital Usme, 44 profesionales de Territorios Saludables Red Sur Occidente. 
  Fortalecimiento de competencias de  103  profesionales de medicina y enfermería que inician año de Servicio Social Obligatorio en los siguientes temas:  morbilidad materna extrema, adherencia a guías de atención materna:  hemorragia pos-parto, pre-eclampsia y eclampsia, sepsis, control prenatal, trabajo y atención de parto, planificación familiar e IVE, sífilis gestacional, humanización de servicios de salud.
Asistencia técnica a 28 Instituciones Prestadoras de Servicios de Salud, para  mejorar la calidad de la prestación de los servicios de salud a mujeres gestantes y puérperas del Distrito asi: (17) IPS privadas (clínica Nogales: (2 vistas) por eventos de mortalidad materna,  cínica Colina, clínica Roma, clínica de la Policía, Clínica Federmán, Clínica Mujer, Clínica Country, Clínica Eusalud (2 visitas),  Fundación Cardioinfantil, Cafam Calle 51, San Ignacio, Clínica Materno Infantil Saludcoop, Clínica Occidente, Magdalena, Hospital Militar, Clínica Palermo  y Policlínico del Olaya  y (11) IPS públicas E.S.E Engativá (sede calle 80), La Victoria, El Tunal (3 visitas), Suba (sede CSES),  Occidente Kennedy, Meissen (2 visitas), Fontibón). Hospital Simón Bolívar, hospital Tunjuelito (sede El Carmen), hospital Pablo VI Bosa y hospital Bosa II Nivel.
Simulacro preeclampsia -  eclampsia: 
Se realizaron diez y nueve (24) simulacros de código rojo en instituciones prestadoras de servicios de salud públicas y privadas, con el fin de entrenar a médicos, enfermeras, auxiliares de enfermería y personal de apoyo en el manejo de la hemorragia obstétrica así: (17) simulacros en IPS privadas (clínica Nogales,  clínica de la Mujer, clínica Orquídeas,  clínica Federmán, clínica de La Mujer, clínica El Country, clínica Eusalud y Cafam Calle 51, Hospital San Ignacio, Clínica Materno Infantil Saludcoop, Clínica Magdalena, Hospital Militar, Clínica Palermo, clínica El Bosque, Clínica El Bosque, Policlínico del Olaya, hospital Universitario Méderi) y 7 simulacros en las IPS Públicas (hospital Engativá-sede calle 80, hospital Bosa, hospital Suba- sede CSES, Occidente de  Kennedy, El Tunal, hospital Bosa II Nivel, hospital Simón Bolívar).
Para el año 2015 se implementaron  las estrategias de simulacros en emergencia obstétrica por preclampsia –eclampsia, se realizaron 20 simulacros en IPS públicas y privadas  así: (13) en IPS privadas (clínica Orquídeas, hospital Universitario Méderi (2), Clínica Federmán, clínica de La Mujer, clínica El Country, clínica Eusalud, Clínica Materno Infantil Saludcoop, Hospital San Ignacio, Clínica Palermo, clínica El Bosque (2),  Policlínico del Olaya) y (7) IPS públicas  (Hospital Bosa, Hospital de  Suba, Occidente de  Kennedy y Tunal (2), hospital Vista Hermosa, Simón Bolívar); y la estrategia de simulacros por choque séptico en paciente obstétrica en (3) IPS públicas y privadas  así: (1) IPS privada (clínica El Bosque) y (2) en IPS públicas  (hospital Vista Hermosa, hospital El Tunal). 
Seguimiento de la ruta de atención de las gestantes que ingresan por urgencias por medio de la aplicación de instrumento “Guía del observador” en  (19) IPS públicas y privadas  así: (14) IPS privadas (clínica Orquídeas, clínica de la Mujer (2 veces), clínica El Country, clínica Cafam Calle 51, Hospital San Ignacio, Clínica Materno Infantil Saludcoop, Clínica Magdalena, Hospital Militar, Clínica Palermo, clínica El Bosque, clínica San Rafael y Policlínico del Olaya)  y en (5) IPS públicas  (Hospital Bosa, hospital Suba sede CSES, hospital Occidente de Kennedy Hospital Tunjuelito - sede El Carmen y hospital Vista Hermosa).
</t>
  </si>
  <si>
    <t xml:space="preserve">El fortalecimiento de las competencias del talento humano que inicia el servicio social obligatorio en las ESE tanto a profesionales de medicina como de enfermería (103),  en la atención a mujeres gestantes, mejora las competencias de estos profesionales en el ejercicio profesional de atención a la población materna en las instituciones prestadoras de servicios de salud .
El fortalecimiento de las competencias del talento humano en las instituciones prestadoras de servicios de salud públicas y privadas a 2.986 profesionales (no incluye los profesionales del servicio social obligatorio), mediante capacitaciones a  profesionales en los diferentes temas de salud sexual y reproductiva y de atención a mujeres gestantes (Sentencia C:355, control prenatal, hemorragia obstétrica, sepsis obstétrica, preeclampsia, planificación familiar, atención del parto y en morbilidad materna extrema) contribuye al mejoramiento de la calidad de la atención de las maternas y a la eliminación barreras de acceso a la Interrupción Voluntaria del Embarazo que se dan por desconocimiento de la Ley. 
La asistencia técnica y la asesoría brindada en las visitas a las Instituciones prestadoras de servicios de salud visitadas, contribuye a mejorar la calidad de la atención a las mujeres gestantes y puérperas en el Distrito Capital,  en eventos de hemorragia posparto, trabajo de parto, posparto, control prenatal, desde el ingreso hasta la resolución de la situación en salud de las maternas.
La inclusión de métodos anticonceptivos en la matriz de contratación del FFDS con las ESE de II y III nivel de atención garantiza el acceso de las mujeres de la población pobre no asegurada a disponer inmediatamente en el post-evento obstétrico de métodos anticonceptivos lo cual disminuye barreras de acceso e impacta positivamente en la disminución de la mortalidad materna por causas indirectas. 
El lanzamiento y socialización de las guías de cuidado en enfermería basadas en evidencia, brinda nuevas herramientas a los profesionales de enfermería en la atención y orientación del cuidado al binomio madre – hijo.
</t>
  </si>
  <si>
    <t>e04o01m03</t>
  </si>
  <si>
    <t xml:space="preserve">Meta 3. Reducir la tasa de mortalidad perinatal a 15 por 1.000 nacidos vivos, en coordinación con otros sectores de la Administración Distrital, a 2016. </t>
  </si>
  <si>
    <t>18.1 por 1.000 nacidos vivos Sistema de Estadisticas Vitales de la Secretaria Distrital de Salud de Bogotá D.C. Certificado de Defuncion-Preliminar. (2010)</t>
  </si>
  <si>
    <t xml:space="preserve">Tasa de Mortalidad Perinatal. </t>
  </si>
  <si>
    <t>623 muertes perinatales-(Fuente : bases de datos SDS-RUAF.-preliminares Sistema de Estadísticas Vitales SDS) corte mayo</t>
  </si>
  <si>
    <t xml:space="preserve">SEGUIMIENTO A LOS LINEAMIENTOS TÉCNICOS Y ESTRATEGIAS PARA FORTALECER LA ATENCIÓN PERINATAL EN EL DISTRITO CAPITAL, EN EL MARCO  DE LAS REDES INTEGRADAS DE SERVICIOS DE SALUD.
Se continuó con el proceso de firma del convenio marco entre la SDS y ASCON para esto se adelantó  reunión con ASCON nacional y ASCON regional Cundinamarca para definir las condiciones para la firma del convenio marco de cooperación entre SDS y ASCON para el trabajo conjunto en la implementación y puesta en marcha del Lineamiento Distrital para el manejo de la asfixia perinatal.
Se realizó la socialización de la Propuesta Metodológica para el seguimiento a la calidad de atención de la morbilidad neonatal extrema en Saludcoop Veraguas y se logró su inclusión en el proyecto de la SDS.
Participación en reunión con comunidad indígena de parteras de la red sur junto con hospital Meissen con el fin de realizar acercamiento transcultural  en la atención del parto. 
Revisión de sesiones del curso de preparación para la maternidad  donde se definieron 5 sesiones y se plantean indicadores de evaluación del curso.
CARACTERIZAR LA RED PERINATAL Y BRINDAR  ASISTENCIA TÉCNICA A LOS ACTORES PÚBLICOS Y PRIVADOS PARA EL DESARROLLO Y FUNCIONAMIENTO DE LA RED PERINATAL EN EL D.C
Organización y participación en reuniones de la red materno perinatal por subredes, donde se orienta el  funcionamiento de la Red Materno perinatal en el D.C, acorde a los criterios de red establecidos en la normatividad vigente y según los lineamientos de las Redes Integradas de Servicios de Salud  en la SDS, se trataron los siguientes temas: presentación del programa donación de células madre de cordón umbilical a cargo referente banco de células madre SDS, socialización de información de capacidad instalada (CIP) enero a abril 2015, socialización lineamiento de nacimiento humanizado, socialización de Guía de práctica clínica de sífilis congénita. 
Se organiza y se participa en reunión del grupo funcional materno perinatal, espacio destinado a la evaluación de las acciones adelantadas en el D.C. para la disminución de la mortalidad perinatal y el diseño e implementación de nuevas estrategias para impactar positivamente el indicador de mortalidad perinatal donde se abordaron los siguientes temas trazadores: Política Cero indiferencia Mortalidad Materna y perinatal para Bogotá y Socialización avances en recolección de la informaciónde la capacidad instalada para servicios maternos y neonatales de la Red de IPS Privada. 
Asistencia y participación reunión de conformación y organización de las Redes de Prestación de Servicios de Salud llevad a cabo en la SDS. 
ASISTENCIA TÉCNICA A LAS IPS,  EAPB Y OTROS ACTORES , PARA EL FORTALECIMIENTO DE LOS SERVICIOS Y PROCESOS DE ATENCIÓN PERINATAL EN EL DISTRITO CAPITAL. 
COVE (Comités de vigilancia epidemiológica)
Se brindó asistencia técnica en los análisis de eventos de interés en salud pública, relacionados con la calidad de la atención brindada a los neonatos atendidos en el Distrito: Mortalidad perinatal : 4 COVE. Y morbilidad neonatal extrema: 4
Visitas de asesoría y asistencia técnica: 
Visita de asesoría y asistencia técnica a las Unidades de Recién Nacidos donde se verifica adaptación neonatal y kit de reanimación neonatal en los Hospitales: Pablo VI Bosa, Bosa II Nivel, clínica Palermo, hospital Suba, Hospital Universitario Clínica San Rafael, Hospital Universitario Mayor Mederi, Policlínico del Olaya, hospital Simón Bolívar, Hospital Tunjuelito - sede El Carmen y hospital San Cristóbal sede CAMI Altamira. 
Fortalecimiento de competencias del talento Humano en los siguientes temas:
Lineamiento Nacimiento humanizado: Socialización del Lineamiento de nacimiento humanizado en clínica Veraguas, clínica Eusalud, hospital San José Infantil, clínica MaternoInfantil de Saludcoop, Red de ESE Sur y hospital Centro Oriente.  
Adaptación y reanimación neonatal – Minuto de Oro: taller teórico práctico en sala de simulación de la SDS con simulador neonatal: 12 profesionales de medicina y enfermería IPS de Salud Total, clínica El Bosque: 39 colaboradores.
Simulacro código azul neonatal: clínica El Bosque, hospital San Cristóbal sede CAMI Altamira. 
Sífilis congénita: ESE de la Red Sur: 67 participantes, Hospital Usme: 45 funcionarios, clínica San Rafael 18 colaboradores.
</t>
  </si>
  <si>
    <t xml:space="preserve">Lineamiento de tamizaje visual y auditivo elaborado y avalado por la Sociedad Colombiana de otrorrinolaringología, el cual es socializado en evento distrital y entregado a todos los referentes de las unidades de recién nacidos de las IPS públicas del Distrito, con el fin de ser aplicado en población pobre no asegurada, a 74 participantes.
Elaboración de acuerdo de voluntades entre la SDS y Asociación Colombiana de Neonatología para la firma de un convenio marco de cooperación dirigido a lograr un trabajo conjunto para la puesta en marcha y operativización del lineamiento distrital para el manejo de la asfixia perinatal. 
Asistencia técnica en 34 Instituciones Prestadoras de Servicios de Salud distribuidas así:  (16) visitas a IPS públicas:  Hospital Occidente de Kennedy (2 visitas), Hospital Bosa II Nivel (2), Hospital Pablo VI Bosa (2), Hospital La Victoria – IMI,  hospital Engativá (4 visitas), hospital San Blas, hospital Simón Bolívar, Hospital Tunjuelito - sede El Carmen, hospital Suba y hospital San Cristóbal sede CAMI Altamira. (18) visitas IPS Privadas: Clínica La Colina, Clínica Colsubsidio Roma, Clínica Santa Teresita del Niño Jesús, clínica Federmán, Clínica Palermo (2), Clínica Materno Infantil de Saludcoop, Clínica Veraguas, san Ignacio, Hospital Militar Central, Clinica Cafam.- Calle 51, clínica de occidente, Clínica Magdalena, clínica El Bosque (2), clínica Juan N Corpas, Hospital Universitario Mayor Mederi, hospital Universitario, Clínica San Rafael y Policlínico del Olaya.) en estrategia “Minuto de Oro”, adaptación neonatal y reanimación neonatal, verificación de kit de reanimación eficaz, y proceso de atención a neonatos que presentaron sepsis, asfixia y prematurez extrema. 
Simulacro código azul neonatal: hospital Centro Oriente – sede asistencial Jorge Eliécer Gaitán, hospital del Sur – CAMI Trinidad Galán, clínica El Bosque y hospital San Cristóbal sede CAMI Altamira.
Elaboración y entrega a las E.S.E de indicadores concertados de la Red Materno Perinatal para su implementación en el 2015.
Fortalecimiento de competencias de  103 profesionales de medicina y enfermería que inician año de Servicio Social Obligatorio en los siguientes temas:  adaptación y reanimación neonatal y sífilis congénita.
Fortalecimiento de competencias de 140 tripulantes de ambulancias (profesionales de medicina, enfermería y auxiliares de enfermería) en estrategia “Minuto de Oro” y reanimación neonatal.
Fortalecimiento de competencias en Soporte Vital Avanzado Neonatal: a 84 personas hospitales de I y II Nivel. 
Taller práctico de reanimación neonatal:  dictado a 50 médicos, enfermeras y terapeutas respiratorios de las ESE: Hospital Fontibón, hospital Pablo VI Bosa, hospital del Sur. Capacitación (teórica) en reanimación neonatal, dirigida a 25 médicos y enfermeras de la Red Sur Occidente. 
Adaptación y reanimación neonatal – Minuto de Oro: taller teórico práctico en sala de simulación de la SDS con simulador neonatal dictado a 69 colaboradores: hospital San Cristóbal 18 médicos y enfermeras, 12 profesionales de medicina y enfermería IPS de Salud Total y clínica El Bosque: 39 colaboradores.
</t>
  </si>
  <si>
    <t xml:space="preserve">La asistencia técnica y la asesoría brindada a  las Instituciones prestadoras de servicios de salud visitadas, contribuye a mejorar la atención a los neonatos atendidos en las unidades neonatales del Distrito, favoreciendo el mejoramiento de la calidad de la prestación de los servicios brindada a esta población. 
Fortalecimiento de competencias de  103 profesionales de medicina y enfermería que inician año de Servicio Social Obligatorio en los siguientes temas:  sífilis congénita, adaptación y reanimación neonatal, humanización de servicios de salud, El fortalecimiento de las competencias del talento humano que inicia el servicio social obligatorio en las ESE tanto a profesionales de medicina como de enfermería así como a 368 profesionales que trabajan en IPS públicas y privadas de Distrito,  en la atención a los neonatos, mejora las competencias de estos profesionales en el ejercicio profesional de atención a la población neonatal  en las instituciones prestadoras de servicios de salud del Distrito lo que impacta positivamente en la disminución de la mortalidad y morbilidad neonatal. 
</t>
  </si>
  <si>
    <t xml:space="preserve">Ninguna </t>
  </si>
  <si>
    <r>
      <t xml:space="preserve">Falta de dos pediatras en el grupo para completar el equipo y poder cubrir un pediatra por subred, actualmente no hay pedaitra para la red centro oriente ni para la red sur, mse continua gestionando con el despacho ,.
: Se solictaron los datos de mortalidad perinatal a referentes de salud pública sin que a la fecha de la elaboración del presente informe hayan enviado la información solicitada. </t>
    </r>
    <r>
      <rPr>
        <sz val="8"/>
        <rFont val="Calibri"/>
        <family val="2"/>
      </rPr>
      <t xml:space="preserve">
</t>
    </r>
  </si>
  <si>
    <t>e04o02m01</t>
  </si>
  <si>
    <t>Meta 4. Formular la política territorial de equipamiento en salud, al 2016.</t>
  </si>
  <si>
    <t xml:space="preserve">Porcentaje de avance en la formulación de la Politica Territorial de Equipamientos en Salud. </t>
  </si>
  <si>
    <t xml:space="preserve">DIAGNÓSTICO DE ACCESIBILIDAD GEOGRÁFICA A LOS EQUIPAMIENTOS DE SALUD EN EL DISTRITO CAPITAL, EN EL MARCO DE LAS REDES INTEGRADAS DE SERVICIOS DE SALUD
1Evaluación de Oferta de Servicios de salud red privada en nuevos proyectos de equipamientos:
Se evaluaron los puntos de la propuesta de la clínica de alta complejidad presentada por la unión entre dos entes; Compensar y la Clínica El Bosque, para desarrollar a partir de los predios que en la actualidad ocupa la institución hospitalaria, un nuevo complejo de salud con mayor capacidad tanto de camas hospitalarias como de servicios de alto nivel de complejidad, para una cobertura urbana, metropolitana y posiblemente regional, desde el punto de vista de la Planeación territorial. 
Se elaboró un concepto con las observaciones generales aspecto urbano regional así: 
Magnitud del problema: (déficit de camas y de servicios hospitalarios, análisis de la realidad del hecho regional que es Bogotá), Se hicieron observaciones a los proponentes del proyecto de ampliar información referida al plan de regularización y manejo vigente según resolución 1421 del 20 de noviembre de 2013, para poder evaluar si en la propuesta se están cumpliendo a cabalidad los aspectos a desarrollar bajo las determinantes expuestas en este instrumento de ley aprobado por la Secretaría de Planeación Distrital.
Se ha iniciado la revisión de otra propuesta que hace referencia a la Clínica fundación Santa Fé, que determina la ampliación de sus áreas de servicios y el mejoramiento de su cobertura. (25%)
Se continúa con la construcción de los  lineamientos de  política de equipamientos, que profundiza en aspectos y factores de la equitativa distribución de equipamientos de salud en una situación normal, y en una hipotética o potencial situación de emergencia, en el manejo de la vulnerabilidad de sectores sin servicios y con altos factores de vulnerabilidad por riesgo, y en la Inclusión hipotética de la región sabana (17 municipios), a un posible sistema integrado regional de salud, en un primer umbral.
En el contexto del análisis y propuesta que está desarrollando el Equipo de Redes de la Dirección de Provisión de Servicios de Salud de la SDS, sobre la estructura de diagnóstico para la elaboración del ASIS, se ha continuado con la actualización del capítulo de análisis de accesibilidad a los servicios de salud de la red pública para la  caracterización del territorio, la provisión de servicios, y el análisis de la red pública adscrita a la secretaria distrital de salud.    Especialmente en el  tema de la actualización del diagnóstico de accesibilidad, en el ASIS, como uno de los insumos para la definición de los lineamientos de la Red Prestadora de Servicios de Salud, en el ejercicio de planeación para el pilotaje como Ente Territorial, con el Ministerio de Salud y Protección Social – MSPS- .
Participación en las jornadas de trabajo con el Equipo de redes de servicios de salud, en la cual se socializó la estructura del documento de redes , la explicación de todos los conceptos de la red  y los avances en el tema, especialmente en la construcción de todos los indicadores de soporte para el seguimiento al comportamiento de la red. En este contexto se conceptualizaron los indicadores de accesibilidad y fricción simple, y presentaron dentro del cuadro general de mando, como aporte desde la política Territorial de Equipamientos en Salud para este proceso de Avance en selección de indicadores, estándares y metodología de Lineamientos para la conformación, organización, gestión, seguimiento y evaluación de las redes de prestación de servicios de salud, del MSPS y para la elaboración de la guía metodológica del ASIS.
Desarrollo del plano esquemático de localización de los CAMADs, en el contexto geográfico de Bogotá Distrito Capital, dentro de la propuesta de especialización de las redes, en este caso específico de la red de servicios de soporte a la Salud Mental
FORMULACIÓN DE LA POLÍTICA TERRITORIAL DE EQUIPAMIENTOS EN SALUD.
Se inicia un proceso de análisis de propuestas del sector privado en la oferta de servicios de salud, con el objeto de evaluar su posición y ubicación en el territorio, de acuerdo a los lineamientos iniciales planteados en Política Territorial de equipamientos en salud. Estas evaluaciones y conceptos aún no constituyen un proceso oficial que determine la aprobación de un proyecto específico hasta tanto no se oficialice la política y se gestione su implementación y reglamentación en un instrumento normativo, como el Plan Maestro de Equipamientos de Salud, por nombrar un caso en particular. Sin embargo es un primer ejercicio de aplicación de lineamientos de política desde la observación de nuevos equipamientos en un contexto de ciudad.
Se avanza en la formulación de la metodología de socialización del análisis de accesibilidad y de la formulación de la política territorial de equipamientos de salud.
</t>
  </si>
  <si>
    <t xml:space="preserve">Se desarrollaron en su totalidad la aplicación de los indicadores de acceso y fricción, así como los análisis y conclusiones de los puntos de atención de la red pública adscrita, agrupando por redes y por localidades. (100%)
Se culminó el documento general del análisis de la accesibilidad de la red pública en todo el Distrito Capital. Se asoció información por niveles de complejidad de equipamientos; por localidad y por subred (100%)
Se finalizó la versión actualizada de la Matriz de análisis de Bogotá en situación de emergencia con la revisión de 84 sectores repartidos por cada una de las cuatro subredes y por localidad. (100%) y se culminó igualmente el plano general de análisis de soporte (100%) de estos 84 sectores determinados y delimitados por diferentes factores a saber: La malla vial arterial principal teniendo en cuenta las vías  TIPO v0 – v1 v2 y v3 (mayor jerarquía vial) como elementos de limite en condición de barrera urbana; los ríos y quebradas de mayor tamaño como límites físicos y determinantes de las barreras naturales; los elementos de topografía considerable y todos aquellos elementos urbanos que por su uso se presentan como fracturas de la malla vial conectante de la población a los servicios de salud, y entre los propios servicios.
Se editaron y generaron los planos finales de ISOCRONAS de los tres niveles de complejidad, con coordenadas geográficas y convenciones correspondientes. (100%). Se actualizaron y editaron a un 100% todas las fichas técnicas de medición, indicadores, planos de soporte y resultados de accesibilidad geográfica de toda la red pública, por localidad, por subred y pro Distrito. 
Se elaboró el documento de visión de modelo integrado de redes con el concepto regional, y con nuevos elementos basados en los resultados de los otros dos estudios realizados: el análisis de accesibilidad y lineamientos de política, y el análisis de Bogotá en situación de emergencia. 100% 
Se consolidó el documento general de análisis y política territorial de  equipamientos en salud, red pública. El contenido total desarrollado tiene los antecedentes y la problemática, los argumentos de base; el marco general de la propuesta con el marco conceptual y teórico; la metodología del trabajo de campo y la tecnología; la interpretación y lectura de aplicación de los resultados de información y su cartografía de soporte, un esbozo inicial de aplicación de los estándares urbanos; la aplicación de los análisis en la planeación estratégica regional y el modelo y la formulación de lineamientos de política en una primera versión, en un 100% de desarrollo a este nivel de red pública. Este documento se constituye como el avance consolidado de todo el tema de política territorial de equipamientos de salud, hasta la fecha
Documento de análisis de accesibilidad conectividad de los servicios de salud asociados y referenciados al sistema de trasplante de órganos y su relación en estos aspectos con los aeropuertos internacional El dorado y Guaymaral del Distrito capital. 
Inclusión de los indicadores de accesibilidad y fricción simple, al cuadro de mando para la conformación, organización, gestión, seguimiento y evaluación de las redes de prestación de servicios de salud, del MSPS y para la elaboración de la guía metodológica del ASIS.
Primeros logros, a manera de ejercicio o prueba piloto; como punto de partida para aplicar lineamientos de política en forma real y pragmática en proyectos especificas de ciudad a un nivel de alta complejidad; representados en los conceptos descriptivos de equidad geográfica representados en las observaciones y recomendaciones realizadas al proyecto de la clinica El Bosque y su asociación cob compensar, para llevar a cabo este proyecto.
</t>
  </si>
  <si>
    <t xml:space="preserve">Con el documento general de análisis y política territorial de  equipamientos en salud, red pública, se constituye un documento general relacionado con la distribución de una red en un territorio específico, como el avance consolidado de todo el tema de política territorial de equipamientos de salud, hasta la fecha. Este documento se presenta como una primera herramienta que consolida un tema físico de análisis, para la formulación de política, planes, acciones, estrategias, intervenciones y proyectos que logren consolidar a futuro una red más equitativa en la distribución de los equipamientos de servicios de salud.
De otra parte se cuenta con una visión de modelo de red de servicios de salud a nivel distrital con planteamientos de carácter regional que complementan el análisis de la red pública, y sirve de base para consolidar desde la teoría de la planeación estratégica, los lineamientos de política y las acciones que de este se desprenden, tanto para la red pública como para la red privada.
Con el análisis de escenarios en situación de emergencia, matriz y cartografía se cuenta también con un instrumento de análisis del Distrito Capital desde la base de la localización de la oferta de servicios públicos y privados con servicios de urgencias y hospitalización; dentro de un esquema de sectorización de la ciudad por factores de vulnerabilidad enfocados a una supuesta o potencial situación de emergencia por riesgo sísmico. Por lo anterior esta información convierte en otro instrumento e insumo para la planificación y condicionamiento de los servicios en un evento de este nivel desde el enfoque de la conexión de la red y sus posibilidades de accesibilidad y relación con la población que sirve.
El documento de análisis de accesibilidad en el transporte de órganos, aporta líneas de lectura del territorio para optimizar, y mejorar el uso de estos elementos para la salud de pacientes en estado crítico, y para logar encontrar salidas que mitiguen el alto impacto del tráfico urbano para el empleo oportuno de estos elementos, y evitar perdidas considerables de estos y por ende de vidas humanas que dependen de ellos.
</t>
  </si>
  <si>
    <t>e04o02m02</t>
  </si>
  <si>
    <t xml:space="preserve">Meta 5. Garantizar la atención para la interrupción voluntaria del embarazo (IVE), en el 100% de las mujeres que lo soliciten, en el marco de la Sentencia C-355 de 2006, al 2016. </t>
  </si>
  <si>
    <t>656 mujeres atendidas y con IVE (preliminar- no hay dato es indicador nuevo)</t>
  </si>
  <si>
    <t xml:space="preserve">Porcentaje de interrupción voluntaria del embarazo - IVE realizadas </t>
  </si>
  <si>
    <t xml:space="preserve">ASESORÍA Y ASISTENCIA TÉCNICA A LAS ESE, IPS Y EAPB EN EL CUMPLIMIENTO DE LA SENTENCIA C-355 DE 2006
Se realizó asistencia técnica en interrupción voluntaria del embarazo a las ESE kennedy, Simon Bolivar, Usaquen y Sur.
Se realizó retroalimentación de planes de mejoramiento IVE formulados por la EPS Compensar y Unisalud.
Se realizó seguimiento al reporte de RIPS en cuatro (4) encuentros de reunión de Gerentes de las cuatro subredes de prestación de servicios de la red pública.
Se emitió aval a informe final de ejecución en el marco de  seguimiento del convenio 1226-2014 suscrito por la ESE Victoria III Nivel, que tiene por objeto aunar esfuerzos técnicos, administrativos y financieros para el fortalecimiento de la atención integral en salud sexual y salud reproductiva (énfasis en interrupción voluntaria del embarazo –IVE.
Se prepara presentación de los avances Bogotá en IVE, para debate en el Concejo convocado por la ciudad para el mes de Julio de 2015.
Se elaboran estudios previos, análisis de sector para suscripción de nuevo convenio con la ESE Victoria para  el fortalecimiento de competencias encaminadsa a asegurar la atención de IVE en el marco de la meta del plan distrital de salud.
La Dirección de Planeación y Sistemas emite el dato preliminar de procedimientos de interrupción voluntaria del embarazo mes de mayo y junio 2015 : 993 (preliminar).
</t>
  </si>
  <si>
    <t xml:space="preserve">Catorce (14) instituciones asesoradas y asistidas técnicamente para el cumplimiento de la Sentencia C-355 de 2006 (EPS SOS, IPS Oriéntame,  IPS Colsubsidio, ESE San Cristobal, ESE Rafael Uribe, EPS Compensar,  EPS Sura y ESE Meissen, Nueva EPS,  Unisalud, ESE kennedy, ESE Simon Bolivar, ESE Usaquen y ESE Sur).
Seis (6) instituciones con retroalimentación de plan de mejoramiento (ESE Tunjuelito, EPS SOS, ESE Suba, ESE San Blas, EPS Compensar y Unisalud). 
Cuatro (4) subred Materno - perinatal con seguimiento (Red Centro Oriente,  norte,  sur, sur occidente) para el cumplimiento a indicadores de atención en IVE
Dos  (2) procesos de inducción a profesionales de servicio social obligatorio para el reconocimiento de la Sentencia C-355 de 2006 y aspectos técnicos asociados al lineamiento Distrital para la atención de solicitudes de interrupción voluntaria del embarazo. Cobertura acumulada:  152  profesionales de medicina y enfermeria.
Tres (3) procesos de capacitación en IPS (Hospital San Ignacio y a la IPS Clínica Country y CRUE), para incorporar el lineamiento Distrital para la atención en IVE, capacitándose a 112 profesionales del área de la salud. 
Un (1) convenio suscrito entre el Fondo Financiero Distrital de Salud con la ESE Victoria III Nivel (convenio No. 1226-2014) para el fortalecimiento de la atención integral en salud sexual y salud reproductiva, interrupción voluntaria del embarazo y aspiración manual endouterina.
La Dirección de Planeación y Sistemas emite el dato preliminar de procedimientos de interrupción voluntaria del embarazo de enero a junio de 2015:  3.147 procedimientos
</t>
  </si>
  <si>
    <t xml:space="preserve">La asesoría y asistencia técnica en el cumplimiento de la Sentencia C-355 de 2006, contribuye a la garantía del ejercicio de los Derechos Sexuales y Reproductivos de las mujeres, mediante la ejecución de planes de mejoramiento, producto de los aspectos asistidos con las instituciones prestadoras de servicios de salud y el seguimiento a la ejecución de las actividades implementadas.
El lineamiento técnico para la prestación de servicios de salud de interrupción voluntaria del embarazo en Bogotá D.C., orienta a las EAPB e IPS el modelo de atención de la Sentencia C-355 del 2006 y el sistema de información, con el objeto de garantizar la mejor atención a las mujeres. Los procesos de capacitación en este lineamiento fortalecen la prestación del servicio en el marco de la celeridad establecida por la Corte Constitucional
El acompañamiento a las ESE de I, II y III nivel que conforman las subredes materno perinatales fortalece aspectos técnicos para el cumplimiento del lineamiento IVE y la meta del plan de desarrollo Bogotá Humana para este evento.
El convenio suscrito para fortalecer la atención integral en interrupción voluntaria del embarazo –IVE- y aspiración manual endouterina, participa en la provisión de servicios de salud con conocimiento científico y garantía del derecho, aportando con dicho fortalecimiento al cumplimiento de la meta de garantizar la atención en IVE a las mujeres en la ciudad sin barreras de acceso. 
</t>
  </si>
  <si>
    <t>e04o02m03</t>
  </si>
  <si>
    <t>Meta 6. Ajustar, implementar y seguir la Política Distrital de Medicamentos, al 2016.</t>
  </si>
  <si>
    <t>Política Distrital de Medicamentos actual, 2011</t>
  </si>
  <si>
    <t xml:space="preserve">Porcentaje de avance en la implementación y seguimiento a la Política Distrital de Medicamentos. </t>
  </si>
  <si>
    <t xml:space="preserve">Estrategias de implementación de la Política Distrital de medicamentos:
Acceso a medicamentos en el marco de las redes generales, prioritarias y de interés en salud pública:
- Programa de VIH: definición de estrategia contractual para garantizar acceso a terapias integrales y continuas de los pacientes del programa de VIH antendidos en las ESE de la red pública distrital
- Enfermedades crónicas no transmisibles (ECNT): articulación con la Dirección de aseguramiento, para contrucción de estrategias que granaticen al acceso a medicamentos atendidos en los programas de crónicos del Distrito.
- Atención Domiciliaria, Unidades de dolor: Ajuste de instrumento, para el diagnóstico de gestión de medicamentos en IPS con servicios de manejo de Dolor, programa de medicina alternativa y terapias complementarias, telemedicina y hospitalización domiciliaria. Realización de piloto de validación del instrumento en Mederi. Visita a tres IPS de servicios de atención domiciliaria para diagnóstico de gestión de medicamentos: Teramed, Mederi y Hospital Central de la Policia Reunión con los referentes del servicio farmacéutico de cuatro ESE para verificar avances al compromisos sobre gestión de medicamentos incluidos en los convenios de dolor vigentes: Usaquén, Occidente de Kennedy, San Blas y Hospital del sur.
- Elaboración propuesta metodológica e instrumentos, para realizar diagnostico de provisión de servicios farmacéuticos en las IPS: Elaboración de metodología para realización del Diagnostico de provisión de servicios farmacéuticos y ajuste instrumento de caracterización de provision de servicios para aplicación a prestadores públicos y privados.
Medicamentos de alto riesgo:
Avance en la construcción de la guía distrital de medicamentos de alto riesgo: se conforma la mesa de trabajo con la participación de los referentes de los servicios farmacéuticos de 9 ESE: Occidente de Kennedy, Nazareth, Tunal, Meissen, Suba, Dl Sur, Engativá, Usaquen, Simón Bolívar, y las referentes de medicamentos de dos Direcciones de la SDS: Provisión de Servicios y Análisis de entidsades públicas distritales del sector salud.Se define Objetivo, Alcance y Antecedentes de la guía. 
Socialización política distrital de medicamentos: 
Se realiza contacto y se confirma asistencia de representantes de la OPS, Dirección de medicamentos del Ministerio de salud y Protección Social - MSPS, ACEMI, IETS, Defensoría del Pueblo. Se define agenda y contenido de cada ciclo. Se realizan reuniones y contacto personal con los expositores para confirmar la participación y concretar alcance esperado de la conferencia. El evento se cancela.
Programa de Farmacovigilancia: Se aplica de instrumento sobre desarrollo de actividades de farmacovigilancia a un prestador: ADOM, 
Comité Técnico Distrital de Gestión Farmacéutica: Realización del Comité Técnico Distrital de Gestión Farmacéutica (CTDGF). Avances: versión ajustada del documento técnico de oseltamivir a remitir al MSPS, análisis preliminar del perfil del ejercicio profesional de los Químicos Farmacéuticos en los hospitales públicos de Bogotá y encuesta de acceso a medicamentos para los usarios de servicios farmacéuticos.
ASISTENCIA TÉCNICA Y ACOMPAÑAMIENTO PARA EL DESARROLLO DE ESTRATEGIAS DE SEGUIMIENTO A LA IMPLEMENTACIÓN DE PLANES DE TRABAJO ELABORADOS POR LAS 22 ESE, PARA EL FORTALECIMIENTO DE LA GESTIÓN DE CALIDAD DE MEDICAMENTOS (APORTE DE LA DIRECCIÓN DE ANALISIS DE ENTIDADES DISTRITALES DEL SECTOR SALUD - DAEDSS)
Revisión del instrumento para la caracterización del servicio farmacéutico remitido por la Dirección de Provisión de Servicios de Salud
Avance en la construcción de Guia Distrital de Medicamentos de Alto Riesgo, revisión y aprobación del objetivo, alcance y definición del contenido de los antecedentes, marco teórico, Glosario de términos (definiciones), con  la Dirección de Provisión de Servicios  de Salud y las ESE publicas integrantes de la Mesa de medicamentos de Alto Riesgo.
Se realizó reunión con la Red Sur MESA Farmacéutica (Preparación de autoevaluación del estándar de selección y adquisición y aplicación del instrumento en cuatro de las cinco ESE de la red. (Tunal, Meissen,  Usme, Vista hermosa)
Reunión Red Sur Occidente MESA Farmacéutica (Preparación de autoevaluación del estándar de selección y adquisición y aplicación en cinco de las seis ESE de la red (Kennedy, Bosa, Fontibón, Sur)
Aplicación del instrumento de autoevaluación del estándar de selección y adquisición en 8 ESE Kennedy Fontibón, Bosa, del Sur, Meissen, Usme, Tunal y Vista Hermosa.
</t>
  </si>
  <si>
    <t xml:space="preserve">Desarrollo de estrategias para la implementación de la Política Distrital de medicamentos (1. apoyo a la conformación de las Redes de servicios farmacéuticos, 2. Caracterización de los servicios farmacéuticos en el marco de las redes integradas de servicios de salud (RISS), 3. Propuesta metodológica y levantamiento de información de IPS privadas (Fundación San Carlos, Instituto Nacional de Cancerología y Hospital San Ignacio), para levantamiento de información de provisión de servicios en el marco de redes integradas de servicios de salud).
Actualización del diagnóstico de provisión servicio farmacéutico con corte de información al II semestre de 2014 en las 22 ESE de la red adscrita y se realizaron las reuniones de los meses de enero, febrero y marzo del Comité Técnico Distrital de Gestión Farmacéutica.
Visitas de seguimiento a protocolos de gestión de oseltamivir a seis (6) ESE (El Tunal, Engativá, San Cristóbal, Simón Bolívar, Suba y Santa Clara) y visitas de asesoría y asistencia técnica de gestión de calidad a seis (6) ESE (Meissen, San Cristóbal, San Blas, La Victoria, Chapinero, y Santa Clara)
Se inicia el desarrollo de estrategias de implementación de las RISS: Articulación de actividades con las referentes de las redes de interés en salud pública (Patologías crónicas no trasmisibles y programa de VIH), para identificar estrategias orientadas a mejorar las condiciones de acceso a medicamentos: revisión documental y visitas a dos ESE
Inicio de articulación de actividades de del Programa de Farmacovigilancia y de Seguridad del paciente (Servicio de Atención domiciliaria y Programa de Farmacovigilancia de la EPS Capital Salud)
En el contexto de fortalecimiento de la gestión de medicamentos, se realiza articulación intersectorial (con CTI) e intrasectorial (Laboratorios Pisa), y se conforma mesa de trabajo para elaboración de guía distrital de medicamentos de alto riesgo. 
Diseño del instrumento “Gestión institucional de medicamentos”, para realizar el diagnóstico de gestión de medicamentos en IPS de manejo de Dolor, programa de medicina alternativa y terapias complementarias, telemedicina y atención domiciliaria. 
Aplicación de encuesta en el Hospital del Tunal para establecer el grado de avance del Programa de Farmacovigilancia. 
Definición de Estrategias de acceso a medicamentos: Definición de estrategias para garantizar acceso a medicamentos de forma completa, oportuna y continua en el Programa de VIH y Enfermedades crónicas no transmisibles (ECNT).
Definición de metodología para fortalcer la gestión de medicamentos en los programas de Atención Domiciliaria y Unidades de dolor
Medicamentos de alto riesgo: conformación mesa de trabajo y definición de Objetivo, Alcance y Antecedentes de la guía distrital de medicamentos de alto riesgo.
ASESORÍA Y ASISTENCIA TÉCNICA EN LA GESTIÓN DE MEDICAMENTOS A LAS ESE ADSCRITAS- (APORTE DIRECCION DE ANALISIS DE ENTIDADES DISTRITALES DEL SECTOR SALUD-DAEPSS):
Instrumento de autoevaluación del estándar de selección y adquisición de medicamentos elaborado y aplicado en la red Norte (Simón Bolívar, Suba, Engativá, Usaquén y Chapinero). 
Instrumento  de provision del servicio farmacéutico para caracterización  ajustado.
Autoevaluación del estándar de selección y adquisición en 8 ESE Kennedy Fontibón, Bosa, del Sur, Meissen, Usme, Tunal y Vista Hermosa.
</t>
  </si>
  <si>
    <t xml:space="preserve">Para la implementación de la Política Distrital de medicamentos se definieron como estrategias 1. apoyo a la conformación de las Redes de servicios farmacéuticos, 2. Caracterización de los servicios farmacéuticos en el marco de las redes integradas de servicios de salud (RISS), en las 22 ESE por subredes, modelo para su implementación en las IPS privadas, en el marco de las redes integradas de servicios de salud. 3. Programa de farmacovigilancia: desarrollo de éste programa en el contexto de seguridad al paciente en los servicios de atención domiciliaria para establecer desarrollo del programa de farmacovigilancia e identificación de estrategias de implementación del mismo en éste servicio. 
Definición de estrategia de acceso continuo e integral a medicamentos a los pacientes del programa de VIH.
</t>
  </si>
  <si>
    <t>e04o03m01</t>
  </si>
  <si>
    <t>Meta 7. Diseñar, implementar y seguir la política de dispositivos médicos para la atención en salud en el Distrito Capital, al 2016.</t>
  </si>
  <si>
    <t xml:space="preserve">Porcentaje de avance en el diseño implementación y seguimiento a la Política de dispositivos médicos. </t>
  </si>
  <si>
    <t xml:space="preserve">ASESORÍA Y ASISTENCIA TÉCNICA A LAS ESE ADSCRITAS PARA FORTALECER LA GESTIÓN DE LOS DISPOSITIVOS MÉDICOS-(APORTE DIRECCION DE ANALISIS DE ENTIDADES PUBLICAS DISTRITALES DEL SECTOR SALUD-DAEPSS):
Se avanzó en la consolidación de los reportes del indicador de negociación conjunta de dispositivos médicos correspondientes al mes de mayo del 2015.
Se solicita y consolida la información de cartera a proveedores de dispositivos médicos.
Se consolida la información de  cartera de 12 hospitales Bosa, Chapinero, Del Sur, Meissen, Nazareth, Rafael Uribe, San Blas, San Cristóbal, Santa Clara, Simón Bolívar, Usaquén y Usme.
</t>
  </si>
  <si>
    <t xml:space="preserve">Artículo para publicación en la revista de investigaciones de la SDS,  donde se presenta el resultado de la identificación de necesidades para la formulación de la Política Distrital de Dispositivos Médicos.
Informe consolidado para presentación a la Directivas de la SDS y de las ESE, de los resultados de reporte del ahorro en la compra de dispositivos médicos obtenido en los procesos de negociación conjunta realizados por subredes del año 2014 
Desarrollo de propuesta para seguimiento al proceso de adquisiciones de dispositivos médicos en las IPS.
Definición de estrategia y metodología para realizar el análisis de la gestión de compras de dispositivos médicos en el Distrito Capital 
Inicio de la consolidación de información sobre el ahorro obtenido de la participación en los procesos de negociación conjunta por subredes, desarrollados por las ESE de la red adscrita, para retroalimentar a las Directivas de la SDS y de las ESE, sobre el impacto de las mismas dentro del proceso de adquisición.
Definición de estrategias de articulación entre los servicios farmaceúticos y la política distrital de dispositivos médicos.
Información de cartera relacionada con proveedores de medicamentos consolidada correspondiente al 55% de los hospitales públicos (12 ESE: Bosa, Chapinero, Del Sur, Meissen, Nazareth, Rafael Uribe, San Blas, San Cristóbal, Santa Clara, Simón Bolívar, Usaquén y Usme).
</t>
  </si>
  <si>
    <t xml:space="preserve">Base de datos sistematizada con precios de compra de los Dispositivos Médicos en 21 ESE de la red Adscrita, como insumo para  la definición de estrategias que permitan fortalecer el proceso de adquisición de estos  insumos en las ESE de la  red Adscrita.
Elaboración de documento con estrategias para articulación entre la Política distrital de dispositivos médicos y los referentes de los servicios farmacéuticos del Distrito, en el marco normativo y con base en las competencias técnicas de los mismos.
</t>
  </si>
  <si>
    <r>
      <t xml:space="preserve">DPSS: Aún no se ha concretado la contratación del referente técnico para la formulación de la Política de Dispositivos médicos, lo que compromete el cumplimiento de esta meta. Se informa de la situación a la Directora para que se analice la situación a nivel directivo de la SDS y se tomen la medidas correctivas necesarias de forma prioritaria. Se revisa el tema con la dirección </t>
    </r>
    <r>
      <rPr>
        <b/>
        <sz val="8"/>
        <color indexed="10"/>
        <rFont val="Calibri"/>
        <family val="2"/>
      </rPr>
      <t xml:space="preserve"> </t>
    </r>
  </si>
  <si>
    <t>e04o03m02</t>
  </si>
  <si>
    <t>Meta 8. Diseño e implementación de la Red Distrital para la atención de personas con enfermedades crónicas (énfasis en diabetes, nefrología, hipertensión y degenerativas) que incluye la conformación del Instituto de Enfermedades Crónicas.</t>
  </si>
  <si>
    <t xml:space="preserve">Porcentaje de avance en el diseño e implementación de la Red Distrital para la atención de personas con enfermedades crónicas. </t>
  </si>
  <si>
    <t xml:space="preserve">ASISTENCIA TÉCNICA A LAS IPS Y EAPB PARA LA IMPLEMENTACIÓN DEL MODELO DE PRESTACIÓN PARA MEJORAR LA CALIDAD DE LOS SERVICIOS PARA LA ATENCIÓN DE LAS PERSONAS CON CONDICIONES CRÓNICAS Y CÁNCER EN EL DISTRITO CAPITAL.
Acompañamiento y asistencia técnica a IPS de la Red Centro Oriente de la ciudad de Bogotá, para contribuir al avance en la implementación de la propuesta operativas de la red de servicios de salud diseñadas para la atención a personas afectadas por condiciones crónicas, en la ciudad de Bogotá, en el contexto de la red de servicios de salud del Distrito Capital y a la reducción de la mortalidad evitable temprana por condiciones crónicas. Reunión realizada con la participación de Capital Salud, Hospitales de San Cristóbal, San Blas, Centro Oriente, La Victoria, Secretaría de Salud (Direcciones de Aseguramiento, provisión de Servicios y Determinantes en salud).  Durante esta actividad se concertaron actividades para la implementación de la red de atención a personas con condiciones crónicas en la Red Centro Oriente de la Ciudad, cuya IPS articuladora es el Hospital San Blas.
Participación en actividades programadas por el equipo interdirecciones para la interacción institucional con las EAPB, durante la que se realizó:  Preparación para la reunión mensual con las EAPB,  revisión del estado de cumplimiento de las metas de ciudad definidas en el Plan Territorial de Salud en el cual la gestión de las EAPB tiene injerencia directa.  Apoyo en la preparación de documentos técnicos con información reportada a Planeación Distrital con corte al mes de mayo de 2015 .  Metodología y preparación para el desarrollo de taller para identificar aspectos estratégicos en las EAPB que contribuyen o afectan negativamente el cumplimiento de las metas relacionadas con condiciones cónicas. 
ANÁLISIS DE PROVISIÓN DE SERVICIOS A PERSONAS CON CONDICIONES CRÓNICAS Y CÁNCER EN EL DISTRITO CAPITAL.
Se realizó la consolidación de documento (preliminar) de análisis de mortalidad por condiciones crónicas presentadas en la ciudad de Bogotá, a partir de información reportada por el Sistema de Estadísticas Vitales e información consolidada a partir de fuentes secundarias. Se realiza descripción de los siguientes indicadores: Comparación de Mortalidad agrupada a tres grandes causas, comparación de Años de vida perdidos por mortalidad agrupados según tres grandes causas, Tasas de Mortalidad por Enfermedades Crónicas en Bogotá, Comportamiento de la mortalidad específica por eventos priorizados (Diabetes Mellitus, Enfermedades Hipertensivas). Enfermedades crónicas de las vías respiratorias inferiores, Insuficiencia Renal, Enfermedades glomerulares y túbulo intersticiales, Enfermedades cardiacas reumáticas crónicas, Aterosclerosis, Enfermedad Cardiopulmonar y enfermedades de la Circulación Pulmonar, Enfermedades cerebro vasculares, Enfermedades del pulmón debidas a agentes externos, Enfermedades Isquémicas del Corazón, Hiperplasia de la próstata, Insuficiencia cardíaca. Análisis de 5 primeras causas de Mortalidad general. Análisis de defunciones por condiciones crónicas evitables en menores de 70 años
Se realizó consolidación de documento (preliminar) de análisis de morbilidad atendida por condiciones crónicas presentadas en la ciudad de Bogotá, a partir de información reportada en el SISPRO.  Se realiza descripción de los siguientes aspectos: Análisis de morbilidad atendida, incluyendo Análisis de número de personas atendidas en la ciudad de Bogotá residentes en la ciudad de Bogotá respecto al total de personas atendidas en las IPS de la Ciudad, desagregación según año de atención y tipo de prestador; régimen de afiliación al momento de la atención y detalle de información según eventos priorizados: incluyendo Hipertensión arterial, Diabetes mellitus y cánceres priorizados .  Análisis de Oferta de servicios a partir de la revisión de las IPS en la ciudad de Bogotá que prestaron servicios a personas con condiciones crónicas priorizadas en la ciudad de Bogotá durante los años 2012 a 2014. 
SEGUIMIENTO A CONVENIOS INTERADMINISTRATIVOS
CONVENIO 1258 2014 (ONCOLOGÍA - KENNEDY): Suscrito con el Hospital Occidente de Kennedy: OBJETO: “Aunar esfuerzos técnicos, administrativos y financieros para el fortalecimiento de la atención integral en cáncer, en el marco de las redes integradas de servicios de salud”.  Se realizaron reuniones de acompañamiento técnico para revisar el avance en la ejecución de las obligaciones pactadas en el convenio interadministrativo, y en el proceso de implementación de la red de atención a personas con cáncer en la ciudad, y concertar aspectos para la operación.
CONVENIO 1305 2014 (CRÓNICAS - FONTIBÓN): Suscrito con el Hospital de Fontibón.  OBJETO: “Aunar esfuerzos técnicos, administrativos y financieros para el fortalecimiento de la atención integral en enfermedades crónicas en el marco de las redes integradas de servicios de salud”. Se realizaron las siguientes actividades: Elaboración de certificación de cumplimiento de requisitos para realizar primer desembolso de recursos a la ESE, la cual incluye la aprobación de contenido para versión 02 del documento de plan de trabajo y cronograma de actividades , documento propuesta para el fortalecimiento distrital de las líneas de investigación en condiciones crónicas en las instituciones integrantes de la red de servicios para la atención a personas expuestas o afectadas por estas condiciones en el Distrito capital”.
Acompañamiento técnico a la ESE para elaboración de primer informe de gestión correspondiente al primer trimestre de ejecución del convenio interadministrativo, incluyendo revisión de documentos técnicos producto del cumplimiento de las obligaciones del mismo y soportes de la ejecución de las actividades programadas según plan de trabajo y cronograma de actividades aprobado.  Esta actividad se realizó mediante revisión de contenidos por correo electrónico y reuniones de acompañamiento técnico para revisión de los productos que dan soporte al cumplimiento de las actividades.
</t>
  </si>
  <si>
    <t xml:space="preserve">Desarrollo de documentos técnicos de retroalimentación al 100% de las EAPB que operan en el Distrito Capital respectos a la gestión adelantada y resultados de la atención a personas con diagnósticos priorizados de condiciones crónicas y cáncer, durante el periodo 2012 a 2014.  Documentos realizados en conjunto con la Dirección de Aseguramiento, y las Subdirecciones de Vigilancia en Salud Pública y Determinantes en Salud
Documento actualizado de provisión de servicios a personas con condiciones crónicas, según diagnósticos priorizados, actualizado al 2014.
Definición de instrumentos para caracterización y acompañamiento técnico a las IPS públicas y privadas, realizadas con integrantes del equipo interdirecciones de la SDS para la atención a personas expuestas o afectadas por condiciones crónicas en el Distrito Capital, dentro del proceso de implementación de las propuestas operativas de las redes de servicios de salud
Inicio de la implementación de la red de atención integral en oncología en la subred Suroccidente de la ciudad e Bogotá incluyendo el desarrollo de aspectos específicos para fortalecimiento de la atención en oncología ofrecida por el Hospital Occidente de Kennedy, como prueba piloto. 
Concertación de  actividades para la implementación de la red de atención a personas con condiciones crónicas en la Red Centro Oriente de la Ciudad, cuya IPS articuladora es el Hospital San Blas.
Consolidación de documento (preliminar) de análisis de mortalidad por condiciones crónicas presentadas en la ciudad de Bogotá
Consolidación de documento (preliminar) de análisis de morbilidad atendida por condiciones crónicas presentadas en la ciudad de Bogotá
</t>
  </si>
  <si>
    <t>Implementación de la Red de atención integral en oncología en la ciudad en la subred Suroccidente, para mejorar la respuesta a los pacientes con cáncer en la ciudad, mejorar la oportunidad y  calidad de la atención de los servicios brindados; para su posterior implementación a nivel distrital.</t>
  </si>
  <si>
    <t>e04o99m01</t>
  </si>
  <si>
    <t>99</t>
  </si>
  <si>
    <t>Meta 9. Diseño e implementación de la Red Distrital de Salud Mental que incluye una Ciudadela Distrital en salud mental para atención de niños, niñas y adolescentes con consumo de sustancias psicoactivas y enfoque diferencial, al 2016.</t>
  </si>
  <si>
    <t xml:space="preserve">Porcentaje de avance en el diseño e implementación de la Red Distrital de Salud Mental. </t>
  </si>
  <si>
    <t xml:space="preserve">ASISTENCIA TÉCNICA Y SEGUIMIENTO A LAS IPS Y EAPB EN LA IMPLEMENTACIÓN   DE LA POLÍTICA DE SALUD MENTAL EN EL COMPONENTE DE PRESTACIÓN DE SERVICIOS DE SALUD Y EN EL MARCO DE LAS REDES INTEGRADAS DE SERVICIOS DE SALUD.
Se consolidó y analizó la información de las consultas de urgencias en salud mental de las ESE para el 2014 y I trimestre del 2015 –suministradas por el equipo CIP de la Dirección de provisión de Servicios de Salud, para la reunión de gerentes de la red Norte.
Se participó en la capacitación de Redes-Estrategia de Análisis de Oferta-Demanda en los servicios de salud liderada por el Ministerio de Salud y Protección Social, como insumom para los análisis de la red de salud mental 
VICTIMAS DE VIOLENCIA DEL CONFLICTO ARMADO 
 Se participó en la discusión y creación de “Lineamientos para el acceso a servicios de salud para la población víctima del conflicto armado en Bogotá, D.C.
Se avanzó en el levantamiento de información en fuente primaria con personal médico (psiquiatra), de laESE (Hospital de Kennedy), que y tiene contacto directo con la población victima del conflicto 
Se avanzó en identificación de las barreras de atención en población especifica –mujeres víctimas del conflicto- a través de visita a la Casa Refugio Violeta.
Reunión Director área Psicosocial, Facultad de Medicina, Universidad El Bosque, en el que se concretan algunos de los conceptos teóricos sobre los cuales se sustenta la construcción de la propuesta. “Delimitación de los conceptos de trauma complejo, DESNOS (disorders of extreme stress not otherwise specified), PTSI (post traumatic stress injury)”.
Se participó en las reuniones semanal de mesa técnica de la Secretaría de Salud para la atención a población víctima de la violencia por conflicto armado. Inclusión en la mesa técnica de justicia transicional. Inclusión y Participación en la mesa técnica de población en DDR (Desarme, Desmovilización y Reintegración)
Inclusión y participación en red distrital de comités en ética en investigación en salud de bogotá. 
</t>
  </si>
  <si>
    <t xml:space="preserve">Contenidos específicos definidos según la competencia de la Dirección de Provisión de Servicios de Salud para los temas de Víctimas del Conflicto y del estado del arte en Salud Mental.
Asesoría y asistencia técnica a las ESE Usme y Centro Oriente para la generación de propuestas en pro del fortalecimiento de la oferta de servicios de salud mental en el D. C. 
Concepto favorable al proyecto de la  ESE Usme (“Construcción y dotación Ciudadela de Salud Mental para atención de niños, niñas y adolescentes con consumo de sustancias psicoactivas”- Actualización del proyecto vigencia 2015).
Definición de criterios específicos para la consolidación de la información sobre producción y capacidad instalada en salud mental y discapacidad mental que permitan disponer de la información pertinente.
Coordinación interinstitucional para el posicionamiento de los temas de Salud Mental, Habitante de Calle y Sustancias Psicoactivas en las agendas para la toma de decisiones.
Coordinación interinstitucional e intersectorial para el posicionamiento de la gestión en torno a poblaciones vulnerables como lo son las mujeres víctimas de violencia intrafamiliar.
Asesoría y asistencia técnica a las ESE Usme (“Construcción y dotación Ciudadela de Salud Mental para atención de niños, niñas y adolescentes con consumo de sustancias psicoactivas”- Actualización del proyecto vigencia 2015) y Centro Oriente (“Adquisición de una UBA Móvil para el fortalecimiento de la Atención Primaria en Salud Hospital Centro Oriente”)para la generación de propuestas en pro del fortalecimiento de la oferta de servicios de salud mental en el D. C. 
Se consolidó y analizó la información de las consultas de urgencias en salud mental de las ESE para el 2014 y I trimestre del 2015.
Contenidos específicos definidos según la competencia de la Dirección de Provisión de Servicios de Salud para los temas de Víctimas del Conflicto y del estado del arte en Salud Mental.
Asesoría y asistencia técnica en manejo de casos puntuales relacionados con población víctima de la violencia por conflicto armado, que se ventilan al interior de la mesa técnica de la Secretaría de Salud encargada de este tema. 
Identificación de las características propias de la atención a la población vítima del conflicto, en la contrucción de una propuesta teórica sobre la cual desarrollar la propuesta de la ruta de atención en salud mental.
</t>
  </si>
  <si>
    <t xml:space="preserve">Se ha dado continuidad al proceso de coordinación intersectorial (además de otros sectores, también con las EAPB) a fin de responder a las necesidades de y demandas de la población perteneciente a grupos especiales y/o vulnerables, así como a las acciones de fortalecimiento de la oferta de servicios de salud mental.
Fortalecimiento en la capacidad de respuesta desde la Subsecretaría de Servicios de Salud frente a las necesidades y prioridades para Salud Mental y para Poblaciones Especiales. 
</t>
  </si>
  <si>
    <t>e04o99m10</t>
  </si>
  <si>
    <t>Meta 10. Diseño e implementación de la Red Distrital de Atención Integral a Personas con Discapacidad que incluye puesta en funcionamiento de la Clínica Fray Bartolomé de las Casas.</t>
  </si>
  <si>
    <t xml:space="preserve">Porcentaje de avance en el Diseño e implementación de la Red Distrital de Atención Integral a Personas con Discapacidad </t>
  </si>
  <si>
    <t xml:space="preserve">REHABILITACIÓN:
Se elaboró presentación de las acciones adelantadas desde la Dirección de Provisión de Servicios de Salud- DPSS,  en la red de rehabilitación, como insumo para la reunión de socialización con las fuerzas armadas de Colombia. Se participó en reunión con las coordinadoras de rehabilitación de las fuerzas militares de Colombia en la cual se socializaron las acciones adelantadas desde la DPSS,  en la red de rehabilitación y se identificaron puntos de encuentro, dentro de los cuales están el modelo de atención, diagnostico de la accesibilidad y  operación de los servicios, mejoramiento de la calidad de la atención en los servicios de rehabilitación y la prescripción,  adaptación, entrenamiento y seguimiento a los dispositivos de asistencia.
Se gestionó y realizó reunión  con la referente del grupo de gestión en salud- rehabilitación y discapacidad de la Dirección General de Sanidad Militar, con el fin de  revisar las normas que emitirá este ente para la operación de los servicios de rehabilitación, la prescripción, adaptación y seguimiento a las ayudas técnicas y dispositivos médicos y la operación de los equipos asistenciales, juntas regionales y comités técnico científicos para el otorgamiento de dispositivos de asistencia y resolución de conflictos frente a la prestación de servicios de rehabilitación.  Estas directrices operaran para todas las fuerzas militares en todo el país. 
Se revisó el  documento de protocolo para realizar el análisis retrospectivo de la ruta de atención en la UPA Bravo Páez de la ESE Rafael Uribe Uribe, enviado por la referente técnica de esa ESE, para el convenio 1320 de 2014, producto  de este proceso se realizo retroalimentación a la ESE solicitando ajustes en los instrumentos y en la organización de la información presentada
Con el equipo técnico del convenio 1320 de 2014, se desarrollaron acciones para la actualización de la caracterización de la oferta de los servicios de rehabilitación y aplicación del instrumento de evaluación de la calidad de la atención en  puntos de atención públicos y privados.
EVENTOS DE INTERÉS EN SALUD PÚBLICA- EISP:
Se realizó revisión y alimentación de la base de unidades de análisis de mortalidad por ERA, incluyendo los análisis realizados en el periodo así como los planes de respuesta recibidos a la fecha; Adicionalmente se direcciono la información para que el equipo técnico del convenio 1320 de 2014 realice la evaluación documental y el seguimiento en campo correspondiente a cada uno de los planes de respuesta.
Se realizó revisión y alimentación de las bases de unidades de análisis de mortalidad por EDA, IRAG, Tuberculosis, Tuberculosis/VIH  y Chikunguya, incluyendo los análisis realizados en el periodo así como los planes de respuesta recibidos a la fecha; Adicionalmente se direcciono la información para que el equipo técnico del convenio 1320 de 2014 realice la evaluación documental y el seguimiento en campo correspondiente a cada uno de los planes.
Se asistió a reuniones de comando ERA en las cuales se aportó en el proceso de planeación y seguimiento  a la respuesta institucional a la ERA.
Se revisó y alimentó la base de datos de seguimiento a la recepción de planes de respuesta rutinaria y de contingencia ante ESPI de las IPS del D.C,  incluyendo los planes radicados y los recibidos por correo electrónico, adicionalmente se direcciono la información para que el equipo técnico del convenio 1320 de 2014 realice la evaluación documental y el seguimiento en campo correspondiente a cada uno de los planes.
Se actualizó el consolidado de talento humano que ha manifestado de manera voluntaria su interés en hacer parte del equipo élite asistencial ante casos de Enfermedad por Virus de Ébola – EVE,  en el D.C, así mismo se respondieron inquietudes manifestadas vía correo electrónico por personal interesado en el proceso. Se participo en una reunión  de comité operativo de Ébola, en la cual se planearon las acciones a desarrollar en el marco la visita de una Misión de España apoyar la preparación de la respuesta ante la posible introducción de casos de EVE al país. Se reviso el informe de acciones de respuesta institucional ante la posible introducción de casos de EVE al país, ajustando lo pertinente a la  DPSS. Se aporto en la consolidación de una presentación de las acciones desarrolladas en el marco respuesta institucional ante la posible introducción de casos de EVE al país, como insumo para recibir la Misión de España para este tema. Se participó en las sesiones convocadas en el marco de la visita por parte de una misión de España para apoyar la preparación de la respuesta ante la posible introducción de casos de EVE al país.
Se realizó una mesa de trabajo con el equipo técnico de convenio 1374 de 2014 celebrado con la ESE Santa Clara para el componente de ESPII, en las cuales se hizo seguimiento a los avances del proceso y a los documentos disponibles a la fecha, retroalimentando a la ESE frente a las necesidades de ajuste.
Con el equipo técnico del convenio 1320 de 2014 celebrado con la ESE Rafael Uribe Uribe, se asistió a unidades de análisis de mortalidad por ERA, Mortalidad por TBC y mortalidad por IRAG.
Se revisaron  actas de las unidades de análisis de mortalidad, identificando ajustes en las demoras.
Se evaluaron planes de mejoramiento producto de unidades de análisis de mortalidad por EISP.
Las profesionales del equipo técnico del convenio 1320 de 2014  realizaron visitas de seguimiento a la implementación de planes de mejoramiento producto de unidades de análisis de mortalidad por Eventos de Interés en Salud Pública- EISP de los años 2014 y 2015.
Se desarrollaron acciones de fortalecimiento institucional con IPS publicas y privadas.
Convenios
Se realizaron dos mesas de trabajo con el equipo técnico de convenio 1374 de 2014 celebrado con la ESE Santa Clara, para el componente de rehabilitación, en las cuales se hizo seguimiento a los avances del proceso y a los documentos disponibles a la fecha, retroalimentando a la ESE frente a las necesidades de ajuste.
Se realizó seguimiento a los avances de los convenios 1320 de 2014 celebrado con la ESE Rafael Uribe Uribe, 1373 de 2014 celebrado con la ESE El Tunal y 1374 de 2014 celebrado con la ESE Santa Clara, diligenciando las matrices definidas.
Se consolido acciones de seguimiento para el cierre del convenio 1759 de 2013 celebrado con la ESE Simón Bolivar con el objeto de “Aunar esfuerzos técnicos, administrativos y financieros para el mejoramiento y seguimiento de la red de rehabilitación, en el marco de las redes integradas de servicios de salud”, esto con el fin de dar respuesta a solicitud de las referentes de convenios de la DPSS.
</t>
  </si>
  <si>
    <t xml:space="preserve">REHABILITACION
Plan de acción del equipo técnico de Discapacidad de la SDS del año 2014, propuesto para la implementación de la respuesta Distrital, desde lo competente al sector salud, para las personas con discapacidad, sus familias o cuidadores, con seguimiento a la ejecución con corte a Diciembre de 2014.
Plan de acción del equipo técnico de Discapacidad de la SDS, para la respuesta sectorial para la población en situación de discapacidad del D.C. a desarrollarse durante el año 2015.
Identificación de los indicadores reportados por los referentes de rehabilitación de la ESE.
Presentación a los referentes de rehabilitación de las ESE adscritas a la SDS,  de los avances de la red de rehabilitación y las proyecciones de trabajo para el año 2015, las estrategias para articular el proceso con otras modalidades y programas de atención como la atención domiciliaria, las unidades de dolor y de medicina alternativa y captura de información que orienta la estructuración de la ruta de atención en rehabilitación.
Georreferenciación de  los servicios de rehabilitación habilitados en el Distrito Capital  con corte a febrero de 2015, contando con información por servicio, subred territorial, Localidad, UPZ y total Distrito Capital.
10 formatos de captura de información relacionada con la caracterización de los servicios de rehabilitación del D.C., con sus respectivos instructivos de diligenciamiento, revisados y ajustados.
4 formatos de captura de información de la calidad de la atención de los servicios de rehabilitación y los formatos de captura de información relacionada con los niveles de complejidad en rehabilitación revisados y ajustados.
Actualización de la caracterización de la oferta de los servicios de rehabilitación y aplicación del instrumento de calidad en 74 Puntos de atención visitados, con un acumulado de 127 Puntos de atención visitados de enero a junio del 2015: UPA Bravo-Páez-Hospital Rafael Uribe; Innovar Salud SAS, BHM IPS SAS, Centro de Terapias Ocufilen, Arcángeles Fundación Para La Rehabilitación Integral, Salud House SAS, Hospital en Casa, Instituto Roosevetl,  sede integrada PROPACE, Home Salud S.A.S., Cuidarte Unidad de Rehablilitación, Coorporación IPS SALUDCOOP - Centro De Terapias Calle 80, Unidad De Rehabilitación Integral Normandia, LINDE Colombia Agencia Remeo Center Bogota, Rehabilitando LTDA- Sede Palermo, Vivirsalud Unidad Medicoquirurgica de Especialistas, Unidad de Servicios Medicos IPS Mevisalud SAS, Centro de Terapias Complejo Sur, Vida Hogar PAD SAS, Sies Salud-CEMEV Bogota, Therapy Childrens, Fisioexpress LTDA, SEP, IPS San Angel, Fenix SEV SAV, Sistema de Terapia respiratoria SAS,  Asistencia Ambulatoria y Ambulatoria, Asistir Salud LTDA Candelaria,  Policlínico del Olaya, Sistema de Terapia Respiratoria SAS y Asistir Salud LTDA Candelaria,liga colombiana de autismo LYCA, IPS sura americas, therapy childrens, clinica infantil colsubsidio, clinica colsubsidio el lago, colmedica santa barbara, clinica nogales, fundación hospital san carlos, clínica nueva, UPA boyacá real, hospital engativá E.S.E.,virrey solis Ips S.A, clínica de marly, centro de atención salud cafam floresta, instituto médico de especialistas fundadores ,unidad de servicios calle 42 compensar, hospital la victoria III Nivel E.S.E. sede materno infantil, hospital la victoria iii nivel E.S.E. sede materno infantil, UPA san juan de sumapaz, CAMI I Nazareth, centro de desarrollo del potencial humano, UPA estrada, clínica Partenón consulta externa, Policlínico Del Olaya, Sistema De Terapia Respiratoria Sas Y Asistir Salud Ltda Candelaria, Fundación Hospital De La Misericordia Homi, Unidad Médica Olaya Sede 2 Servimed, Hospital Militar Central, Centro De Atención Salud Cafam Calle 51, Sociedad De Consultoría Y Prestación De Servicios Andar Kennedy, Clínica De Paciente Crónico Eusalud, Sociedad De Cirugía De Bogotá - Hospital De San José, Fisosalud (Fisioterapia Salud Ocupacional) S.A.S. Sigla Fisosalud S.A.S, Hospital Central Policia Nacional, Unidad Medica Santafe Ltda - Kennedy, Unidad De Servicios Kennedy (Compensar), Clínica San Rafael, Servicios Médicos Vital Health S.A.S., Hospital Infantil Universitario San José, Hospital Occidente De Kennedy  Iii Nivel E.S.E., Fundación Clínica Megasalud, Ips Cafam Kennedy, Ish Integral Solution In Health, Hospital Santa Clara, Unidad Terapeutica Integral Bita, Ancestros Sa, Clinica Occidente,  Clínica De Paciente Crónico Eusalud Y Clinica Universitaria Colombia; Y  En El Punto De Atención Univida -Unidad De Servicios Médicos Vida Ltda, Ips Jah Rafa Sas, Salud Domiciliaria P Y M, Hospital El Tunal E.S.E., Ips Socieda Médica Integral De Salud Sas, Superar Ltda, Unidad De Servicios Fontibon (Compensar), Hospital Fontibon Ese - Unidad Medica Ambulatoria, Hospital Meissen Ii Nivel Ese Sede Principal, Hospital Vista Hermosa I Nivel E.S.E. - Upa Limonar, Fundacion Santa Fe De Bogota, Home Medical Service Ltda, Clinica De Rehabilitacion Integral Howard Gardner Sede B, Hospital Barrios Unidos Meéderi, Centro Integral De Rehabilitación De Colombia Cirec, Unidad De Rehabilitación Nuevo Muzu- Hospital De Tunjuelito, Emmanuel Instituto De Rehabilitación Y Habilitación Infantil, Cafam Calle 48, Fundación De Rehabilitación Integral Ludus, Fundación Ideas Ida A Dia, Centro Psicoterapeuticocrecer, Fundaternura, Hospital San Blass;Clinica Colombioa, Family Home .  En El Punto De Atención Meve Rehabilitación Integral, Clínica Universitaria  El Bosque, Fundación Para El Niño Sordo Ical, Hospital Universitario La Samaritana E.S.E., Unidad De Cuidado Intermedio Santa Lucía S.A.S, Fundación Cardioinfantil Instituto De Cardiología, Global Life Ambulancias S.A.S ,Clínica Juan N. Corpas, Instituto De Ortopedia Infantil Roosevelt, Fundación Clínica Ips Construir, Aconir, Fundación Hogar Fervor, Instituto Nacional De Cancerologia - Empresa Social Del Estado, Viva 1a Ips Marly, Hospital De Suba Ii Nivel E.S.E. Cami Suba, Unidad De Servicios Suba, Compensar - Unidad De Servicios Calle 26, Clinisanitas Centro De Atención Integral Para La Mujer, Hospital Pablo Vi Nivel Ese-Upa Estacion, Centro Medico Colsubsidio Porvenir, Hospital  De Usme I Nivel Ese Upa Betania, Servicios Terapeuticos En Casa, Hospital Simon Bolivar Clinica De Medicina Fisica  Y Rehabilitacion Fray Bartolome De Las Casas, Fundacion Integral Sentir.  Se Presentó Adicionalmente En  Centro Teleton Rafael Uribe, Clínica Universitaria  El Bosque, Fundación Para El Niño Sordo Ical, Hospital Universitario La Samaritana E.S.E., Unidad De Cuidado Intermedio Santa Lucía S.A.S, Fundación Cardioinfantil Instituto De Cardiología, Global Life Ambulancias S.A.S ,Clínica Juan N. Corpas, Instituto De Ortopedia Infantil Roosevelt, Fundación Clínica Ips Construir, Aconir, Fundación Hogar Fervor, Instituto Nacional De Cancerologia - Empresa Social Del Estado, Viva 1a Ips Marly, Hospital De Suba Ii Nivel E.S.E. Cami Suba, Unidad De Servicios Suba, Compensar - Unidad De Servicios Calle 26, Clinisanitas Centro De Atención Integral Para La Mujer, Hospital Pablo Vi Nivel Ese-Upa Estacion, Centro Medico Colsubsidio Porvenir, Hospital  De Usme I Nivel Ese Upa Betania, Servicios Terapeuticos En Casa, Hospital Simon Bolivar Clinica De Medicina Fisica, Rehabilitacion Fray Bartolome De Las Casas, Fundacion Integral Sentir, Praxis De Colombia Ltda, Hospital Pablo Vi De Bosa, Fundasalud, Ips Sura Olaya Y Fundacion Terapeutica Integral Fit.
EVENTOS DE INTERES EN SALUD PUBLICA.
Consolidación de las acciones de respuesta implementadas en el Distrito Capital, en respuesta ante casos de Chikunguya, presentada en la reunión convocada por el Ministerio de Salud y Protección Social 
Socialización de la circular 01 de 2015 y lineamientos de respuesta ante casos de Chikunguya en el Distrito Capital, con prestadores públicos y privados. 
Documentación de la propuesta de  plan de respuesta Distrital ante casos de Chikunguya, definiendo acciones, cronograma y responsables.
Revisión y ajuste del plan de respuesta institucional Ébola en mesas de trabajo con el  comité operativo e identificación del  de talento humano que ha manifestado de manera voluntaria su interés en hacer parte del equipo elite asistencial ante casos de Enfermedad por Virus de Ebola – EVE,  en el D.C. Propuesta de plan de acción, desde el componente de provisión de servicios, para la IPS designada para la atención de casos de EVE. 
Documentación de las listas de chequeo para la  evaluación del simulacro de EVE en los escenarios de IPS designada e IPS no designada, las cuales fueron presentadas al comité operativo de EVE  y avaladas.
Socialización, de las acciones desarrolladas desde la Dirección de Provisión de Servicios de Salud en el marco del respuesta Distrital a la ERA, y actualización de la oferta de servicios de salud habilitados para responder a este evento en el D.C, presentado en el comité Distrital de ERA,  
Revisión de  la circular 011 de 2014 relacionada con las acciones de respuesta a la ERA en el D.C y se aportó en la estructuración de la propuesta de circular para el año 2015.
Ajuste de las bases de seguimiento a unidades de análisis de mortalidad por ERA, IRAG, Tuberculosis, Tuberculosis- VIH y EDA, con corte a junio de 2015, registrando la información de los planes de mejoramiento radicados por las IPS públicas y privadas, así como la información relacionada con los casos en  los que no se pudo participar por  no tener talento humano del convenio y por cruce de agendas con actividades de otros EISP.
Ajuste  y envío a los miembros del comité interdirecciones de ERA el documento de propuesta de lineamientos técnicos para la realización de unidades de análisis de mortalidad por ERA e IRAG, con sus respectivos anexos (formato de acta y formato de plan de mejoramiento).
Concepto favorable al proyecto para la “Adecuación de la infraestructura del CAMI I Hospital Fontibón, para la atención de pacientes con enfermedades ESPII en la ciudad de Bogotá”, presentado por la ESE Fontibón.
Consolidado de personal de salud voluntario para hacer parte del equipo  elite de Ébola, actualizado a la fecha con 210 personas voluntarias, entre médicos especialistas en infectología, médicos especialistas en medicina interna, medico intensivista, médicos generales, enfermeras, auxiliares de enfermería, psicólogos, nutricionistas, epidemiólogos y bacteriólogas.
Seguimiento al plan de respuesta ante EVE y orientar a la IPS designada en la implementación de acciones en el marco del simulacro Distrital, para un acumulado en el año 2015 de 8 reuniones de planeación y seguimiento a la respuesta Distrital ante EVE.
Base  actualizada de salas ERA identificadas en el  D.C por las Direcciones de Provisión de Servicios de Salud, Dirección de Aseguramiento y Subdirección de Vigilancia en Salud Pública.
Informe de visitas de cooperación y acompañamiento institucional para la planeación, implementación y seguimiento a la respuesta ante EISP, seguimiento a la oferta de servicios para responder a EISP , fortalecimiento institucional y seguimiento a planes de mejoramiento producto de unidades de análisis de mortalidad por EISP  a 167 puntos de atención.
Matriz de seguimiento a la entrega de planes de respuesta ante eventos de interés en salud pública por parte de IPS públicas y privadas, alimentada con planes de 76 puntos de atención  para un acumulado de 156 puntos de atención con plan de respuesta a EISP, que representan 215 planes de respuesta recibidos. 
Criterios de calificación de los planes de respuesta rutinaria y de contingencia ante ESPI de las IPS del D.C., ajustados.
Evaluación de 2 planes de respuesta radicados por IPS públicas y Privadas en el último trimestre del año 2014, con lo que se consolidó la evaluación de los 74 planes de respuesta del II semestre del año 2014 para un acumulado de 194 planes de respuesta ante EISP radicados durante todo el año 2014.  Los puntos de atención a los que se les evaluaron los planes fueron: Centro de Atención Salud, CAFAM Suba, Clínica de la Mujer, Clínica del Country, Clínica Jorge Piñeros Corpas, Hospital Simón Bolívar III Nivel, Fundación Abood shaio, Fundación Santa Fé, Hospital Infantil Universitario San JOSÉ, Hospital Militar Central, Salud Suba Calle 100, Clínica Magdalena, Porsalud IPS, Unidad de Servicios de la UNAL, Centro Médico Colsubsidio Usaquen, Javesalud Santa Bárbara, Javesalud Alianza,  Unidad de Prevención Clínica Coomeva UPREC, Centro de Atención Salud Cafam Floresta, Centro de Atención CAFAM, Clínica Federman, Clínica Nueva, Unidad de Servicios Kennedy Compensar, Hospital Engativa II, ESE Engativá:  CAMI Emaus, UPA Álamos, UPA Bachue, UPA Bellavista, UPA Boyacá Real, UPA Española, UPA Estrada, UPA Garcés Navas, UPA Minuto de Dios, UPA Quirigua, Hospital Occidente de Kennedy, Sociedad Pediátrica de los Andes, Virrey Solís  Américas, Virrey Solís Calle 98, Clínica Fundadores, Asistir Salud Engativá, Asistir Salud Fontibón, Centro Policlínico el Olaya,  Clíncia Colsubsidio Ciudad Roma, Clínica del Norte Salud Coop, Clínica de Occidente SA, Clínica Infantil Colsubsio, Clínica Policarpa, CAMI Chapinero, UPA San Fernando, UPA San Luís, Hospital de la Victoria III Nivel, Hospital de Usme, CAMI Santa Librada y CAMI Usme, UPA Marichuela, Hospital San Blas II Nivel, ESE San Cristóbal-UPA Primera de Mayo, CAMI Altamira, ESE Santa Clara, CAMI Visita Hermosa-, Fundación Hospital San Carlos, IPS Sura Olaya, Javesalud Teusaquillo, Javesalud Javeriana, Compensar Unidad de Servicios Fontibon, Compensar Unidas de Servicios Calle 42, Asistir Salud Ltda Candelaria, Centro Médico Ciudadela Colsubsidio, UBA Coomeva Quiroga, Centro Médico Colsubsidio Tierra Grata, Complejo Medico Calle 100, Clinisanitas Calle 80, Central de Urgencias y Especialistas Salud Coop, Sociedad de Cirugía de Bogotá , Hospital San José, Hospital Universitario Mayor MÉDERI.
Evaluación documental de 79 planes de respuesta ante EISP 2015, de IPS públicas y privadas, para un acumulado de 165 planes evaluados: Colsubsidio ,Unisalud, Compensar Jave Salud , Compensar Santa Fe, Clinica Universitaria el Bosque, Compensar Calle 26 (2) , Compensar Fontibon, Fundación Santa Fé (2)  Fundación. Shaio (2) , Clinica Juan N. Corpas (2) , ESE Suba - CAMI Prado, IPS Asistir Salud engativa,Hospital del Sur ESE I nivel,la Victoria,Meissen,upa San Juan-ESE Nazareth,CAMI Nazareth, CAMI Altamira- Hospital San Cristobal,UPA Primera de Mayo-ESE San Cristobal,Hospital Santa Clara,Hospital el Tunal,Unidad Materno Infantil el Carmen - ESE Tunjuelito,Unidad de Medicina Interna- ESE Tunjuelito,Unidad de Rehabilitacion Muzu- Ese Tunjuelito,CAMI Usme,CAMI Santa Librada-ESE Usme,Cami Vista Hermosa,Cami Manuela Beltran-Hvh,CAMI Jerusalen-HVH,UPA Mochuelo- HVH,UPA Candelaria-Hvh,Clinica San Rafael,Instituto Roosevelt,Hospital San Jose,CAMI Olaya-HRUU,Coomeva Quiroga,CAMI Diana Turbay-HRUU, Cami Chircales-HRUU, Colsubsidio ,Unisalud, Compensar Jave Salud , Compensar Santa Fe, Clinica Universitaria El Bosque, Compensar Calle 26 (2) , Compensar Fontibon, Fundación Santa Fé (2)  Fundación A. Shaio (2) , Clinica Juan N. Corpas (2) , Ese Suba - Cami Prado, Cami Trinidad Galan Urgencias, Cami Patio Bonito, Upa 92 Patios, Upa 30 Bomberos, Upa 105 Catalina, Upa Pio Xii, Upa 26 Alcala Muzu ,Clinica Country, Hospital Occidente De Kennedy Iii Nivel ,Colsubsidio Suba, Ese Suba - Hospital Ii Nivel, Ese Suba - Cami Suba, Ese Suba - Cami Gaitana, Compensar Suba, Clinica Policarpa, Sura Olaya, Asistir Salud Candelaria, San José Infantil, Clinica Marly, Cami Verbenal, Clinica De La Mujer, Sura, Sinergia Salud, Coomeva, Cruz Roja, Clínica Vip Centro De Medicina, Ese Fontibon Cami Ii, Ese Fontibon Unidad Medica Ambulatoria Upa 51 (2) ,Ese Fontibon Upa 49 (2), Clínica Federman, Clínica Nueva, Unidad De Servicios Compensar Kennedy (2), Clinica Partenon, , Cami Calle 80, Cami Emaus, Cami Ferias, Upa Alamos, Upa Bachue, Upa Bella Vista, Upa Boyaca Real, Upa Estrada, Upa Garces Navas, Upa Minuto De Dios, Upa Quirigua, Ese Centro Oriente- ,  Clinica San Francisco De Asis   , Jorge Eliecer Gaitán ,Clínica Colsubsidio El Lago, Javesalud ,Hospital Central Militar, Colsubsidio Portal Norte - ,Clinica La Colina, Compensar Calle 42, Compensar Calle94,Clinicas Calle 80,Coomeva Calle 80,Cami Perseverancia ,Cami Samper Mendoza,Clínica Colombia, Hospital San Ignacio, Hospital Universitario Mayor Mederi,  Hospital San Carlos ,Cafam Clinica Calle 51,  Sociedad Pediatrica De Los Andes S.A ( 2) , Cafam Floresta, Cafam Kennedy, Virrey Solis Americas, Virrey Solis Calle 98,J Avesalud Alianza, Compensar Unidad De Servicios Centro Nariño Y Clinica Vip Centro De Medicina Internacional.
Se realizaron 107  visitas a 107 puntos de atención priorizados, para la actualización de la caracterización de la oferta para dar respuesta ante eventos de interés en salud pública. Para un acumulado de 167 puntos de atención visitados: Nueva Clínica Magdalena,Clínica Eusalud,Fundación Cardioinfantil,Clinica Colsubsidio Orquideas,Unisalud ,Colsubsidio Usaquen,Tierra Grata,Compensar Fontibon,Visita Cafam Kennedy ,Visita A La Ese Fontibón Sede Unidad Médica Ambulatoria ,Visita A La Ese Fontibón Sede Upa, Clinica Veraguas,Compensar Calle 26, Clinica Del Norte,Compensar Calle 94,Complejo Medico Calle 100,Clínica Vip ,Clínica Materno Infantil Saludcoop,Hospital Central De La Policïa Nacional,Ese Engativa Cami Emaus,Ese Engativa Upa Bachue,Ese Engativa Upa Quirigua,Ese Engativa Upa Minuto De Dios,Ese Engativa Cami Ferias,Ese Engativa Upa Estrada,Ese Engativa Upa Bellavista,Ese Engativa Upa Boyaca Real,Ese Engativa Upa Garces Navas,Ese Engativa Upa Alamos,Virrey Solis Venecia,Cafam Clinica Calle 51,Cafam Centro De Salud Calle 48,Clinica Fundadores,Hospital  Santa Clara E.S.E.,Ese Nazareth ,Compensar Centro De Terapias Suba,Ese Suba,Colsubsidio Portal Norte,Clinica La Colina, Sura Olaya , Centro Policlínico Del Olaya, Sociedad De Cirugia De Bogota  - Hospital San Jose , Hospital De La Victoria ,Asistir Salud, Hospital San Carlos , Hospital Universitario Mayor Mederi, Virrey Solís Calle 98                                                                                      , Sociedad Pediatrica De Los Andes,  Linde Colombia Agencia Remeo Center Bogotá   , Clínica Partenon,  Compensar Unidad De Servicios De Salud Kennedy , Virrey Solís Américas, Cafam Floresta                                                                                            ,Central De Urgencias Av 68, Clinica Colsubsidio Roma, Clinica Palermo, Clinisanitas Calle 80, Cruz Roja Colombiana, Clínica Marly, Hospital Universitario San Ignacio, Clinica La Colina, Colsubsidio Portal Norte, Coomeva Calle 80, Asistir Salud Fontibón, Cruz Roja Avenida 68, Clinica Del Occidente, Cruz Roja Alqueria, Clinica San Rafael ,Ese Tunal ,Ips Coomeva Quiroga, Ese San Blas ,Instituto De Ortopedia Infantil Roosevelt, Clinica San Francisco De Asis, Clinica Policarpa,  Hospital Infantil Universitario De San José , Clínica De La Mujer, Clínica Colombia, Ese Hsopital De Occidente De Kennedy, Clinica Federman , Centro Terapías Compensar, Ese Hospital Suba , Ese Suba Cami Gaitana, Ese Suba Cami Suba,  Ese Sur Cami Trinidad Galan, Upas Ese Sur, Coomeva Lourdes, Compensar Calle 42, Javesalud Javeriana, Colsubsidio Ciudadela, Ese Vista Hermosa , Cami Vista Hermosa , Upa Candelaria, Cami Manuela Beltran, Cami Jerusalen, Upa Mochuelo , Cami Usme , Cami Santa Librada , Cami Verbenal, Colsubsidio Usaquen, Unisalud, Sura Calle 100, Uprec, Coomeva Calle 161, Clinica De La 100, Porsalud Ips, Cafam Suba, Clinica Juan N. Corpas, Colsubsidio Suba, Clinica Reina Sofia, Clinica Santa Bibiana, Ese Simón Bolívar, Clinisanitas Infantil, Cafam Suba, Clinica Jorge Piñeros Corpas,  Fundación Santa Fé, Clinica Shaio,, Ese Pablo Vi Bosa:  Cami Urgencias, Upa Laureles, Upa Palestina, Upa Jose Maria Carbonell, Upa Piamonte, Upa Olarte, Upa La Cabaña, Upa Porvenir, Upa La Estación, Cami Consulta Externa, Ese Chapinero-Cami Chapimero, Upa San Fernando, Upa San Luis , Bosa Ii Nivel, Clinica Nogales, Complejo Médico Calle 100, Asistisalud Engativa, Clinica Country, Ese Engativa-Cami Calle 100, Ese Fontibón Cami Ii, Ese Sur-Cami Patio Bonito, Hruu-Cami Olaya, Hruu-Cami Chircales, Hruu-Cami Diana Turbay, Ese San Cristobal-Cami Altamira, Ese San Cristobal-Upa Primero De Mayo, Ese Meissen, Ese Tunjuelito-Unidad Medicina Interna, Clinica El Carmen, Unidad De Rhb Del Carmen, Ese Centro Oriente-Cami Persdeverancia, Centro Especializado-Jorge Eliecer Gaitan, Centro Oriente- Cami Samper Mendoza, Ese Usme: Cami Usme Y Cami Santa Librada;  Ese Nazareth, Hospital La Misericordia,  Javesalud, Compensar Calle 127, Clínica El Bosque, Cami Verbenal, Clinica Materno-Infantil Salud Coop , Colsubsidio Usaquen, Unisalud, Colsubsidio Quiroga  
Se realizaron  96  mesas de trabajo con los  puntos de atención priorizados, para la planeación de acciones de respuesta rutinaria y de contingencia ante eventos de interés en salud pública, para un acumulado de 281 mesas de trabajo: Bosa II, CAMI urgencias pablo VI, UPA Carbonell, UPA Palestina, Upa Laureles, UPA Piamonte, Clinica los Nogales, Clinica General de la 100, Fundación Santa Fé, Fundación a Shaio, Clinica Juan N. Corpas, ESE Suba - CAMI Prado Veraniego,  CAMI Perseverancia- ESE Centro Oriente, CAMI Altamira - ESE San Cristobal , UPA 1° de Mayo - ESE San Cristobal, CAMI Usme - ESE Usme, CAMI Samper Mendoza - ESE Centro Oriente,  CAMI Usme - ESE Usme, Cami Santa Librada - Ese Usme, Unidad De Medicina Interna- Ese Tunjuelito,  Unidad Materno Infantil- Ese Tunjuelito, Unidad De Rehabilitación Nuevo Muzu - Ese Tunjuelito, Clinica Veraguas,Compensar Calle 26, Clinica Del Norte,Compensar Calle 94,Complejo Medico Calle 100,Clínica Vip ,Clínica Materno Infantil Saludcoop,Hospital Central De La Policïa Nacional,Ese Engativa Cami Emaus,Ese Engativa Upa Bachue,Ese Engativa Upa Quirigua,Ese Engativa Upa Minuto De Dios,Ese Engativa Cami Ferias,Ese Engativa Upa Estrada,Ese Engativa Upa Bellavista,Ese Engativa Upa Boyaca Real,Ese Engativa Upa Garces Navas,Ese Engativa Upa Alamos,Virrey Solis Venecia,Cafam Clinica Calle 51,Cafam Centro De Salud Calle 48,Clinica Fundadores,Hospital  Santa Clara E.S.E.,Ese Nazareth ,Compensar Centro De Terapias Suba,Ese Suba,Colsubsidio Portal Norte,Clinica La Colina, Clinica Reina Sofia,Clinica Jorge Piñeros Corpas,Clinica Santa Bibiana,Clinisaniats Infantil,Ese Simon Bolivar,Centro De Atención Cafam,Clinica De La 100,Fanudacion Santa Fe,Fundacion Shaio,Juan N Corpas,Ese Suba Ii Nivel, Clínica Reina Sofía, Clínica Santa Bibiana, Y Clínica Jorge Piñeros Corpas, Sura Olaya , Centro Policlínico Del Olaya, Sociedad De Cirugia De Bogota  - Hospital San Jose , Hospital De La Victoria ,Asistir Salud, Hospital San Carlos , Hospital Universitario Mayor Mederi, Virrey Solís Calle 98, Sociedad Pediatrica De Los Andes,  Linde Colombia Agencia Remeo Center Bogotá   , Clínica Partenon,  Compensar Unidad De Servicios De Salud Kennedy , Virrey Solís Américas, Cafam Floresta,Central De Urgencias Av 68, Clinica Colsubsidio Roma, Clinica Palermo, Clinisanitas Calle 80, Cruz Roja Colombiana, Clínica Marly, Hospital Universitario San Ignacio, Clinica Veraguas, Clinica La Colina, Colsubsidio Portal Norte, Coomeva Calle 80, Asistir Salud Fontibón, Cruz Roja Avenida 68, Clinica Del Occidente, Cruz Roja Alqueria, Clinica San Rafael ,Ese Tunal ,Ips Coomeva Quiroga, Ese San Blas ,Instituto De Ortopedia Infantil Roosevelt, Clinica San Francisco De Asis, Clinica Policarpa,  Hospital Infantil Universitario De San José , Clínica De La Mujer, Clínica Colombia, Ese Hsopital De Occidente De Kennedy, Clinica Federman , Centro Terapías Compensar, Ese Hospital Suba , Ese Suba Cami Gaitana, Ese Suba Cami Suba, Ese Sur Cami Trinidad Galan, Upas Ese Sur, Coomeva Lourdes, Compensar Calle 42, Javesalud Javeriana, Colsubsidio Ciudadela, Ese Vista Hermosa , Cami Vista Hermosa , Upa Candelaria, Cami Manuela Beltran, Cami Jerusalen, Upa Mochuelo , Cami Usme , Cami Santa Librada , Cami Verbenal, Colsubsidio Usaquen, Unisalud, Sura Calle 100, Uprec, Coomeva Calle 161, Clinica De La 100, Porsalud Ips, Cafam Suba, Clinica Juan N. Corpas, Colsubsidio Suba, Clinica Reina Sofia, Clinica Santa Bibiana, Ese Simón Bolívar, Clinisanitas Infantil, Cafam Suba, Clinica Jorge Piñeros Corpas,  Fundación Santa Fé, Clinica Shaio, Ese Pablo Vi Bosa:  Cami Urgencias, Upa Laureles, Upa Palestina, Upa Jose Maria Carbonell, Upa Piamonte, Upa Olarte, Upa La Cabaña, Upa Porvenir, Upa La Estación, Cami Consulta Externa, Ese Chapinero-Cami Chapimero, Upa San Fernando, Upa San Luis , Bosa Ii Nivel, Clinica Nogales, Complejo Médico Calle 100, Asistisalud Engativa, Clinica Country, Ese Engativa-Cami Calle 100, Ese Fontibón Cami Ii, Ese Sur-Cami Patio Bonito, Hruu-Cami Olaya, Hruu-Cami Chircales, Hruu-Cami Diana Turbay, Ese San Cristobal-Cami Altamira, Ese San Cristobal-Upa Primero De Mayo, Ese Meissen, Ese Tunjuelito-Unidad Medicina Interna, Clinica El Carmen, Unidad De Rhb Del Carmen, Ese Centro Oriente-Cami Persdeverancia, Centro Especializado-Jorge Eliecer Gaitan, Centro Oriente- Cami Samper Mendoza, Ese Usme: Cami Usme Y Cami Santa Librada;  Ese Nazareth, Hospital La Misericordia,  Javesalud, Compensar Calle 127, Clínica El Bosque, Cami Verbenal, Clinica Materno-Infantil Salud Coop , Colsubsidio Usaquen, Unisalud, Hospital La Victoria, Hospital San Blas, Hospital De Meissen , Instituto Roosevelt, Sociedad De Cirugia De Bogota-Hospital San Jose (2) ,Clinica San Francisco De Asis ,Hospital San Cristobal ,Hospital Engativa Ese Cami Calle 80, Hospital Engativa Ese Cami Emaus, Hospital Engativa Ese Cami Ferias, Hospital Engativa Ese Upa Alamos, Hospital Engativa Ese Upabella Vista, Hospital Engativa Ese Upa Bachue, Hospital Engativa Ese Upa Boyaca Real, Hospital Engativa Ese Upa Estrada, Hospital Engativa Ese Upa Garces Navas, Hospital Engativa Ese Upa Minuto De Dios, Hospital Engativa Ese Upa Quirigua, Colsubsidio Quiroga, Coomeva Lourdes, Compensar Calle 26 , Clinica Del Norte , Colsubsidio Ciudadela , Clinica Del Occidente , Compensar Calle 94, Pablo Vi Bosa Con: Upa Olarte, Upa La Estacion, Upa Cabañas, Upa Porvenir, Cami Consulta Externa ,Hospital Central Policia Nacional,Clinica Materno  Infantil Eusalud,Clinica Marly,Clinica Vip Centro De Medicina Internacional,Colsubsidio Clinica  Orquideas, Coomeva Calle 161, Clinica Federman, Linde Colombia Remeo Center Bogota, Clinica Partenon, Clinica Nueva, Compensar Unidad De Servicos De Salud Kennedy, Hospital Del Sur Cami Trinidad Galan, Hospital Del Sur Cami Patio Bonito, Hospital Del Sur Upa Patios, Hospital Del Sur Bomberos, Hospital Del Sur Catalina, Hospital Del Sur Pio Xii, Hospital Del Sur Alcala Muzu, Clincia Palermo, Javesalud Javeriana, Clinica Roma, Cruz Roja Avda 68, Fundacion Hospital De La Misericordia, Ips Sura Olaya, Clinica Policarpa, Clínica Colombia,Clínica Marly  Y Hospital San Ignacio, Ips Asistir Salud Engativa, Hospital Occidente De Kennedy, Hospital El Tunal , Cami Vista Hermosa, Cami Manuela Beltrán , Cami Jerusalen , Upa Candelaria, Upa Mochuelo , Hospital Centro Oriente  Sede Jorge Eliecer Gaitan, Uba Coomeva Quiroga ,Clinica De La Mujer, Hospital San José Infantil, Cruz Roja Sede Norte, Javesalud, Colsubsidio Portal Norte - ,Clinica La Colina , Clínica Universitaria Del Bosque, Cami Verbenal, Ips Sura, Uprec, Clinica Country, Colsubsidio Suba, Ese Suba - Hospital Ii Nivel, Ese Suba - Cami Suba, Ese Suba - Cami Gaitana, Compensar Suba, Rafael Uribe Uribe - Cami Olaya , Hospital Rafael Uribe Uribe - Cami Diana Turbay , Rafael Uribe Uribe – Cami Chircales ,Hospital Universitario Clinica San Rafael ,Clinica Materna Veraguas ,Uap Calle 80 Clinisanitas, Coomeva Calle 80, Compensar Calle 42, Colsubsidio Avenida Boyaca, Ese Chapinero - Cami Urgencias, Ese Chapinero - Upa San Luis, Ese Chapinero - Upa San Fernando ,Bosa Ii, Cami Urgencias Pablo Vi, Upa Carbonell, Upa Palestina, Upa Laureles, Upa Piamonte, Clinica Los Nogales, Clinica General De La 100, Fundación Santa Fé, Fundación A. Shaio, Clinica Juan N. Corpas, Ese Suba - Cami Prado Veraniego,  Cami Perseverancia- Ese Centro Oriente, Cami Altamira - Ese San Cristobal , Upa 1° De Mayo - Ese San Cristobal, Cami Usme - Ese Usme, Cami Samper Mendoza - Ese Centro Oriente,  Cami Usme - Ese Usme, Cami Santa Librada - Ese Usme, Unidad De Medicina Interna- Ese Tunjuelito,  Unidad Materno Infantil- Ese Tunjuelito, Unidad De Rehabilitación Nuevo Muzu - Ese Tunjuelito
</t>
  </si>
  <si>
    <t xml:space="preserve">REHABILITACIÓN 
Identificación de  los servicios de rehabilitación habilitados en el Distrito Capital  por servicio, subred territorial, Localidad, UPZ , permitiendo la realización de muestreos simples o estratificados para la definición de prestadores con los que se desarrollen las acciones de fortalecimiento institucional para la consolidación  de la red de rehabilitación. 
127 Puntos de atención con caracterización de la oferta de los servicios de rehabilitación, como aporte al seguimiento de la suficiencia de servicios de rehabilitación.
EVENTOS DE INTERES EN SALUD PUBLICA.
Conocimiento por parte a prestadores públicos y privados dela  Circular 01 de 2015 y lineamientos de respuesta ante casos de Chikunguya en el Distrito Capital, fortaleciendo la respuesta de las instituciones prestadoras de servicios de Salud ante estos eventos. 
Fortalecimiento de la respuesta de las instituciones Prestadoras de Servicios de Salud a la población del D.C, mediante la Identificación de equipo elite asistencial ante casos de Enfermedad por Virus de Ébola – EVE e implementación del plan de acción desde el componente de provisión de servicios para la IPS designada para la atención de los casos que se presenten. 
Identificación de 210 voluntarios para hacer parte del equipo elite asistencial ante la posible introducción de casos de EVE, permitiendo que una vez se celebren los convenios correspondientes,  la IPS designada para la atención de EVE pueda iniciar la conformación del equipo de respuesta.
Tablero de control del indicador de demoras alimentado y analizado con corte a diciembre de  2014 , permitiendo orientar la documentación del plan de respuesta 2015.
Seguimiento a la recepción de planes de mejoramiento producto de unidades de análisis de mortalidad por ERA en menores de cinco años, por IRAG, por EDA, por TB y TB coninfección VIH, radicados por las instituciones públicas y privadas con corte a junio de 2015 como aporte a la mejora en la calidad de la atención.
Identificación de oportunidades de mejora y acciones a implementar para minimizar el riesgo e impacto de la mortalidad EDA, ERA ,  IRAG,TB y TB/VIH, mediante la identificación de demoras en 7 unidades de análisis de mortalidad  de las cuales 4 fueron por ERA, 0 unidades de análisis de mortalidad por IRAG inusitado, 0 unidad de análisis de mortalidad por EDA, 2 unidades de análisis de mortalidad por tuberculosis, 1 unidades de análisis de mortalidad por tuberculosis en coinfección con VIH y 1 unidad de análisis de mortalidad por Chikunguya, para un acumulado de 51 unidades de análisis al cierre del periodo del informe  (19  por ERA, 3 por IRAG,  1 por EDA, 16  por TB y  11  por TB en coinfección VIH, 1 por Chikunguya).
74 planes de mejoramiento producto de unidades de análisis de mortalidad por Eventos de Interés en Salud Publica del tercer trimestre del  año 2014 evaluados, como insumo para retroalimentar a las IPS para su ajuste e implementación para minimizar el impacto de las demoras evidenciadas. 
183 planes de mejoramiento producto de unidades de análisis de mortalidad por Eventos de Interés en Salud Publica del  año 2015 evaluados, como insumo para retroalimentar a las IPS para su ajuste e implementación para minimizar el impacto de las demoras evidenciadas. 
</t>
  </si>
  <si>
    <t xml:space="preserve">Tableros de control indicador de demoras con corte a diciembre de 2014, el cual es insumo para orientar las acciones de respuesta del año 2015.
En el marco de las unidades de análisis de mortalidad se asistió a 4 unidades de mortalidad por ERA en menores de cinco años, asistió a 0 unidad de mortalidad por EDA, a 0 unidad de análisis de mortalidad por IRAG inusitado, a 2 de unidades de análisis de mortalidad por tuberculosis,  1  unidad de análisis de mortalidad por tuberculosis en coinfección con VIH, 1 unidad de análisis de mortalidad por Chikunguya  para un acumulado de 51 unidades de análisis de mortalidad  (19  por ERA, 3 por IRAG,  1 por EDA, 16  por TB y  11  por TB en coinfección VIH, 1 por Chikunguya), en las cuales se aportó en la identificación de la primera demora - Reconocimiento del problema, la segunda demora: Oportunidad de decisión y la acción, la Tercera demora: Acceso a la atención / Logística de referencia y  la cuarta demora, Inconvenientes en la oportunidad del servicio de salud.
1 acta revisada de unidades de análisis de mortalidad por ERA, IRAG, EDA, TB y TB/VIH, a las cuales se les hicieron correcciones en las demoras  acorde a las conclusiones de la unidad y solicitando ajuste del acta a  los  responsables de la elaboración de las actas, para un acumulado de 15 actas ajustadas.
21 planes de mejoramiento producto de unidades de análisis de mortalidad por EISP del tercer trimestre  del año 2014 evaluados, para un acumulado de 92 planes evaluados,  de los cuales 63 corresponden a unidades de análisis de mortalidad por ERA , 5 a unidades de análisis de mortalidad por EDA, 15 a unidades de análisis de mortalidad por IRAG, 9 a unidades de análisis de mortalidad por TB y 10 a unidades de análisis de mortalidad por TB en coinfección VIH.  Se evaluaron 13  planes de mejoramiento producto de unidades de análisis de mortalidad por ESPII del año 2015 para un acumulado de 183 Planes de mejoramiento producto de unidades de análisis de mortalidad evaluados (133 por ERA, 18 por IRAG, 5 por EDA, 12 por TB y 15 por TB/VIH). 
16 visitas de seguimiento a la implementación de planes de mejoramiento producto de unidades de análisis de mortalidad por Eventos de Interés en Salud Pública- EISP de los años 2014 y 2015; para un acumulado de 61 visitas de seguimiento a planes de mejoramiento. Las IPS visitadas fueron: ESE Tunjuelito, IPS Torres de especialistas Saludcoop, IPS Cau avenida 68 Saludcoop, IPS Clinica Santa Rosa de Lima . IPS Clinica San Francisco de Asis, IPS Madre Canguro Saludcoop ,  IPS Uiaro Saludcoop, IPS Clinica Policarpa Saludcoop, ESE Santa Clara III nivel, IPS Clinica San Nicolas, IPS Nuestra , IPS 1 de Mayo, ESE Vista Hermosa, ClÍnica Partenon, Cruz Roja  av 68,  Hospital Rafael Uribe Uribe, Colsubsidio Ciudad de Roma, ESE el Tunal , ESE Engativa, IPS HospitalUniversitario San Jose Infantil, IPS Virrey Solis Americas, ESE Occidente de Kennedy, ESE Simon BolÍvar, Clínica Jorge Piñeros Corpas, ESE Centro Oriente, ESE Pablo VI Bosa, ESE Usme, IPS Colsubsidio Quiroga, Fundacion ClÍnica Abood Shaio, ClÍnica Juan N. Corpas,  IPS Complejo Calle 100 Saludcoop, ESE San Cristobal, ESE Hospital del Sur, ESE Usaquen, Cafam Suba, Hospital Vista Hermosa-Cami hvh y Clínica Santa Bibiana, ESE la Victoria , ESE San Blas, IPS Hospital Universitario ClÍnica San Rafael, IPS Sociedad de Cirugía de Bogotá, IPS Colsubsidio calle 26, IPS Unidad de Diagnostico Saludcoop, dispensario de la Policia Nacional sede Kennedy, Instituto Roosevelt y Clínica Federman, IPS Complejo Calle 100 Salud Coop, ESE San Cristóbal, ESE Hospital del Sur, ESE Usaquén, CAFAM Suba, Hospital Vista Hermosa-CAMI y Clínica Santa Bibiana, ESE Santa Clara, IPS Hospital San Carlos, ESE Pablo VI Bosa, IPS Hospital Universitario Infantil San Jose, Hospital Universitario Clinica San Rafael, Ese La Victoria, Hospital De Suba, Hospital De La Misericordia, Coomeva Uba Calle 80, Ips Sociedada De Cirugia De Bogota Hospital De San Jose, Y Ips Clinica Del Occidente, Ese Chapinero, Hospital Central De La Policia Y Clinica Infantil De Colsubsidio, Ips Andar Alqueria ,Cafam Granada Hills, Clinica Maternoinfantil De Saludcoop Y Policlinio Del Olaya, Ese La Victoria , Ese San Blas, Ips Hospital Universitario Clinica San Rafael, Ips Sociedad De Cirugia De Bogota,Ips Colsubsidio Calle 26,Ips Unidad De Diagnostico Saludcoop, Dispensario De La Policia Nacional Sede Kennedy, Instituto Roosevelt Y Clinica Federman
27 sesiones de fortalecimiento institucional ( 28 acompañamientos y 4 sesiones de gestión del conocimiento)  en 31 Puntos de Atención,  en las cuales participaron 344 personas; (337 personal de salud y 7  madres/cuidadores de menores) para un acumulado a la fecha de 69 sesiones de fortalecimiento institucional (51 acompañamientos y 18 sesiones de gestión del conocimiento)  con la participación de 660 personas (641 personal de salud y 19 madres o cuidadores), en 62 Puntos de Atención. Puntos de Atención cubiertos:   ESE Bosa II, Pablo VI Bosa, Hospital Chapinero y CAMI-Trinidad Galán del Hospital del Sur, ESE Vista Hermosa- Cami Jerusalen, ESE Usaquen- Cami Verbenal, ESE Centro Oriente- Cami Jorge Eliecer Gaitan, Colsubsidio Roma,  ESE La Victoria, ESE  Centro Oriente-  Equipo Eri Territorios Saludables, ESE Engativa- Camiferias, ESE Simón Bolívar, ESE Centro Oriente -Cami Perseverancia, Ips Compensar Calle 42, ESE Usme: Cami Santa Librada, ESE Usme,  Cami  Suba, Equipos Territoriales Hospital Vista Hermosa. Centro De Urgencias Y Especialistas Av 68, Colsubsidio Sede Administrativa , ESE Bosa Ii Nivel, Pablo Vi Bosa, Hospital Chapinero, Cami-Trinidad Galan Del Hopspital Del Sur, ESE Meissen. ESE Pablo Vi Bosa, Cami Olaya, Cami Patio Bonito, Upa Patios, Upa Alcala Muzù, Cami Emaus, ESE Rafael Uribe: Cami Chircales, ESE Rafael Uribe: Cami Diana Turbay,ESE Rafael Uribe: Sede Administrativa,ESE San Cristobal: Cami Altamira,Cami Samper Mendoza,Cami Perseverancia,Cami Chapinero- Upa San Fernando, ESE Bosa Ii Nivel, Pablo Vi Bosa, Hospital Chapinero, Cami-Trinidad Galan Del Hopspital Del Sur, ESE Meissen. ESE Pablo Vi Bosa, Cami Olaya, Cami Patio Bonito, Upa Patios, Upa Alcala Muzù, Cami Emaus. ESE Bosa Ii Vel, Pablo Vi Bosa, Hospital Chapinero Y Cami-Trinidad Galan Del Hopspital Del Sur,  ESE Nazareth, IPS Virrey Solis Americas, IPS Virrey Solis Calle 98, CAMI Emaus Hospital Engativa, Clinisanitas Infantil, Cruz Roja Alqueria,Cruz Roja Av 68, Ips Colsubsidio, Ese Hospital Engativa, UPA Quirigua, UPA Bachue, UPA Minuto de Dios, UPA Estrada, UPA Boyacá Real, UPA Estrada, UPA Bella Vista ,UPA Española, UPA  Garcés,  UPA álamos, ESE hospital San Blas II Nivel, IPS Clinica la Colina, CAMI Gaitana , CAMI Gaitana, Centro de Urgencias Y Especialista Av 68, Colsubsidio Roma, IPS Complejo Medico Calle 100,  IPS Clinica La Colina, ESE Vista Hermosa- CAMI Jerusalen, ESE Usaquen- Cami Verbenal, ESE Centro Oriente- CAMI Jorge Eliecer Gaitan, Colsubsidio Roma,  ESE La Victoria.
CONVENIOS
Asesoría, asistencia técnica y seguimiento al desarrollo de las compromisos y productos del convenio interadministrativo 1320 de 2014, celebrado con la ESE Rafael Uribe Uribe, con el objeto de “Aunar esfuerzos técnicos, administrativos y financieros para el fortalecimiento y mejoramiento de la atención integral de los servicios de salud de la Empresa Social del Estado, en el marco de las redes integradas”, para un acumulado de  26 reuniones.
Asesoría, asistencia técnica y seguimiento al desarrollo de las compromisos y productos del convenio interadministrativo 1373 de 2014, celebrado con la ESE El Tunal, con el objeto de “Aunar esfuerzos técnicos, administrativos y financieros para el fortalecimiento y mejoramiento de la atención integral de los servicios de salud de la Empresa Social del Estado, en el marco de las redes integradas”, para un acumulado de  7 reuniones.
Asesoría, asistencia técnica y seguimiento al desarrollo de las compromisos y productos del convenio interadministrativo 1374 de 2014, celebrado con la ESE Santa Clara, con el objeto de “Aunar esfuerzos técnicos, administrativos y financieros para el fortalecimiento y mejoramiento de la atención integral de los servicios de salud de la Empresa Social del Estado, en el marco de las redes integradas”, para un acumulado de  4 reuniones.
Documento de I informe de avance del convenio 1374 de 2014, presentado por la ESE Santa Clara con Observaciones soportadas en la matriz de seguimiento.
Seguimiento a la ejecución del plan de trabajo y cronograma del convenio 1320 de 2014, celebrado con la ESE Rafael Uribe Uribe.
Seguimiento a los avances del  convenios 1320-14, 1373-14 y 1374-14, con corte a junio de 2015.
</t>
  </si>
  <si>
    <t>e04o99m11</t>
  </si>
  <si>
    <t>Meta 11. Rediseñar, reorganizar e integrar funcionalmente la red pública hospitalaria, adscrita a la Secretaría Distrital de Salud de Bogotá, en el marco de la normatividad vigente, al 2016.</t>
  </si>
  <si>
    <t xml:space="preserve">Porcentaje de avance en el rediseño reorganización e integración funcional de la red pública hospitalaria, adscrita a la Secretaría Distrital de Salud de Bogotá </t>
  </si>
  <si>
    <t xml:space="preserve">ASISTENCIA TÉCNICA Y SEGUIMIENTO A LA IMPLEMENTACIÓN DE LA RED PÚBLICA DISTRITAL (PLANES DE SANEAMIENTO FISCAL Y FINANCIERO; PLANES DE DESEMPEÑO FISCAL Y FINANCIERO Y CONVENIOS)
Se realizó seguimiento al convenio 1345 de 2014 de la ESE Chapinero y se solicitaron ajustes al informe de avances del primer trimestre del 2015.
Se asistió a la reunión de Gerentes de la red norte para empalmar el proceso con la DAEPDSS.
APORTE DIRECCION DE ANALISIS DE ENTIDADES PUBLICAS DISTRITALES DEL SECTOR SALUD-DAEPDSS:
Se  realizan  mesas de trabajo con los hospitales: San Blas y Centro Oriente, brindando asistencia técnica en materia financiera, económica,  de indicadores de eficiencia y producción analizando la  información suministrada y realizando  recomendaciones de mejoramiento y alternativas de solución.
Identificación y análisis de las medidas de los PSFS, relacionadas con medicamentos, dispositivos médicos, procesos y programas del servicio farmacéutico: hospitales Simón Bolívar, Victoria, Bosa, Engativa, Fontibón, Meissen, Centro Oriente, San Blas, Chapinero, Suba, Usaquén, Usme, Rafael Uribe y se emite concepto. 
Revisión de los informes del primer trimestre de 2015 de los Planes de Saneamiento Fiscal y Financiero  relacionadas con medicamentos dispositivos médicos de los hospitales Simón Bolívar, Suba y San Blas.
SEGUIMIENTO A CONVENIOS DPSS:
Se actualizó la matriz de seguimiento de convenios y contratos a cargo de la Dirección de Provisión de Servicios de Servicios de Salud, como base para todas las reuniones de seguimiento de convenios que se realizaron en el mes de Junio de 2015
Se realizó reunión de seguimiento de convenios de 2013 para cierre de los convenios de salud sexual y reproductiva, materno, dispositivos, cáncer, humanización, y crónicas. 
Se revisaron documentos, certificaciones de referentes técnicos y supervisores y se elaboraron las siguientes certificaciones para autorizaciones de pago de los siguientes convenios: 1111-2014 San Blas, 1470-2014 Tunal, 1352-2014 Victoria, 1226-2014 Victoria, 1341-2014 San Blas, 1330-2004 Sur, 1322-2014 Usaquén, 1096-2014 Vista Hermosa, 1334-2014 Santa Clara, 1360-2014 Suba, 21321-2014 Tunal, 1410-2014 Meissen, 1327-2014 Kennedy, 1305-2014 Bosa, 1363-2014 Tunjuelito, 1111-2014 San Blas. 
CONVENIOS -(APORTE DIRECCION DE ANALISIS DE ENTIDADES PUBLICAS DISTRITALES DEL SECTOR SALUD-DAEPSS):
Se realizó revisión general de los convenios de  Agosto, noviembre y diciembre del 2012 y 2013 en su cumplimiento y certificación de las obligaciones en trabajo articulado con la Dirección de Provisión  de Servicios  
Solicitud de informes finales de los convenios de Agosto, Noviembre, diciembre 10 y Diciembre 28 a las 22 ESE del distrito, así como las certificaciones de los 22 ESE Talento Humano.
Se realizo Comité integrado por las Direcciones de Análisis de Entidades Públicas del Sector Salud y Provisión de Servicios de Salud, sobre el proceso de liquidación de convenios. 
Se Ingreso la información faltante de los convenios del 10 y 28 de diciembre de 2012  a la macro de seguimiento general de convenios.
Para los convenios de agosto se realizó los requerimientos respectivos a las ESE solicitando el informe final para proceder a su liquidación.
Para los del 10 de diciembre se inicia el proceso de liquidación para lo cual se hace revisión en la macro y en las carpetas físicas con el propósito de identificar la documentación faltante para realizar los requerimientos respectivos a las ESE.
Con la matriz elaborada para los convenios del 28 de diciembre se identificó el estado de los convenios y su fecha de terminación para realizar el requerimiento a los hospitales de los documentos pendientes para iniciar el proceso de liquidación.
Se están elaborando las 22 certificaciones generales para las liquidaciones de los convenios de Diciembre 10 de 2012 para recoger las firmas de los supervisores en la certificación general e iniciar su proceso de liquidación, quedando pendiente la certificación de Talento Humano por parte de la SDS.
Se están elaborando las 18 certificaciones generales para las liquidaciones de los convenios de Agosto, Septiembre y Octubre de 2013 para recoger las firmas de los supervisores en la certificación general e iniciar su proceso de liquidacion
DOCENCIA DE SERVICIOS- APORTE DIRECCION DE ANALISIS DE ENTIDADES PUBLICAS DISTRITALES DEL SECTOR SALUD-DAEPSS):
Se aplica instrumento de medición de cumplimiento de los lineamientos a los convenios docencia servicio  en los hospitales de Usaquen y Engativa. Se  brindo asistencia técnica para la elaboración de los planes de mejora.
</t>
  </si>
  <si>
    <t xml:space="preserve">ASISTENCIA TÉCNICA Y SEGUIMIENTO A LA IMPLEMENTACIÓN DE LA RED PÚBLICA DISTRITAL (PLANES DE SANEAMIENTO FISCAL Y FINANCIERO; PLANES DE DESEMPEÑO FISCAL Y FINANCIERO Y CONVENIOS)
Asistencia  técnica a las 14 ESE categorizadas en riesgo alto y medio, para el análisis de producción y productividad de La vigencia 2014 a los Planes de Saneamiento Fiscal y Financiero, y  a 8 ESE categorizadas en riesgo bajo y sin riesgo a los Planes de Desempeño Institucional Fiscal y Financiero
“Informe de Seguimiento al Programa de Saneamiento Fiscal y Financiero I semestre de 2014”, que contiene análisis  con información de los catorce (14) Hospitales categorizados en riesgo alto y medio, elaborado en conjunto entre la Dirección de Provisión de Servicios de Salud y  Dirección de Análisis de Entidades Públicas Distritales del Sector Salud, enviado al Ministerio de Salud y protección social. 
14 Informes de seguimiento del III – IV trimestre y acumulado anual, de los Programas de Saneamiento Fiscal y Financiero de las 14 ESE Hospitales categorizados en riesgo alto y medio Usme, Suba, San Blas, Engativá, del Sur, Centro Oriente, Fontibón, Chapinero, Meissen, Rafael Uribe, Simón Bolívar, Usaquén, Victoria y Bosa, como apoyo a la Dirección de Entidades Territoriales de la SDS, en los temas relacionados con la producción, productividad y ajuste, modificación o reorganización de servicios.
14 ESE categorizados en riesgo alto y medio Usme, Suba, San Blas, Engativá, del Sur, Centro Oriente, Fontibón, Chapinero, Meissen, Rafael Uribe, Simón Bolívar, Usaquén, Victoria y Bosa, con Asistencia Técnica realizada para el seguimiento a los Programas de Saneamiento Fiscal y Financiero. 
Actas de empalme y entrega desde la Dirección de Provisión de Servicios de Salud –DPSS- del proceso relacionado con la Red Pública y Programas de Saneamiento Fiscal y Financiero -PSFF- y Planes de Desempeño Institucional Fiscal y Financiero –PDIFF-, a la Dirección de Análisis de Entidades Públicas Distritales del Sector Salud –DAEPDSS- de la Secretaría Distrital de Salud –SDS-, en cumplimiento del Decreto 507 del 2013 y la Resolución No 1611 del 06 de octubre del 2014. “Por la cual se modifica el manual específico de funciones y de competencias laborales para los empleos de la planta de personal de la Secretaría Distrital de Salud.
APORTE DIRECCION DE ANALISIS DE ENTIDADES DISTRITALES DEL SECTOR SALUD-DAEPSS
Radicación  oportuna ante el Ministerio de Hacienda y Crédito Público de los informes de Seguimiento al Monitoreo de las  ESE con Programas de Saneamiento Fiscal y Financiero.
Información actualizada con produción, capacidad instalada, indicadores financieros y eficiencia de las ESE (Tablas y gráficas de producción neta primer trimestre 2012-2015 , producción en UVR primer trimestre 2012-2015, Tablas y gráficos de tendencia primer trimestre 2008-2015)  de las  22 ESE de la red pública.
Identificación de puntos críticos de la gestión de las ESE (San Blas y centro oriente),   que permiten aclarar y precisar   las cifras y la información general entre la Secretaria Distrital de Salud  y las ESE de la red publica Distrital adscrita, definiéndose compromisos de gestión entre las partes. 
Se emitió Concepto de las medidas relacionadas con medicamentos, dispositivos médicos procesos y programas del servicio farmacéutico: hospitales Simón Bolívar, Suba y San Blas, como aporte al seguimiento de las medidas adoptadas en los Programas de Saneamiento Fiscal y Financiero por las ESE categorizadas en riesgo medio o alto 
Análisis de los informes del primer trimestre de 2015 de los Planes de Saneamiento Fiscal y Financiero  relacionadas con medicamentos dispositivos médicos de los hospitales: Simón Bolívar, Suba y San Blas. 
CONVENIOS
Certificaciones para tramite de pago de los convenios 1065,1093,1226 y 1470 de 2014, suscrito con los Hospitales Pablo VI Bosa, Suba, Victoria y  Tunal.
Revisión de los Proyectos de Acta y de las certificaciones generales para tramite de liquidación de los convenios No. 2529, 2551, 2114, 1715-2012 Hospital Simón Bolívar, 1087-2012 Hospital Occidente de Kennedy, 1053-2012 Hospital Santa Clara,1089-2012 Hospital Fontibon,1065-2012 Hospital Centro Oriente, 1063-2012 Hospital Nazareth, 1090-2012 Hospital Del Sur y 2110-2012 Hospital Vista Hermosa.
Se elaboraron las siguientes certificaciones de convenios para pago: 932-2014 San Cristobal, 931-2014 Fontibón,  1329-2014 Sur, 1258-2014 Kennedy, 1341-2014 san Blas, 1361-2014 Suba, 1330-2014 Sur, 1375-2014 Usaquen, 1413-2014 Victoria, 1285-2014 san Blas, 1222-2014 Rafael Uribe Uribe, 1111-2014 San Blas, 1352-2014 Victoria, 1326-2014 Kennedy, 1326-2014 kennedy y 1324-2014 Meissen.
Actualización de la matriz de seguimiento de convenios y contratos a cargo de la Dirección de Provisión de Servicios de Servicios de Salud, como base para todas las reuniones de seguimiento de convenios que se realizaron en el mes de Junio de 2015
CONVENIOS APORTE DIRECCION DE ANALISIS DE ENTIDADES PUBLICAS DISTRITALES DEL SECTOR SALUD
Se elaboran las certificaciones generales para las liquidaciones de los convenios de Agosto de 2012, de los cuales se pasan a jurídica 6 convenios para  iniciar su liquidación (Nazareth, La Victoria, Sur, Santa Clara, Simón Bolívar, Kennedy). 
Se elaboran las certificaciones generales para las liquidaciones de los convenios de Noviembre de 2012 las cuales se pasan 4 convenios (Usme, Chapinero, San Cristóbal, Usaquén)  al Despacho para la firma de la  liquidación del convenio.
DOCENCIA DE SERVICIOS- APORTE DIRECCION DE ANALISIS DE ENTIDADES DISTRITALES DEL SECTOR SALUD-DAEPSS
Ajuste de los lineamientos  de los  convenios docencia servicio para las 22 ESE, instrumento de medición de avances de la implementación de los lineamientos de docencia servicio,  definidos para la firma de los convenios y su aplicación en las 22 ESE.
Instrumento de medición  de avance de lineamientos de docencia de servicios definido e aplicado en el Hospital Simón Bolívar, Usaquen y Engativa 
</t>
  </si>
  <si>
    <t xml:space="preserve">ASISTENCIA TÉCNICA Y SEGUIMIENTO A LA IMPLEMENTACIÓN DE LA RED PÚBLICA DISTRITAL (PLANES DE SANEAMIENTO FISCAL Y FINANCIERO; PLANES DE DESEMPEÑO FISCAL Y FINANCIERO Y CONVENIOS)- APORTE DIRECCION DE ANALISIS DE ENTIDADES DISTRITALES DEL SECTOR SALUD-DAEPSS
Identificación , del estado de  sostenibilidad financiera, y de la gestión institucional y administrativa de las ESE, con Programas de Saneamiento Fiscal y Financiero con el fin de evaluar el nivel de cumplimiento de las medidas y generar propuesta de ajustes a las mismas, para ser presentadas al Ministerio de Hacienda y Crédito Público.
APORTE DIRECCION DE ANALISIS DE ENTIDADES DISTRITALES DEL SECTOR SALUD-DAEPSS
Se dispone de información actualizada de  produción, capacidad instalada, indicadores financieros y eficiencia de las ESE, para análisis de eficiencia,  financieros y de producción, que permiten la toma de desiciones por la alta Dirección y las ESE. 
Los análisis efectuados de los informes del primer trimestre de 2015 de los Planes de Saneamiento Fiscal y Financiero  relacionadas con las medidas,  permiten fortalecer  el trabajo de las ESE  a través del establecimiento de la información cierta de la gestión desarrollada y del   acompañamiento y el monitoreo por parte de la Secretaria Distrital de Salud . 
CONVENIOS APORTE DIRECCION DE ANALISIS DE ENTIDADES PUBLICAS DISTRITALES DEL SECTOR SALUD
Se tiene el conocimiento real del estado de los convenios en su aspecto administrativo y en cumplimiento de  sus obligaciones.
</t>
  </si>
  <si>
    <t xml:space="preserve">
El 24 de junio de 2015 inicio el periodo de Ley de Garantías lo cual impide ejecutar los recursos del proyecto 876 Redes para la salud y la Vida hasta el 25 de octubre de 2015.
</t>
  </si>
  <si>
    <t>e04o99m12</t>
  </si>
  <si>
    <t>Meta 12. Gestionar las condiciones económicas necesarias para el correcto funcionamiento de la Asociación Pública Cooperativa de Empresas Sociales del Estado.</t>
  </si>
  <si>
    <t xml:space="preserve"> Porcentaje de avance en la gestión de las condiciones económicas para el funcionamiento de la Asociación Pública Cooperativa de Empresas Sociales del Estado</t>
  </si>
  <si>
    <t xml:space="preserve">NEGOCIACION CONJUNTA --(APORTE DIRECCION DE ANALISIS DE ENTIDADES PUBLICAS DISTRITALES DEL SECTOR SALUD-DAEPSS):
Se realizaron ajustes al  documento Acuerdo sobre lo Fundamental para la conformación del Fondo rotatorio de la Asociación Publica Cooperativa. 
Consolidación del cuadro financiero con información de medicamentos recaudo, venta de servicios a diciembre 2014, gastos medicamentos diciembre 2014 cuadro financiero con información de medicamentos  primer trimestre de 2015 venta de servicios, facturación radicada venta de servicios, gastos medicamentos (compromiso y giro presupuestal.
Gestión para el reporte y consolidación de información de cartera a proveedores de medicamentos y dispositivos médicos de las  ESE con corte a mayo 2015. 
</t>
  </si>
  <si>
    <t xml:space="preserve">Cuadro consolidado distrital del indicador de  ahorro de negociación conjunta del 2014 para ser socializado con las Directivas de la SDS y las ESE, para retroalimentar el proceso y generar acciones de mejoramiento y fortalecimiento al mismo.
Seguimiento al ahorro reportado, como parte del cumplimiento de compromisos de saneamiento fiscal y financiero, para contribuir a la viabilidad financiera de las ESE mediante el acceso a economías de escala en la compra de los insumos descritos.
APORTE DAEPDSS
Documento para el fortalecimiento de la gestión de la Administradora Pública Cooperativa de Bogotá- APC.
Capítulo de negociaciones conjuntas en red, como insumo para la actualización del Documento de conformación y operación de la Red Pública Hospitalaria. 
Información consolidada de los reportes remitidos por 12 hospitales de cuentas por pagar a proveedores de medicamentos.
</t>
  </si>
  <si>
    <t xml:space="preserve">Compra medicamentos  a la cooperativa reportado en el mes de enero a febrero  del 2015  por parte de las ESE, por valor de $607.117.920 lo que significa un ahorro  $25.092.003 lo que significa un ahorro del 6,90% en las compras de líquidos parenterales.
En el mes de   se consolido la información remitida por las ESE del ahorro obtenido de las negociaciones conjuntas, evidenciándose en la vigencia 2014: Valor total compras de las ESE de la red Suroccidente de medicamentos $1.993.814.701, lo que significó un  ahorro de $310.851.651 (13.49%) y de insumos médicos quirúrgicos compras totales por un valor de $1.746.402.338, lo que significa un  ahorro $426.549.584 (19,81%), concluyéndose que la estrategia de negociación conjunta muestra resultados eficientes en la optimización del proceso de compras en las ESE. 
</t>
  </si>
  <si>
    <t>e04o99m13</t>
  </si>
  <si>
    <t>Meta 13. Aumentar a 25% los donantes voluntarios habituales de sangre en pro de la seguridad transfusional de la ciudad, al 2016.</t>
  </si>
  <si>
    <t>14.5% donantes voluntarios habituales. SDS 2011</t>
  </si>
  <si>
    <t xml:space="preserve">Porcentaje de donantes voluntarios habituales de sangre. </t>
  </si>
  <si>
    <t xml:space="preserve">ADMINISTRACIÓN Y PLANEACIÓN ESTRATÉGICA 
Proceso de Contratación
Seguimiento de firmas por parte de la ESE Suba, para el desarrollo del convenio cuyo objeto contractual es “Aunar esfuerzos técnicos, administrativos y financieros para implementar la estrategia de Aprendizaje de Servicio en niños y jóvenes escolarizados, encaminada a fortalecer la Cultura de la Donación Voluntaria y Habitual de sangre en el Distrito”.
Asesoría y asistencia técnica
Asesoría y asistencia técnica vía telefónica y vía virtual a profesionales de los bancos de sangre, servicios transfusionales, estudiantes, ciudadanos y demás usuarios de la Red Distrital de Sangre. En promedio se atendieron entre 8  a 12 consultas telefónicas diarias con un promedio de 5 minutos por contacto, entre 30 y 40 diarias vía virtual, con un promedio de tres minutos por contacto. 
Diez (10) asesorías pos test a donantes de sangre que son remitidos de los bancos de sangre de la ciudad por presentar pruebas confirmatorias positivas para marcadores serológicos. (1, 1, 2, 2, 16, 16, 23, 24, y 25, 25 de JUNIO), con un promedio de 20 minutos de dedicación a cada uno de ellos.
Una (1) asesoría a IPS de la ciudad que va a abrir servicio de transfusión sanguínea 
Una (1) Asesoría al director y a la gerente del banco de sangre Fundación Kalai sobre el uso del aplicativo Red Sangre Módulo información de Donantes de Sangre y revisión de bases de datos de registros ingresados de donantes positivos de este bancos de sangre, durante el año 2014 y lo que va corrido del año 2015. 
Una (1) asesoría telefónica a consultora externa de la Organización Panamericana de la Salud sobre la experiencia en Bogotá relacionada con el proceso de confirmación y remisión a los servicios de salud de los donantes de sangre positivos a marcadores serológicos.  
Generación de documentos y/o informes
Consolidación, análisis y envío de informe a la Coordinación Nacional de Bancos de Sangre y Servicios de transfusión Sanguínea- Instituto Nacional de Salud, correspondiente a las estadísticas de Bancos de Sangre y Servicios de Transfusión Sanguínea del mes de mayo de 2015.
Comunicados técnicos a Bancos de Sangre y Servicios Transfusionales enviados vía correo electrónico.
Organización y/o asistencia a reuniones:
Asistencia a reunión convocada por el MINISTERIO DE SALUD con el Director de Medicamentos y Tecnología en Salud, para que la Coordinación de la Red Distrital de Sangre de Bogotá presentara su experiencia y resultados relacionados con el proceso de confirmación y remisión a los servicios de salud de los donantes de sangre positivos a marcadores serológicos durante el año 2014 y años anteriores desde que se emitió la Circular 082 de 2011 y que fueron atendidos por los 16 bancos de sangre de Bogotá.  
Asistencia como conferencista de la Coordinara de la Red Distrital de Sangre “Estrategias para la Conformación de una Red de Sangre”, en el evento realizado por CRUZ ROJA COLOMBIANA “I Simposio de Medicina Transfusional”.   
Asistencia a reunión, para recibir orientación sobre las bases del premio interamericano a la innovación para la gestión pública efectiva-2015.
Asistencia administrativa:
Organización de archivo físico vivo y Transferencia al Archivo Central de la SDS (entregado a funcionaria María Inés Zalabata) de cinco cajas de archivo físico de los años 2010, 2011 y  2012 de procesos relacionados con la Red Distrital de Sangre.   
DESARROLLO DEL PROGRAMA DISTRITAL PROMOCION DE DONACION VOLUNTARIA Y HABITUAL DE SANGRE.
Jornada Distrital de Donación de Sangre:
Reunión con ocho bancos de sangre y líderes de la Embajada de Activistas por la Paz para revisar avances en la planificación y desarrollo de estrategias de promoción de la XIII Jornada de Donación de Sangre a realizarse el día sábado 20 de junio.
Actualización del archivo de planificación de la XIII Jornada de Donación de Sangre, a celebrarse los días sábado 20 y domingo 21 de junio del presente, modificando los espacios públicos que cambiaron algunos bancos de sangre por falta de oportunidad en la autorización de los mismos, y modificando algunos responsables de la XIII Jornada Distrital que fueron cambiados por los bancos de sangre.
Solicitud, recepción y revisión de documentos en donde se autoriza por parte del IDRD y del IDU el uso de parques y centros comerciales para la instalación de los puntos móviles de la XIII Jornada Distrital de Donación de Sangre.  Envío vía virtual a cada banco de sangre, el soporte del oficio en donde soporta la aprobación del punto en donde se puede ubicar para su participación dentro de la Jornada. 
Gestión con el Área Administrativa de la SDS para la obtención de la póliza de responsabilidad civil extracontractual que cubrirá los espacios públicos autorizados por el IDU para montar los puntos móviles de donación de sangre en la XIII Jornada Distrital. Envío vía virtual a cada banco de sangre, de la póliza que cubre su participación dentro de la Jornada. 
Apoyo a los bancos de sangre que lo requirieron, a través de correo electrónico o vía telefónica, a fin de avalar su participación en la XIII JDDS como integrantes de la Red Distrital de Sangre, para favorecer la autorización de los espacios públicos, especialmente en algunos parques y centros comerciales, intermediando también para evitarles el cobro que les hacen por la ocupación de esos espacios, por tratarse de una Jornada liderada desde la SDS.
Revisión y aprobación final de los documentos publicitarios para la Oficina de Comunicaciones e Salud de la SDS, con el fin de promover y convocar a la ciudadanía para donar sangre durante la XIII JDDS en los puntos móviles instalados en la Ciudad a través de boletín de prensa y mensajes s.m.s. al consolidado de números de celular enviados por los bancos de sangre y a otra base de datos propia de la Oficina de Comunicaciones.
Auditoría a los 17 puntos móviles de donación de sangre instalados en Bogotá para la XIII JDDS 
Ajustes y envío a 13 bancos de sangre de archivo Excel en donde deben diligenciar el informe de los resultados de la XIII JDDS. 
Recepción y consolidación de informes de cada banco de sangre sobre los resultados de la XIII JDDS. 
Celebración Día Mundial del Donante de Sangre junio 14 de 2015
Tres reuniones con la Oficina de Comunicaciones, para el desarrollo y seguimiento de las actividades publicitarias planeadas para el Día Mundial del Donante de Sangre.
Revisión, ajustes y aprobación final de documentos que serán utilizados por la Oficina de Comunicaciones en Salud de la SDS, como instrumentos publicitarios para promocionar masivamente la Celebración del Día Mundial del Donante de Sangre año 2015, de acuerdo a las líneas de acción establecidas por la OPS/OMS y la Red Nacional de Bancos de Sangre del INS.
Proyección de documentos para la oficina de comunicaciones de la SDS relacionados con el Día Mundial del Donante de Sangre año 2015 y de la XIII Jornada Distrital de Donación de Sangre: boletín de prensa, plan de redes, consolidado de números de celular enviados por los bancos de sangre y actualización de la información.
Gestión para actividad de reconocimiento a los funcionarios de los 16 bancos de sangre de Bogotá el día 4 de julio de 2015: autorización y posterior cancelación del auditorio principal, apoyo del IDRD para actividad física y obra de teatro confirmada con libreto y personajes. Se cancelan todas las actividades por falta de los recursos financieros desde la Coordinación de la Red Distrital de Sangre.
Convenios Intra e Interinstitucionales:
Reunión con IDRD - responsable de capacitación, en donde se definió la participación de la Red de Sangre en charlas a la comunidad, cada vez que ellos las programen.
Reunión con IDRD - señor Giovanni Monroy responsable de Desarrollo y Gestión Comunitaria con quien se acordó que posterior a la reunión de coordinadores locales, se dará un espacio a la Referente de promoción de la Red Distrital de Sangre para que les presente charla sobre el tema de la cultura de donación de sangre y a través de ellos llegar a la comunidad que interactúa con los grupos de recreadores del IDRD.
Charlas sobre donación de sangre, dictadas en el cursos de Promoción y Prevención de Urgencias y Emergencias: JUNIO 1 con 90 participantes; JUNIO 2 con 84 participantes y Junio 9 con 118 participantes y 16 junio con 95 participantes. 
Atención y socialización en mesa de trabajo con los bancos de sangre, sobre las nuevas recomendaciones y/o lineamientos dados por el IDU, cuando encuentran situaciones que exponen ante la Red de Sangre respecto al uso de los espacios públicos de Bogotá para la instalación de puntos móviles de donación de sangre.
Seguimiento de procesos de promoción que algunos bancos de sangre están desarrollando con el apoyo de los líderes de la Embajada Activistas por la Paz.
Estrategia de Promoción y Atención de Donantes de Sangre en espacios públicos de la ciudad:
Desarrollo de la mesa de trabajo de programación de los espacios públicos del mes de agosto, con la participación de nueve bancos de sangre.
Preparación para firma de Dirección y envío a IDU de oficio con solicitud de espacios públicos para el mes de agosto.
Retroalimentación a los nueve bancos de sangre que participan en la estrategia, enviando lista de espacios autorizados por el IDU para el uso de los espacios públicos durante el mes de julio/2015.
Asesoría vía telefónica a los bancos de sangre que han solicitado asesoría, peticiones, quejas o reclamos vía telefónica o correo electrónico sobre el uso de los espacios públicos: por cancelación del uso de ellos, porque se cruzan dos, referente al bancos de sangre en un mismo sector o porque no les permiten la instalación del punto móvil de atención de donantes, entre otros. 
DESARROLLO PROGRAMA CONTROL DE CALIDAD EXTERNO DIRECTO E INDIRECTO EN INMUNOSEROLOGÍA PARA BANCOS DE SANGRE. 
Informes y Capacitaciones:
Reunión con Proasecal para revisión de resultados de los 16 bancos de sangre reportados en el análisis de la 9ª. Muestra del Ciclo XXIX de la Evaluación Externa Directa del Desempeño.
DESARROLLO PROGRAMA CONTROL DE CALIDAD EXTERNO EN INMUNOHEMATOLOGÍA PARA BANCOS DE SANGRE Y SERVICIOS DE TRANSFUSIÓN SANGUÍNEA. 
Presentación a los Servicios de Transfusión Sanguínea de los Resultados Programa Evaluación Externa Del Desempeño en Inminohematología - Año 2014. 
PLAN DE CAPACITACIÓN ACTORES DE LA RED DISTRITAL DE SANGRE 
Desarrollo agenda capacitación dirigida a servicios de sangre de la Red en donde se presentó la Estrategia Six Sigma para un Servicio de Sangre: Qué? y  Cómo? y se presentó el tema ¿Qué Hay Detrás de los Resultados de los Servicios de Transfusión Sanguínea?
Finaliza la X réplica del Curso virtual “Curso Básico de Medicina Transfusional”. De los 143 inscritos, 82 (57%) de ellos terminaron el curso de los cuales el 81% (n=66) aprobaron el mismo con puntaje mayor o igual a 70 puntos.  
MANTENIMIENTO Y DESARROLLO DEL SISTEMA DE INFORMACIÓN DE LA RED DE SANGRE. 
Reunión con la ingeniera de la Dirección TIC, para revisión de inconsistencias encontradas en el aplicativo informático Red Sangre – Fase II – Módulo Información de Donantes. Asignación de por lo menos 25 claves de usuarios para acceso a módulos de aplicativo informático Red Sangre. 
Solicitud vía telefónica y consolidación de la información de colecta intra y extramural de los 16 bancos de sangre de Bogotá, correspondiente al mes de JUNIO 2015. 
</t>
  </si>
  <si>
    <t xml:space="preserve">En enero se colectaron 21.836 unidades de sangre total y 3.205 unidades de glóbulos rojos por aféresis, obteniendo un índice de donación de 3,2 unidades x 1000 habitantes (planeado: 2,6 x 1000 hab) para un porcentaje de cumplimiento de 122,2%. Con relación a la meta de donantes voluntarios habituales, donaron sangre 4.285 donantes voluntarios habituales (3.899 sangre total y 386 por aféresis) para un porcentaje de 18,7% (planeado 24%) con cumplimiento de 77,9%.
En febrero se colectaron 22.963 unidades de sangre total y 2.143 unidades de glóbulos rojos por aféresis, obteniendo un índice de donación de 3,2 unidades x 1000 habitantes (planeado: 2,6 x 1000 hab) para un porcentaje de cumplimiento de 122,5%. Con relación a la meta de donantes voluntarios habituales, donaron sangre 4.613 donantes voluntarios habituales (4.276 sangre total y 337 por aféresis) para un porcentaje de 19,2% (planeado 24%) con cumplimiento de 80,1%.
En marzo se colectaron 21.178 unidades de sangre total y 1.100 unidades de glóbulos rojos por aféresis, obteniendo un índice de donación de 2,8 unidades x 1000 habitantes (planeado: 2,6 x 1000 hab) para un porcentaje de cumplimiento de 108.7%. Con relación a la meta de donantes voluntarios habituales, donaron sangre 4.290 donantes voluntarios habituales (3.801 sangre total y 489 por aféresis) para un porcentaje de 19,2% (planeado 24%) con cumplimiento de 79,9%.
En abril se colectaron 21.763 unidades de sangre total y 1.097 unidades de glóbulos rojos por aféresis, obteniendo un índice de donación de 2,9 unidades x 1000 habitantes (planeado: 2,6 x 1000 hab) para un porcentaje de cumplimiento de 111.5%. Con relación a la meta de donantes voluntarios habituales, donaron sangre 4.648 donantes voluntarios habituales (4.204 sangre total y 444 por aféresis) para un porcentaje de 20,2% (planeado 24%) con cumplimiento de 84,1%.
En Mayo se colectaron 20.526 unidades de sangre total y 1.105 unidades de glóbulos rojos por aféresis, obteniendo un índice de donación de 2,7 unidades x 1000 habitantes (planeado: 2,6 x 1000 hab) para un porcentaje de cumplimiento de 105.5%. Con relación a la meta de donantes voluntarios habituales, donaron sangre 3.980 donantes voluntarios habituales (3.478 sangre total y 502 por aféresis) para un porcentaje de 17,3% (planeado 24%) con cumplimiento de 72.0%.
En JUNIO se colectaron 19.621 unidades de sangre total y 1.157 unidades de glóbulos rojos por aféresis, obteniendo un índice de donación de 2,6 unidades x 1000 habitantes (planeado: 2,6 x 1000 hab) para un porcentaje de cumplimiento de 100%. Con relación a la meta de donantes voluntarios habituales, donaron sangre 4.491 donantes voluntarios habituales (3.977 sangre total y 514 por aféresis) para un porcentaje de 21,5% (planeado 24%) con cumplimiento de 89.8%.
Los logros acumulados de 01 de enero hasta el 30 de JUNIO evidencian que se han colectado 137.694 unidades de sangre (127.887 unidades de sangre total y 9.807 unidades de glóbulos rojos por aféresis), obteniendo un índice de donación acumulado de 17,5 unidades x 1000 habitantes (planeado: 15,6 x 1000 hab) para un porcentaje de cumplimiento acumulado de 111,9%. Con relación a la meta acumulada de donantes voluntarios habituales, han donado  sangre 26.307 donantes voluntarios habituales (23.635 sangre total y 2.672 por aféresis), para un porcentaje de 19,3%; 4,7 puntos por debajo de lo planeado (24%), con cumplimiento acumulado de 80,5%.
</t>
  </si>
  <si>
    <t xml:space="preserve">Las 137.694 unidades de sangre colectadas entre enero y JUNIO ha permitido transfundir para este periodo por lo menos 165.961 componentes sanguíneos (entre glóbulos rojos, plasma, crioprecipitado y plaquetas), a por lo menos 40.005 pacientes en 84 clínicas y hospitales de Bogotá.
Con relación a donantes voluntarios habituales, el logro acumulado hasta el mes de JUNIO indica que se han atendido 26.307 donantes voluntarios habituales que representa el 19,3% de donantes de Bogotá; 4,7 puntos por debajo de la meta planteada que era de 24%.
Justificación: el indicador mensual de cumplimiento es de 24%, que es un indicador constante para todos los meses, no es indicador incremental ni acumulativo. 21,5% corresponde al cumplimiento del mes de JUNIO.
</t>
  </si>
  <si>
    <t xml:space="preserve">Durante el mes de JUNIO no se dispuso de recurso humano que realizará actividades relacionadas con el Programa de Hemovigilancia, gestión de la calidad en servicios de sangre y administración y mantenimiento del sistema de información de la Red Distrital de Sangre. Este personal históricamente ha sido contratado. No se cuenta con profesional especializado referente del proceso de gestión de la Calidad en la Red Distrital de Sangre, cargo de planta Grado 27 que quedó disponible para ser ocupado por derecho preferencial.   Se dejaron de realizar actividades que generan atrasos y no continuidad de procesos, donde se relacionan entre las principales: 
Ausencia de soporte técnico a la gran mayoría de usuarios del aplicativo informático Red Sangre y demás herramientas que hacen parte del sistema de información de la Red Distrital de Sangre.
No repuesta a 5 solicitudes enviadas a la Coordinación de la red por parte de usuarios del aplicativo informático Red Sangre. 
No hubo seguimiento diario a la alimentación de las bases de datos correspondientes al mes de marzo, abril, mayo y junio de 2015 sobre “Disponibilidad Componentes Sanguíneos en Bogotá” que deben realizar los 16 Bancos de Sangre y por tanto no se alimentó el respectivo tablero de control. 
No hubo revisión ni análisis de fichas RAD y RAT recibidas durante el mes de JUNIO y que fueron reportadas vía física y virtual por los 16 bancos de sangre y 84 servicios transfusionales. 
No se dio repuesta a tres (3) solicitudes enviadas a la Coordinación de la red relacionadas para el desarrollo del Programa de Hemovigilancia en tres IPS de la ciudad. 
No realización de análisis individual de no conformidades en bancos de sangre y servicios de transfusión asociadas con el sistema de gestión de la calidad. 
</t>
  </si>
  <si>
    <r>
      <t xml:space="preserve">Para el desarrollo del Programa de Hemovigilancia, Gestión de la Calidad y mantenimiento del sistema de información de la Red Distrital de Sangre, se requiriere de recurso humano con el cual no se contó durante el mes de JUNIO. </t>
    </r>
    <r>
      <rPr>
        <sz val="8"/>
        <color indexed="8"/>
        <rFont val="Calibri"/>
        <family val="2"/>
      </rPr>
      <t xml:space="preserve">
</t>
    </r>
  </si>
  <si>
    <t>e04o99m14</t>
  </si>
  <si>
    <t>Meta 14. Aumentar la Tasa de Donación a 22 donantes efectivos de órganos y tejidos x 1.000.000 de habitantes en Bogotá D.C, A 2016.</t>
  </si>
  <si>
    <t>17,7 donantes efectivos de organos y tejidos. (2011)</t>
  </si>
  <si>
    <t xml:space="preserve"> Tasa de Donación de donantes efectivos de órganos y tejidos </t>
  </si>
  <si>
    <t>11,18 donantes por millon de población</t>
  </si>
  <si>
    <t xml:space="preserve">ASESORÍA Y ASISTENCIA TÉCNICA INFORMACIÓN Y COMUNICACIONES
En el Eje de Información se ejecutaron  treinta y seis  (36) jornadas de asesorías y asistencias técnicas en información y comunicaciones, con un total de trescientas cuarenta y seis personas informadas (346), discriminadas así:
Asesoría y Asistencia en atención al usuario, personalizada y vía telefónica se realizaron veintidos (22) actividades, con un número de personas e informadas y sensibilizadas de veintidos (22).
Asesoría y Asistencia Técnica en promoción se ejecutaron trece  (13) charlas en  las siguientes instituciones: 
• Colegio San Benito Abad (2) 
• Hospital Tunal - Estudiantes de la ECCI (1)
• Hospital Pablo VI de Bosa (5)
• Hospital Militar Central (1)
• Fundacion Santafe de Bogota (1)
• Clinica Miocardio (1)
• DIAN (2)
Con un número de personas sensibilizadas de quinientas veinticuatro  (524).
Asesoría y Asistencia Técnica en comunicaciones se ejecutaron una (01) Jornadas en las siguientes instituciones:
• Hospital meissen (1)
Con un número de personas  informadas de cien (100).
ASESORÍA Y ASISTENCIA TÉCNICA EDUCACIÓN
En el marco de Asesoría y Asistencia Técnica en educación  con énfasis en Gestión Operativa,  dirigida a funcionarios de IPS generadoras; se realizaron treinta (30) jornadas de capacitación en las siguientes instituciones:
• Colegio José María  Vargas Vila (1)
• Colegio Venecia (2)
• Colegio Heladia Mejia (9)
• Colegio FEARC (4)
• Colegio Militar Jose Antonio Galan (4)
• Colegio Altamira (2)
• Colegio Manuelita Saenz (8)
Con un número de personas capacitadas de mil cuatrocientos veinticinco (1425).
</t>
  </si>
  <si>
    <t xml:space="preserve">Aparte de recibir alertas generadas en Bogotá, se recibieron alertas de otros departamentos que hacen parte del área de jurisdicción de la coordinación regional; en este sentido se evidencia que hasta el mes de Junio  tenemos un total de 603 alertas representadas así: 
457 originadas en Bogotá (76%), 102 en la Regional 1 (17%) y  44 en otras regionales (7%) (Antioquia, Valle, Santader, Norte de Santander, Risaralda y Cauca).
Estas alertas se gestionaron en un 100%, dando respuesta del 100% en la logística y el apoyo de la gestión operativa. Hasta el mes de Junio los noventa y ocho (98) donantes efectivos en la regional se distribuyeron de la siguiente manera: sesenta y seis (66) donantes efectivos en Bogotá, quince (15) de la Regional y diecisiete (17) de otras regionales. 
La gestión operativa partió desde la recepción de la alerta, entrevista familiar con consentimiento para la donación, asesoría y acompañamiento telefónico en envío de muestras sanguíneas, resultados de pruebas inmunogenética, infecciosas y Citotóxicos, distribución y asignación de componentes anatómicos, logística del transporte de los mismos en otras ciudades diferentes a Bogotá, del área de jurisdicción de la regional Nº1. 
Los sesenta y seis (66) donantes consentidos en Bogotá hasta el mes de Junio se originaron en las siguientes Instituciones y se rescataron componentes anatómicos de la siguiente manera:
Empresas Sociales del Estado:
• Hospital El Tunal: 1 donante utilizado, se rescatan y trasplantan 1 hígado y 2 riñones.
• Hospital Meissen: 2 donantes utilizados, se rescatan 2 pulmones y se descarta 1, se rescatan y trasplantan 2 hígados y 4 riñones.  Se rescata 1 hueso y 1 piel.
• Hospital Occidente de Kennedy: 9 donantes, 1 proceso cancelado por PCR y 8 donantes utilizados en los que se rescatan y trasplantan: 1 corazón, 1 pulmon, 6 hígados. Se rescatan 14 riñones, se trasplantan 12 y se descartan 2. Se rescatan 3 corneas y 3 hueso.
• Hospital San Blas: 1 donante utilizado en el que se rescató 1 tejido oseo.
• Hospital Simon Bolívar: 1 donante utilizado en el que se rescata y trasplanta 1 hígado y 2 riñones.  Se rescata 1 cornea, 1 tejido oseo y 1 piel.
IPS Trasplantadoras:
• Clínica Marly: 1 donante donante utilizado, se rescatan y trasplantan 1 corazón, 2 pulmones, 1 hígado y 2 riñones
• Fundación Abood Shaio: 5 donantes utilizados: se rescatan y trasplantan  1 corazón, 3 hígados, 10 riñones. Se rescatan  2 cornea y 1 piel
• Clínica Universitaria Colombia: 5 donantes consentidos, dos cancelados por PCR y reporte de infecciosas y 3 donantes utilizados en los que se rescatan y trasplantan 2 hígados y  2 riñones y se rescata 1 piel.
• Fundación Cardioinfantil: 3 donantes consentidos, uno cancelado por Candidemia y dos donantes utilizados en los que se rescatan y trasplantan 2 pulmones y 2 hígados.
• Fundación Santafe: 3 donantes utilizados en los que se rescatan y trasplatan 3 hígados, se rescatan 6 riñones de los cuales 3 se trasplantan, 1 se envía a la Regional 3 y 2 se descartan por resultado de biopsia.
• Hospital Universitario San Ignacio: 7 donantes utilizados en los que se rescatan y trasplantan 4 hígados y 8 riñones.  Se rescatan 1 cornea, 3 tejido oseo y 1 piel.
• Hospital San Jose: 2 donantes utilizados en los que se rescatan: 2 cornea, 1 hueso y 1 piel.
• Hospital Universitario Mayor: 3 donantes utilizados en los que se rescatan y trasplantan: 1 hígado y 6 riñones.
IPS Privadas
• Clínica de Occidente: 2 donantes utilizados en los que se rescatan y trasplantan 1 pulmón y 2 riñones.  Se rescatan 2 hígados, se trasplanta 1 y 1 se envía a una urgencia cero de la Regional 2. Se rescata 1 cornea y 1 hueso
• Clínica Fundadores: 1 donante utilizado. Se rescata 1 cornea y 1 hueso
• Clínica Los Nogales: 2 donantes utilizados.  Se rescata y trasplanta 1 hígado; se rescatan 4 riñones, se trasplantan 2 y se descartan 2. 
• Clínica Medical Pro info: 4 donantes consentidos: 1 descartado por sepsis pulmonar y 3 donantes utilizados en los que se rescatan 2 hígados y se envia 1, se rescatan y trasplantan 6 riñones.  Se rescatan 1 cornea y 1 hueso.
• Clínica Nueva: 2 donantes utilizados en los que se rescatan y trasplantan 4 riñones. Se rescata 1 cornea, 2 huesos y 1 piel.
• Clínica Partenon: 1 donante utilizado; se rescatan y trasplantan 2 riñones.
• Hospital Clínica San Rafael: 3 donantes utilizados en los que se rescatan y trasplantan 4 riñones. Se rescata 1 cornea, 1 hueso y 1 piel.
• Clínica Santa Bibiana: 2 donantes: 1 consentido y cancelado por resultado de infecciosas y 1 donante utilizado en el que se rescatan y trasplantan 2 riñones.
• Hospital Militar Central: 2 donantes: 1 consentido y cancelado por resultado de infecciosas y 1 donante utilizado en el que ser rescata y trasplanta 1 hígado.
• Hospital San Jose Infantil: 2 donantes consentidos: 1 cancelado por hallazgos intraoperatorios y 1 utilizado en el que se rescatan 1 cornea y 1 piel.
• Saludcoop 104: 2 donantes utilizados en los que se rescata y trasplanta 1 riñon y se rescata 2 cornea y 2 piel:
Hasta el mes de Junio, donantes (66) donantes rescatados en Bogotá se rescataron los siguientes componentes anatómicos: Corazón 3, Pulmones 8, Hígados 32, Riñones 81, Córneas 20, Donantes de Tejido Óseo 19 y Donantes de Piel 13. 
Hasta el mes de Junio, en el área de jurisdicción de la Regional Nº1 Red de Donación y Trasplantes, exceptuando el Distrito Capital se obtuvieron 15 donantes consentidos de órganos y tejidos. Se rescatan tejidos: 3 córneas, 5 donantes de tejido óseo y 2 donantes de piel. Los órganos rescatados son: 20 Riñones, 07 Hígados y 02 Corazones. Los 15 donantes tuvieron la siguiente distribución: 
Hasta el mes de Mayo, en el área de jurisdicción de la Regional Nº1 Red de Donación y Trasplantes, exceptuando el Distrito Capital se obtuvieron 13 donantes efectivos de órganos y tejidos. Se rescatan tejidos: 4 córneas, 5 donantes de tejido óseo y 1 donantes de piel. Los órganos rescatados son: 20 Riñones, 07 Hígados y 02 Corazones. Los 13 donantes tuvieron la siguiente distribución: 
Cundinamarca
• Hospital de La Samaritana: 3 donantes utilizados:  se rescatan y trasplantan: 1 corazón, 1 hígado y  4 riñones y 1 cornea y 2 hueso.
• Hospital de Facatativa: 1 donante utilizado en el que se rescata y trasplanta 1 corazon y 2 riñones
• Procardio: 2 donantes utilizados en los que se rescata y trasplantan 2 riñones y 1 cornea, 1 hueso y piel.
Boyacá
• Hospital Regional de Duitama: 1 donante utilizado del cual se rescatan y trasplantan  1 hígado y 2 riñones. Se rescata 1 hueso.
• Clínica de Especialistas de Sogamoso: 1 donante utilizado del cual se rescatan 1 hígado y 2 riñones.
• Hospital San Rafael de Tunja: 1 donante utilizado del cual se rescatan 1 hígado, 2 riñones y tejido óseo.
Tolima
• Hospital Federico Lleras Acosta: 3 donantes consentidos: 1 cancelado porque la familia se retracta de la decisión para donar y 2 donantes utilizados en los que se rescatan y trasplantan 1 hígado y 4 riñones. Se rescata 1 cornea y 1 piel.
• Clínica Minerva: 1 donante utilizado, se rescatan y trasplantan 1 hígado y 2 riñones.
• Clínica Tolima: 1 donante consentido pero cancelado por ventana inmunológica.
Meta:
• Hospital Departamental de Villavicencio: 1 donante utilizado del cual se rescatan 1 hígado y 2 riñones. 
Hasta el mes de Junio se recibieron de otros departamentos fuera de la jurisdicción de la Regional Nº1 Red de Donación y Trasplantes (Antioquia y Valle), se obtuvieron 17 donantes efectivos de órganos. De los cuales se recibieron y trasplantaron 6 Corazones, 7 Hígado, 9 riñones.
Hasta el mes de Junio de 2015 se han ejecutado doscientos cincuenta y siete (257) jornadas de asesoría y asistencia técnica,  en información y comunicación en las siguientes instituciones: Empresa Sepecol, Comunidad Hospital el Tunal, Hospital Pablo VI de Bosa, Hospital San Cristóbal, Hospital Santa Clara, Hospital Meissen (periódico), Feria servicio  ciudadano localidad de Usme y Colegio san Bartolomé, Colegio San Benito Abad,  Ministerio de defensa y Feria del Servicio al ciudadano supercade Ciudad Bolívar. Hospital Central de la Policía, Hospital Militar Central, Funadacion Santafe de Bogota, Clinica Miocardio, Fundación Yanapaqui, DIAN, Dona Bogotá 2015, Corferias – Feria del libro, Hospital del Sur, Empresa Gecolsa, Escuela de Suboficiales González Jiménez de Quesada, Hospital Tunal, Universidad Manuela Beltran, Corporacion Educativa Iberoamericana,  Feria del servicio al ciudadano localidad mártires, CRUE Cundinamarca, Tu Llanta, Estudiantes de la ECCI. Con un número total de personas sensibilizadas de mil novecientos treinta y nueve  (1939)  personas.
Hasta el mes de Junio de 2015 se han realizado cuarenta y cinco (45) jornadas de asesorías y asistencias técnicas en educación con énfasis en Gestión Operativa en las siguientes instituciones: Hospital de Santa Clara,  Hospital de Tunjuelito, Hospital Pablo VI de Bosa, Hospital del Sur, Hospital de San Cristóbal, Clinica Medical Proinfo , Universidad del Bosque, Hospital Militar, Hospital  Tunal, Clínica Centenario. Hospital Tunal, Escuela de Suboficiales González Jiménez de Quesada, colegio José María  Vargas Vila, colegio Venecia, Colegio Heladia Mejia, Colegio FEARC, Colegio Militar Jose Antonio Galan, Colegio Altamira, Colegio Manuelita Saenz, Con un total de personas capacitadas de Mil ochocientas ochenta y dos (1882).
</t>
  </si>
  <si>
    <t xml:space="preserve">TASA DE DONACIÓN ACUMULADA PARA BOGOTÁ EL MES DE JUNIO 2015
La Tasa de Donación correspondiente al mes de Enero: 1.16 ajustada 2.31, donantes por millón de población (d.p.m.p), en Febrero: 1.67 ajustada 2.44, d.p.m.p, en Marzo: 1.54 ajustada 2.19 d.p.m.p.  Abril 1.80 d.p.m.p Mayo 0.90 d.p.m.p Junio 1.54 d.p.m.p (pendiente dato de rescates combinados en INML para ajustar los meses de abril, mayo y junio) Acumulado: 11.18 d.p.m.p 
La gestión realizada hasta el mes de Junio, permitió beneficiar a 196 personas con trasplante de órganos; 11 recibieron trasplante de corazón, 5 recibieron trasplante de pulmón ( 3 bipulmonares y 2 unipulmonares), 5 recibieron trasplante combinado hígado-riñon, 37 recibieron trasplante de hígado y 98 recibieron trasplante de riñón. 
Hasta el mes de Junio, cincuenta y cinco (66) donantes efectivos en Bogotá se rescataron los siguientes componentes anatómicos: Corazón 3, Pulmones 8, Hígados 32, Riñones 81, Córneas 20, Donantes de Tejido Óseo 19 y Donantes de Piel 13. 
Hasta el mes de Junio, en el área de jurisdicción de la Regional Nº1 Red de Donación y Trasplantes, exceptuando el Distrito Capital se obtuvieron 15 donantes efectivos de órganos y tejidos. Se rescatan tejidos: 3 córneas, 5 donantes de tejido óseo y 2 donantes de piel. Los órganos rescatados son: 22 Riñones, 07 Hígados y 02 Corazones
</t>
  </si>
  <si>
    <t>e04o99m15</t>
  </si>
  <si>
    <t>Meta 15. Desarrollar un programa de donación de órganos y tejidos en ESE, adscritas a la Secretaria Distrital de Salud, a 2016.</t>
  </si>
  <si>
    <t xml:space="preserve">Porcentaje de avance en el desarrollo de un programa de donaciòn de organos y tejidos en las ESE </t>
  </si>
  <si>
    <t xml:space="preserve">ASESORÍA Y ASISTENCIA TÉCNICA LINEAMIENTOS DEL PROGRAMA
En este mes no se ejecutaron actividades.  
ASESORÍA Y ASISTENCIA TÉCNICA. ÉNFASIS EN PROMOCIÒN
En seis (06) ESE del Distrito se realizaron, Diez (10) asesorías y asistencias técnicas con énfasis en Promoción, discriminadas de la siguiente manera:
• Hospital Vista Hermosa (1)
• Hospital Usme (3)
• Hospital Suba(2)
• Hospital del Sur (1)
• Hospital Usaquen (1)
• Hospital  Engariva (2)
Con un número de personas informadas de doscientas noventa y una    (291).
En tres (03) ESE del Distrito se realizaron, tres (03) asesorías y asistencias técnicas con énfasis en Facturación, discriminadas de la siguiente manera:
• Hospital Tunjuelito (1)
• Hospital Pablo VI de Bosa (1)
• Hospital Santa Clara (1)
Con un número de personas informadas trece (13).
ASESORÍA Y ASISTENCIA TÉCNICA. ÉNFASIS EN GESTIÓN OPERATIVA
En seis (06) ESE del Distrito se realizaron, trece (13) asesorías y asistencias técnicas con énfasis en Gestión Operativa, discriminadas de la siguiente manera:
• Hospital Tunal (2)
• Hospital Usme (2)
• Hospital Fontibon (3)
• Hospital Rafael Uribe (1)
• Hospital Militar Central (5)
Con un número de personas informadas de trescientas catorce (314).
ASESORÍA Y ASISTENCIA TÉCNICA. ÉNFASIS EN AUDITORIA
En dos (02) ESE del Distrito se realizaron, dos (02) asesorías y asistencias técnicas con énfasis en Auditoria, discriminadas de la siguiente manera:
• Hospital Meissen (1)
• Hospital Kennedy (1)
Con un número de personas informadas diez (10).
ASESORÍA Y ASISTENCIA TÉCNICA. ÉNFASIS EN SISTEMA DE INFORMACION
En cinco (05) ESE del Distrito se realizaron, cinco (05) asesorías y asistencias técnicas con énfasis en Sistemas de información, discriminadas de la siguiente manera:
• Hospital Tunal (1)
• Hospital Meissen (1)
• Hospital Fontibon (1)
• Hospital del Sur (1)
• Hospital Militar Central (1)
Con un número de personas informadas de veinte (20).
MANEJO DE ARCHIVO
Se mantuvo actualizado y organizado las evidencias de las actividades realizadas en las 22 ESE del distrito en el mes de Junio.
</t>
  </si>
  <si>
    <t xml:space="preserve">Hasta el mes de Junio se visitaron dieciséis (16) veces las ESE del Distrito: Hospital Usaquén, Hospital Suba, Hospital Simón Bolívar, Hospital Engativá, Hospital Chapinero, Hospital de Bosa, Hospital del Sur, Hospital de Kennedy, Hospital de Fontibon. Realizando veinte (20) capacitaciones relacionadas con   Asesorías y Asistencias Técnicas de Lineamientos  del  Programa de Garantía de Calidad de Donación de Órganos y Tejidos con énfasis Lineamientos generales, para un total de veinte (20) funcionarios informados.
Hasta el mes de Junio se visitaron cuarenta y dos (42) veces las ESE del Distrito Hospital de Santa Clara, Hospital de San Blas, Hospital Pablo VI de Bosa, Hospital Simón Bolívar ,  Hospital de Meissen,  Hospital Chapinero,  Hospital  Usaquén, Hospital  Tunal,  Hospital Tunjuelito,  Hospital Vista Hermosa, Hospital Usme, Hospital Nazareth, Hospital Usme, Hospital Suba, Hospital Fontibon, Hospital de Kennedy, Hospital de Bosa, Hospital del sur, Hospital la Victoria, Hospital San Cristóbal, Hospital Centro oriente, Hospital Engativa Realizando cincuenta y cinco (55) capacitaciones relacionadas con Asesorías y Asistencias Técnicas de Lineamientos  del  Programa de Garantía de Calidad de Donación de Órganos y Tejidos con énfasis en promoción, para un total de quinientas noventa y cuatro  (594) funcionarios informados.
Hasta el mes de Junio se visitaron diez (10) veces las ESE del Distrito: Hospital de San Cristóbal, Hospital de San Blas, Hospital Pablo VI de Bosa y Hospital de Fontibón, Hospital Tunjuelito, Hospital Santa Clara. Realizando diez (10) Asesorías y Asistencias de Lineamientos del Programa de Garantía de Calidad de Donación de Órganos y Tejidos con énfasis en facturación, para un total de setenta y ocho (78) personas informadas.
Hasta el mes de Junio se visitaron dieciseis (16) veces las ESE del Distrito: Hospital de Santa Clara, Hospital Pablo VI, Hospital de Meissen, Hospital el Tunal y Hospital San Blas, Rafael Uribe Uribe, Hospital de Usme, Hospital Fontibon, Hospital Militar Central, Realizando treinta y dos (32) Asesorías y Asistencias Técnicas de Lineamientos del Programa de Garantía de Calidad de Donación de Órganos y Tejidos con énfasis en Gestión Operativa; para un total de seiscientos sesenta (660) personas asesoradas.
Hasta el mes de Junio se visitaron cinco (05) veces las ESE del Distrito: Hospital Pablo VI de Bosa, Hospital Tunjuelito, Hospital de Kennedy, Hospital Meissen, realizando cinco (05) Asesorías y Asistencias Técnicas de Lineamientos  del  Programa de Garantía de Calidad de Donación de Órganos y Tejidos con énfasis en Auditoría; para un total quince (15) personas asesoradas.
Hasta el mes de Junio se visitó doce (12) veces  las ESE del distrito: Hospital de Fontibón, Hospital Simón Bolívar, Hospital del Sur, Hospital de pablo VI de Bosa, Hospital el Tunal, Hospital San Cristóbal, Hospital de Meissen, Realizando doce (12) Asesorías y Asistencias de Lineamientos del Programa de Garantía de Calidad de Donación de Órganos y Tejidos con énfasis en Sistemas de Información; para un total de treinta y cinco (35) personas asesoradas.
</t>
  </si>
  <si>
    <t xml:space="preserve">Hasta el mes de Mayo de 2015 las ESE han generado nueve (13) donantes efectivos:
• Hospital Occidente Kennedy: 9 donantes efectivos de los cuales se rescatan 5 Hígados, 14 Riñones, 1 corazón, 1 pulmón, 06 córneas y dos donaron tejido óseo. Uno se cancela por PCR antes de iniciar el rescate
• Hospital San Blas: 1 donante efectivo del cual se rescata tejido óseo. 
• Hospital Tunal: 01 donante: 01 Hígado, 02 riñones.
• Hospital Simón Bolívar: 1 donante efectivo del cual se rescatan 1 hígado, 2 riñones, 2 córneas, tejido óseo y piel.
• Hospital de Meissen: 1 donante efectivo del cual se rescatan 1 hígado, 2 riñones, tejido óseo y piel.
</t>
  </si>
  <si>
    <t>DIRECCIÓN DE PLANEACIÓN Y SISTEMAS 
SISTEMA INTEGRADO DE GESTIÓN
CONTROL DOCUMENTAL
SEGUIMIENTO ACTIVIDADES PROYECTOS DE INVERSIÓN 
Codigo: 114 - PLI - FT - 061 V.01</t>
  </si>
  <si>
    <t>Proyecto</t>
  </si>
  <si>
    <t>Numero de
Proyecto</t>
  </si>
  <si>
    <t>Actividad</t>
  </si>
  <si>
    <t>1 - RECURSOS PROPIOS (ENTIDADES TERRITORIALES)</t>
  </si>
  <si>
    <t>2 - SISTEMA GENERAL DE PARTICIPACIONES</t>
  </si>
  <si>
    <t>3 - FOSYGA</t>
  </si>
  <si>
    <t>4 - TRANSFERENCIAS NACIONALES (Rentas Contractuales)</t>
  </si>
  <si>
    <t>6 - RENTAS CEDIDAS</t>
  </si>
  <si>
    <t>7 - RECURSOS DE CAJAS DE COMPENSACIÓN FAMILIAR</t>
  </si>
  <si>
    <t>8 - RENDIMIENTOS FINANCIEROS - RECURSOS DEL BALANCE</t>
  </si>
  <si>
    <t>9 - PRESTACIÓN DE SERVICIOS DE LABORATORIO DE SALUD PUBLICA(LDSP)</t>
  </si>
  <si>
    <t>13 - OTROS RECURSOS DE BANCA NACIONAL Y MULTILATERAL</t>
  </si>
  <si>
    <t>DEFINITIVO</t>
  </si>
  <si>
    <t>EJECUTADO O COMPROMETIDO</t>
  </si>
  <si>
    <t>%</t>
  </si>
  <si>
    <t>1.1. Elaboración del diagnóstico y análisis de las necesidades de atención en salud de la población de Bogota y lineamientos técnicos para la conformación y operación de las redes integradas de servicios de salud en el Distrito Capital.</t>
  </si>
  <si>
    <t xml:space="preserve">Porcentaje de avance en la Elaboración del diagnostico y análisis de las necesidades de atención en salud de la población de Bogota y lineamientos técnicos para la conformación y operación de las redes integradas de servicios de salud en el Distrito Capital. </t>
  </si>
  <si>
    <t xml:space="preserve">ACTUALIZACIÓN DEL DX DE SALUD EN LO QUE RESPECTA A LA PROVISIÓN DE SERVICIOS DE SALUD
Se continuó con la participación  del taller del Ministerio de la Protección Social, para el tema del manejo de la bodega SISPRO, para los cubos, de vacunación y módulo geográfico,                    como insumo para la actualización del diagnóstico de salud con relación a la provisión de servicios.
Se participó en el taller del sistema de información SISPRO, con el equipo de la Dirección de Prestación de Servicios y Atención Primaria del Ministerio de Salud y Protección Social, para la revisión de procesos de análisis de información en salud: a) Jornada de Capacitación en el Manejo del SISPRO b) Generación de tablas dinámicas del Sistema Integrado de Información de la Protección Social, SISPRO. 
Se validó la estructura del diagnóstico, para el Análisis de la Situación de Salud – ASIS- de Bogotá D.C., con la  Dirección de Prestación de Servicios y Atención Primaria del Ministerio de Salud y Protección Social- MSPS
Se diseñó el Plan de Análisis dela situación de salud, y se avanzó en la definición de indicadores, con los componentes del diagnóstico del ASIS y se validó con la  Dirección de Prestación de Servicios y Atención Primaria del MSPS.
Se realizó socialización al Equipo de Redes de la Dirección de Provisión de Servicios de Salud de la SDS, los avances del documento de diagnóstico en los capítulos de 1) caracterización del territorio, 2) Comportamiento Demográfico, 3) Situación de Salud de la Población y 4) Aspectos socioeconómicos, además del del Plan de Análisis. 
ACTUALIZACIÓN DIAGNÓSTICO DE LAS ESE- (APORTE DIRECCIÓN DE ANALISIS DE ENTIDADES PUBLICAS DISTRITALES DEL SECTOR SALUD-DAEPDSS):
Se realizó la actualización de la Información de Producción de los años 2013 y 2014 de Consulta Externa, Urgencias, Partos y Cesáreas, Hospitalización, Gestión Hospitalaria, Cirugía, Apoyo y Diagnostico, Laboratorio Clínico y Producción por Red (Oferta Teórica, Demanda Potencial, Superávit o Déficit año 2014). 
Se participó en actualización del documento de redes en el capítulo de producción 2011-  2014.
Se realizó Análisis de producción, productividad,  producción UVR y análisis de eficiencia Distrital, por sub red, por Hospital para las vigencias 2011-2014, 2013-2014 y primer trimestre 2011-2015.
LINEAMIENTOS PARA LA CONFORMACIÓN , ORGANIZACIÓN, GESTIÓN, SEGUIMIENTO Y EVALUACIÓN DE LAS REDES INTEGRADAS DE PRESTACIÓN DE SERVICIOS DE SALUD
Se diseño la metodología de análisis  para la Conformación, Organización, Gestión, Operación, Seguimiento y Evaluación de la Red de Prestación de Servicios de Salud de Bogotá D.C.
Se elaboró Presentación en PowerPoint, que contiene el diseño de la metodología de análisis, para la Conformación, Organización, Gestión, Operación, Seguimiento y Evaluación de la Red de Prestación de Servicios de Salud de Bogotá D.C, para su socialización
Se realizó la preparación de las diferentes  reuniones con la  Dirección de Prestación de Servicios y Atención Primaria del Ministerio de Salud y Protección Social, para la revisión de los planteamientos metodológicos desarrollados por el MSPS, revisión  de procesos de análisis  de información en salud y presentación de avances y validación del Plan de análisis que contine los indicadores del Análisis de la Situación de  Salud de Bogotá D.C.
Partipación en las diferentes reuniones con la  Dirección de Prestación de Servicios y Atención Primaria del Ministerio de Salud y Protección Social, con el fin de realizar: 1.- Revisión de Planteamientos Metodológicos Planteamiento Metodológico desarrollado por el Ministerio de Salud y Protección Social para los procesos de Conformación y organización de las Redes de Prestación de Servicios de Salud, planteaminto adoptado y adaptado por la Secretaria Distrital de Salud- SDS
IMPLEMENTACIÓN RED PUBLICA DISTRITAL (APORTE DIRECCION DE ANALISIS DE ENTIDADES DISTRITALES DEL SECTOR SALUD-DAEPSS):
Se realiza organización, convocatoria, análisis, conclusiones,  recomendaciones de diferentes  temas para el desarrollo de las  reuniones de gerentes de las subredes : centro oriente , Sur, Norte y Suroccidente y comité General de Gerentes .
Análisis, seguimiento y evaluación del  cumplimiento de medidas, análisis de la producción vigencia primer trimestre 2015, de la tendencia de la producción primer trimestre  2011-2015, de la producción en U.V.R de los Programas de Saneamiento fiscal y Financiero de las 14 ESE (vigencia primer trimestre 2015.) 
Análisis, seguimiento y evaluación en: análisis de la producción vigencia 2014, de la tendencia de la, de la producción en U.V.R 2011-2014 y de eficiencia de los Planes de Desempeño Institucional fiscal y financiero de las 8 ESE (vigencia 2014)
</t>
  </si>
  <si>
    <t>1.2. Asesoría, asistencia técnica y seguimiento a Entidades Administradoras de Planes de benefricios [EAPB], IPS y ESE, para organizar y operar las redes integradas de servicios de salud en el D.C, redes prioritarias, redes de eventos de interés en Salud Pública y de otros eventos.</t>
  </si>
  <si>
    <t xml:space="preserve"> Porcentaje de avance de la asesoria, asistencia tecnica y seguimiento ejecutadas a las EAPB, IPS, ESE para organizar y operar las redes integradas de servicios de salud, redes de eventos de interés en Salud Pública y de otros eventos </t>
  </si>
  <si>
    <t xml:space="preserve">ANÁLISIS DE INDICADORES DEL SIRC,  EN EL COMPONENTE DE PRESTACIÓN DE SERVICIOS DE SALUD, EN EL MARCO DE LAS REDES INTEGRADAS DE SERVICIOS DE SALUD.
Se consolida y analiza los indicadores del I Trimestre del 2015 del de SIRC de las 4 Subredes en reunion con la red Norte.
Revisión de formatos de indicadores del SIRC con el fin de solicitar la  producción de los mismos de manera utomatica a través del palicativo SDIRC de la SDS, con la participación de diferentes dependencias y referentes SIRC de las Redes.
Se elaboro documernto de analisis comparativo de indicadores SIRC periodo 2013 y 2014, como parte del documento de análisis y evaluación de la red. 
VIH- VIRUS DE INMUNODEFICIENCIA HUMANA
Se realizó asistencia técnica en el cumplimiento del modelo de gestión programático VIH Sida  a las ESE kennedy, Simon Bolivar, Usaquen y Sur.
Se llevó a cabo el encuentro de liderazgo mensual de la Red Distrital de VIH SIDA (Junio 17). Este encuentro contó con la participación de representantes de EAPB, IPS y ESE en la atención de VIH SIDA (33 participantes).
Se realizó seguimiento  a la ejecución de plan de mejoramiento implementado por la ESE Bosa y EPS Famisanar.
Se realizó cuatro acompañamientos a la ejecución de dos convenios (Tunjuelito (convenio 1272-2014) y San Blas (convenio 1285-2014), para el fortalecimiento de la atención integral en salud sexual y salud reproductiva, convenios que tienen objeto aunar esfuerzos técnicos, administrativos y financieros para el fortalecimiento de la atención integral en salud sexual y salud reproductiva.
AULAS HOSPITALARIAS 
 Se realizó apertura del Aula Hospitalaria del Hospital Militar Central, y se brindó asistencia técnica para su implementación.
Se dio respuesta a la preposición 205 del Concejo de Bogotá sobre los avances del Programa de Aulas Hospitalaria para el programa de gobierno en curso. 
Visitas de aistencia técnica del seguimiento al cumplimiento del acuerdo 453 del 2010, en las ESE Meissen y Tunal. 
CAPACIDAD INSTALADA Y PRODUCCION DE SERVICIOS DE SALUD – CIP 
Se realizó la actualización del portafolio de servicios de salud del mes de Mayo de 2015 de las 22 Empresas Sociales del Estado (ESE).
Se brindó soporte tecnológico a las 22 Empresas Sociales del Estado (ESE) en los procesos de generación, validación y consolidación de la información de producción de servicios de salud y capacidad instalada correspondiente al periodo de Mayo 2015.
Se generó informe para la Personería de Bogotá, correspondiente a la producción de las 22 Empresas Sociales del Estado adscritas a la Secretaría Distrital de Salud del  mes de abril de 2015.
Se llevó a cabo el proceso de actualización del modelado de datos para el proceso de inteligencia negocios (cuadro de mando) para los servicios de Consulta Externa, Urgencias, Hospitalización, Partos, Odontología (consultas, tratamientos y actividades), Apoyo DX, Laboratorio Clínico, Terapias (consultas y actividades) y Cirugías a través del complemento de Excel BI PowerPivot.
Se llevó a cabo el proceso de migración del Sistema de Información CIP v 2.0 hacia la infraestructura tecnológica de la Secretaria Distrital de Salud de Bogotá en sus módulos de producción, capacidad instalada, administración y Reportes.
Se crea una salida de las instituciones prestadoras de salud (Privadas y Públicas) a fin  de caracterizar aquellas que prestaron servicios en determinado tiempo de acuerdo a la información registrada en el sistema de información SISPRO-REPS. Igualmente se hace entrega de un archivo con la base de REPS por servicios adicionándole la localidad. Esto como insumo para la actualización de la información de  Distribución de servicios ofertados en la red distrital de prestadores de servicios de salud. Bogotá, D.C
Se hace entrega de la herramienta de simulación que sirve para proyectar el comportamiento de la instituciones públicas  actualizada en su componente de producción y ampliando las proyecciones financieras hasta el año 2022 para el Hospital de San Blas, La Victoria, Centro Oriente, San Cristóbal, Rafael Uribe, Santa Clara, Pablo VI, Bosa, Kennedy, Tunal, Vista Hermosa, Nazareth, Del Sur, Fontibón, Usme, Chapinero, Usaquén, Simón Bolívar, Suba, Engativá, Tunjuelito y Meissen.
Se realizan actualizaciones al módulo de Hospitalización y Observación de Urgencias del sistema de información CIP con el fin de identificar los egresos que se realizan por servicios de hospitalización pero que físicamente utilizan el espacio del servicio de Observación de Urgencias.
Se realizo la migración del Sistema de Información CIP v 2.0 a  la infraestructura tecnológica de la Secretaria Distrital de Salud de Bogotá en sus módulos de producción, capacidad instalada, administración y Reportes.
ESTRATEGIAS PARA IMPLEMENTAR HERRAMIENTAS DE GESTIÓN, ANALISIS Y VALIDACION DE INFORMACION DE LAS ESE (APORTE DIRECCION DE ANALISIS DE ENTIDADES DISTRITALES DEL SECTOR SALUD-DAEPSS):
Definición de Indicadores con el grupo de producción, Financiero, Calidad, Administrativos, con el fin de implementar herramientas para la validación de Información de las ESE
Se Definió la plantilla para el Observatorio de Hospitales Públicos
Se elaboraron los informes ejecutivos de las 22 Empresas Sociales del Estado para el Señor Secretario.
Se actualizó la matriz de talento humano con respecto a las solicitudes enviadas por las Empresas Sociales del Estado.
ANALISIS DE EFICIENCIA  DE LAS ESE- (APORTE DIRECCION DE ANALISIS DE ENTIDADES PUBLICAS DISTRITALES DEL SECTOR SALUD-DAEPDSS):
Se realizaron recomendaciones a la producción y eficiencia de los Hospitales en función de la evaluación del  primer trimestre 2014-2015 y evaluación histórica 2011-2015.
Se realizaron recomendaciones a la producción primer trimestre 2015 en el marco de los programas de saneamiento fiscal y financiero , del Planes de Desempeño institucional Fiscal y financiero vigencia 2014 y del modelo de Red aprobado por el Ministerio de Salud y Protección Social.
Se realizaron mesas de crisis para los hospitales San Blas, Centro oOiente, y Meissen, priorizados por el déficit financiero, en las que se analizan los resultados de las ESE, se dan recomendaciones  y se asesora en la reorientación de servicios y gestión administrativa, técnica y financiera.
Se apoya presentación al Hospital San Blas para presentación ante el secretario
Se realizo análisis de los indicadores de calidad reportados  por las ESE de la red publica distrital adscrita, según Decreto 2193 de 2004 de las subredes Norte, Centro Oriente, Sur occidente y Sur de acuerdo a los lineamientos establecidos en las Resoluciones 056 de 2009 y 1552 de 2013 y se realizo presentación ante los gerentes de  las ESE .
Se definieron  los indicadores que se reportaran en el observatorio de hospitales, los cuales fueron concertados entre los integrantes de los diferentes grupos tematicos, 
Definición de alcance y objetivos para  la creación del observatorio de información de los Hospitales, que tien por objetivo dar información actualizada de las ESE a usuarios internos y externos de la Secretaria Distrital de Salud.
Actualización del repositorio (almacenamiento de datos e información de la DAEPDSS) de Información de la Dirección de Analisis de Entidades Publicas Distritales del sector Salud.- (Corte I Trimestre del 2015) 
SERVICIOS AMIGABLES PARA ADOLESCENTES Y JÓVENES
Se avanza en la realización de visitas  de asesoría y asistencia técnica , para la caracterización de los servicios amigables para adolescentes y jóvenes a las EAPB e IPS públicas (ESE Chapinero y EAPB Nueva EPS, Saludcop y Salud Total),  con base a las variables definidas en el modelo de atención  establecido por el MSPS.   
Se realizan visitas de  seguimiento a la implementación de los servicios amigables en IPS Publicas que aún  no cuentan con el mismo, de igual manera,  a las EAPB,  como a las IPS públicas que ya lo han implementado.  aplicando el instrumento definido con este fin, en las ESE Chapinero y Famisanar
Participación en reuniones convocadas por el Ministerio de Salud, con el objetivo de fortalecer las capacidades de gestión en salud pública de las Direcciones Territoriales con énfasis en el enfoque de determinantes sociales, para la implementación de la Dimensión de Sexualidad y Derechos Sexuales y Reproductivos del Plan Decenal de Salud Pública 2012 - 2021 y de la Política Nacional de SDSDR, para garantizar el ejercicio de los Derechos Sexuales y Reproductivos, con el objetivo de fortalecer los servicios de atención integral a adolescentes y jóvenes en el marco de servicios amigables para adolescentes y jóvenes.
HUMANIZACION 
Se tabularon las  encuestas de percepción de servicio humanizado en el servicio de urgencias de los Hospitales: Santa Clara, Meissen y Tunal, para definir la línea de base como insumo para el tablero de control d ela Alcaldía Mayor de Bogotá. 
Se suscribieron 16 convenios de humanización con las ESE.
Se realizo asistencia técnica en el tema de humanización a la corporación IPS Saludcoop, quedando en evidencia la intención de esta institución de continuar con un proceso guiado desde la Secrtetaria de Salud Distrital para la creación de una política institucional de humanización en los servicos de esta IPS privada. 
HUMANIZACION -(APORTE DIRECCION DE ANALISIS DE ENTIDADES PUBLICAS DISTRITALES DEL SECTOR SALUD-DAEPDSS)
Se aplica instrumento de medicion de grado de avance del programa de humanización en las ESE Usaquen y Engativa y se brinda asistencia técnica en la elaboracion de plan de mejora de las dos ESE.
</t>
  </si>
  <si>
    <t>1.3. Desarrollo de estrategias para el mejoramiento y fortalecimiento de la prestación de los servicios de salud de las Empresas Sociales del Estado adscritas a la SDS, para la operación de las redes integradas.</t>
  </si>
  <si>
    <t xml:space="preserve">Porcentaje de avance en el Desarrollo de estrategias para el mejoramiento y fortalecimiento de la prestación de los servicios de salud de las Empresas Sociales del Estado adscritas a la SDS, para la operación de las redes integradas. </t>
  </si>
  <si>
    <t xml:space="preserve">SEGUIMIENTO A CONVENIOS 
Durante el mes de Junio, se continúa con el proceso del seguimiento a los convenios, con el fin de obtener el Informe final, certificación concepto de giro y estado actual en original para poder iniciar el proceso de liquidación de los mismos. De los 135 convenios a cargo de la Dirección de Provisión de Servicios de Salud, se han obtenido 131 Informes finales con sus respectivas certificaciones conceptos de giro y estados de cuentas,  (porcentaje de cumplimiento en el seguimiento del 98%). Para el seguimiento.
A continuación se relacionan los convenios a los cuales se les realizó seguimiento y se obtuvieron los informes y certificados mencionados anteriormente: 
Convenios 10 de Diciembre/12  (22) convenios Programas de Saneamiento Fiscal y Finaciero- PSFF 
1. Hospital  Simón Bolívar (2114/12)
2. Hospital de Engativá (/12)
3. Hospital de Suba (2115/12)
4. Hospital de Usaquén (2118/12)
5. Hospital de Chapinero (2111/12)
6. Hospital El Tunal 
7. Hospital de  Usme (/12)
8. Hospital de  Meissen (2117/12)
9. Hospital Nazareth(2116/12)
10. Hospital Vista Hermosa (2110/12)
11. Hospital de Tunjuelito(2112/12)
12. Hospital Santa Clara (2124/12)
13. Hospital  La Victoria (2130/12)
14. Hospital San Blas (2122/12)
15. Hospital Centro Oriente (2127/12)
16. Hospital  Rafael Uribe (2137/12)
17. Hospital San Cristóbal (2126/12)
18. Hospital de Kennedy (2125/12)
19. Hospital de  Bosa (2120/12)
20. Hospital Pablo VI (2127/12)
21. Hospital de Fontibón (2119/12)
22. Hospital Del Sur (2113/12)
Convenios Diciembre 28/12  (14 convenios):
1. Hospital  Simón Bolívar (2551/12)
2. Hospital de Engativá (2473/12)
3. Hospital de Suba (2556/12)
4. Hospital de Usaquén (2464/12)
5. Hospital de Chapinero (2495/12)
6. Hospital de  Usme (2483/12)
7. Hospital de  Meissen (2451/12)
8. Hospital de  Bosa (2477/12)
9. Hospital del Sur (2441/12)
10. Hospital de Fontibón (2482/12)
11. Hospital  La Victoria (2450/12)
12. Hospital San Blas (2583/12)
13. Hospital Centro Oriente (2486/12)
14. Hospital Rafael Uribe (2497/12)
Programa de Saneamiento Fiscal y Financiero de agosto/12 (17 convenios) en las siguientes ESE:
1. Hospital  La Victoria (1051/12)
2. Hospital el  Tunal (1064/12) 
3. Hospital  Simón Bolívar (1059/12)
4. Hospital de Kennedy (1087/12)
5. Hospital  Santa Clara (1053/12)
6. Hospital de  Bosa (1088/12)
7. Hospital de Engativá (1086/12)
8. Hospital de Fontibón (1089/12)
9. Hospital de  Meissen (1062/12)
10. Hospital de Tunjuelito (1052/12)
11. Hospital San Blas (1054/12)
12. Hospital de Suba (1093/12)
13. Hospital Centro Oriente (1065/12)
14. Hospital de Vista Hermosa (1072/12)
15. Hospital  Rafael Uribe (1091/12)
16. Hospital de  Nazareth (1063/12)
17. Hospital del Sur (1090/12)
18. Hospital Rafael Uribe (2497/12)
Resoluciones para el pago de recursos y pagos de pasivos (8 resoluciones):
1. Hospital Engativá Resolución 996/14
2. Hospital Simón Bolívar Resolución 1000/14
3. Hospital Bosa Resolución 998/14
4. Hospital Suba Resolución 999/14
5. Hospital Chapinero  Resolución 1001/14
6. Hospital San Blas Resolución 1527/14
7. Hospital Centro Oriente Resolución 1528/14
8. Hospital Meissen Resolución 997/14
Resolución de y saldo de Convenios de Aseguramiento cruce de cuentas (9 resoluciones):
1. Hospital Meissen Resolución 2037/14
2. Hospital Rafael Uribe Resolución 2042/14
3. Hospital Suba Resolución 2035/14
4. Hospital Centro Oriente Resolución 2039/14
5. Hospital Bosa  Resolución 2038/14
6. Hospital Simón Bolívar Resolución 2034/14
7. Hospital Engativá Resolución 2036/14
8. Hospital Chapinero Resolución 2041/14
9. Hospital San Blas Resolución 2040/14
Convenios Redes (18) convenios Planes de Sanemiento Fiscal y Financiero):
1. Hospital  Simón Bolívar (1715/13)
2. Hospital de Engativá (1722/13)
3. Hospital de Suba (1724/13)
4. Hospital de Usaquén (1907/13)
5. Hospital de Chapinero (1909/13)
6. Hospital El Tunal (1723/13)
7. Hospital de  Usme (1908/13)
8. Hospital de Tunjuelito(1713/13)
9. Hospital Santa Clara (1721/13)
10. Hospital  La Victoria (1714/13)
11. Hospital San Blas (1719/13)
12. Hospital Centro Oriente (1728/13)
13. Hospital  Rafael Uribe U (1718/13)
14. Hospital de Kennedy (1716/13)
15. Hospital de  Bosa (1717/13)
16. Hospital de Fontibón (1902/13)
17. Hospital del Sur (1906/13)
18. Hospital de Meissen (1490/13)
Convenios Materno Infantil (12) en las siguientes ESE:
1. Hospital de Kennedy (1582/13)
2. Hospital de Meissen (1888/13) 
3. Hospital del  Tunal (1911/13)
4. Hospital de Fontibón (978/13) 
5. Hospital  La Victoria (984/13) 
6. Hospital San Cristóbal (1599/13)  
7. Hospital San Blas (1578/13)
8. Hospital de Fontibón (931/14)
9. Hospital Kennedy (929/14)
10. Hospital de San Cristóbal (932/14)  
11. Hospital  San Blas 1111/14
12. Hospital de Meissen (1232/14) 
Programas de Desempeño Institutcional Saneamiento Fiscal y Financiero de Noviembre/12  (5) convenios en las siguientes ESE:
1. Hospital de Chapinero (2039/12)
2. Hospital de San Cristóbal (2024/12)
3. Hospital Pablo VI (2053/12)
4. Hospital de Usaquén (2018/12)
5. Hospital de  Usme (2020/12)
Convenios Salud Sexual y Reproductiva  (6 convenios):
1. Hospital de Tunjuelito (1725/13)
2. Hospital de Bosa (1726/13)
3. Hospital de Suba (1889/13)
4. Hospital Fontibón (1756/13)
5. Hospital de Suba (2301/12)
6. Hospital Centro Oriente (2306/12).
Convenios de Medicina Alternativa y Terapias Complementarias y Dolor (6 convenios):
1. Hospital  El Tunal (1690/13)
2. Hospital Occidente de Kennedy (1689/13)
3. Hospital Chapinero (1895/13)
4. Hospital de Meissen (1695/13)
5. Hospital Pablo VI de Bosa (1896/13)
Convenios de Medicamentos (1) convenio:
1. Hospital La Victoria (1899/13)
Convenios Modelo, Crónicas y Oncológicas (2) convenio:
1. Hospital Occidente de Kennedy (1903/13)
2. Hospital Fontibón (1905/13)
Convenios Atención Domiciliaria (2) convenio:
1. Hospital Pablo VI de Bosa (1897/13)
2. Hospital de Bosa (1780/2013) 
Convenios de Ruta (2) convenios
1. Hospital de Nazareth (474/2013)
2. Hospital Pablo VI de Bosa (624/13)
3. Hospital Simón Bolívar (1012/13)
4. Hospital Vista Hermosa (1013/13)
5. Hospital Rafael Uribe (1108/13)
6. Hospital de Suba 490/13)
Convenios de Rehabilitación  y ERA (2) convenios:
1. Hospital de Meissen (1727/13)
2. Hospital Simón Bolívar (1759/13)
</t>
  </si>
  <si>
    <t>1.4.Asistencia técnica a las ESE adscritas para fortalecer la operación de las redes integradas de servicios de salud</t>
  </si>
  <si>
    <t xml:space="preserve">Porcentaje de avance en la asistencia técnica a las ESE adscritas para fortalecer la operación de las redes integradas de servicios de salud. </t>
  </si>
  <si>
    <t xml:space="preserve">PROYECTOS DE INVERSION 
Se realizó la emisión de conceptos técnicos de los proyectos de inversión presentados por las ESE asi:
Sub Red Sur
1. Hospital Tunjuelito. Proyecto “Construcción y dotación del nuevo Hospital de Tunjuelito II nivel ESE”. Concepto en marco de Red (F), radicado 2015IE15286 del 29-05-2015.
2. Hospital Usme. Proyecto “Reordenamiento y reforzamiento sede Santa Librada”. Concepto en marco de red (F), radicado 2015IE14420 del 21-05-2015.
Sub Red Centro Oriente 
3. Hospital La Victoria. Proyecto “Adquisición de dotación de Control Especial de la Oferta para la reposición de los equipos en los servicios de Cuidados Intensivos e Intermedios, imágenes diagnósticas de alta complejidad y cirugía de ortopedia del Hospital La Victoria ESE III Nivel”.  Radicado No. 2015IE7681 del 17-04-15 de la Dirección Planeación Sectorial. Concepto en marco de red Favorable (F), radicado No. 2015IE16059 a la DIT del 05/06/15.
4. Hospital Centro Oriente. Proyecto “Adquisición de Unidad Movil para el Fortalecimiento de la APS”. Radicado IE10355 del 100415 Entrega de modificación en reunion del 28/05/15.  Concepto No Favorable NF con Radicado 16061 del 05/06/15.
Favorables:      3
No Favorable:  1
Total ESE:       4
Propuestas
1. Hospital Meissen. Propuesta de apertura Medicina Alternativa y cierre de servicios Terapia manual, Cirugía ginecológica laparoscópica y Neuropediatría, circular 006. Concepto de recomendación de ajustes (RA). Radicado 2015EE37386 del 02-06-2015.
Recomendación ajustes: 1
Total ESE:                       1
ASISTENCIA TÉCNICA A LAS EMPRESAS SOCIALES DEL ESTADO DE LA RED PÚBLICA DISTRITAL ADSCRITA , PARA FORMULACIÓN DE PROYECTOS DE INVERSIÓN EN INFRAESTRUCTURA, DOTACIÓN Y EVALUACIÓN DE PROPUESTAS DE APERTURA Y MODIFICACIÓN DE SERVICIOS.
Se realizó la emisión de conceptos técnicos de los proyectos de inversión presentados por las ESE así:
Conceptos Favorables:
Sub Red Centro Oriente
1. Hospital La Victoria. Proyecto: “Fortalecimiento de la Oferta de Servicios de Salud, para la Atención Materno Perinatal en el Instituto Materno Infantil Bogotá”. Radicado 2015ER22321 del 18-03-15 con concepto favorable  del  18-06-15
2. Hospital Centro Oriente. Proyecto : “Adquisición de equipos para la reposición de Cirugía Ortopédica y UCI Pediátrica”. Radicado 2015IE11128 del 16-04-15 con concepto favorable del 14-06-15.
3. Hospital San Blas. Proyecto: “Reposición y compra de equipos biomédicos para el Hospital San Blas II Nivel ESE”. Radicado 2015ER17475 del 04-03-15 con concepto favorable del 17-06-15.
Sub Red Sur
4.Hospital Vista Hermosa. Proyecto “Adecuación y  Dotación CAPS Programas Juveniles”. Radicado 2015ER16131 del 27-02-15 con concepto favorable del 24-06-15
5. Hospital Vista Hermosa. Proyecto “Adecuación y  Dotación Centro Juvenil”. Radicado 2015ER36237 del 08-05-15 con concepto favorable del 24-06-15
6. Hospital Vista Hermosa. Proyecto “Adecuación y Dotación UPA El Limonar”. Radicado 2015IE15499 del 02-06-15 con concepto favorable del 24-06-15
Favorables:   6
Total ESE:    4
IPS Privada:  0
Se emitó  concepto de circular 006 de: CAD despertar San Blas, UCI Engativa, Unidad Móvil Del Hospital Pablo VI Bosa, Ambulancias Hospital la Victoria, Ambulancias Hospital Nazareth, medicina Interna Simón Bolívar, Upa ferias (Engativa)
</t>
  </si>
  <si>
    <t>1.5. Definición, desarrollo y evaluación del componente de prestación de servicios de salud del modelo de atención integral aplicando el enfoque poblacional y diferencial.</t>
  </si>
  <si>
    <t xml:space="preserve">Porcentaje de avance en la ejecución de la definición, desarrollo y evaluación del componente de prestación de servicios en el modelo de atención integral aplicando el enfoque poblacional y diferencial. </t>
  </si>
  <si>
    <t xml:space="preserve">POLÍTICA DE PROVISIÓN DE SERVICIOS DE SALUD
Identificación de insumos para la definición de metodología de seguimeinto de la Politica de Provisión de Servicios año 2015.
ATENCION DOMICILIARIA 
Se realizó la revisión y ajuste del  instrumento de diagnóstico de los servicios de Atención Domiciliaria del  Distrito  para la captura de la información  requerida para el análisis de la oferta de los servicios de Atencion Domicilaira del Distrito en el marco de red.
Se inició la revisión de la normatividad vigente que soporta el proceso de administración de medicamentos por parte del personal de Enfermeria en Atención Domiciliaria con el objeto de  establecer y dar claridad a  las competencias de la auxiliar de enfermeria en el proceso, se conto con la participación de profesionales de  enfermería de las IPS públicas y privadas  (POMED Policia Nacional, *Mederi,  ESE Tunal, Hospital Central Policia Nacional, y Susanar), para su posterior revisión con la ANEC (asociación Nacional de Enfermeras de Colombia).
De  acuerdo con los puntos críticos identificados en la ejecución del servicio de atención domiciliaria en el Distrito,  se realiza reunión  con representantes de 11 IPS públicas y privadas de atención domiciliaria (ADOM, Hospital Central de la Policia, Servicios de Terapia Respiratoria, SETECA. POMED,ESE Tunal,Mederi, Innovar, Susanar, Colsanitas,HMS,) y referente de la Dirección de Calidad de la Secretaria  Distrital de Salud, con el objeto de informar las inconsistencias presentadas durante las visitas de habilitación y los conceptos evaluados por las comisiones habilitadoras, para la búsqueda de soluciones conjuntas y regulación del servicio.
Seguimiento a la ejecución de las obligaciones de los Convenios:
1323 de 2014 – ESE Pablo VI Bosa., 1341  de 2015 ESE San Blas, los cuales tienen por objeto: “ Aunar esfuerzos para implementar propuesta operativa para atención domiciliaria articulado con los equipos básicos dfe atención y dentro del marco de las redes integrads de servicios de salud. 
Elaboración de estudios previos, analisis de costos y estudio del sector para los Convenios a suscribir con las ESE de  Pablo VI, Bosa y Nazareth.
PEDIATRIA 
Se realiza reunión de sensibilización a los responsables del registro de la información según resolución 1636 de las EPS del régimen subsidiado y contributivo, EAPB y empresas de regímenes especiales y excepcionales, para que se envíe la información con oportunidad y calidad según la normatividad vigente.
Se realiza  seguimiento a las  EPS del régimen subsidiado y contributivo, así como las demás empresas administradoras de planes de beneficio y de regímenes especiales y excepcionales, que operan en el Distrito Capital y al reporte de la información requerida por la Resolución 1636 del 2011 (EAPB Caprecom y Salud Total)
Se realizó consolidación de informes entregados por EPS según requerimiento de la resolución 1636 del 2011 de las EAPB Capital Salud,  Unicajas – Comfacundi y Unisalud con corte al mes de mayo del 2015, Aliansalud, Compensar, Policia, Salud Total, S.O.S y Salud Vida con corte al mes de abril del 2015, Famisanar y Fuerzas Militares con corte al mes de marzo del 2015, EPS Sura y Sanitas con corte al mes de febrero, Ecopetrol y Nueva EPS con corte al mes de septiembre del 2015, Cafesalud y Cruz Blanca con corte a abril del 2013
INFANCIA:
Se  realiza reunión de articulación con los referentes de los Programa Madre Canguro de las  ESE (Red Norte: Hospital Simón Bolívar, Hospital de Suba, Hospital de Engativá, Red Sur: Hospital el Tunal, Hospital de Meissen, Red Centro Oriente: Hospital de la Victoria, Instituto Materno Infantil, Red Sur Occidente: Hospital Occidente de Kennedy;  e IPS (Hospital San Rafael, Hospital de la Samaritana, Hospital Universitario Mayor Mederi, Programa Madre Canguro Integral LTDA, Centro Policlínico del Olaya, IPS Virrey Solís, Clinisanitas Mujer, Clínica Reina Sofía, Clínica Universitaria Colombia, Hospital Universitario la Samaritana, Clínica Infantil Colsubsidio). 
Visitas  de Asistencia Técnica a los Programas Madre Canguro de las IPS privadas: Clínica Materno Infantil Colsubsidio, Clínica Federman, Clínica Cafam 51 a IPS Publicas ESE Hospital de Meissen y Engativa .   
Se difundió la Cartilla con los derechos de los niños hospitalizados realizada por convenio con el Hospital El Tunal al servicio de Pediatría de esa institución. 
Visitas  de Asistencia Técnica a los Servicios de Hospitalización Pediátrica de la IPS Clinica Cafam 51.  Visita de asistencia técnica al servicio de hopsitalización de oncología y cuidado intensivo pediátrico del hospital San Jose Infantil. 
 Visita de seguimiento  al Plan de Mejoramiento propuesto por los referentes de calidad después de la visita de asistencia técnica a los servicios de hospitalización de las IPS Clinica Federman.
Visita de asesoría y asistencia técnica para la calidad de la prestación de la atención en los Programa de Crecimiento y desarrollo de la ESE Hospital de Centro Oriente (Cami Samper Mendoza, Perseverancia, Jorge Eliecer Gaitán, Laches, Candelaria, Lafayete, Cruces)
DIAGNÓSTICO DE LOS SERVICIOS DE URGENCIAS EN EL DISTRITO CAPITAL EN EL MARCO DE LAS REDES INTEGRADAS DE SERVICIOS DE SALUD
Se continua la caracterización de los servicios de urgencias de la red privada, se realizan vistas de asistencia técnica a  9 IPS Privadas (Saludcoop 104, Juan N Corpas, Partenon, Cliniva vip, Clínica Reina Sofia, Clinica los Nogales, Clínica la Colina, Fundación Santa Fe de Bogotá, Clínica Colsubsidio Roma). Se verifica  y realiza análisis de los indicadores de urgencias (Porcentaje ocupacional, pacientes con más de 24 horas en el servicios de urgencias sin conducta definida, distribución de pacientes con más de 24 horas por especialidad y EPS, motivos de estancia superiores a 24 horas, comportamiento Triage y tiempos de espera Atención inicial de urgencias)
SOCIALIZAR E IMPLEMENTAR LINEAMIENTOS TÉCNICOS PARA EL FORTALECIMIENTO DE LOS SERVICIOS DE URGENCIAS EN EL DISTRITO CAPITAL Y ASESORÍA Y ASISTENCIA TÉCNICA A DE SERVICIOS DE URGENCIAS,  PARA MEJORAR LA PRESTACIÓN DE ESTE SERVICIO.
Se continúan  las visitas de seguimiento al indicador de cero pacientes con estancias superior a 24 horas en el servicios de urgencias sin conducta definida dentro del acuerdo de voluntades, a los servicios de urgencias de  :  Clínica Juan N Corpas, Hospital de Suba , Clínica Saludcoop 104, Fundación Santa Fe de Bogotá, Clínica Reina Sofía, Clínica Colsubsidio Roma, Clinica Shaio, Fundacion CardioInfantil, Hospital San Rafael , Homi, Cancerologico y Clinica de occidente
No se evidencian pacientes que superen las 24 horas sin conducta definida) se verifica que pacientes superan estancias mayopres a 24 horas con conducta definida,  se evidenbcia proceso y se realiza gestión en los casos que sean necesarios
ASISTENCIA TÉCNICA A DE SERVICIOS DE URGENCIAS DE LAS ESE, DAEPDSS: 
Se realizaron durante el mes de Junio de 2015 (5) visitas a 4 ESE así a los servicios de urgencias:
Hospital Occidnete de Kennedy, Hospotal Santa Clara (2 visitas),  Hospital del Tunal, Hospital de Bosa . Se realiza verificación de los tiempos de Triage y Ocupación. Se encuentran como hallazgos: En pediatría hay presencia de Pico epidemiológico respiratorio, han aumentado los traumas por las vacaciones escolares. Se verifica el indicador de cero pacientes con estancia superior a 24 horas el cual es cero (0).
Se adelantan acciones conjuntas de gestionar camas en hospitalización, referencias de pacientes con inoportunidad por parte de las EPS especialmente CAPRECOM. Todas las ESE presentan Triage oportunos durante las visitas. (El Hospital del Tunal se encuentra desarrollando un proyecto de descongestión de urgencias).
Los resultados de estas visitas se socializan con la alta gerencia de  cada ESE visitada.
Acumulado de visitas con respecto a mes de Mayo de 2015: 
DOLOR
Se realizó socialización a los referentes del programa de medicina alternativa y unidades de dolor de las E.S.E, el estado actual de los servicios de Medicina Alternativa en el Distrito Capital.
Se trabajó en la agenda a desarrollar en el proceso de implementación de los lineamientos técnicos para las unidades de dolor y medicina alternativa se desarrollara en dos fases :
a. Medicina alternativa (Realización de pre tés y pos tés sobre el conocimiento del programa de medicina alternativa y  presentación sobre los lineamientos técnicos). b. Lineamientos técnicos para el desarrollo de las unidades para manejo de dolor.
Seguimiento y acompañamiento técnico a los convenios : Usaquén convenio 1375-2014, Kennedy convenio 1326/2014, Victoria convenio 1352/2014, Sur convenio 1330/2014, Suba Convenio 1361/2014, Tunjuelito convenio 1363/2014, Tunal convenio 1373/2014, Santa Clara Convenio 137
Se trabajo en la elaboración de los estudios previos para los convenios a desarrollar con las ESE de :Simón Bolívar, Rafael Uribe, Pablo VI Bosa y San Cristóbal.
MEDICINA ALTERNATIVA 
Se continua trabajo en conjunto con el  en el fortalecimiento de la formación del talento humano en salud que participa en la prestación de servicios de  Medicina alternativa y terapias complementarias- MAYTC, esto con la definición de perfiles y competencias profesionales de especialistas en MTAC, competencias académicas relacionadas con MTAC a incluir en la formación técnica y de pregrado, y el diseño de lineamientos de los certificados de formación en MTAC a los que hace referencia la Resolución 2003 de 2014 para la habilitación de servicios de salud, se cuenta con la participación de los directores de las universidades que están desarrollando el programa de medicina alternativa en el Distrito y Ministerio de Salud y protección Social. 
SALUD ORAL
Se realizó la socialización a 7 referentes de salud Oral (red sur occidente y sur),  los resultados de la producción por red correspondiente al I Trimestre del 2015 de la red suroccidente y Sur. 
Se realiza presentación de la gestión desarrollada en la SDS para el fortalecimiento de la red distrital de Salud Oral a los subgerentes y referentes de slaud oral  de 13 ESE ( Sur, Pablo VI Bosa, Rafael Uribe, Centro oriente, San Cristobal, Tunjuelito, Meissen, Usme, Vista Hermosa, Nazareth, Usaquen, Chapinero, Simón Bolívar). 
Se realizaron visitas de asistencia técnica a los 11 puntos de atención del Hospital del Sur en las cuales se realizó sensibilización y motivación a los odontólogos con el fin de que estos profesionales diligencien la encuesta de percepción de riesgo intra y extralaboral. 
RUTA DE LA SALUD:
Se actualizaron las bases de datos de  los indicadores de producción y de proceso de la operación de la ruta incluyendo la ruta de interconexión, con corte al mes de Mayo/2015 y se actualizó el cuadro consolidado de los  indicadores de producción de la ruta relacionado con el transporte de los usuarios desplazados, insumo que permite contar con la información de la operación de la ruta por subred.
Se realizaron cuatro reuniones con referentes de ruta de las subredes Norte y Centro Oriente, mediante los contratos 1093-14 y 1222-15, con el fin de evaluar operación, socializar indicadores y establecer estrategias de mejora. Adicionalmente se realiza reunión en el Hospital Vista Hermosa, con los coordinadores de ruta de la salud de todo el Distrito Capital , con el fin de  establecer estrategias de operación con respecto a la las rutas de interconexión y rutas internas.
</t>
  </si>
  <si>
    <t xml:space="preserve">1.6. Gestión administrativa a los procesos de fortalecimiento de las redes integradas de servicios de salud, en el marco del modelo de atención basado en la Atención Primaria en Salud. </t>
  </si>
  <si>
    <t>Porcentaje de avance en la gestión administrativa a los procesos de fortalecimiento de las redes integradas de servicios de salud, en el marco del modelo de atención basado en la Atención Primaria en Salud.</t>
  </si>
  <si>
    <t xml:space="preserve">GESTION ADMINISTRATIVA
Se realizó el proceso precontractual  y trámite Administrativo con sus respectivos formatos  al contrato de Nancy Chaves, Claudia Milena Sarmiento, Juan Santiago Rodriguez Ana Beatriz Rossi, Mario Gonzalez, Yudy Silva, Priscila Ropero, Ana Milena Moreno, Maria Eugenia Bonilla, Carolina Guantes.
Se elaboró 15 minutas de contrato y se realizo la gestión respectiva en la Dirección Administrativa.
Se elaboró concepto técnico de suspensión al contrato 0712/2015.
Se recibió y reviso la documentación necesaria para la cesión de contrato de Marqueza Bozón a Roció Iveth Sandoval.
Se elaboró concepto técnico de Cesión al contrato 0712/2015 de Marqueza Bozón.
Se elaboró (5) solicitudes de no existencia en planta con su respectivo memo a la Dirección de Talento Humano.  
Recepción de informes por parte de las ESE. Entrega de informes y envío de matriz de seguimiento a obligaciones a los referentes técnicos según las obligaciones del objeto contratado para sus respectivas revisiones, coordinando pagos con la persona encargada y liquidación si es el caso.
Se realizó seguimiento administrativo y se alimentó matriz de seguimiento a convenios con toda la información relacionada con la ejecución de los convenios.
Avance desarrollado por el Dr Luis Guillermo
Se finalizó el proceso de revisión de Carpetas  y elaboración de acta de liquidación y soportes de los convenios: 2441 de 2012 H. del Sur, 2450 de 2012 H. La victoria, 2451 de 2012 H, Meissen, 2464 de 2012 H Usaquén,  2477 de 2012 H. Bosa, 2482  de 2012 H. Fontibón, 2483 de 2012 H. Usme, 2486 de 2012  H. Centro Oriente. 2495 de 2012 H. Chapinero. 2497 de 2012 H. Rafael Uribe Uribe, 2551 de 2012 H Simón Bolívar, 2556 de 2012 H. Suba, 2583 de 2012 H. San Blas, y 2473 de 2012 H. Engativá.
Se elaboraron y se enviaron  oficios solicitando el envió de la certificación del  concepto y giro de recursos de los convenios de agosto  de  2012 a los Hospitales Tunal, Bosa,  Meissen, Tunjuelito, San Blas, Suba y Rafael Uribe Uribe
</t>
  </si>
  <si>
    <t>2.1 Asistencia técnica a las Empresas Sociales del Estado, IPS y aseguradores para fortalecer la atención a las mujeres gestantes, en el marco del modelo de atención y de las redes integradas de servicios de salud.</t>
  </si>
  <si>
    <t xml:space="preserve"> Porcentaje de avance en la asistencia técnica a las Empresas Sociales del Estado, IPS y aseguradores para fortalecer la atención a las mujeres gestantes, en el marco del modelo de atención y de las redes integradas de servicios de salud. </t>
  </si>
  <si>
    <t>Meta 3. Reducir la razón de mortalidad perinatal a 15 por 1.000 nacidos vivos, en coordinación con otros sectores de la Administración Distrital, a 2016.</t>
  </si>
  <si>
    <t xml:space="preserve">3.1 Asistencia técnica a las Empresas Sociales del Estado, IPS y aseguradores para fortalecer la atención de los neonatos, en el marco del modelo de atención y de redes integradas de servicios de salud.
</t>
  </si>
  <si>
    <t>Porcentaje de asistencia tecnica a las Empresas Sociales del Estado, IPS y aseguradores para fortalecer la atención a los neonatos, en el marco del modelo de atención y de redes integradas de servicios de salud.</t>
  </si>
  <si>
    <t xml:space="preserve">Se solictaron los datos de mortalidad perinatal a referentes de salud pública sin que a la fecha de la elaboración del presente informe hayan enviado la información solicitada. </t>
  </si>
  <si>
    <t>4.1. Diseño y formulación de la política territorial de equipamientos en salud con base en las leyes nacionales y distritales según la normatividad vigente de ordenamiento territorial y salud.</t>
  </si>
  <si>
    <t xml:space="preserve">Porcentaje de avance en la ejecución del diseño y formulación de la Política territorial de equipamiento en salud </t>
  </si>
  <si>
    <t xml:space="preserve">
5.1 Asesoría y asistencia técnica, para el reconocimiento y cumplimiento de la sentencia C-355 de 2006. 
</t>
  </si>
  <si>
    <t xml:space="preserve">Porcentaje de asesoría y asistencia técnica a las EAPB, ESE, IPS , para lograr el reconocimiento y cumplimiento de la sentencia C-355 de 2006 </t>
  </si>
  <si>
    <t>6.1.Revisión, reformulación, implementación y seguimiento a la Política Distrital de Medicamentos, en el marco de la Politica Nacional y normatividad vigente</t>
  </si>
  <si>
    <t xml:space="preserve">Porcentaje de avance en la revisión, reformulación, implementación y seguimiento a la Política Distrital de Medicamentos </t>
  </si>
  <si>
    <t xml:space="preserve">Estrategias de implementación de la Política Distrital de medicamentos:
Acceso a medicamentos en el marco de las redes generales, prioritarias y de interés en salud pública:
- Programa de VIH: definición de estrategia contractual para garantizar acceso a terapias integrales y continuas de los pacientes del programa de VIH antendidos en las ESE de la red pública distrital
- Enfermedades crónicas no transmisibles (ECNT): articulación con la Dirección de aseguramiento, para contrucción de estrategias que granaticen al acceso a medicamentos atendidos en los programas de crónicos del Distrito.
- Atención Domiciliaria, Unidades de dolor: Ajuste de instrumento, para el diagnóstico de gestión de medicamentos en IPS con servicios de manejo de Dolor, programa de medicina alternativa y terapias complementarias, telemedicina y hospitalización domiciliaria. Realización de piloto de validación del instrumento en Mederi. Visita a tres IPS de servicios de atención domiciliaria para diagnóstico de gestión de medicamentos: Teramed, Mederi y Hospital Central de la Policia Reunión con los referentes del servicio farmacéutico de cuatro ESE para verificar avances al compromisos sobre gestión de medicamentos incluidos en los convenios de dolor vigentes: Usaquén, Occidente de Kennedy, San Blas y Hospital del sur.
- Elaboración propuesta metodológica e instrumentos, para realizar diagnostico de provisión de servicios farmacéuticos en las IPS: Elaboración de metodología para realización del Diagnostico de provisión de servicios farmacéuticos y ajuste instrumento de caracterización de provision de servicios para aplicación a prestadores públicos y privados.
Medicamentos de alto riesgo:
Avance en la construcción de la guía distrital de medicamentos de alto riesgo: se conforma la mesa de trabajo con la participación de los referentes de los servicios farmacéuticos de 9 ESE: Occidente de Kennedy, Nazareth, Tunal, Meissen, Suba, Dl Sur, Engativá, Usaquen, Simón Bolívar, y las referentes de medicamentos de dos Direcciones de la SDS: Provisión de Servicios y Análisis de entidsades públicas distritales del sector salud.Se define Objetivo, Alcance y Antecedentes de la guía. 
Socialización política distrital de medicamentos: 
Se realiza contacto y se confirma asistencia de representantes de la OPS, Dirección de medicamentos del Ministerio de salud y Protección Social - MSPS, ACEMI, IETS, Defensoría del Pueblo. Se define agenda y contenido de cada ciclo. Se realizan reuniones y contacto personal con los expositores para confirmar la participación y concretar alcance esperado de la conferencia. El evento se cancela.
Programa de Farmacovigilancia: Se aplica de instrumento sobre desarrollo de actividades de farmacovigilancia a un prestador: ADOM, 
Comité Técnico Distrital de Gestión Farmacéutica: Realización del Comité Técnico Distrital de Gestión Farmacéutica (CTDGF). Avances: versión ajustada del documento técnico de oseltamivir a remitir al MSPS, análisis preliminar del perfil del ejercicio profesional de los Químicos Farmacéuticos en los hospitales públicos de Bogotá y encuesta de acceso a medicamentos para los usarios de servicios farmacéuticos.
</t>
  </si>
  <si>
    <t xml:space="preserve">6.2. Asesoria y asistencia técnica en la gestión de medicamentos a las ESE adscritas </t>
  </si>
  <si>
    <t xml:space="preserve">Porcentaje de asesoria y asistencia técnica en la gestión de medicamentos a las ESE adscritas </t>
  </si>
  <si>
    <t xml:space="preserve">ASISTENCIA TÉCNICA Y ACOMPAÑAMIENTO PARA EL DESARROLLO DE ESTRATEGIAS DE SEGUIMIENTO A LA IMPLEMENTACIÓN DE PLANES DE TRABAJO ELABORADOS POR LAS 22 ESE, PARA EL FORTALECIMIENTO DE LA GESTIÓN DE CALIDAD DE MEDICAMENTOS (APORTE DE LA DIRECCIÓN DE ANALISIS DE ENTIDADES DISTRITALES DEL SECTOR SALUD - DAEDSS)
Revisión del instrumento para la caracterización del servicio farmacéutico remitido por la Dirección de Provisión de Servicios de Salud
Avance en la construcción de Guia Distrital de Medicamentos de Alto Riesgo, revisión y aprobación del objetivo, alcance y definición del contenido de los antecedentes, marco teórico, Glosario de términos (definiciones), con  la Dirección de Provisión de Servicios  de Salud y las ESE publicas integrantes de la Mesa de medicamentos de Alto Riesgo.
Se realizó reunión con la Red Sur MESA Farmacéutica (Preparación de autoevaluación del estándar de selección y adquisición y aplicación del instrumento en cuatro de las cinco ESE de la red. (Tunal, Meissen,  Usme, Vista hermosa)
Reunión Red Sur Occidente MESA Farmacéutica (Preparación de autoevaluación del estándar de selección y adquisición y aplicación en cinco de las seis ESE de la red (Kennedy, Bosa, Fontibón, Sur)
Aplicación del instrumento de autoevaluación del estándar de selección y adquisición en 8 ESE Kennedy Fontibón, Bosa, del Sur, Meissen, Usme, Tunal y Vista Hermosa.
</t>
  </si>
  <si>
    <t>7.1. Diseño, formulación, implementacion y seguimiento de la Politica Distrital de dispositivos médicos para la atención en salud en el Distrito capital.</t>
  </si>
  <si>
    <t xml:space="preserve">Porcentaje de avance en el diseño, formulación, implementación y seguimiento de la Politica Distrital de dispositivos médicos para la atención en salud en el Distrito capital. </t>
  </si>
  <si>
    <t xml:space="preserve">Sin avances en el periodo </t>
  </si>
  <si>
    <t>DPSS: Aún no se ha concretado la contratación del referente técnico para la formulación de la Política de Dispositivos médicos, lo que compromete el cumplimiento de esta meta. Se informa de la situación a la Directora para que se analice la situación a nivel directivo de la SDS y se tomen la medidas correctivas necesarias de forma prioritaria.</t>
  </si>
  <si>
    <t xml:space="preserve">7.2 Asesoría y asistencia técnica a las ESE adscritas para fortalecer la gestión de los dispositivos médicos. </t>
  </si>
  <si>
    <t xml:space="preserve">Porcentaje de asesoría y asistencia técnica a las ESE adscritas para fortalecer la gestión de los dispositivos médicos. </t>
  </si>
  <si>
    <t>8.1 Asesoria y asistencia técnica a las EAPB y red de prestadores de servicios de salud del D.C. en el proceso de implementación del modelo de prestación para mejorar la calidad de los servicios para la atención de las personas con condiciones crónicas.</t>
  </si>
  <si>
    <t xml:space="preserve">Porcentaje de asesoria y asistencia tecnica ejecutada a las EAPB y red de prestadores de servicios de salud del D.C. en el proceso de implementación del modelo de prestación para mejorar la calidad de los servicios para la atención de las personas con condiciones crónicas. </t>
  </si>
  <si>
    <t>9.1. Asistencia técnica a la red pública en los procesos de gestión para el fortalecimiento de la oferta en apertura y ampliación de servicios de salud mental, para atención de niños, niñas y adolescentes con consumo de sustancias psicoactivas y enfoque diferencial.</t>
  </si>
  <si>
    <t>Porcentaje en Asistencia técnica a la red pública en los procesos de gestión para el fortalecimiento de la oferta en apertura y ampliación de servicios de salud mental, para atención de niños, niñas y adolescentes con consumo de sustancias psicoactivas y enfoque diferencial.</t>
  </si>
  <si>
    <t xml:space="preserve">Meta 10. Diseño e implementación de la Red Distrital de Atención Integral a Personas con Discapacidad que incluye puesta en funcionamiento de la Clínica Fray Bartolomé de las Casas .
</t>
  </si>
  <si>
    <t>10.1. Asistencia técnica a los prestadores y aseguradores en el proceso de estructuración de un modelo de atención integral para las personas en condición de discapacidad que opere en la red de rehabilitación del D.C</t>
  </si>
  <si>
    <t xml:space="preserve">Porcentaje en la asistencia técnica a los prestadores y aseguradores en el proceso de estructuración de un modelo de atención integral para las personas en condición de discapacidad . </t>
  </si>
  <si>
    <t xml:space="preserve">REHABILITACIÓN:
Se elaboró presentación de las acciones adelantadas desde la Dirección de Provisión de Servicios de Salud- DPSS,  en la red de rehabilitación, como insumo para la reunión de socialización con las fuerzas armadas de Colombia. Se participó en reunión con las coordinadoras de rehabilitación de las fuerzas militares de Colombia en la cual se socializaron las acciones adelantadas desde la DPSS,  en la red de rehabilitación y se identificaron puntos de encuentro, dentro de los cuales están el modelo de atención, diagnostico de la accesibilidad y  operación de los servicios, mejoramiento de la calidad de la atención en los servicios de rehabilitación y la prescripción,  adaptación, entrenamiento y seguimiento a los dispositivos de asistencia.
Se gestionó y realizó reunión  con la referente del grupo de gestión en salud- rehabilitación y discapacidad de la Dirección General de Sanidad Militar, con el fin de  revisar las normas que emitirá este ente para la operación de los servicios de rehabilitación, la prescripción, adaptación y seguimiento a las ayudas técnicas y dispositivos médicos y la operación de los equipos asistenciales, juntas regionales y comités técnico científicos para el otorgamiento de dispositivos de asistencia y resolución de conflictos frente a la prestación de servicios de rehabilitación.  Estas directrices operaran para todas las fuerzas militares en todo el país. 
Se revisó el  documento de protocolo para realizar el análisis retrospectivo de la ruta de atención en la UPA Bravo Páez de la ESE Rafael Uribe Uribe, enviado por la referente técnica de esa ESE, para el convenio 1320 de 2014, producto  de este proceso se realizo retroalimentación a la ESE solicitando ajustes en los instrumentos y en la organización de la información presentada
Con el equipo técnico del convenio 1320 de 2014, se desarrollaron acciones para la actualización de la caracterización de la oferta de los servicios de rehabilitación y aplicación del instrumento de evaluación de la calidad de la atención en  puntos de atención públicos y privados.
EVENTOS DE INTERÉS EN SALUD PÚBLICA- EISP:
Se realizó revisión y alimentación de la base de unidades de análisis de mortalidad por ERA, incluyendo los análisis realizados en el periodo así como los planes de respuesta recibidos a la fecha; Adicionalmente se direcciono la información para que el equipo técnico del convenio 1320 de 2014 realice la evaluación documental y el seguimiento en campo correspondiente a cada uno de los planes de respuesta.
Se realizó revisión y alimentación de las bases de unidades de análisis de mortalidad por EDA, IRAG, Tuberculosis, Tuberculosis/VIH  y Chikunguya, incluyendo los análisis realizados en el periodo así como los planes de respuesta recibidos a la fecha; Adicionalmente se direcciono la información para que el equipo técnico del convenio 1320 de 2014 realice la evaluación documental y el seguimiento en campo correspondiente a cada uno de los planes.
Se asistió a reuniones de comando ERA en las cuales se aportó en el proceso de planeación y seguimiento  a la respuesta institucional a la ERA.
Se revisó y alimentó la base de datos de seguimiento a la recepción de planes de respuesta rutinaria y de contingencia ante ESPI de las IPS del D.C,  incluyendo los planes radicados y los recibidos por correo electrónico, adicionalmente se direcciono la información para que el equipo técnico del convenio 1320 de 2014 realice la evaluación documental y el seguimiento en campo correspondiente a cada uno de los planes.
Se actualizó el consolidado de talento humano que ha manifestado de manera voluntaria su interés en hacer parte del equipo élite asistencial ante casos de Enfermedad por Virus de Ébola – EVE,  en el D.C, así mismo se respondieron inquietudes manifestadas vía correo electrónico por personal interesado en el proceso. Se participo en una reunión  de comité operativo de Ébola, en la cual se planearon las acciones a desarrollar en el marco la visita de una Misión de España apoyar la preparación de la respuesta ante la posible introducción de casos de EVE al país. Se reviso el informe de acciones de respuesta institucional ante la posible introducción de casos de EVE al país, ajustando lo pertinente a la  DPSS. Se aporto en la consolidación de una presentación de las acciones desarrolladas en el marco respuesta institucional ante la posible introducción de casos de EVE al país, como insumo para recibir la Misión de España para este tema. Se participó en las sesiones convocadas en el marco de la visita por parte de una misión de España para apoyar la preparación de la respuesta ante la posible introducción de casos de EVE al país.
Se realizó una mesa de trabajo con el equipo técnico de convenio 1374 de 2014 celebrado con la ESE Santa Clara para el componente de ESPII, en las cuales se hizo seguimiento a los avances del proceso y a los documentos disponibles a la fecha, retroalimentando a la ESE frente a las necesidades de ajuste.
Con el equipo técnico del convenio 1320 de 2014 celebrado con la ESE Rafael Uribe Uribe, se asistió a unidades de análisis de mortalidad por ERA, Mortalidad por TBC y mortalidad por IRAG.
Se revisaron  actas de las unidades de análisis de mortalidad, identificando ajustes en las demoras.
Se evaluaron planes de mejoramiento producto de unidades de análisis de mortalidad por EISP.
Las profesionales del equipo técnico del convenio 1320 de 2014  realizaron visitas de seguimiento a la implementación de planes de mejoramiento producto de unidades de análisis de mortalidad por Eventos de Interés en Salud Pública- EISP de los años 2014 y 2015.
Se desarrollaron acciones de fortalecimiento institucional con IPS publicas y privadas.
Convenios
Se realizaron dos mesas de trabajo con el equipo técnico de convenio 1374 de 2014 celebrado con la ESE Santa Clara, para el componente de rehabilitación, en las cuales se hizo seguimiento a los avances del proceso y a los documentos disponibles a la fecha, retroalimentando a la ESE frente a las necesidades de ajuste.
Se realizó seguimiento a los avances de los convenios 1320 de 2014 celebrado con la ESE Rafael Uribe Uribe, 1373 de 2014 celebrado con la ESE El Tunal y 1374 de 2014 celebrado con la ESE Santa Clara, diligenciando las matrices definidas.
Se consolido acciones de seguimiento para el cierre del convenio 1759 de 2013 celebrado con la ESE Simón Bolivar con el objeto de “Aunar esfuerzos técnicos, administrativos y financieros para el mejoramiento y seguimiento de la red de rehabilitación, en el marco de las redes integradas de servicios de salud”, esto con el fin de dar respuesta a solicitud de las referentes de convenios de la DPSS
</t>
  </si>
  <si>
    <t>Meta 11.Rediseñar, reorganizar e integrar funcionalmente la red pública hospitalaria, adscrita a la Secretaría Distrital de Salud de Bogotá, en el marco de la normatividad vigente, al 2016.</t>
  </si>
  <si>
    <t>Porcentaje de diseño y desarrollo del Programa territorial de reorganización, rediseño y modernización de redes de ESE.</t>
  </si>
  <si>
    <t xml:space="preserve">ASISTENCIA TÉCNICA Y SEGUIMIENTO A LA IMPLEMENTACIÓN DE LA RED PÚBLICA DISTRITAL (PLANES DE SANEAMIENTO FISCAL Y FINANCIERO; PLANES DE DESEMPEÑO FISCAL Y FINANCIERO Y CONVENIOS)
Se realizó seguimiento al convenio 1345 de 2014 de la ESE Chapinero y se solicitaron ajustes al informe de avances del primer trimestre del 2015.
Se asistió a la reunión de Gerentes de la red norte para empalmar el proceso con la DAEPDSS.
APORTE DIRECCION DE ANALISIS DE ENTIDADES PUBLICAS DISTRITALES DEL SECTOR SALUD-DAEPDSS:
Se  realizan  mesas de trabajo con los hospitales: San Blas y Centro Oriente, brindando asistencia técnica en materia financiera, económica,  de indicadores de eficiencia y producción analizando la  información suministrada y realizando  recomendaciones de mejoramiento y alternativas de solución.
Identificación y análisis de las medidas de los PSFS, relacionadas con medicamentos, dispositivos médicos, procesos y programas del servicio farmacéutico: hospitales Simón Bolívar, Victoria, Bosa, Engativa, Fontibón, Meissen, Centro Oriente, San Blas, Chapinero, Suba, Usaquén, Usme, Rafael Uribe y se emite concepto. 
Revisión de los informes del primer trimestre de 2015 de los Planes de Saneamiento Fiscal y Financiero  relacionadas con medicamentos dispositivos médicos de los hospitales Simón Bolívar, Suba y San Blas.
SEGUIMIENTO A CONVENIOS DPSS:
Se actualizó la matriz de seguimiento de convenios y contratos a cargo de la Dirección de Provisión de Servicios de Servicios de Salud, como base para todas las reuniones de seguimiento de convenios que se realizaron en el mes de Junio de 2015
Se realizó reunión de seguimiento de convenios de 2013 para cierre de los convenios de salud sexual y reproductiva, materno, dispositivos, cáncer, humanización, y crónicas. 
Se revisaron documentos, certificaciones de referentes técnicos y supervisores y se elaboraron las siguientes certificaciones para autorizaciones de pago de los siguientes convenios: 1111-2014 San Blas, 1470-2014 Tunal, 1352-2014 Victoria, 1226-2014 Victoria, 1341-2014 San Blas, 1330-2004 Sur, 1322-2014 Usaquén, 1096-2014 Vista Hermosa, 1334-2014 Santa Clara, 1360-2014 Suba, 21321-2014 Tunal, 1410-2014 Meissen, 1327-2014 Kennedy, 1305-2014 Bosa, 1363-2014 Tunjuelito, 1111-2014 San Blas. 
CONVENIOS -(APORTE DIRECCION DE ANALISIS DE ENTIDADES PUBLICAS DISTRITALES DEL SECTOR SALUD-DAEPSS):
Se realizó revisión general de los convenios de  Agosto, noviembre y diciembre del 2012 y 2013 en su cumplimiento y certificación de las obligaciones en trabajo articulado con la Dirección de Provisión  de Servicios  
Solicitud de informes finales de los convenios de Agosto, Noviembre, diciembre 10 y Diciembre 28 a las 22 ESE del distrito, así como las certificaciones de los 22 ESE Talento Humano.
Se realizo Comité integrado por las Direcciones de Análisis de Entidades Públicas del Sector Salud y Provisión de Servicios de Salud, sobre el proceso de liquidación de convenios. 
Se Ingreso la información faltante de los convenios del 10 y 28 de diciembre de 2012  a la macro de seguimiento general de convenios.
Para los convenios de agosto se realizó los requerimientos respectivos a las ESE solicitando el informe final para proceder a su liquidación.
Para los del 10 de diciembre se inicia el proceso de liquidación para lo cual se hace revisión en la macro y en las carpetas físicas con el propósito de identificar la documentación faltante para realizar los requerimientos respectivos a las ESE.
Con la matriz elaborada para los convenios del 28 de diciembre se identificó el estado de los convenios y su fecha de terminación para realizar el requerimiento a los hospitales de los documentos pendientes para iniciar el proceso de liquidación.
Se están elaborando las 22 certificaciones generales para las liquidaciones de los convenios de Diciembre 10 de 2012 para recoger las firmas de los supervisores en la certificación general e iniciar su proceso de liquidación, quedando pendiente la certificación de Talento Humano por parte de la SDS.
Se están elaborando las 18 certificaciones generales para las liquidaciones de los convenios de Agosto, Septiembre y Octubre de 2013 para recoger las firmas de los supervisores en la certificación general e iniciar su proceso de liquidacion
</t>
  </si>
  <si>
    <t>11.2. Asesoría y asistencia técnica para el desarrollo de convenios de docencia servicio en función del modelo de atención en salud y de la Estrategia de Atención Primaria en Salud.</t>
  </si>
  <si>
    <t>Porcentaje de Asesoría y asistencia técnica para el desarrollo de convenios de docencia servicio en función del modelo de atención en salud y de la Estrategia de Atención Primaria en Salud.</t>
  </si>
  <si>
    <t xml:space="preserve">DOCENCIA DE SERVICIOS- APORTE DIRECCION DE ANALISIS DE ENTIDADES PUBLICAS DISTRITALES DEL SECTOR SALUD-DAEPSS):
Se aplica instrumento de medición de cumplimiento de los lineamientos a los convenios docencia servicio  en los hospitales de Usaquen y Engativa. Se  brindo asistencia técnica para la elaboración de los planes de mejora.
</t>
  </si>
  <si>
    <t xml:space="preserve">12.1. Asesoría y asistencia técnica a las ESE para el desarrollo de estrategias de negociación conjunta que favorezca economías de escala </t>
  </si>
  <si>
    <t xml:space="preserve">Porcentaje de asesoría y asistencia técnica a las ESE para el desarrollo de estrategias de negociación conjunta que favorezca economías de escala. </t>
  </si>
  <si>
    <t>13.1. Desarrollo de estrategias para fortalecer los Programas de Promoción de la Donación Voluntaria y Habitual de Sangre, Gestión de la Calidad y Hemovigilancia en los Bancos de sangre y servicios trasfusionales de Bogota</t>
  </si>
  <si>
    <t>Porcentaje de avance en el desarrollo de estrategias para fortalecer los Programas de Promoción de la Donación Voluntaria y Habitual de Sangre, Gestión de la Calidad y Hemovigilancia en los Bancos de sangre y servicios trasfusionales de Bogota.</t>
  </si>
  <si>
    <t xml:space="preserve">Para el desarrollo del Programa de Hemovigilancia, Gestión de la Calidad y mantenimiento del sistema de información de la Red Distrital de Sangre, se requiriere de recurso humano con el cual no se contó durante el mes de JUNIO. 
</t>
  </si>
  <si>
    <r>
      <t xml:space="preserve">Meta 14. Aumentar la Tasa de Donación a 22 donantes efectivos de órganos y tejidos x 1.000.000 de habitantes en Bogotá D.C, A 2016.
</t>
    </r>
    <r>
      <rPr>
        <b/>
        <sz val="9"/>
        <color indexed="10"/>
        <rFont val="Tahoma"/>
        <family val="2"/>
      </rPr>
      <t/>
    </r>
  </si>
  <si>
    <t>14.1. Asesoria y asistencia tecnica para la gestión operativa y promoción de la donación en IPS habilitadas con programa de trasplantes, IPS Generadoras y Bancos de tejidos de la Coordinación Regional N.1.</t>
  </si>
  <si>
    <t xml:space="preserve">Porcentaje de asesoria y asistencia tecnica para la gestión operativa y promoción de la donación en IPS habilitadas con programa de trasplantes, IPS Generadoras y Bancos de tejidos de la Coordinación Regional N.1. </t>
  </si>
  <si>
    <t>Meta 15 Desarrollar un programa de donación de órganos y tejidos en ESE, adscritas a la Secretaria Distrital de Salud, a 2016.</t>
  </si>
  <si>
    <t>15.1. Asesoría y asistencia técnica a las ESEs adscritas a la SDS para el diagnostico, desarrollo, seguimiento y evaluación del programa de donación y trasplante.</t>
  </si>
  <si>
    <t xml:space="preserve">Porcentaje de asesoría y asistencia técnica a las ESEs adscritas a la SDS para el diagnostico, desarrollo, seguimiento y evaluación del programa de donación y trasplante. </t>
  </si>
  <si>
    <t>Total general</t>
  </si>
</sst>
</file>

<file path=xl/styles.xml><?xml version="1.0" encoding="utf-8"?>
<styleSheet xmlns="http://schemas.openxmlformats.org/spreadsheetml/2006/main">
  <numFmts count="19">
    <numFmt numFmtId="164" formatCode="_(* #,##0_);_(* \(#,##0\);_(* &quot;-&quot;_);_(@_)"/>
    <numFmt numFmtId="165" formatCode="_(* #,##0.00_);_(* \(#,##0.00\);_(* &quot;-&quot;??_);_(@_)"/>
    <numFmt numFmtId="166" formatCode="000"/>
    <numFmt numFmtId="167" formatCode="0.0%"/>
    <numFmt numFmtId="168" formatCode="_(* #,##0_);_(* \(#,##0\);_(* &quot;-&quot;??_);_(@_)"/>
    <numFmt numFmtId="169" formatCode="0.0"/>
    <numFmt numFmtId="170" formatCode="_(* #,##0.000_);_(* \(#,##0.000\);_(* &quot;-&quot;_);_(@_)"/>
    <numFmt numFmtId="171" formatCode="_ * #,##0_ ;_ * \-#,##0_ ;_ * &quot;-&quot;??_ ;_ @_ "/>
    <numFmt numFmtId="172" formatCode="0.000000000000"/>
    <numFmt numFmtId="173" formatCode="0.00000000"/>
    <numFmt numFmtId="174" formatCode="_-* #,##0.00000000000\ _€_-;\-* #,##0.00000000000\ _€_-;_-* &quot;-&quot;???????????\ _€_-;_-@_-"/>
    <numFmt numFmtId="175" formatCode="_(* #,##0.00_);_(* \(#,##0.00\);_(* &quot;-&quot;_);_(@_)"/>
    <numFmt numFmtId="176" formatCode="_-* #,##0.00\ _€_-;\-* #,##0.00\ _€_-;_-* &quot;-&quot;??\ _€_-;_-@_-"/>
    <numFmt numFmtId="177" formatCode="_-* #,##0.000000000\ _€_-;\-* #,##0.000000000\ _€_-;_-* &quot;-&quot;??\ _€_-;_-@_-"/>
    <numFmt numFmtId="178" formatCode="00"/>
    <numFmt numFmtId="179" formatCode="&quot;$&quot;#,##0"/>
    <numFmt numFmtId="180" formatCode="_ * #,##0.00_ ;_ * \-#,##0.00_ ;_ * &quot;-&quot;??_ ;_ @_ "/>
    <numFmt numFmtId="181" formatCode="#,##0.00000000000000000000000000000000000000"/>
    <numFmt numFmtId="182" formatCode="#,##0.000000000000000"/>
  </numFmts>
  <fonts count="72">
    <font>
      <sz val="11"/>
      <color theme="1"/>
      <name val="Calibri"/>
      <family val="2"/>
      <scheme val="minor"/>
    </font>
    <font>
      <sz val="11"/>
      <color indexed="8"/>
      <name val="Calibri"/>
      <family val="2"/>
    </font>
    <font>
      <sz val="10"/>
      <name val="Arial"/>
      <family val="2"/>
    </font>
    <font>
      <sz val="11"/>
      <color indexed="8"/>
      <name val="Calibri"/>
      <family val="2"/>
    </font>
    <font>
      <b/>
      <sz val="9"/>
      <color indexed="9"/>
      <name val="Calibri"/>
      <family val="2"/>
    </font>
    <font>
      <b/>
      <sz val="11"/>
      <color indexed="9"/>
      <name val="Calibri"/>
      <family val="2"/>
    </font>
    <font>
      <b/>
      <sz val="20"/>
      <color indexed="10"/>
      <name val="Arial Narrow"/>
      <family val="2"/>
    </font>
    <font>
      <sz val="8"/>
      <name val="Calibri"/>
      <family val="2"/>
    </font>
    <font>
      <sz val="11"/>
      <name val="Calibri"/>
      <family val="2"/>
    </font>
    <font>
      <b/>
      <sz val="8"/>
      <color indexed="9"/>
      <name val="Calibri"/>
      <family val="2"/>
    </font>
    <font>
      <b/>
      <sz val="12"/>
      <color indexed="9"/>
      <name val="Calibri"/>
      <family val="2"/>
    </font>
    <font>
      <sz val="11"/>
      <color indexed="9"/>
      <name val="Calibri"/>
      <family val="2"/>
    </font>
    <font>
      <sz val="12"/>
      <color indexed="8"/>
      <name val="Calibri"/>
      <family val="2"/>
    </font>
    <font>
      <b/>
      <sz val="11"/>
      <name val="Arial"/>
      <family val="2"/>
    </font>
    <font>
      <sz val="11"/>
      <color indexed="8"/>
      <name val="Arial"/>
      <family val="2"/>
    </font>
    <font>
      <b/>
      <sz val="11"/>
      <color indexed="8"/>
      <name val="Arial"/>
      <family val="2"/>
    </font>
    <font>
      <b/>
      <sz val="11"/>
      <color indexed="9"/>
      <name val="Arial"/>
      <family val="2"/>
    </font>
    <font>
      <sz val="9"/>
      <color indexed="81"/>
      <name val="Tahoma"/>
      <family val="2"/>
    </font>
    <font>
      <b/>
      <sz val="9"/>
      <color indexed="81"/>
      <name val="Tahoma"/>
      <family val="2"/>
    </font>
    <font>
      <sz val="12"/>
      <color indexed="8"/>
      <name val="Tahoma"/>
      <family val="2"/>
    </font>
    <font>
      <sz val="11"/>
      <name val="Tahoma"/>
      <family val="2"/>
    </font>
    <font>
      <sz val="9"/>
      <color indexed="8"/>
      <name val="Calibri"/>
      <family val="2"/>
    </font>
    <font>
      <b/>
      <sz val="11"/>
      <color indexed="8"/>
      <name val="Calibri"/>
      <family val="2"/>
    </font>
    <font>
      <sz val="12"/>
      <name val="Tahoma"/>
      <family val="2"/>
    </font>
    <font>
      <u/>
      <sz val="12"/>
      <name val="Tahoma"/>
      <family val="2"/>
    </font>
    <font>
      <b/>
      <sz val="14"/>
      <color indexed="81"/>
      <name val="Tahoma"/>
      <family val="2"/>
    </font>
    <font>
      <sz val="14"/>
      <color indexed="81"/>
      <name val="Tahoma"/>
      <family val="2"/>
    </font>
    <font>
      <b/>
      <sz val="12"/>
      <color indexed="81"/>
      <name val="Tahoma"/>
      <family val="2"/>
    </font>
    <font>
      <sz val="12"/>
      <color indexed="81"/>
      <name val="Tahoma"/>
      <family val="2"/>
    </font>
    <font>
      <sz val="12"/>
      <color indexed="8"/>
      <name val="Arial"/>
      <family val="2"/>
    </font>
    <font>
      <sz val="26"/>
      <color indexed="8"/>
      <name val="Calibri"/>
      <family val="2"/>
    </font>
    <font>
      <b/>
      <sz val="16"/>
      <color indexed="9"/>
      <name val="Calibri"/>
      <family val="2"/>
    </font>
    <font>
      <b/>
      <sz val="14"/>
      <color indexed="9"/>
      <name val="Calibri"/>
      <family val="2"/>
    </font>
    <font>
      <sz val="12"/>
      <name val="Calibri"/>
      <family val="2"/>
    </font>
    <font>
      <sz val="8"/>
      <color indexed="8"/>
      <name val="Calibri"/>
      <family val="2"/>
    </font>
    <font>
      <sz val="11"/>
      <color indexed="8"/>
      <name val="Tahoma"/>
      <family val="2"/>
    </font>
    <font>
      <sz val="10"/>
      <name val="Tahoma"/>
      <family val="2"/>
    </font>
    <font>
      <b/>
      <sz val="11"/>
      <color indexed="8"/>
      <name val="Tahoma"/>
      <family val="2"/>
    </font>
    <font>
      <sz val="11"/>
      <color indexed="81"/>
      <name val="Tahoma"/>
      <family val="2"/>
    </font>
    <font>
      <sz val="11"/>
      <color rgb="FFFF0000"/>
      <name val="Calibri"/>
      <family val="2"/>
      <scheme val="minor"/>
    </font>
    <font>
      <sz val="11"/>
      <color theme="1"/>
      <name val="Tahoma"/>
      <family val="2"/>
    </font>
    <font>
      <sz val="16"/>
      <color theme="1"/>
      <name val="Tahoma"/>
      <family val="2"/>
    </font>
    <font>
      <sz val="26"/>
      <color rgb="FFFF0000"/>
      <name val="Calibri"/>
      <family val="2"/>
    </font>
    <font>
      <sz val="11"/>
      <color rgb="FFFF0000"/>
      <name val="Tahoma"/>
      <family val="2"/>
    </font>
    <font>
      <sz val="11"/>
      <color rgb="FFFF0000"/>
      <name val="Calibri"/>
      <family val="2"/>
    </font>
    <font>
      <b/>
      <sz val="11"/>
      <color rgb="FFFF0000"/>
      <name val="Arial"/>
      <family val="2"/>
    </font>
    <font>
      <sz val="11"/>
      <color rgb="FFFF0000"/>
      <name val="Arial"/>
      <family val="2"/>
    </font>
    <font>
      <sz val="12"/>
      <color theme="1"/>
      <name val="Tahoma"/>
      <family val="2"/>
    </font>
    <font>
      <sz val="12"/>
      <color rgb="FFFF0000"/>
      <name val="Tahoma"/>
      <family val="2"/>
    </font>
    <font>
      <sz val="12"/>
      <name val="Arial"/>
      <family val="2"/>
    </font>
    <font>
      <sz val="9"/>
      <color indexed="8"/>
      <name val="Arial"/>
      <family val="2"/>
    </font>
    <font>
      <sz val="9"/>
      <name val="Arial"/>
      <family val="2"/>
    </font>
    <font>
      <b/>
      <sz val="12"/>
      <color indexed="10"/>
      <name val="Calibri"/>
      <family val="2"/>
    </font>
    <font>
      <sz val="9"/>
      <name val="Calibri"/>
      <family val="2"/>
    </font>
    <font>
      <sz val="9"/>
      <color indexed="8"/>
      <name val="Tahoma"/>
      <family val="2"/>
    </font>
    <font>
      <b/>
      <sz val="9"/>
      <color rgb="FFFF0000"/>
      <name val="Tahoma"/>
      <family val="2"/>
    </font>
    <font>
      <sz val="9"/>
      <name val="Verdana"/>
      <family val="2"/>
    </font>
    <font>
      <b/>
      <sz val="11"/>
      <name val="Calibri"/>
      <family val="2"/>
    </font>
    <font>
      <b/>
      <sz val="8"/>
      <color rgb="FFFF0000"/>
      <name val="Calibri"/>
      <family val="2"/>
    </font>
    <font>
      <sz val="8"/>
      <color rgb="FFFF0000"/>
      <name val="Calibri"/>
      <family val="2"/>
    </font>
    <font>
      <sz val="9"/>
      <name val="Tahoma"/>
      <family val="2"/>
    </font>
    <font>
      <sz val="8"/>
      <color theme="1"/>
      <name val="Calibri"/>
      <family val="2"/>
    </font>
    <font>
      <b/>
      <sz val="8"/>
      <color indexed="10"/>
      <name val="Calibri"/>
      <family val="2"/>
    </font>
    <font>
      <b/>
      <sz val="11"/>
      <color rgb="FFFF0000"/>
      <name val="Calibri"/>
      <family val="2"/>
    </font>
    <font>
      <sz val="10"/>
      <name val="Calibri"/>
      <family val="2"/>
    </font>
    <font>
      <sz val="8"/>
      <name val="Arial"/>
      <family val="2"/>
    </font>
    <font>
      <sz val="12"/>
      <name val="Calibri"/>
      <family val="2"/>
      <scheme val="minor"/>
    </font>
    <font>
      <b/>
      <sz val="9"/>
      <color indexed="8"/>
      <name val="Calibri"/>
      <family val="2"/>
    </font>
    <font>
      <sz val="8"/>
      <color theme="1"/>
      <name val="Arial"/>
      <family val="2"/>
    </font>
    <font>
      <b/>
      <sz val="9"/>
      <color indexed="10"/>
      <name val="Tahoma"/>
      <family val="2"/>
    </font>
    <font>
      <b/>
      <sz val="9"/>
      <name val="Calibri"/>
      <family val="2"/>
    </font>
    <font>
      <b/>
      <sz val="9"/>
      <color indexed="18"/>
      <name val="Calibri"/>
      <family val="2"/>
    </font>
  </fonts>
  <fills count="18">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indexed="13"/>
        <bgColor indexed="64"/>
      </patternFill>
    </fill>
    <fill>
      <patternFill patternType="solid">
        <fgColor rgb="FFFFFF00"/>
        <bgColor indexed="64"/>
      </patternFill>
    </fill>
    <fill>
      <patternFill patternType="solid">
        <fgColor indexed="51"/>
        <bgColor indexed="64"/>
      </patternFill>
    </fill>
    <fill>
      <patternFill patternType="solid">
        <fgColor indexed="22"/>
        <bgColor indexed="64"/>
      </patternFill>
    </fill>
    <fill>
      <patternFill patternType="solid">
        <fgColor indexed="62"/>
        <bgColor indexed="64"/>
      </patternFill>
    </fill>
    <fill>
      <patternFill patternType="solid">
        <fgColor indexed="18"/>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top/>
      <bottom/>
      <diagonal/>
    </border>
    <border>
      <left/>
      <right style="thin">
        <color indexed="64"/>
      </right>
      <top/>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64"/>
      </bottom>
      <diagonal/>
    </border>
    <border>
      <left style="thin">
        <color indexed="9"/>
      </left>
      <right/>
      <top style="thin">
        <color indexed="9"/>
      </top>
      <bottom style="thin">
        <color indexed="9"/>
      </bottom>
      <diagonal/>
    </border>
    <border>
      <left/>
      <right/>
      <top/>
      <bottom style="thin">
        <color indexed="64"/>
      </bottom>
      <diagonal/>
    </border>
    <border>
      <left/>
      <right/>
      <top style="thin">
        <color indexed="64"/>
      </top>
      <bottom style="thin">
        <color indexed="64"/>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diagonal/>
    </border>
    <border>
      <left style="thin">
        <color indexed="64"/>
      </left>
      <right/>
      <top style="thin">
        <color indexed="9"/>
      </top>
      <bottom style="thin">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9"/>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9"/>
      </right>
      <top/>
      <bottom/>
      <diagonal/>
    </border>
    <border>
      <left/>
      <right style="thin">
        <color indexed="9"/>
      </right>
      <top/>
      <bottom style="thin">
        <color indexed="64"/>
      </bottom>
      <diagonal/>
    </border>
    <border>
      <left/>
      <right style="thin">
        <color indexed="8"/>
      </right>
      <top style="thin">
        <color indexed="8"/>
      </top>
      <bottom/>
      <diagonal/>
    </border>
    <border>
      <left style="thin">
        <color indexed="8"/>
      </left>
      <right/>
      <top style="thin">
        <color indexed="8"/>
      </top>
      <bottom/>
      <diagonal/>
    </border>
  </borders>
  <cellStyleXfs count="12">
    <xf numFmtId="0" fontId="0" fillId="0" borderId="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0" fontId="2" fillId="0" borderId="0" applyFont="0" applyFill="0" applyBorder="0" applyAlignment="0" applyProtection="0"/>
  </cellStyleXfs>
  <cellXfs count="570">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2" borderId="0" xfId="0" applyFill="1" applyAlignment="1" applyProtection="1">
      <alignment vertical="center"/>
    </xf>
    <xf numFmtId="0" fontId="11" fillId="2" borderId="0" xfId="0" applyFont="1" applyFill="1" applyAlignment="1" applyProtection="1">
      <alignment vertical="center"/>
    </xf>
    <xf numFmtId="0" fontId="0" fillId="2" borderId="0" xfId="0" applyFill="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horizontal="left" vertical="center"/>
    </xf>
    <xf numFmtId="0" fontId="0" fillId="2" borderId="0" xfId="0" applyFill="1" applyAlignment="1" applyProtection="1">
      <alignment horizontal="left" vertical="center"/>
    </xf>
    <xf numFmtId="0" fontId="0" fillId="4" borderId="0" xfId="0" applyFill="1" applyAlignment="1" applyProtection="1">
      <alignment vertical="center"/>
    </xf>
    <xf numFmtId="0" fontId="20" fillId="5" borderId="1" xfId="0" applyNumberFormat="1" applyFont="1" applyFill="1" applyBorder="1" applyAlignment="1" applyProtection="1">
      <alignment horizontal="center" vertical="center" wrapText="1"/>
    </xf>
    <xf numFmtId="0" fontId="20" fillId="5" borderId="1" xfId="0" applyNumberFormat="1" applyFont="1" applyFill="1" applyBorder="1" applyAlignment="1" applyProtection="1">
      <alignment horizontal="left" vertical="center" wrapText="1"/>
    </xf>
    <xf numFmtId="0" fontId="20" fillId="5" borderId="1" xfId="0" applyFont="1" applyFill="1" applyBorder="1" applyAlignment="1" applyProtection="1">
      <alignment horizontal="left" vertical="center" wrapText="1"/>
    </xf>
    <xf numFmtId="0" fontId="23" fillId="5" borderId="1" xfId="0" applyNumberFormat="1" applyFont="1" applyFill="1" applyBorder="1" applyAlignment="1" applyProtection="1">
      <alignment horizontal="center" vertical="center" wrapText="1"/>
    </xf>
    <xf numFmtId="0" fontId="23" fillId="5" borderId="1" xfId="0" applyNumberFormat="1" applyFont="1" applyFill="1" applyBorder="1" applyAlignment="1" applyProtection="1">
      <alignment horizontal="left" vertical="center" wrapText="1"/>
    </xf>
    <xf numFmtId="0" fontId="23" fillId="5" borderId="1" xfId="0" applyFont="1" applyFill="1" applyBorder="1" applyAlignment="1" applyProtection="1">
      <alignment horizontal="left" vertical="center" wrapText="1"/>
    </xf>
    <xf numFmtId="0" fontId="23" fillId="6" borderId="1" xfId="0" applyFont="1" applyFill="1" applyBorder="1" applyAlignment="1" applyProtection="1">
      <alignment horizontal="center" vertical="center" wrapText="1"/>
    </xf>
    <xf numFmtId="0" fontId="23" fillId="6" borderId="1" xfId="0" applyFont="1" applyFill="1" applyBorder="1" applyAlignment="1" applyProtection="1">
      <alignment vertical="center" wrapText="1"/>
    </xf>
    <xf numFmtId="0" fontId="23" fillId="6" borderId="1" xfId="0" applyFont="1" applyFill="1" applyBorder="1" applyAlignment="1" applyProtection="1">
      <alignment horizontal="center" vertical="center"/>
    </xf>
    <xf numFmtId="0" fontId="23" fillId="7" borderId="2" xfId="0" applyFont="1" applyFill="1" applyBorder="1" applyAlignment="1" applyProtection="1">
      <alignment horizontal="center" vertical="center"/>
    </xf>
    <xf numFmtId="0" fontId="23" fillId="7" borderId="2" xfId="0" applyFont="1" applyFill="1" applyBorder="1" applyAlignment="1" applyProtection="1">
      <alignment vertical="center" wrapText="1"/>
    </xf>
    <xf numFmtId="0" fontId="20" fillId="5" borderId="1" xfId="1" quotePrefix="1" applyNumberFormat="1" applyFont="1" applyFill="1" applyBorder="1" applyAlignment="1" applyProtection="1">
      <alignment horizontal="center" vertical="center"/>
    </xf>
    <xf numFmtId="0" fontId="20" fillId="5" borderId="1" xfId="0" applyFont="1" applyFill="1" applyBorder="1" applyAlignment="1" applyProtection="1">
      <alignment vertical="center" wrapText="1"/>
    </xf>
    <xf numFmtId="0" fontId="23" fillId="5" borderId="1" xfId="1" quotePrefix="1" applyNumberFormat="1" applyFont="1" applyFill="1" applyBorder="1" applyAlignment="1" applyProtection="1">
      <alignment horizontal="center" vertical="center"/>
    </xf>
    <xf numFmtId="0" fontId="23" fillId="5" borderId="1" xfId="0" applyFont="1" applyFill="1" applyBorder="1" applyAlignment="1" applyProtection="1">
      <alignment vertical="center" wrapText="1"/>
    </xf>
    <xf numFmtId="0" fontId="23" fillId="6" borderId="1" xfId="1" quotePrefix="1" applyNumberFormat="1" applyFont="1" applyFill="1" applyBorder="1" applyAlignment="1" applyProtection="1">
      <alignment horizontal="center" vertical="center"/>
    </xf>
    <xf numFmtId="0" fontId="23" fillId="7" borderId="1" xfId="0" applyFont="1" applyFill="1" applyBorder="1" applyAlignment="1" applyProtection="1">
      <alignment horizontal="center" vertical="center"/>
    </xf>
    <xf numFmtId="0" fontId="23" fillId="7" borderId="1" xfId="0" applyFont="1" applyFill="1" applyBorder="1" applyAlignment="1" applyProtection="1">
      <alignment vertical="center" wrapText="1"/>
    </xf>
    <xf numFmtId="0" fontId="20" fillId="5" borderId="1" xfId="4" applyNumberFormat="1" applyFont="1" applyFill="1" applyBorder="1" applyAlignment="1" applyProtection="1">
      <alignment horizontal="center" vertical="center" wrapText="1"/>
    </xf>
    <xf numFmtId="0" fontId="23" fillId="5" borderId="1" xfId="0" applyFont="1" applyFill="1" applyBorder="1" applyAlignment="1" applyProtection="1">
      <alignment horizontal="justify" vertical="center" wrapText="1"/>
    </xf>
    <xf numFmtId="0" fontId="23" fillId="6" borderId="2" xfId="4" applyNumberFormat="1" applyFont="1" applyFill="1" applyBorder="1" applyAlignment="1" applyProtection="1">
      <alignment horizontal="center" vertical="center" wrapText="1"/>
    </xf>
    <xf numFmtId="0" fontId="23" fillId="6" borderId="2" xfId="0" applyFont="1" applyFill="1" applyBorder="1" applyAlignment="1" applyProtection="1">
      <alignment horizontal="justify" vertical="center" wrapText="1"/>
    </xf>
    <xf numFmtId="0" fontId="23" fillId="7" borderId="1" xfId="0" applyFont="1" applyFill="1" applyBorder="1" applyAlignment="1" applyProtection="1">
      <alignment horizontal="center" vertical="center" wrapText="1"/>
    </xf>
    <xf numFmtId="0" fontId="23" fillId="7" borderId="1" xfId="0" applyFont="1" applyFill="1" applyBorder="1" applyAlignment="1" applyProtection="1">
      <alignment horizontal="justify" vertical="center" wrapText="1"/>
    </xf>
    <xf numFmtId="0" fontId="23" fillId="7" borderId="1" xfId="0" applyFont="1" applyFill="1" applyBorder="1" applyAlignment="1" applyProtection="1">
      <alignment horizontal="left" vertical="center" wrapText="1"/>
    </xf>
    <xf numFmtId="0" fontId="20" fillId="5" borderId="1" xfId="0" applyFont="1" applyFill="1" applyBorder="1" applyAlignment="1" applyProtection="1">
      <alignment horizontal="center" vertical="center" wrapText="1"/>
    </xf>
    <xf numFmtId="0" fontId="23" fillId="5" borderId="1" xfId="0" applyFont="1" applyFill="1" applyBorder="1" applyAlignment="1" applyProtection="1">
      <alignment horizontal="center" vertical="center" wrapText="1"/>
    </xf>
    <xf numFmtId="0" fontId="23" fillId="6" borderId="2" xfId="0" applyFont="1" applyFill="1" applyBorder="1" applyAlignment="1" applyProtection="1">
      <alignment horizontal="center" vertical="center" wrapText="1"/>
    </xf>
    <xf numFmtId="0" fontId="23" fillId="6" borderId="1" xfId="0" applyFont="1" applyFill="1" applyBorder="1" applyAlignment="1" applyProtection="1">
      <alignment horizontal="left" vertical="center" wrapText="1"/>
    </xf>
    <xf numFmtId="9" fontId="20" fillId="5" borderId="1" xfId="0" applyNumberFormat="1" applyFont="1" applyFill="1" applyBorder="1" applyAlignment="1" applyProtection="1">
      <alignment horizontal="center" vertical="center" wrapText="1"/>
    </xf>
    <xf numFmtId="0" fontId="23" fillId="5" borderId="2" xfId="0" applyNumberFormat="1" applyFont="1" applyFill="1" applyBorder="1" applyAlignment="1" applyProtection="1">
      <alignment horizontal="center" vertical="center" wrapText="1"/>
    </xf>
    <xf numFmtId="0" fontId="23" fillId="5" borderId="2" xfId="0" applyNumberFormat="1" applyFont="1" applyFill="1" applyBorder="1" applyAlignment="1" applyProtection="1">
      <alignment horizontal="left" vertical="center" wrapText="1"/>
    </xf>
    <xf numFmtId="0" fontId="23" fillId="5" borderId="2" xfId="0" applyFont="1" applyFill="1" applyBorder="1" applyAlignment="1" applyProtection="1">
      <alignment horizontal="left" vertical="center" wrapText="1"/>
    </xf>
    <xf numFmtId="0" fontId="23" fillId="5" borderId="2" xfId="1" quotePrefix="1" applyNumberFormat="1" applyFont="1" applyFill="1" applyBorder="1" applyAlignment="1" applyProtection="1">
      <alignment horizontal="center" vertical="center"/>
    </xf>
    <xf numFmtId="0" fontId="23" fillId="5" borderId="2" xfId="0" applyFont="1" applyFill="1" applyBorder="1" applyAlignment="1" applyProtection="1">
      <alignment vertical="center" wrapText="1"/>
    </xf>
    <xf numFmtId="0" fontId="23" fillId="5" borderId="2" xfId="4" applyNumberFormat="1" applyFont="1" applyFill="1" applyBorder="1" applyAlignment="1" applyProtection="1">
      <alignment horizontal="center" vertical="center" wrapText="1"/>
    </xf>
    <xf numFmtId="0" fontId="23" fillId="5" borderId="2" xfId="0" applyFont="1" applyFill="1" applyBorder="1" applyAlignment="1" applyProtection="1">
      <alignment horizontal="center" vertical="center" wrapText="1"/>
    </xf>
    <xf numFmtId="0" fontId="23" fillId="6" borderId="3" xfId="0" applyFont="1" applyFill="1" applyBorder="1" applyAlignment="1" applyProtection="1">
      <alignment horizontal="center" vertical="center" wrapText="1"/>
    </xf>
    <xf numFmtId="0" fontId="23" fillId="6" borderId="3" xfId="0" applyFont="1" applyFill="1" applyBorder="1" applyAlignment="1" applyProtection="1">
      <alignment vertical="center" wrapText="1"/>
    </xf>
    <xf numFmtId="0" fontId="23" fillId="6" borderId="3" xfId="0" applyFont="1" applyFill="1" applyBorder="1" applyAlignment="1" applyProtection="1">
      <alignment horizontal="center" vertical="center"/>
    </xf>
    <xf numFmtId="0" fontId="23" fillId="6" borderId="3" xfId="1" quotePrefix="1" applyNumberFormat="1" applyFont="1" applyFill="1" applyBorder="1" applyAlignment="1" applyProtection="1">
      <alignment horizontal="center" vertical="center"/>
    </xf>
    <xf numFmtId="0" fontId="23" fillId="6" borderId="3" xfId="4" applyNumberFormat="1" applyFont="1" applyFill="1" applyBorder="1" applyAlignment="1" applyProtection="1">
      <alignment horizontal="center" vertical="center" wrapText="1"/>
    </xf>
    <xf numFmtId="0" fontId="23" fillId="6" borderId="3" xfId="0" applyFont="1" applyFill="1" applyBorder="1" applyAlignment="1" applyProtection="1">
      <alignment horizontal="justify" vertical="center" wrapText="1"/>
    </xf>
    <xf numFmtId="0" fontId="23" fillId="6" borderId="3" xfId="0" applyFont="1" applyFill="1" applyBorder="1" applyAlignment="1" applyProtection="1">
      <alignment horizontal="left" vertical="center" wrapText="1"/>
    </xf>
    <xf numFmtId="0" fontId="23" fillId="6" borderId="2" xfId="0" applyFont="1" applyFill="1" applyBorder="1" applyAlignment="1" applyProtection="1">
      <alignment vertical="center" wrapText="1"/>
    </xf>
    <xf numFmtId="0" fontId="23" fillId="6" borderId="2" xfId="0" applyFont="1" applyFill="1" applyBorder="1" applyAlignment="1" applyProtection="1">
      <alignment horizontal="center" vertical="center"/>
    </xf>
    <xf numFmtId="0" fontId="23" fillId="6" borderId="2" xfId="1" quotePrefix="1" applyNumberFormat="1" applyFont="1" applyFill="1" applyBorder="1" applyAlignment="1" applyProtection="1">
      <alignment horizontal="center" vertical="center"/>
    </xf>
    <xf numFmtId="0" fontId="23" fillId="7" borderId="4" xfId="0" applyFont="1" applyFill="1" applyBorder="1" applyAlignment="1" applyProtection="1">
      <alignment horizontal="center" vertical="center"/>
    </xf>
    <xf numFmtId="0" fontId="23" fillId="7" borderId="4" xfId="0" applyFont="1" applyFill="1" applyBorder="1" applyAlignment="1" applyProtection="1">
      <alignment vertical="center" wrapText="1"/>
    </xf>
    <xf numFmtId="0" fontId="23" fillId="7" borderId="3" xfId="0" applyFont="1" applyFill="1" applyBorder="1" applyAlignment="1" applyProtection="1">
      <alignment horizontal="center" vertical="center"/>
    </xf>
    <xf numFmtId="0" fontId="23" fillId="7" borderId="3" xfId="0" applyFont="1" applyFill="1" applyBorder="1" applyAlignment="1" applyProtection="1">
      <alignment vertical="center" wrapText="1"/>
    </xf>
    <xf numFmtId="0" fontId="23" fillId="7" borderId="3" xfId="0" applyFont="1" applyFill="1" applyBorder="1" applyAlignment="1" applyProtection="1">
      <alignment horizontal="center" vertical="center" wrapText="1"/>
    </xf>
    <xf numFmtId="0" fontId="23" fillId="7" borderId="3" xfId="0" applyFont="1" applyFill="1" applyBorder="1" applyAlignment="1" applyProtection="1">
      <alignment horizontal="justify" vertical="center" wrapText="1"/>
    </xf>
    <xf numFmtId="0" fontId="23" fillId="7" borderId="4" xfId="0" applyFont="1" applyFill="1" applyBorder="1" applyAlignment="1" applyProtection="1">
      <alignment horizontal="center" vertical="center" wrapText="1"/>
    </xf>
    <xf numFmtId="0" fontId="20" fillId="5" borderId="1" xfId="0" applyFont="1" applyFill="1" applyBorder="1" applyAlignment="1" applyProtection="1">
      <alignment horizontal="center" vertical="center"/>
    </xf>
    <xf numFmtId="0" fontId="20" fillId="5" borderId="1" xfId="0" applyNumberFormat="1" applyFont="1" applyFill="1" applyBorder="1" applyAlignment="1" applyProtection="1">
      <alignment vertical="center" wrapText="1"/>
    </xf>
    <xf numFmtId="0" fontId="20" fillId="5" borderId="2" xfId="0" applyFont="1" applyFill="1" applyBorder="1" applyAlignment="1" applyProtection="1">
      <alignment horizontal="center" vertical="center" wrapText="1"/>
    </xf>
    <xf numFmtId="0" fontId="20" fillId="5" borderId="2" xfId="0" applyFont="1" applyFill="1" applyBorder="1" applyAlignment="1" applyProtection="1">
      <alignment vertical="center" wrapText="1"/>
    </xf>
    <xf numFmtId="0" fontId="23" fillId="5" borderId="1" xfId="0" applyFont="1" applyFill="1" applyBorder="1" applyAlignment="1" applyProtection="1">
      <alignment horizontal="center" vertical="center"/>
    </xf>
    <xf numFmtId="0" fontId="23" fillId="5" borderId="1" xfId="0" applyNumberFormat="1" applyFont="1" applyFill="1" applyBorder="1" applyAlignment="1" applyProtection="1">
      <alignment vertical="center" wrapText="1"/>
    </xf>
    <xf numFmtId="17" fontId="23" fillId="5" borderId="1" xfId="0" applyNumberFormat="1" applyFont="1" applyFill="1" applyBorder="1" applyAlignment="1" applyProtection="1">
      <alignment horizontal="center" vertical="center"/>
    </xf>
    <xf numFmtId="0" fontId="23" fillId="6" borderId="1" xfId="0" applyFont="1" applyFill="1" applyBorder="1" applyAlignment="1" applyProtection="1">
      <alignment vertical="center"/>
    </xf>
    <xf numFmtId="9" fontId="23" fillId="7" borderId="1" xfId="0" applyNumberFormat="1" applyFont="1" applyFill="1" applyBorder="1" applyAlignment="1" applyProtection="1">
      <alignment horizontal="center" vertical="center" wrapText="1"/>
    </xf>
    <xf numFmtId="0" fontId="36" fillId="9" borderId="1" xfId="0" applyFont="1" applyFill="1" applyBorder="1" applyAlignment="1" applyProtection="1">
      <alignment horizontal="center" vertical="center"/>
    </xf>
    <xf numFmtId="0" fontId="36" fillId="9" borderId="1" xfId="0" applyFont="1" applyFill="1" applyBorder="1" applyAlignment="1" applyProtection="1">
      <alignment horizontal="justify" vertical="center" wrapText="1"/>
    </xf>
    <xf numFmtId="0" fontId="36" fillId="9" borderId="1" xfId="0" applyFont="1" applyFill="1" applyBorder="1" applyAlignment="1" applyProtection="1">
      <alignment horizontal="center" vertical="center" wrapText="1"/>
    </xf>
    <xf numFmtId="9" fontId="36" fillId="9" borderId="1" xfId="0" applyNumberFormat="1" applyFont="1" applyFill="1" applyBorder="1" applyAlignment="1" applyProtection="1">
      <alignment horizontal="center" vertical="center" wrapText="1"/>
    </xf>
    <xf numFmtId="0" fontId="35" fillId="9" borderId="1" xfId="0" applyFont="1" applyFill="1" applyBorder="1" applyAlignment="1" applyProtection="1">
      <alignment horizontal="center" vertical="center" wrapText="1"/>
    </xf>
    <xf numFmtId="0" fontId="37" fillId="9" borderId="1" xfId="0" applyFont="1" applyFill="1" applyBorder="1" applyAlignment="1" applyProtection="1">
      <alignment horizontal="center" vertical="center" wrapText="1"/>
    </xf>
    <xf numFmtId="0" fontId="36" fillId="9" borderId="1" xfId="0" quotePrefix="1" applyFont="1" applyFill="1" applyBorder="1" applyAlignment="1" applyProtection="1">
      <alignment horizontal="center" vertical="center"/>
    </xf>
    <xf numFmtId="169" fontId="36" fillId="9" borderId="1" xfId="6" applyNumberFormat="1"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0" fontId="2" fillId="9" borderId="1" xfId="0" applyFont="1" applyFill="1" applyBorder="1" applyAlignment="1" applyProtection="1">
      <alignment vertical="center" wrapText="1"/>
    </xf>
    <xf numFmtId="0" fontId="23" fillId="10" borderId="7" xfId="0" applyFont="1" applyFill="1" applyBorder="1" applyAlignment="1" applyProtection="1">
      <alignment vertical="center"/>
    </xf>
    <xf numFmtId="0" fontId="23" fillId="10" borderId="19" xfId="0" applyFont="1" applyFill="1" applyBorder="1" applyAlignment="1" applyProtection="1">
      <alignment vertical="center"/>
    </xf>
    <xf numFmtId="9" fontId="23" fillId="5" borderId="2" xfId="0" applyNumberFormat="1" applyFont="1" applyFill="1" applyBorder="1" applyAlignment="1" applyProtection="1">
      <alignment horizontal="center" vertical="center" wrapText="1"/>
    </xf>
    <xf numFmtId="9" fontId="23" fillId="6" borderId="3" xfId="0" applyNumberFormat="1" applyFont="1" applyFill="1" applyBorder="1" applyAlignment="1" applyProtection="1">
      <alignment horizontal="center" vertical="center" wrapText="1"/>
    </xf>
    <xf numFmtId="9" fontId="23" fillId="6" borderId="2" xfId="0" applyNumberFormat="1" applyFont="1" applyFill="1" applyBorder="1" applyAlignment="1" applyProtection="1">
      <alignment horizontal="center" vertical="center" wrapText="1"/>
    </xf>
    <xf numFmtId="0" fontId="22" fillId="0" borderId="0" xfId="0" applyFont="1" applyFill="1" applyAlignment="1" applyProtection="1">
      <alignment horizontal="left" vertical="center"/>
    </xf>
    <xf numFmtId="0" fontId="22" fillId="0" borderId="0" xfId="0" applyFont="1" applyFill="1" applyAlignment="1" applyProtection="1">
      <alignment horizontal="center" vertical="center"/>
    </xf>
    <xf numFmtId="0" fontId="30" fillId="0" borderId="0" xfId="0" applyFont="1" applyAlignment="1" applyProtection="1">
      <alignment horizontal="left" vertical="center"/>
    </xf>
    <xf numFmtId="0" fontId="4"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left" vertical="center" wrapText="1"/>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left" vertical="center" wrapText="1"/>
    </xf>
    <xf numFmtId="0" fontId="9" fillId="3" borderId="6" xfId="0" applyFont="1" applyFill="1" applyBorder="1" applyAlignment="1" applyProtection="1">
      <alignment horizontal="center" vertical="center" wrapText="1"/>
    </xf>
    <xf numFmtId="0" fontId="9" fillId="3" borderId="5"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166" fontId="13" fillId="4" borderId="1" xfId="0" applyNumberFormat="1" applyFont="1" applyFill="1" applyBorder="1" applyAlignment="1" applyProtection="1">
      <alignment horizontal="center" vertical="center"/>
    </xf>
    <xf numFmtId="0" fontId="40" fillId="4" borderId="1" xfId="0" applyFont="1" applyFill="1" applyBorder="1" applyAlignment="1" applyProtection="1">
      <alignment horizontal="center" vertical="center" wrapText="1"/>
    </xf>
    <xf numFmtId="0" fontId="40" fillId="4" borderId="1" xfId="0" applyFont="1" applyFill="1" applyBorder="1" applyAlignment="1" applyProtection="1">
      <alignment horizontal="justify" vertical="center" wrapText="1"/>
    </xf>
    <xf numFmtId="0" fontId="0" fillId="0" borderId="0" xfId="0" applyAlignment="1" applyProtection="1">
      <alignment horizontal="center" vertical="center"/>
    </xf>
    <xf numFmtId="0" fontId="40" fillId="4" borderId="2" xfId="0" applyFont="1" applyFill="1" applyBorder="1" applyAlignment="1" applyProtection="1">
      <alignment horizontal="justify" vertical="center" wrapText="1"/>
    </xf>
    <xf numFmtId="0" fontId="41" fillId="4" borderId="1" xfId="0" applyFont="1" applyFill="1" applyBorder="1" applyAlignment="1" applyProtection="1">
      <alignment horizontal="center" vertical="center" wrapText="1"/>
    </xf>
    <xf numFmtId="9" fontId="20" fillId="4" borderId="1" xfId="0" applyNumberFormat="1" applyFont="1" applyFill="1" applyBorder="1" applyAlignment="1" applyProtection="1">
      <alignment horizontal="center" vertical="center" wrapText="1"/>
    </xf>
    <xf numFmtId="0" fontId="20" fillId="4" borderId="1" xfId="5" applyFont="1" applyFill="1" applyBorder="1" applyAlignment="1" applyProtection="1">
      <alignment horizontal="justify" vertical="center" wrapText="1"/>
    </xf>
    <xf numFmtId="9" fontId="33" fillId="0" borderId="1" xfId="0" applyNumberFormat="1" applyFont="1" applyFill="1" applyBorder="1" applyAlignment="1" applyProtection="1">
      <alignment horizontal="center" vertical="center" wrapText="1"/>
    </xf>
    <xf numFmtId="10" fontId="15"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vertical="center" wrapText="1"/>
    </xf>
    <xf numFmtId="164" fontId="21" fillId="4" borderId="1" xfId="4" applyNumberFormat="1" applyFont="1" applyFill="1" applyBorder="1" applyAlignment="1" applyProtection="1">
      <alignment horizontal="justify" vertical="center" wrapText="1"/>
    </xf>
    <xf numFmtId="0" fontId="11" fillId="4" borderId="0" xfId="0" applyFont="1" applyFill="1" applyAlignment="1" applyProtection="1">
      <alignment horizontal="justify" vertical="center"/>
    </xf>
    <xf numFmtId="0" fontId="0" fillId="4" borderId="0" xfId="0" applyFill="1" applyAlignment="1" applyProtection="1">
      <alignment horizontal="justify" vertical="center"/>
    </xf>
    <xf numFmtId="0" fontId="5" fillId="3" borderId="1" xfId="0" applyFont="1" applyFill="1" applyBorder="1" applyAlignment="1" applyProtection="1">
      <alignment vertical="center"/>
    </xf>
    <xf numFmtId="0" fontId="0" fillId="0" borderId="1" xfId="0" applyBorder="1" applyAlignment="1" applyProtection="1">
      <alignment horizontal="center" vertical="center"/>
    </xf>
    <xf numFmtId="0" fontId="20" fillId="4" borderId="1" xfId="0" applyFont="1" applyFill="1" applyBorder="1" applyAlignment="1" applyProtection="1">
      <alignment horizontal="justify" vertical="center" wrapText="1"/>
    </xf>
    <xf numFmtId="168" fontId="20" fillId="4" borderId="1" xfId="4" applyNumberFormat="1" applyFont="1" applyFill="1" applyBorder="1" applyAlignment="1" applyProtection="1">
      <alignment horizontal="left" vertical="center" wrapText="1"/>
    </xf>
    <xf numFmtId="168" fontId="20" fillId="4" borderId="1" xfId="4" applyNumberFormat="1" applyFont="1" applyFill="1" applyBorder="1" applyAlignment="1" applyProtection="1">
      <alignment horizontal="center" vertical="center"/>
    </xf>
    <xf numFmtId="0" fontId="5" fillId="0" borderId="1" xfId="0" applyFont="1" applyFill="1" applyBorder="1" applyAlignment="1" applyProtection="1">
      <alignment vertical="center"/>
    </xf>
    <xf numFmtId="0" fontId="33" fillId="0" borderId="1" xfId="0" applyFont="1" applyFill="1" applyBorder="1" applyAlignment="1" applyProtection="1">
      <alignment horizontal="center" vertical="center" wrapText="1"/>
    </xf>
    <xf numFmtId="9" fontId="0" fillId="0" borderId="1" xfId="0" applyNumberFormat="1" applyFill="1" applyBorder="1" applyAlignment="1" applyProtection="1">
      <alignment horizontal="center" vertical="center"/>
    </xf>
    <xf numFmtId="0" fontId="0" fillId="0" borderId="1" xfId="0" applyFill="1" applyBorder="1" applyAlignment="1" applyProtection="1">
      <alignment vertical="center"/>
    </xf>
    <xf numFmtId="0" fontId="7" fillId="4" borderId="2" xfId="0" applyFont="1" applyFill="1" applyBorder="1" applyAlignment="1" applyProtection="1">
      <alignment vertical="center" wrapText="1"/>
    </xf>
    <xf numFmtId="0" fontId="40" fillId="4" borderId="2" xfId="0" applyFont="1" applyFill="1" applyBorder="1" applyAlignment="1" applyProtection="1">
      <alignment horizontal="center" vertical="center" wrapText="1"/>
    </xf>
    <xf numFmtId="9" fontId="20" fillId="4" borderId="1" xfId="0" applyNumberFormat="1" applyFont="1" applyFill="1" applyBorder="1" applyAlignment="1" applyProtection="1">
      <alignment horizontal="justify" vertical="center" wrapText="1"/>
    </xf>
    <xf numFmtId="168" fontId="33" fillId="0" borderId="1" xfId="2" applyNumberFormat="1" applyFont="1" applyFill="1" applyBorder="1" applyAlignment="1" applyProtection="1">
      <alignment vertical="center" wrapText="1"/>
    </xf>
    <xf numFmtId="0" fontId="0" fillId="0" borderId="1" xfId="0" applyFill="1" applyBorder="1" applyAlignment="1" applyProtection="1">
      <alignment horizontal="center" vertical="center"/>
    </xf>
    <xf numFmtId="0" fontId="34" fillId="4" borderId="2" xfId="0" applyFont="1" applyFill="1" applyBorder="1" applyAlignment="1" applyProtection="1">
      <alignment vertical="center" wrapText="1"/>
    </xf>
    <xf numFmtId="0" fontId="40" fillId="8" borderId="1" xfId="0" applyFont="1" applyFill="1" applyBorder="1" applyAlignment="1" applyProtection="1">
      <alignment horizontal="center" vertical="center" wrapText="1"/>
    </xf>
    <xf numFmtId="0" fontId="40" fillId="8" borderId="1" xfId="0" applyFont="1" applyFill="1" applyBorder="1" applyAlignment="1" applyProtection="1">
      <alignment horizontal="justify" vertical="center" wrapText="1"/>
    </xf>
    <xf numFmtId="0" fontId="40" fillId="8" borderId="2" xfId="0" applyFont="1" applyFill="1" applyBorder="1" applyAlignment="1" applyProtection="1">
      <alignment horizontal="center" vertical="center" wrapText="1"/>
    </xf>
    <xf numFmtId="0" fontId="0" fillId="8" borderId="1" xfId="0" applyFill="1" applyBorder="1" applyAlignment="1" applyProtection="1">
      <alignment horizontal="center" vertical="center"/>
    </xf>
    <xf numFmtId="0" fontId="41" fillId="8" borderId="1" xfId="0" applyFont="1" applyFill="1" applyBorder="1" applyAlignment="1" applyProtection="1">
      <alignment horizontal="center" vertical="center" wrapText="1"/>
    </xf>
    <xf numFmtId="9" fontId="20" fillId="8" borderId="1" xfId="0" applyNumberFormat="1" applyFont="1" applyFill="1" applyBorder="1" applyAlignment="1" applyProtection="1">
      <alignment horizontal="center" vertical="center" wrapText="1"/>
    </xf>
    <xf numFmtId="0" fontId="20" fillId="8" borderId="1" xfId="5" applyFont="1" applyFill="1" applyBorder="1" applyAlignment="1" applyProtection="1">
      <alignment horizontal="justify" vertical="center" wrapText="1"/>
    </xf>
    <xf numFmtId="9" fontId="33" fillId="8" borderId="1" xfId="9" applyFont="1" applyFill="1" applyBorder="1" applyAlignment="1" applyProtection="1">
      <alignment horizontal="center" vertical="center" wrapText="1"/>
    </xf>
    <xf numFmtId="0" fontId="0" fillId="8" borderId="1" xfId="0" applyFill="1" applyBorder="1" applyAlignment="1" applyProtection="1">
      <alignment vertical="center"/>
    </xf>
    <xf numFmtId="9" fontId="20" fillId="5" borderId="1" xfId="0" applyNumberFormat="1" applyFont="1" applyFill="1" applyBorder="1" applyAlignment="1" applyProtection="1">
      <alignment horizontal="center" vertical="center"/>
    </xf>
    <xf numFmtId="9" fontId="0" fillId="0" borderId="1" xfId="0" applyNumberFormat="1" applyFill="1" applyBorder="1" applyAlignment="1" applyProtection="1">
      <alignment horizontal="center" vertical="center" wrapText="1"/>
    </xf>
    <xf numFmtId="0" fontId="40" fillId="8" borderId="2" xfId="0" applyFont="1" applyFill="1" applyBorder="1" applyAlignment="1" applyProtection="1">
      <alignment horizontal="justify" vertical="center" wrapText="1"/>
    </xf>
    <xf numFmtId="0" fontId="0" fillId="8" borderId="2" xfId="0" applyFill="1" applyBorder="1" applyAlignment="1" applyProtection="1">
      <alignment horizontal="center" vertical="center"/>
    </xf>
    <xf numFmtId="0" fontId="41" fillId="8" borderId="2" xfId="0" applyFont="1" applyFill="1" applyBorder="1" applyAlignment="1" applyProtection="1">
      <alignment horizontal="center" vertical="center" wrapText="1"/>
    </xf>
    <xf numFmtId="9" fontId="20" fillId="8" borderId="2" xfId="0" applyNumberFormat="1" applyFont="1" applyFill="1" applyBorder="1" applyAlignment="1" applyProtection="1">
      <alignment horizontal="center" vertical="center" wrapText="1"/>
    </xf>
    <xf numFmtId="0" fontId="20" fillId="8" borderId="2" xfId="5" applyFont="1" applyFill="1" applyBorder="1" applyAlignment="1" applyProtection="1">
      <alignment horizontal="justify" vertical="center" wrapText="1"/>
    </xf>
    <xf numFmtId="9" fontId="33" fillId="8" borderId="2" xfId="9" applyFont="1" applyFill="1" applyBorder="1" applyAlignment="1" applyProtection="1">
      <alignment horizontal="center" vertical="center" wrapText="1"/>
    </xf>
    <xf numFmtId="0" fontId="0" fillId="8" borderId="2" xfId="0" applyFill="1" applyBorder="1" applyAlignment="1" applyProtection="1">
      <alignment vertical="center"/>
    </xf>
    <xf numFmtId="0" fontId="0" fillId="0" borderId="1" xfId="0" applyBorder="1" applyAlignment="1" applyProtection="1">
      <alignment vertical="center"/>
    </xf>
    <xf numFmtId="10" fontId="37" fillId="4" borderId="1" xfId="0" applyNumberFormat="1" applyFont="1" applyFill="1" applyBorder="1" applyAlignment="1" applyProtection="1">
      <alignment horizontal="left" vertical="center" wrapText="1"/>
    </xf>
    <xf numFmtId="0" fontId="35" fillId="4" borderId="1" xfId="0" applyFont="1" applyFill="1" applyBorder="1" applyAlignment="1" applyProtection="1">
      <alignment horizontal="left" vertical="center" wrapText="1"/>
    </xf>
    <xf numFmtId="0" fontId="20" fillId="4" borderId="1" xfId="0" applyFont="1" applyFill="1" applyBorder="1" applyAlignment="1" applyProtection="1">
      <alignment horizontal="left" vertical="center" wrapText="1"/>
    </xf>
    <xf numFmtId="167" fontId="2" fillId="9" borderId="1" xfId="7" applyNumberFormat="1" applyFont="1" applyFill="1" applyBorder="1" applyAlignment="1" applyProtection="1">
      <alignment horizontal="center" vertical="center" wrapText="1"/>
    </xf>
    <xf numFmtId="0" fontId="6" fillId="0" borderId="0" xfId="0" applyFont="1" applyProtection="1"/>
    <xf numFmtId="0" fontId="6" fillId="0" borderId="0" xfId="0" applyFont="1" applyAlignment="1" applyProtection="1">
      <alignment horizontal="center"/>
    </xf>
    <xf numFmtId="0" fontId="8" fillId="0" borderId="0" xfId="0" applyFont="1" applyAlignment="1" applyProtection="1">
      <alignment horizontal="center" vertical="center"/>
    </xf>
    <xf numFmtId="0" fontId="10" fillId="3" borderId="1" xfId="0" applyFont="1" applyFill="1" applyBorder="1" applyAlignment="1" applyProtection="1">
      <alignment vertical="center" wrapText="1"/>
    </xf>
    <xf numFmtId="0" fontId="23" fillId="11" borderId="1" xfId="0" applyFont="1" applyFill="1" applyBorder="1" applyAlignment="1" applyProtection="1">
      <alignment horizontal="center" vertical="center" wrapText="1"/>
    </xf>
    <xf numFmtId="0" fontId="23" fillId="11" borderId="1" xfId="0" applyFont="1" applyFill="1" applyBorder="1" applyAlignment="1" applyProtection="1">
      <alignment vertical="center" wrapText="1"/>
    </xf>
    <xf numFmtId="0" fontId="23" fillId="11" borderId="1" xfId="0" applyFont="1" applyFill="1" applyBorder="1" applyAlignment="1" applyProtection="1">
      <alignment horizontal="center" vertical="center"/>
    </xf>
    <xf numFmtId="0" fontId="47" fillId="4" borderId="1" xfId="0" applyFont="1" applyFill="1" applyBorder="1" applyAlignment="1" applyProtection="1">
      <alignment horizontal="justify" vertical="center"/>
    </xf>
    <xf numFmtId="0" fontId="23" fillId="11" borderId="1" xfId="1" quotePrefix="1" applyNumberFormat="1" applyFont="1" applyFill="1" applyBorder="1" applyAlignment="1" applyProtection="1">
      <alignment horizontal="center" vertical="center"/>
    </xf>
    <xf numFmtId="0" fontId="23" fillId="11" borderId="1" xfId="0" applyFont="1" applyFill="1" applyBorder="1" applyAlignment="1" applyProtection="1">
      <alignment horizontal="left" vertical="center" wrapText="1"/>
    </xf>
    <xf numFmtId="9" fontId="23" fillId="11"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xf>
    <xf numFmtId="0" fontId="0" fillId="4" borderId="1" xfId="0" applyFill="1" applyBorder="1" applyAlignment="1" applyProtection="1">
      <alignment vertical="center"/>
    </xf>
    <xf numFmtId="168" fontId="20" fillId="4" borderId="1" xfId="1" quotePrefix="1" applyNumberFormat="1" applyFont="1" applyFill="1" applyBorder="1" applyAlignment="1" applyProtection="1">
      <alignment vertical="center"/>
    </xf>
    <xf numFmtId="0" fontId="23" fillId="11" borderId="1" xfId="0" applyFont="1" applyFill="1" applyBorder="1" applyAlignment="1" applyProtection="1">
      <alignment horizontal="justify" vertical="center" wrapText="1"/>
    </xf>
    <xf numFmtId="0" fontId="16" fillId="8" borderId="1" xfId="0" applyFont="1" applyFill="1" applyBorder="1" applyAlignment="1" applyProtection="1">
      <alignment horizontal="center" vertical="center"/>
    </xf>
    <xf numFmtId="168" fontId="23" fillId="11" borderId="1" xfId="4" applyNumberFormat="1" applyFont="1" applyFill="1" applyBorder="1" applyAlignment="1" applyProtection="1">
      <alignment horizontal="center" vertical="center" wrapText="1"/>
    </xf>
    <xf numFmtId="9" fontId="13" fillId="4" borderId="1" xfId="0" applyNumberFormat="1" applyFont="1" applyFill="1" applyBorder="1" applyAlignment="1" applyProtection="1">
      <alignment horizontal="center" vertical="center" wrapText="1"/>
    </xf>
    <xf numFmtId="3" fontId="16" fillId="4" borderId="1" xfId="0" applyNumberFormat="1" applyFont="1" applyFill="1" applyBorder="1" applyAlignment="1" applyProtection="1">
      <alignment horizontal="center" vertical="center"/>
    </xf>
    <xf numFmtId="0" fontId="19" fillId="0" borderId="2" xfId="0" applyFont="1" applyFill="1" applyBorder="1" applyAlignment="1" applyProtection="1">
      <alignment horizontal="center" vertical="top" wrapText="1"/>
    </xf>
    <xf numFmtId="0" fontId="19" fillId="0" borderId="2" xfId="0" applyFont="1" applyFill="1" applyBorder="1" applyAlignment="1" applyProtection="1">
      <alignment horizontal="justify" vertical="top" wrapText="1"/>
    </xf>
    <xf numFmtId="9" fontId="13" fillId="4" borderId="1" xfId="7" applyNumberFormat="1" applyFont="1" applyFill="1" applyBorder="1" applyAlignment="1" applyProtection="1">
      <alignment horizontal="center" vertical="center" wrapText="1"/>
    </xf>
    <xf numFmtId="0" fontId="14" fillId="4" borderId="1" xfId="0" applyFont="1" applyFill="1" applyBorder="1" applyAlignment="1" applyProtection="1">
      <alignment horizontal="justify" vertical="center" wrapText="1"/>
    </xf>
    <xf numFmtId="0" fontId="14" fillId="4" borderId="1" xfId="0" applyFont="1" applyFill="1" applyBorder="1" applyAlignment="1" applyProtection="1">
      <alignment horizontal="justify" vertical="center"/>
    </xf>
    <xf numFmtId="0" fontId="12" fillId="4" borderId="0" xfId="0" applyFont="1" applyFill="1" applyAlignment="1" applyProtection="1">
      <alignment horizontal="justify" vertical="center"/>
    </xf>
    <xf numFmtId="0" fontId="19" fillId="10" borderId="3" xfId="0" applyFont="1" applyFill="1" applyBorder="1" applyAlignment="1" applyProtection="1">
      <alignment horizontal="left" vertical="center" wrapText="1"/>
    </xf>
    <xf numFmtId="0" fontId="48" fillId="11" borderId="1" xfId="0" applyFont="1" applyFill="1" applyBorder="1" applyAlignment="1" applyProtection="1">
      <alignment vertical="center" wrapText="1"/>
    </xf>
    <xf numFmtId="9" fontId="23" fillId="11" borderId="1" xfId="0" applyNumberFormat="1" applyFont="1" applyFill="1" applyBorder="1" applyAlignment="1" applyProtection="1">
      <alignment vertical="center" wrapText="1"/>
    </xf>
    <xf numFmtId="0" fontId="29" fillId="11" borderId="1" xfId="0" applyFont="1" applyFill="1" applyBorder="1" applyAlignment="1" applyProtection="1">
      <alignment horizontal="left" vertical="center" wrapText="1"/>
    </xf>
    <xf numFmtId="0" fontId="16" fillId="10" borderId="1" xfId="0" applyFont="1" applyFill="1" applyBorder="1" applyAlignment="1" applyProtection="1">
      <alignment horizontal="center" vertical="center"/>
    </xf>
    <xf numFmtId="9" fontId="8" fillId="4" borderId="1" xfId="0" applyNumberFormat="1" applyFont="1" applyFill="1" applyBorder="1" applyAlignment="1" applyProtection="1">
      <alignment horizontal="center" vertical="center"/>
    </xf>
    <xf numFmtId="0" fontId="0" fillId="4" borderId="1" xfId="0" applyFill="1" applyBorder="1" applyAlignment="1" applyProtection="1">
      <alignment vertical="center" wrapText="1"/>
    </xf>
    <xf numFmtId="9" fontId="8" fillId="4" borderId="2" xfId="0" applyNumberFormat="1" applyFont="1" applyFill="1" applyBorder="1" applyAlignment="1" applyProtection="1">
      <alignment horizontal="center" vertical="center"/>
    </xf>
    <xf numFmtId="0" fontId="0" fillId="4" borderId="2" xfId="0" applyFill="1" applyBorder="1" applyAlignment="1" applyProtection="1">
      <alignment vertical="center"/>
    </xf>
    <xf numFmtId="0" fontId="23" fillId="10" borderId="8" xfId="0" applyFont="1" applyFill="1" applyBorder="1" applyAlignment="1" applyProtection="1">
      <alignment vertical="center"/>
    </xf>
    <xf numFmtId="9" fontId="8" fillId="4" borderId="3" xfId="0" applyNumberFormat="1" applyFont="1" applyFill="1" applyBorder="1" applyAlignment="1" applyProtection="1">
      <alignment horizontal="center" vertical="center"/>
    </xf>
    <xf numFmtId="0" fontId="0" fillId="4" borderId="3" xfId="0" applyFill="1" applyBorder="1" applyAlignment="1" applyProtection="1">
      <alignment vertical="center" wrapText="1"/>
    </xf>
    <xf numFmtId="0" fontId="0" fillId="4" borderId="2" xfId="0" applyFill="1" applyBorder="1" applyAlignment="1" applyProtection="1">
      <alignment vertical="center" wrapText="1"/>
    </xf>
    <xf numFmtId="0" fontId="0" fillId="4" borderId="3" xfId="0" applyFill="1" applyBorder="1" applyAlignment="1" applyProtection="1">
      <alignment vertical="center"/>
    </xf>
    <xf numFmtId="0" fontId="36" fillId="4" borderId="1" xfId="0" applyFont="1" applyFill="1" applyBorder="1" applyAlignment="1" applyProtection="1">
      <alignment horizontal="justify" vertical="center"/>
    </xf>
    <xf numFmtId="0" fontId="36" fillId="4" borderId="0" xfId="0" applyFont="1" applyFill="1" applyAlignment="1" applyProtection="1">
      <alignment horizontal="justify" vertical="center"/>
    </xf>
    <xf numFmtId="0" fontId="23" fillId="10" borderId="19" xfId="0" applyFont="1" applyFill="1" applyBorder="1" applyAlignment="1" applyProtection="1">
      <alignment horizontal="center" vertical="center"/>
    </xf>
    <xf numFmtId="9" fontId="49" fillId="0" borderId="1" xfId="0" applyNumberFormat="1" applyFont="1" applyBorder="1" applyAlignment="1" applyProtection="1">
      <alignment horizontal="center" vertical="center" wrapText="1"/>
    </xf>
    <xf numFmtId="0" fontId="2" fillId="0" borderId="0" xfId="0" applyFont="1" applyAlignment="1" applyProtection="1">
      <alignment vertical="center" wrapText="1"/>
    </xf>
    <xf numFmtId="0" fontId="35" fillId="8" borderId="1" xfId="0" applyNumberFormat="1" applyFont="1" applyFill="1" applyBorder="1" applyAlignment="1" applyProtection="1">
      <alignment horizontal="center" vertical="center" wrapText="1"/>
    </xf>
    <xf numFmtId="0" fontId="35" fillId="8" borderId="1" xfId="0" applyNumberFormat="1" applyFont="1" applyFill="1" applyBorder="1" applyAlignment="1" applyProtection="1">
      <alignment vertical="center" wrapText="1"/>
    </xf>
    <xf numFmtId="0" fontId="35" fillId="8" borderId="1" xfId="0" applyNumberFormat="1" applyFont="1" applyFill="1" applyBorder="1" applyAlignment="1" applyProtection="1">
      <alignment horizontal="justify" vertical="center" wrapText="1"/>
    </xf>
    <xf numFmtId="0" fontId="43" fillId="8" borderId="1" xfId="0" applyNumberFormat="1" applyFont="1" applyFill="1" applyBorder="1" applyAlignment="1" applyProtection="1">
      <alignment horizontal="center" vertical="center" wrapText="1"/>
    </xf>
    <xf numFmtId="0" fontId="43" fillId="8" borderId="1" xfId="0" applyNumberFormat="1" applyFont="1" applyFill="1" applyBorder="1" applyAlignment="1" applyProtection="1">
      <alignment horizontal="justify" vertical="center" wrapText="1"/>
    </xf>
    <xf numFmtId="0" fontId="43" fillId="8" borderId="1" xfId="0" applyNumberFormat="1" applyFont="1" applyFill="1" applyBorder="1" applyAlignment="1" applyProtection="1">
      <alignment vertical="center" wrapText="1"/>
    </xf>
    <xf numFmtId="0" fontId="44" fillId="8" borderId="1" xfId="0" applyFont="1" applyFill="1" applyBorder="1" applyAlignment="1" applyProtection="1">
      <alignment horizontal="justify" vertical="center" wrapText="1"/>
    </xf>
    <xf numFmtId="0" fontId="44" fillId="8" borderId="1" xfId="0" applyFont="1" applyFill="1" applyBorder="1" applyAlignment="1" applyProtection="1">
      <alignment horizontal="center" vertical="center"/>
    </xf>
    <xf numFmtId="0" fontId="39" fillId="8" borderId="1" xfId="0" applyFont="1" applyFill="1" applyBorder="1" applyAlignment="1" applyProtection="1">
      <alignment horizontal="center" vertical="center"/>
    </xf>
    <xf numFmtId="0" fontId="39" fillId="8" borderId="1" xfId="0" applyFont="1" applyFill="1" applyBorder="1" applyAlignment="1" applyProtection="1">
      <alignment vertical="center"/>
    </xf>
    <xf numFmtId="0" fontId="44" fillId="8" borderId="1" xfId="0" applyNumberFormat="1" applyFont="1" applyFill="1" applyBorder="1" applyAlignment="1" applyProtection="1">
      <alignment horizontal="center" vertical="center" wrapText="1"/>
    </xf>
    <xf numFmtId="9" fontId="45" fillId="8" borderId="1" xfId="7" applyNumberFormat="1" applyFont="1" applyFill="1" applyBorder="1" applyAlignment="1" applyProtection="1">
      <alignment horizontal="center" vertical="center" wrapText="1"/>
    </xf>
    <xf numFmtId="0" fontId="46" fillId="8" borderId="1" xfId="0" applyFont="1" applyFill="1" applyBorder="1" applyAlignment="1" applyProtection="1">
      <alignment horizontal="justify" vertical="center" wrapText="1"/>
    </xf>
    <xf numFmtId="0" fontId="0" fillId="4" borderId="0" xfId="0" applyFill="1" applyAlignment="1" applyProtection="1">
      <alignment horizontal="center" vertical="center"/>
    </xf>
    <xf numFmtId="0" fontId="8" fillId="4" borderId="0" xfId="0" applyFont="1" applyFill="1" applyAlignment="1" applyProtection="1">
      <alignment horizontal="center" vertical="center"/>
    </xf>
    <xf numFmtId="0" fontId="4" fillId="3" borderId="6"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xf>
    <xf numFmtId="0" fontId="5" fillId="3" borderId="5" xfId="0" applyFont="1" applyFill="1" applyBorder="1" applyAlignment="1" applyProtection="1">
      <alignment horizontal="center" vertical="center" wrapText="1"/>
    </xf>
    <xf numFmtId="0" fontId="30" fillId="0" borderId="0" xfId="0" applyFont="1" applyAlignment="1" applyProtection="1">
      <alignment horizontal="left" vertical="center"/>
    </xf>
    <xf numFmtId="0" fontId="42" fillId="0" borderId="0" xfId="0" applyFont="1" applyAlignment="1" applyProtection="1">
      <alignment horizontal="left" vertical="center"/>
    </xf>
    <xf numFmtId="0" fontId="31" fillId="3" borderId="2" xfId="0" applyFont="1" applyFill="1" applyBorder="1" applyAlignment="1" applyProtection="1">
      <alignment horizontal="center" vertical="center" wrapText="1"/>
    </xf>
    <xf numFmtId="0" fontId="31" fillId="3" borderId="3" xfId="0" applyFont="1" applyFill="1" applyBorder="1" applyAlignment="1" applyProtection="1">
      <alignment horizontal="center" vertical="center" wrapText="1"/>
    </xf>
    <xf numFmtId="0" fontId="32" fillId="3" borderId="7"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10" fillId="3" borderId="20" xfId="0" applyFont="1" applyFill="1" applyBorder="1" applyAlignment="1" applyProtection="1">
      <alignment horizontal="center" vertical="center" wrapText="1"/>
    </xf>
    <xf numFmtId="0" fontId="10" fillId="3" borderId="21" xfId="0" applyFont="1" applyFill="1" applyBorder="1" applyAlignment="1" applyProtection="1">
      <alignment horizontal="center" vertical="center" wrapText="1"/>
    </xf>
    <xf numFmtId="0" fontId="10" fillId="3" borderId="22"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4" fillId="3" borderId="23" xfId="0" applyFont="1" applyFill="1" applyBorder="1" applyAlignment="1" applyProtection="1">
      <alignment horizontal="center" vertical="center" wrapText="1"/>
    </xf>
    <xf numFmtId="0" fontId="50" fillId="0" borderId="24" xfId="0" applyFont="1" applyBorder="1" applyAlignment="1">
      <alignment horizontal="center"/>
    </xf>
    <xf numFmtId="0" fontId="50" fillId="0" borderId="25" xfId="0" applyFont="1" applyBorder="1" applyAlignment="1">
      <alignment horizontal="center"/>
    </xf>
    <xf numFmtId="0" fontId="50" fillId="0" borderId="26" xfId="0" applyFont="1" applyBorder="1" applyAlignment="1">
      <alignment horizontal="center"/>
    </xf>
    <xf numFmtId="0" fontId="51" fillId="0" borderId="27" xfId="0" applyFont="1" applyBorder="1" applyAlignment="1">
      <alignment horizontal="center" wrapText="1"/>
    </xf>
    <xf numFmtId="0" fontId="51" fillId="0" borderId="28" xfId="0" applyFont="1" applyBorder="1" applyAlignment="1">
      <alignment horizontal="center" wrapText="1"/>
    </xf>
    <xf numFmtId="0" fontId="51" fillId="0" borderId="29" xfId="0" applyFont="1" applyBorder="1" applyAlignment="1">
      <alignment horizontal="center" wrapText="1"/>
    </xf>
    <xf numFmtId="0" fontId="51" fillId="0" borderId="27" xfId="0" applyFont="1" applyBorder="1" applyAlignment="1">
      <alignment horizontal="left" wrapText="1"/>
    </xf>
    <xf numFmtId="0" fontId="51" fillId="0" borderId="28" xfId="0" applyFont="1" applyBorder="1" applyAlignment="1">
      <alignment horizontal="left" wrapText="1"/>
    </xf>
    <xf numFmtId="0" fontId="51" fillId="0" borderId="29" xfId="0" applyFont="1" applyBorder="1" applyAlignment="1">
      <alignment horizontal="left" wrapText="1"/>
    </xf>
    <xf numFmtId="0" fontId="50" fillId="0" borderId="27" xfId="0" applyFont="1" applyBorder="1" applyAlignment="1">
      <alignment horizontal="center"/>
    </xf>
    <xf numFmtId="0" fontId="50" fillId="0" borderId="28" xfId="0" applyFont="1" applyBorder="1" applyAlignment="1">
      <alignment horizontal="center"/>
    </xf>
    <xf numFmtId="0" fontId="50" fillId="0" borderId="29" xfId="0" applyFont="1" applyBorder="1" applyAlignment="1"/>
    <xf numFmtId="0" fontId="50" fillId="0" borderId="29" xfId="0" applyFont="1" applyBorder="1" applyAlignment="1">
      <alignment horizontal="center"/>
    </xf>
    <xf numFmtId="0" fontId="50" fillId="0" borderId="27" xfId="0" applyFont="1" applyBorder="1" applyAlignment="1">
      <alignment horizontal="center" wrapText="1"/>
    </xf>
    <xf numFmtId="0" fontId="50" fillId="0" borderId="28" xfId="0" applyFont="1" applyBorder="1" applyAlignment="1">
      <alignment horizontal="center" wrapText="1"/>
    </xf>
    <xf numFmtId="0" fontId="50" fillId="0" borderId="29" xfId="0" applyFont="1" applyBorder="1" applyAlignment="1">
      <alignment horizontal="center" wrapText="1"/>
    </xf>
    <xf numFmtId="0" fontId="50" fillId="0" borderId="0" xfId="0" applyFont="1"/>
    <xf numFmtId="0" fontId="50" fillId="12" borderId="0" xfId="0" applyFont="1" applyFill="1"/>
    <xf numFmtId="0" fontId="50" fillId="0" borderId="30" xfId="0" applyFont="1" applyBorder="1" applyAlignment="1">
      <alignment horizontal="center"/>
    </xf>
    <xf numFmtId="0" fontId="50" fillId="0" borderId="1" xfId="0" applyFont="1" applyBorder="1" applyAlignment="1">
      <alignment horizontal="center"/>
    </xf>
    <xf numFmtId="0" fontId="50" fillId="0" borderId="31" xfId="0" applyFont="1" applyBorder="1" applyAlignment="1">
      <alignment horizontal="center"/>
    </xf>
    <xf numFmtId="0" fontId="51" fillId="0" borderId="32" xfId="0" applyFont="1" applyBorder="1" applyAlignment="1">
      <alignment horizontal="center" wrapText="1"/>
    </xf>
    <xf numFmtId="0" fontId="51" fillId="0" borderId="0" xfId="0" applyFont="1" applyBorder="1" applyAlignment="1">
      <alignment horizontal="center" wrapText="1"/>
    </xf>
    <xf numFmtId="0" fontId="51" fillId="0" borderId="33" xfId="0" applyFont="1" applyBorder="1" applyAlignment="1">
      <alignment horizontal="center" wrapText="1"/>
    </xf>
    <xf numFmtId="0" fontId="51" fillId="0" borderId="32" xfId="0" applyFont="1" applyBorder="1" applyAlignment="1">
      <alignment horizontal="left" wrapText="1"/>
    </xf>
    <xf numFmtId="0" fontId="51" fillId="0" borderId="0" xfId="0" applyFont="1" applyBorder="1" applyAlignment="1">
      <alignment horizontal="left" wrapText="1"/>
    </xf>
    <xf numFmtId="0" fontId="51" fillId="0" borderId="33" xfId="0" applyFont="1" applyBorder="1" applyAlignment="1">
      <alignment horizontal="left" wrapText="1"/>
    </xf>
    <xf numFmtId="0" fontId="50" fillId="0" borderId="32" xfId="0" applyFont="1" applyBorder="1" applyAlignment="1">
      <alignment horizontal="center"/>
    </xf>
    <xf numFmtId="0" fontId="50" fillId="0" borderId="0" xfId="0" applyFont="1" applyBorder="1" applyAlignment="1">
      <alignment horizontal="center"/>
    </xf>
    <xf numFmtId="0" fontId="50" fillId="0" borderId="33" xfId="0" applyFont="1" applyBorder="1" applyAlignment="1"/>
    <xf numFmtId="0" fontId="50" fillId="0" borderId="33" xfId="0" applyFont="1" applyBorder="1" applyAlignment="1">
      <alignment horizontal="center"/>
    </xf>
    <xf numFmtId="0" fontId="50" fillId="0" borderId="32" xfId="0" applyFont="1" applyBorder="1" applyAlignment="1">
      <alignment horizontal="center" wrapText="1"/>
    </xf>
    <xf numFmtId="0" fontId="50" fillId="0" borderId="0" xfId="0" applyFont="1" applyBorder="1" applyAlignment="1">
      <alignment horizontal="center" wrapText="1"/>
    </xf>
    <xf numFmtId="0" fontId="50" fillId="0" borderId="33" xfId="0" applyFont="1" applyBorder="1" applyAlignment="1">
      <alignment horizontal="center" wrapText="1"/>
    </xf>
    <xf numFmtId="0" fontId="50" fillId="0" borderId="34" xfId="0" applyFont="1" applyBorder="1" applyAlignment="1">
      <alignment horizontal="center"/>
    </xf>
    <xf numFmtId="0" fontId="50" fillId="0" borderId="35" xfId="0" applyFont="1" applyBorder="1" applyAlignment="1">
      <alignment horizontal="center"/>
    </xf>
    <xf numFmtId="0" fontId="50" fillId="0" borderId="36" xfId="0" applyFont="1" applyBorder="1" applyAlignment="1">
      <alignment horizontal="center"/>
    </xf>
    <xf numFmtId="0" fontId="51" fillId="0" borderId="37" xfId="0" applyFont="1" applyBorder="1" applyAlignment="1">
      <alignment horizontal="center" wrapText="1"/>
    </xf>
    <xf numFmtId="0" fontId="51" fillId="0" borderId="38" xfId="0" applyFont="1" applyBorder="1" applyAlignment="1">
      <alignment horizontal="center" wrapText="1"/>
    </xf>
    <xf numFmtId="0" fontId="51" fillId="0" borderId="39" xfId="0" applyFont="1" applyBorder="1" applyAlignment="1">
      <alignment horizontal="center" wrapText="1"/>
    </xf>
    <xf numFmtId="0" fontId="51" fillId="0" borderId="37" xfId="0" applyFont="1" applyBorder="1" applyAlignment="1">
      <alignment horizontal="left" wrapText="1"/>
    </xf>
    <xf numFmtId="0" fontId="51" fillId="0" borderId="38" xfId="0" applyFont="1" applyBorder="1" applyAlignment="1">
      <alignment horizontal="left" wrapText="1"/>
    </xf>
    <xf numFmtId="0" fontId="51" fillId="0" borderId="39" xfId="0" applyFont="1" applyBorder="1" applyAlignment="1">
      <alignment horizontal="left" wrapText="1"/>
    </xf>
    <xf numFmtId="0" fontId="50" fillId="0" borderId="37" xfId="0" applyFont="1" applyBorder="1" applyAlignment="1">
      <alignment horizontal="center"/>
    </xf>
    <xf numFmtId="0" fontId="50" fillId="0" borderId="38" xfId="0" applyFont="1" applyBorder="1" applyAlignment="1">
      <alignment horizontal="center"/>
    </xf>
    <xf numFmtId="0" fontId="50" fillId="0" borderId="39" xfId="0" applyFont="1" applyBorder="1" applyAlignment="1"/>
    <xf numFmtId="0" fontId="50" fillId="0" borderId="39" xfId="0" applyFont="1" applyBorder="1" applyAlignment="1">
      <alignment horizontal="center"/>
    </xf>
    <xf numFmtId="0" fontId="50" fillId="0" borderId="37" xfId="0" applyFont="1" applyBorder="1" applyAlignment="1">
      <alignment horizontal="center" wrapText="1"/>
    </xf>
    <xf numFmtId="0" fontId="50" fillId="0" borderId="38" xfId="0" applyFont="1" applyBorder="1" applyAlignment="1">
      <alignment horizontal="center" wrapText="1"/>
    </xf>
    <xf numFmtId="0" fontId="50" fillId="0" borderId="39" xfId="0" applyFont="1" applyBorder="1" applyAlignment="1">
      <alignment horizontal="center" wrapText="1"/>
    </xf>
    <xf numFmtId="0" fontId="22" fillId="0" borderId="0" xfId="0" applyFont="1" applyFill="1" applyAlignment="1" applyProtection="1">
      <alignment vertical="center"/>
    </xf>
    <xf numFmtId="0" fontId="0" fillId="12" borderId="0" xfId="0" applyFill="1" applyAlignment="1" applyProtection="1">
      <alignment vertical="center"/>
    </xf>
    <xf numFmtId="0" fontId="4" fillId="3" borderId="0"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wrapText="1"/>
    </xf>
    <xf numFmtId="0" fontId="21" fillId="12" borderId="1" xfId="0" applyFont="1" applyFill="1" applyBorder="1" applyAlignment="1" applyProtection="1">
      <alignment horizontal="center" vertical="center" wrapText="1"/>
    </xf>
    <xf numFmtId="166" fontId="52" fillId="12" borderId="1" xfId="0" applyNumberFormat="1" applyFont="1" applyFill="1" applyBorder="1" applyAlignment="1" applyProtection="1">
      <alignment horizontal="center" vertical="center"/>
    </xf>
    <xf numFmtId="0" fontId="53" fillId="0" borderId="2" xfId="0" applyFont="1" applyFill="1" applyBorder="1" applyAlignment="1" applyProtection="1">
      <alignment horizontal="center" vertical="center" wrapText="1"/>
    </xf>
    <xf numFmtId="0" fontId="54" fillId="4" borderId="2" xfId="0" applyFont="1" applyFill="1" applyBorder="1" applyAlignment="1" applyProtection="1">
      <alignment horizontal="center" vertical="center" wrapText="1"/>
    </xf>
    <xf numFmtId="10" fontId="21" fillId="0" borderId="40" xfId="0" applyNumberFormat="1"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9" fontId="21" fillId="0" borderId="2" xfId="0" applyNumberFormat="1" applyFont="1" applyFill="1" applyBorder="1" applyAlignment="1" applyProtection="1">
      <alignment horizontal="center" vertical="center" wrapText="1"/>
    </xf>
    <xf numFmtId="10" fontId="21" fillId="0" borderId="2" xfId="0" applyNumberFormat="1" applyFont="1" applyFill="1" applyBorder="1" applyAlignment="1" applyProtection="1">
      <alignment horizontal="center" vertical="center" wrapText="1"/>
      <protection locked="0"/>
    </xf>
    <xf numFmtId="164" fontId="21" fillId="0" borderId="2" xfId="2" applyNumberFormat="1" applyFont="1" applyFill="1" applyBorder="1" applyAlignment="1" applyProtection="1">
      <alignment horizontal="center" vertical="center" wrapText="1"/>
    </xf>
    <xf numFmtId="164" fontId="21" fillId="4" borderId="2" xfId="2" applyNumberFormat="1" applyFont="1" applyFill="1" applyBorder="1" applyAlignment="1" applyProtection="1">
      <alignment horizontal="center" vertical="center" wrapText="1"/>
    </xf>
    <xf numFmtId="0" fontId="7" fillId="4" borderId="2" xfId="0" applyFont="1" applyFill="1" applyBorder="1" applyAlignment="1" applyProtection="1">
      <alignment horizontal="justify" vertical="top" wrapText="1"/>
      <protection locked="0"/>
    </xf>
    <xf numFmtId="0" fontId="34" fillId="4" borderId="2" xfId="0" applyFont="1" applyFill="1" applyBorder="1" applyAlignment="1" applyProtection="1">
      <alignment horizontal="justify" vertical="top" wrapText="1"/>
      <protection locked="0"/>
    </xf>
    <xf numFmtId="0" fontId="54" fillId="4" borderId="2" xfId="0" applyFont="1" applyFill="1" applyBorder="1" applyAlignment="1" applyProtection="1">
      <alignment vertical="top" wrapText="1"/>
    </xf>
    <xf numFmtId="0" fontId="55" fillId="4" borderId="2" xfId="0" applyFont="1" applyFill="1" applyBorder="1" applyAlignment="1" applyProtection="1">
      <alignment vertical="top" wrapText="1"/>
    </xf>
    <xf numFmtId="0" fontId="56" fillId="0" borderId="24" xfId="0" applyFont="1" applyFill="1" applyBorder="1" applyAlignment="1" applyProtection="1">
      <alignment vertical="center"/>
    </xf>
    <xf numFmtId="3" fontId="8" fillId="0" borderId="25" xfId="0" applyNumberFormat="1" applyFont="1" applyFill="1" applyBorder="1" applyAlignment="1" applyProtection="1">
      <alignment horizontal="center" vertical="center"/>
      <protection locked="0"/>
    </xf>
    <xf numFmtId="3" fontId="8" fillId="0" borderId="25" xfId="0" applyNumberFormat="1" applyFont="1" applyFill="1" applyBorder="1" applyAlignment="1" applyProtection="1">
      <alignment horizontal="center" vertical="center"/>
    </xf>
    <xf numFmtId="164" fontId="0" fillId="0" borderId="0" xfId="0" applyNumberFormat="1" applyFill="1" applyAlignment="1" applyProtection="1">
      <alignment vertical="center"/>
    </xf>
    <xf numFmtId="164" fontId="0" fillId="12" borderId="0" xfId="0" applyNumberFormat="1" applyFill="1" applyAlignment="1" applyProtection="1">
      <alignment vertical="center"/>
    </xf>
    <xf numFmtId="3" fontId="0" fillId="0" borderId="0" xfId="0" applyNumberFormat="1"/>
    <xf numFmtId="170" fontId="21" fillId="0" borderId="24" xfId="2" applyNumberFormat="1" applyFont="1" applyFill="1" applyBorder="1" applyAlignment="1" applyProtection="1">
      <alignment horizontal="center" vertical="center" wrapText="1"/>
    </xf>
    <xf numFmtId="164" fontId="21" fillId="0" borderId="24" xfId="2" applyNumberFormat="1" applyFont="1" applyFill="1" applyBorder="1" applyAlignment="1" applyProtection="1">
      <alignment horizontal="center" vertical="center" wrapText="1"/>
    </xf>
    <xf numFmtId="0" fontId="53" fillId="0" borderId="4" xfId="0" applyFont="1" applyFill="1" applyBorder="1" applyAlignment="1" applyProtection="1">
      <alignment horizontal="center" vertical="center" wrapText="1"/>
    </xf>
    <xf numFmtId="0" fontId="54" fillId="4" borderId="4"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9" fontId="21" fillId="0" borderId="4" xfId="0" applyNumberFormat="1" applyFont="1" applyFill="1" applyBorder="1" applyAlignment="1" applyProtection="1">
      <alignment horizontal="center" vertical="center" wrapText="1"/>
    </xf>
    <xf numFmtId="10" fontId="21" fillId="0" borderId="4" xfId="0" applyNumberFormat="1" applyFont="1" applyFill="1" applyBorder="1" applyAlignment="1" applyProtection="1">
      <alignment horizontal="center" vertical="center" wrapText="1"/>
      <protection locked="0"/>
    </xf>
    <xf numFmtId="164" fontId="21" fillId="0" borderId="4" xfId="2" applyNumberFormat="1" applyFont="1" applyFill="1" applyBorder="1" applyAlignment="1" applyProtection="1">
      <alignment horizontal="center" vertical="center" wrapText="1"/>
    </xf>
    <xf numFmtId="164" fontId="21" fillId="4" borderId="4" xfId="2" applyNumberFormat="1" applyFont="1" applyFill="1" applyBorder="1" applyAlignment="1" applyProtection="1">
      <alignment horizontal="center" vertical="center" wrapText="1"/>
    </xf>
    <xf numFmtId="0" fontId="34" fillId="4" borderId="4" xfId="0" applyFont="1" applyFill="1" applyBorder="1" applyAlignment="1" applyProtection="1">
      <alignment horizontal="justify" vertical="top" wrapText="1"/>
      <protection locked="0"/>
    </xf>
    <xf numFmtId="0" fontId="54" fillId="4" borderId="4" xfId="0" applyFont="1" applyFill="1" applyBorder="1" applyAlignment="1" applyProtection="1">
      <alignment vertical="top" wrapText="1"/>
    </xf>
    <xf numFmtId="0" fontId="56" fillId="0" borderId="30" xfId="0" applyFont="1" applyFill="1" applyBorder="1" applyAlignment="1" applyProtection="1">
      <alignment vertical="center"/>
    </xf>
    <xf numFmtId="3" fontId="8" fillId="0" borderId="1" xfId="0" applyNumberFormat="1" applyFont="1" applyFill="1" applyBorder="1" applyAlignment="1" applyProtection="1">
      <alignment horizontal="center" vertical="center"/>
      <protection locked="0"/>
    </xf>
    <xf numFmtId="164" fontId="21" fillId="0" borderId="30" xfId="2" applyNumberFormat="1" applyFont="1" applyFill="1" applyBorder="1" applyAlignment="1" applyProtection="1">
      <alignment horizontal="center" vertical="center" wrapText="1"/>
    </xf>
    <xf numFmtId="164" fontId="21" fillId="0" borderId="1" xfId="2" applyNumberFormat="1" applyFont="1" applyFill="1" applyBorder="1" applyAlignment="1" applyProtection="1">
      <alignment horizontal="center" vertical="center" wrapText="1"/>
    </xf>
    <xf numFmtId="164" fontId="21" fillId="0" borderId="31" xfId="2" applyNumberFormat="1" applyFont="1" applyFill="1" applyBorder="1" applyAlignment="1" applyProtection="1">
      <alignment horizontal="center" vertical="center" wrapText="1"/>
    </xf>
    <xf numFmtId="0" fontId="34" fillId="4" borderId="4" xfId="0" applyFont="1" applyFill="1" applyBorder="1" applyAlignment="1" applyProtection="1">
      <alignment horizontal="left" vertical="top" wrapText="1"/>
      <protection locked="0"/>
    </xf>
    <xf numFmtId="0" fontId="8" fillId="0" borderId="30" xfId="0" applyFont="1" applyFill="1" applyBorder="1" applyProtection="1"/>
    <xf numFmtId="0" fontId="34" fillId="4" borderId="4" xfId="0" applyFont="1" applyFill="1" applyBorder="1" applyAlignment="1" applyProtection="1">
      <alignment horizontal="justify" vertical="top"/>
      <protection locked="0"/>
    </xf>
    <xf numFmtId="0" fontId="57" fillId="0" borderId="30" xfId="0" applyFont="1" applyFill="1" applyBorder="1" applyProtection="1"/>
    <xf numFmtId="3" fontId="57" fillId="0" borderId="1" xfId="0" applyNumberFormat="1" applyFont="1" applyFill="1" applyBorder="1" applyAlignment="1" applyProtection="1">
      <alignment horizontal="center" vertical="center"/>
      <protection locked="0"/>
    </xf>
    <xf numFmtId="0" fontId="58" fillId="4" borderId="4" xfId="0" applyFont="1" applyFill="1" applyBorder="1" applyAlignment="1" applyProtection="1">
      <alignment horizontal="justify" vertical="top"/>
      <protection locked="0"/>
    </xf>
    <xf numFmtId="0" fontId="53" fillId="0" borderId="3" xfId="0" applyFont="1" applyFill="1" applyBorder="1" applyAlignment="1" applyProtection="1">
      <alignment horizontal="center" vertical="center" wrapText="1"/>
    </xf>
    <xf numFmtId="0" fontId="54" fillId="4" borderId="3"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9" fontId="21" fillId="0" borderId="3" xfId="0" applyNumberFormat="1" applyFont="1" applyFill="1" applyBorder="1" applyAlignment="1" applyProtection="1">
      <alignment horizontal="center" vertical="center" wrapText="1"/>
    </xf>
    <xf numFmtId="10" fontId="21" fillId="0" borderId="3" xfId="0" applyNumberFormat="1" applyFont="1" applyFill="1" applyBorder="1" applyAlignment="1" applyProtection="1">
      <alignment horizontal="center" vertical="center" wrapText="1"/>
      <protection locked="0"/>
    </xf>
    <xf numFmtId="164" fontId="21" fillId="0" borderId="3" xfId="2" applyNumberFormat="1" applyFont="1" applyFill="1" applyBorder="1" applyAlignment="1" applyProtection="1">
      <alignment horizontal="center" vertical="center" wrapText="1"/>
    </xf>
    <xf numFmtId="164" fontId="21" fillId="4" borderId="3" xfId="2" applyNumberFormat="1" applyFont="1" applyFill="1" applyBorder="1" applyAlignment="1" applyProtection="1">
      <alignment horizontal="center" vertical="center" wrapText="1"/>
    </xf>
    <xf numFmtId="0" fontId="34" fillId="4" borderId="3" xfId="0" applyFont="1" applyFill="1" applyBorder="1" applyAlignment="1" applyProtection="1">
      <alignment horizontal="justify" vertical="top"/>
      <protection locked="0"/>
    </xf>
    <xf numFmtId="0" fontId="34" fillId="4" borderId="3" xfId="0" applyFont="1" applyFill="1" applyBorder="1" applyAlignment="1" applyProtection="1">
      <alignment horizontal="justify" vertical="top" wrapText="1"/>
      <protection locked="0"/>
    </xf>
    <xf numFmtId="0" fontId="54" fillId="4" borderId="2" xfId="0" applyFont="1" applyFill="1" applyBorder="1" applyAlignment="1" applyProtection="1">
      <alignment horizontal="left" vertical="center" wrapText="1"/>
    </xf>
    <xf numFmtId="0" fontId="34" fillId="4" borderId="41" xfId="0" applyFont="1" applyFill="1" applyBorder="1" applyAlignment="1" applyProtection="1">
      <alignment horizontal="justify" vertical="top" wrapText="1"/>
      <protection locked="0"/>
    </xf>
    <xf numFmtId="0" fontId="8" fillId="0" borderId="34" xfId="0" applyFont="1" applyFill="1" applyBorder="1" applyProtection="1"/>
    <xf numFmtId="3" fontId="8" fillId="0" borderId="35" xfId="0" applyNumberFormat="1" applyFont="1" applyFill="1" applyBorder="1" applyAlignment="1" applyProtection="1">
      <alignment horizontal="center" vertical="center"/>
      <protection locked="0"/>
    </xf>
    <xf numFmtId="164" fontId="21" fillId="0" borderId="34" xfId="2" applyNumberFormat="1" applyFont="1" applyFill="1" applyBorder="1" applyAlignment="1" applyProtection="1">
      <alignment horizontal="center" vertical="center" wrapText="1"/>
    </xf>
    <xf numFmtId="164" fontId="21" fillId="0" borderId="35" xfId="2" applyNumberFormat="1" applyFont="1" applyFill="1" applyBorder="1" applyAlignment="1" applyProtection="1">
      <alignment horizontal="center" vertical="center" wrapText="1"/>
    </xf>
    <xf numFmtId="164" fontId="21" fillId="0" borderId="36" xfId="2" applyNumberFormat="1" applyFont="1" applyFill="1" applyBorder="1" applyAlignment="1" applyProtection="1">
      <alignment horizontal="center" vertical="center" wrapText="1"/>
    </xf>
    <xf numFmtId="0" fontId="54" fillId="0" borderId="2" xfId="0" applyFont="1" applyFill="1" applyBorder="1" applyAlignment="1" applyProtection="1">
      <alignment horizontal="center" vertical="center" wrapText="1"/>
    </xf>
    <xf numFmtId="0" fontId="21" fillId="0" borderId="40" xfId="0"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0" fontId="34" fillId="4" borderId="2" xfId="0" applyFont="1" applyFill="1" applyBorder="1" applyAlignment="1" applyProtection="1">
      <alignment horizontal="justify" vertical="top" wrapText="1"/>
      <protection locked="0"/>
    </xf>
    <xf numFmtId="0" fontId="7" fillId="4" borderId="2" xfId="0" applyFont="1" applyFill="1" applyBorder="1" applyAlignment="1" applyProtection="1">
      <alignment horizontal="justify" vertical="top" wrapText="1"/>
      <protection locked="0"/>
    </xf>
    <xf numFmtId="0" fontId="59" fillId="4" borderId="2" xfId="0" applyFont="1" applyFill="1" applyBorder="1" applyAlignment="1" applyProtection="1">
      <alignment horizontal="justify" vertical="top" wrapText="1"/>
      <protection locked="0"/>
    </xf>
    <xf numFmtId="0" fontId="54" fillId="0" borderId="4" xfId="0"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34" fillId="4" borderId="4" xfId="0" applyFont="1" applyFill="1" applyBorder="1" applyAlignment="1" applyProtection="1">
      <alignment horizontal="justify" vertical="top"/>
      <protection locked="0"/>
    </xf>
    <xf numFmtId="0" fontId="34" fillId="4" borderId="4" xfId="0" applyFont="1" applyFill="1" applyBorder="1" applyAlignment="1" applyProtection="1">
      <alignment horizontal="justify" vertical="top" wrapText="1"/>
      <protection locked="0"/>
    </xf>
    <xf numFmtId="0" fontId="7" fillId="4" borderId="4" xfId="0" applyFont="1" applyFill="1" applyBorder="1" applyAlignment="1" applyProtection="1">
      <alignment horizontal="justify" vertical="top" wrapText="1"/>
      <protection locked="0"/>
    </xf>
    <xf numFmtId="0" fontId="54" fillId="0" borderId="3" xfId="0"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0" fontId="34" fillId="4" borderId="3" xfId="0" applyFont="1" applyFill="1" applyBorder="1" applyAlignment="1" applyProtection="1">
      <alignment horizontal="justify" vertical="top"/>
      <protection locked="0"/>
    </xf>
    <xf numFmtId="0" fontId="34" fillId="4" borderId="3" xfId="0" applyFont="1" applyFill="1" applyBorder="1" applyAlignment="1" applyProtection="1">
      <alignment horizontal="justify" vertical="top" wrapText="1"/>
      <protection locked="0"/>
    </xf>
    <xf numFmtId="0" fontId="7" fillId="4" borderId="3" xfId="0" applyFont="1" applyFill="1" applyBorder="1" applyAlignment="1" applyProtection="1">
      <alignment horizontal="justify" vertical="top" wrapText="1"/>
      <protection locked="0"/>
    </xf>
    <xf numFmtId="0" fontId="21" fillId="0" borderId="2" xfId="0" applyFont="1" applyFill="1" applyBorder="1" applyAlignment="1" applyProtection="1">
      <alignment horizontal="left" vertical="center" wrapText="1" indent="1"/>
    </xf>
    <xf numFmtId="0" fontId="60" fillId="0" borderId="2" xfId="0" applyFont="1" applyFill="1" applyBorder="1" applyAlignment="1" applyProtection="1">
      <alignment horizontal="center" vertical="center" wrapText="1"/>
    </xf>
    <xf numFmtId="0" fontId="21" fillId="0" borderId="4" xfId="0" applyFont="1" applyFill="1" applyBorder="1" applyAlignment="1" applyProtection="1">
      <alignment horizontal="left" vertical="center" wrapText="1" indent="1"/>
    </xf>
    <xf numFmtId="0" fontId="60" fillId="0" borderId="4" xfId="0" applyFont="1" applyFill="1" applyBorder="1" applyAlignment="1" applyProtection="1">
      <alignment horizontal="center" vertical="center" wrapText="1"/>
    </xf>
    <xf numFmtId="0" fontId="21" fillId="0" borderId="3" xfId="0" applyFont="1" applyFill="1" applyBorder="1" applyAlignment="1" applyProtection="1">
      <alignment horizontal="left" vertical="center" wrapText="1" indent="1"/>
    </xf>
    <xf numFmtId="0" fontId="60" fillId="0" borderId="3" xfId="0" applyFont="1" applyFill="1" applyBorder="1" applyAlignment="1" applyProtection="1">
      <alignment horizontal="center" vertical="center" wrapText="1"/>
    </xf>
    <xf numFmtId="0" fontId="54" fillId="0" borderId="2" xfId="0" applyFont="1" applyBorder="1" applyAlignment="1" applyProtection="1">
      <alignment horizontal="center" vertical="center" wrapText="1"/>
    </xf>
    <xf numFmtId="9" fontId="21" fillId="0" borderId="2" xfId="9" applyFont="1" applyFill="1" applyBorder="1" applyAlignment="1" applyProtection="1">
      <alignment horizontal="center" vertical="center" wrapText="1"/>
    </xf>
    <xf numFmtId="167" fontId="21" fillId="0" borderId="2" xfId="9" applyNumberFormat="1" applyFont="1" applyFill="1" applyBorder="1" applyAlignment="1" applyProtection="1">
      <alignment horizontal="center" vertical="center" wrapText="1"/>
      <protection locked="0"/>
    </xf>
    <xf numFmtId="0" fontId="58" fillId="4" borderId="2" xfId="0" applyFont="1" applyFill="1" applyBorder="1" applyAlignment="1" applyProtection="1">
      <alignment horizontal="justify" vertical="top" wrapText="1"/>
      <protection locked="0"/>
    </xf>
    <xf numFmtId="0" fontId="54" fillId="0" borderId="4" xfId="0" applyFont="1" applyBorder="1" applyAlignment="1" applyProtection="1">
      <alignment horizontal="center" vertical="center" wrapText="1"/>
    </xf>
    <xf numFmtId="9" fontId="21" fillId="0" borderId="4" xfId="9" applyFont="1" applyFill="1" applyBorder="1" applyAlignment="1" applyProtection="1">
      <alignment horizontal="center" vertical="center" wrapText="1"/>
    </xf>
    <xf numFmtId="167" fontId="21" fillId="0" borderId="4" xfId="9" applyNumberFormat="1" applyFont="1" applyFill="1" applyBorder="1" applyAlignment="1" applyProtection="1">
      <alignment horizontal="center" vertical="center" wrapText="1"/>
      <protection locked="0"/>
    </xf>
    <xf numFmtId="0" fontId="54" fillId="0" borderId="3" xfId="0" applyFont="1" applyBorder="1" applyAlignment="1" applyProtection="1">
      <alignment horizontal="center" vertical="center" wrapText="1"/>
    </xf>
    <xf numFmtId="9" fontId="21" fillId="0" borderId="3" xfId="9" applyFont="1" applyFill="1" applyBorder="1" applyAlignment="1" applyProtection="1">
      <alignment horizontal="center" vertical="center" wrapText="1"/>
    </xf>
    <xf numFmtId="167" fontId="21" fillId="0" borderId="3" xfId="9" applyNumberFormat="1" applyFont="1" applyFill="1" applyBorder="1" applyAlignment="1" applyProtection="1">
      <alignment horizontal="center" vertical="center" wrapText="1"/>
      <protection locked="0"/>
    </xf>
    <xf numFmtId="9" fontId="21" fillId="0" borderId="2" xfId="9" applyFont="1" applyFill="1" applyBorder="1" applyAlignment="1" applyProtection="1">
      <alignment horizontal="center" vertical="center" wrapText="1"/>
      <protection locked="0"/>
    </xf>
    <xf numFmtId="9" fontId="21" fillId="0" borderId="4" xfId="9" applyFont="1" applyFill="1" applyBorder="1" applyAlignment="1" applyProtection="1">
      <alignment horizontal="center" vertical="center" wrapText="1"/>
      <protection locked="0"/>
    </xf>
    <xf numFmtId="9" fontId="21" fillId="0" borderId="3" xfId="9" applyFont="1" applyFill="1" applyBorder="1" applyAlignment="1" applyProtection="1">
      <alignment horizontal="center" vertical="center" wrapText="1"/>
      <protection locked="0"/>
    </xf>
    <xf numFmtId="167" fontId="21" fillId="0" borderId="2" xfId="0" applyNumberFormat="1" applyFont="1" applyFill="1" applyBorder="1" applyAlignment="1" applyProtection="1">
      <alignment horizontal="center" vertical="center" wrapText="1"/>
      <protection locked="0"/>
    </xf>
    <xf numFmtId="0" fontId="34" fillId="4" borderId="2" xfId="0" applyFont="1" applyFill="1" applyBorder="1" applyAlignment="1">
      <alignment horizontal="justify" vertical="top" wrapText="1"/>
    </xf>
    <xf numFmtId="167" fontId="21" fillId="0" borderId="4" xfId="0" applyNumberFormat="1" applyFont="1" applyFill="1" applyBorder="1" applyAlignment="1" applyProtection="1">
      <alignment horizontal="center" vertical="center" wrapText="1"/>
      <protection locked="0"/>
    </xf>
    <xf numFmtId="0" fontId="34" fillId="4" borderId="4" xfId="0" applyFont="1" applyFill="1" applyBorder="1" applyAlignment="1">
      <alignment horizontal="justify" vertical="top"/>
    </xf>
    <xf numFmtId="167" fontId="21" fillId="0" borderId="3" xfId="0" applyNumberFormat="1" applyFont="1" applyFill="1" applyBorder="1" applyAlignment="1" applyProtection="1">
      <alignment horizontal="center" vertical="center" wrapText="1"/>
      <protection locked="0"/>
    </xf>
    <xf numFmtId="0" fontId="34" fillId="4" borderId="3" xfId="0" applyFont="1" applyFill="1" applyBorder="1" applyAlignment="1">
      <alignment horizontal="justify" vertical="top"/>
    </xf>
    <xf numFmtId="3" fontId="60" fillId="0" borderId="2" xfId="0" applyNumberFormat="1" applyFont="1" applyFill="1" applyBorder="1" applyAlignment="1" applyProtection="1">
      <alignment horizontal="center" vertical="center" wrapText="1"/>
    </xf>
    <xf numFmtId="9" fontId="21" fillId="4" borderId="2" xfId="0" applyNumberFormat="1" applyFont="1" applyFill="1" applyBorder="1" applyAlignment="1" applyProtection="1">
      <alignment horizontal="center" vertical="center" wrapText="1"/>
    </xf>
    <xf numFmtId="167" fontId="21" fillId="4" borderId="2" xfId="0" applyNumberFormat="1" applyFont="1" applyFill="1" applyBorder="1" applyAlignment="1" applyProtection="1">
      <alignment horizontal="center" vertical="center" wrapText="1"/>
      <protection locked="0"/>
    </xf>
    <xf numFmtId="0" fontId="61" fillId="4" borderId="2" xfId="0" applyFont="1" applyFill="1" applyBorder="1" applyAlignment="1" applyProtection="1">
      <alignment horizontal="justify" vertical="top" wrapText="1"/>
      <protection locked="0"/>
    </xf>
    <xf numFmtId="3" fontId="60" fillId="0" borderId="4" xfId="0" applyNumberFormat="1" applyFont="1" applyFill="1" applyBorder="1" applyAlignment="1" applyProtection="1">
      <alignment horizontal="center" vertical="center" wrapText="1"/>
    </xf>
    <xf numFmtId="9" fontId="21" fillId="4" borderId="4" xfId="0" applyNumberFormat="1" applyFont="1" applyFill="1" applyBorder="1" applyAlignment="1" applyProtection="1">
      <alignment horizontal="center" vertical="center" wrapText="1"/>
    </xf>
    <xf numFmtId="167" fontId="21" fillId="4" borderId="4" xfId="0" applyNumberFormat="1" applyFont="1" applyFill="1" applyBorder="1" applyAlignment="1" applyProtection="1">
      <alignment horizontal="center" vertical="center" wrapText="1"/>
      <protection locked="0"/>
    </xf>
    <xf numFmtId="0" fontId="61" fillId="4" borderId="4" xfId="0" applyFont="1" applyFill="1" applyBorder="1" applyAlignment="1" applyProtection="1">
      <alignment horizontal="justify" vertical="top"/>
      <protection locked="0"/>
    </xf>
    <xf numFmtId="3" fontId="60" fillId="0" borderId="3" xfId="0" applyNumberFormat="1" applyFont="1" applyFill="1" applyBorder="1" applyAlignment="1" applyProtection="1">
      <alignment horizontal="center" vertical="center" wrapText="1"/>
    </xf>
    <xf numFmtId="9" fontId="21" fillId="4" borderId="3" xfId="0" applyNumberFormat="1" applyFont="1" applyFill="1" applyBorder="1" applyAlignment="1" applyProtection="1">
      <alignment horizontal="center" vertical="center" wrapText="1"/>
    </xf>
    <xf numFmtId="167" fontId="21" fillId="4" borderId="3" xfId="0" applyNumberFormat="1" applyFont="1" applyFill="1" applyBorder="1" applyAlignment="1" applyProtection="1">
      <alignment horizontal="center" vertical="center" wrapText="1"/>
      <protection locked="0"/>
    </xf>
    <xf numFmtId="0" fontId="61" fillId="4" borderId="3" xfId="0" applyFont="1" applyFill="1" applyBorder="1" applyAlignment="1" applyProtection="1">
      <alignment horizontal="justify" vertical="top"/>
      <protection locked="0"/>
    </xf>
    <xf numFmtId="10" fontId="21" fillId="4" borderId="2" xfId="0" applyNumberFormat="1" applyFont="1" applyFill="1" applyBorder="1" applyAlignment="1" applyProtection="1">
      <alignment horizontal="center" vertical="center" wrapText="1"/>
      <protection locked="0"/>
    </xf>
    <xf numFmtId="0" fontId="34" fillId="4" borderId="2" xfId="0" applyFont="1" applyFill="1" applyBorder="1" applyAlignment="1" applyProtection="1">
      <alignment horizontal="justify" vertical="top"/>
      <protection locked="0"/>
    </xf>
    <xf numFmtId="10" fontId="21" fillId="4" borderId="4" xfId="0" applyNumberFormat="1" applyFont="1" applyFill="1" applyBorder="1" applyAlignment="1" applyProtection="1">
      <alignment horizontal="center" vertical="center" wrapText="1"/>
      <protection locked="0"/>
    </xf>
    <xf numFmtId="0" fontId="57" fillId="0" borderId="42" xfId="0" applyFont="1" applyFill="1" applyBorder="1" applyProtection="1"/>
    <xf numFmtId="3" fontId="57" fillId="0" borderId="2" xfId="0" applyNumberFormat="1" applyFont="1" applyFill="1" applyBorder="1" applyAlignment="1" applyProtection="1">
      <alignment horizontal="center" vertical="center"/>
      <protection locked="0"/>
    </xf>
    <xf numFmtId="10" fontId="21" fillId="4" borderId="3" xfId="0" applyNumberFormat="1" applyFont="1" applyFill="1" applyBorder="1" applyAlignment="1" applyProtection="1">
      <alignment horizontal="center" vertical="center" wrapText="1"/>
      <protection locked="0"/>
    </xf>
    <xf numFmtId="0" fontId="7" fillId="4" borderId="2" xfId="0" applyFont="1" applyFill="1" applyBorder="1" applyAlignment="1" applyProtection="1">
      <alignment horizontal="left" vertical="top" wrapText="1"/>
      <protection locked="0"/>
    </xf>
    <xf numFmtId="0" fontId="58" fillId="4" borderId="2" xfId="0" applyFont="1" applyFill="1" applyBorder="1" applyAlignment="1" applyProtection="1">
      <alignment horizontal="justify" vertical="top"/>
      <protection locked="0"/>
    </xf>
    <xf numFmtId="0" fontId="7" fillId="4" borderId="4" xfId="0" applyFont="1" applyFill="1" applyBorder="1" applyAlignment="1" applyProtection="1">
      <alignment horizontal="left" vertical="top" wrapText="1"/>
      <protection locked="0"/>
    </xf>
    <xf numFmtId="0" fontId="58" fillId="4" borderId="4" xfId="0" applyFont="1" applyFill="1" applyBorder="1" applyAlignment="1" applyProtection="1">
      <alignment horizontal="justify" vertical="top"/>
      <protection locked="0"/>
    </xf>
    <xf numFmtId="0" fontId="7" fillId="4" borderId="4" xfId="0" applyFont="1" applyFill="1" applyBorder="1" applyAlignment="1" applyProtection="1">
      <alignment vertical="top" wrapText="1"/>
      <protection locked="0"/>
    </xf>
    <xf numFmtId="0" fontId="0" fillId="4" borderId="4" xfId="0" applyFill="1" applyBorder="1" applyAlignment="1" applyProtection="1">
      <alignment horizontal="left" vertical="center" wrapText="1"/>
    </xf>
    <xf numFmtId="0" fontId="0" fillId="4" borderId="4" xfId="0" applyFill="1" applyBorder="1" applyAlignment="1" applyProtection="1">
      <alignment horizontal="left" vertical="center"/>
    </xf>
    <xf numFmtId="0" fontId="58" fillId="4" borderId="3" xfId="0" applyFont="1" applyFill="1" applyBorder="1" applyAlignment="1" applyProtection="1">
      <alignment horizontal="justify" vertical="top"/>
      <protection locked="0"/>
    </xf>
    <xf numFmtId="0" fontId="53" fillId="0" borderId="3" xfId="0" applyFont="1" applyFill="1" applyBorder="1" applyAlignment="1" applyProtection="1">
      <alignment horizontal="center" vertical="center" wrapText="1"/>
    </xf>
    <xf numFmtId="0" fontId="54" fillId="0" borderId="3"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3" fontId="60" fillId="0" borderId="3" xfId="0" applyNumberFormat="1" applyFont="1" applyFill="1" applyBorder="1" applyAlignment="1" applyProtection="1">
      <alignment horizontal="center" vertical="center" wrapText="1"/>
    </xf>
    <xf numFmtId="9" fontId="21" fillId="4" borderId="2" xfId="9" applyNumberFormat="1" applyFont="1" applyFill="1" applyBorder="1" applyAlignment="1" applyProtection="1">
      <alignment horizontal="center" vertical="center" wrapText="1"/>
    </xf>
    <xf numFmtId="10" fontId="21" fillId="4" borderId="3" xfId="0" applyNumberFormat="1" applyFont="1" applyFill="1" applyBorder="1" applyAlignment="1" applyProtection="1">
      <alignment horizontal="center" vertical="center" wrapText="1"/>
      <protection locked="0"/>
    </xf>
    <xf numFmtId="164" fontId="21" fillId="4" borderId="3" xfId="2" applyNumberFormat="1" applyFont="1" applyFill="1" applyBorder="1" applyAlignment="1" applyProtection="1">
      <alignment horizontal="center" vertical="center" wrapText="1"/>
    </xf>
    <xf numFmtId="164" fontId="21" fillId="0" borderId="3" xfId="2" applyNumberFormat="1" applyFont="1" applyFill="1" applyBorder="1" applyAlignment="1" applyProtection="1">
      <alignment horizontal="center" vertical="center" wrapText="1"/>
    </xf>
    <xf numFmtId="0" fontId="7" fillId="4" borderId="3" xfId="0" applyFont="1" applyFill="1" applyBorder="1" applyAlignment="1" applyProtection="1">
      <alignment horizontal="justify" vertical="top" wrapText="1"/>
      <protection locked="0"/>
    </xf>
    <xf numFmtId="0" fontId="8" fillId="0" borderId="43" xfId="0" applyFont="1" applyFill="1" applyBorder="1" applyProtection="1"/>
    <xf numFmtId="3" fontId="8" fillId="0" borderId="2" xfId="0" applyNumberFormat="1" applyFont="1" applyFill="1" applyBorder="1" applyAlignment="1" applyProtection="1">
      <alignment horizontal="center" vertical="center"/>
      <protection locked="0"/>
    </xf>
    <xf numFmtId="167" fontId="21" fillId="4" borderId="3" xfId="0" applyNumberFormat="1" applyFont="1" applyFill="1" applyBorder="1" applyAlignment="1" applyProtection="1">
      <alignment horizontal="center" vertical="center" wrapText="1"/>
      <protection locked="0"/>
    </xf>
    <xf numFmtId="3" fontId="21" fillId="4" borderId="2" xfId="0" applyNumberFormat="1" applyFont="1" applyFill="1" applyBorder="1" applyAlignment="1" applyProtection="1">
      <alignment horizontal="center" vertical="center" wrapText="1"/>
    </xf>
    <xf numFmtId="4" fontId="21" fillId="4" borderId="2" xfId="0" applyNumberFormat="1" applyFont="1" applyFill="1" applyBorder="1" applyAlignment="1" applyProtection="1">
      <alignment horizontal="center" vertical="center" wrapText="1"/>
      <protection locked="0"/>
    </xf>
    <xf numFmtId="0" fontId="58" fillId="4" borderId="3" xfId="0" applyFont="1" applyFill="1" applyBorder="1" applyAlignment="1" applyProtection="1">
      <alignment horizontal="justify" vertical="top" wrapText="1"/>
      <protection locked="0"/>
    </xf>
    <xf numFmtId="167" fontId="21" fillId="4" borderId="2" xfId="9" applyNumberFormat="1" applyFont="1" applyFill="1" applyBorder="1" applyAlignment="1" applyProtection="1">
      <alignment horizontal="center" vertical="center" wrapText="1"/>
    </xf>
    <xf numFmtId="10" fontId="53" fillId="4" borderId="1" xfId="0" applyNumberFormat="1" applyFont="1" applyFill="1" applyBorder="1" applyAlignment="1" applyProtection="1">
      <alignment horizontal="center" vertical="center" wrapText="1"/>
      <protection locked="0"/>
    </xf>
    <xf numFmtId="0" fontId="11" fillId="3" borderId="0" xfId="0" applyFont="1" applyFill="1" applyAlignment="1" applyProtection="1">
      <alignment vertical="center"/>
    </xf>
    <xf numFmtId="0" fontId="11" fillId="3" borderId="1" xfId="0" applyFont="1" applyFill="1" applyBorder="1" applyAlignment="1" applyProtection="1">
      <alignment vertical="center"/>
    </xf>
    <xf numFmtId="164" fontId="4" fillId="3" borderId="1" xfId="0" applyNumberFormat="1" applyFont="1" applyFill="1" applyBorder="1" applyAlignment="1" applyProtection="1">
      <alignment vertical="center"/>
    </xf>
    <xf numFmtId="164" fontId="4" fillId="3" borderId="3" xfId="0" applyNumberFormat="1" applyFont="1" applyFill="1" applyBorder="1" applyAlignment="1" applyProtection="1">
      <alignment vertical="center"/>
    </xf>
    <xf numFmtId="171" fontId="1" fillId="0" borderId="0" xfId="2" applyNumberFormat="1" applyFont="1" applyProtection="1"/>
    <xf numFmtId="164" fontId="63" fillId="13" borderId="3" xfId="0" applyNumberFormat="1" applyFont="1" applyFill="1" applyBorder="1" applyAlignment="1" applyProtection="1">
      <alignment vertical="center"/>
    </xf>
    <xf numFmtId="164" fontId="0" fillId="0" borderId="0" xfId="0" applyNumberFormat="1" applyAlignment="1" applyProtection="1">
      <alignment vertical="center"/>
    </xf>
    <xf numFmtId="172" fontId="0" fillId="0" borderId="0" xfId="0" applyNumberFormat="1" applyAlignment="1" applyProtection="1">
      <alignment vertical="center"/>
    </xf>
    <xf numFmtId="168" fontId="1" fillId="0" borderId="0" xfId="2" applyNumberFormat="1" applyFont="1" applyFill="1" applyAlignment="1" applyProtection="1">
      <alignment vertical="center"/>
    </xf>
    <xf numFmtId="1" fontId="0" fillId="0" borderId="0" xfId="0" applyNumberFormat="1" applyAlignment="1" applyProtection="1">
      <alignment vertical="center"/>
    </xf>
    <xf numFmtId="173" fontId="0" fillId="0" borderId="0" xfId="0" applyNumberFormat="1" applyFill="1" applyAlignment="1" applyProtection="1">
      <alignment vertical="center"/>
    </xf>
    <xf numFmtId="174" fontId="0" fillId="0" borderId="0" xfId="0" applyNumberFormat="1" applyFill="1" applyAlignment="1" applyProtection="1">
      <alignment vertical="center"/>
    </xf>
    <xf numFmtId="2" fontId="0" fillId="0" borderId="0" xfId="0" applyNumberFormat="1" applyAlignment="1" applyProtection="1">
      <alignment vertical="center"/>
    </xf>
    <xf numFmtId="175" fontId="0" fillId="0" borderId="0" xfId="0" applyNumberFormat="1" applyAlignment="1" applyProtection="1">
      <alignment vertical="center"/>
    </xf>
    <xf numFmtId="165" fontId="1" fillId="0" borderId="0" xfId="2" applyFont="1" applyAlignment="1" applyProtection="1">
      <alignment vertical="center"/>
    </xf>
    <xf numFmtId="0" fontId="0" fillId="0" borderId="0" xfId="0" applyAlignment="1" applyProtection="1">
      <alignment horizontal="left" vertical="center"/>
    </xf>
    <xf numFmtId="176" fontId="0" fillId="0" borderId="0" xfId="0" applyNumberFormat="1" applyAlignment="1" applyProtection="1">
      <alignment vertical="center"/>
    </xf>
    <xf numFmtId="177" fontId="0" fillId="0" borderId="0" xfId="0" applyNumberFormat="1" applyAlignment="1" applyProtection="1">
      <alignment vertical="center"/>
    </xf>
    <xf numFmtId="168" fontId="1" fillId="14" borderId="44" xfId="2" applyNumberFormat="1" applyFont="1" applyFill="1" applyBorder="1" applyAlignment="1" applyProtection="1">
      <alignment vertical="center"/>
    </xf>
    <xf numFmtId="9" fontId="1" fillId="0" borderId="0" xfId="9" applyFont="1" applyAlignment="1" applyProtection="1">
      <alignment vertical="center"/>
    </xf>
    <xf numFmtId="168" fontId="1" fillId="0" borderId="0" xfId="2" applyNumberFormat="1" applyFont="1" applyAlignment="1" applyProtection="1">
      <alignment vertical="center"/>
    </xf>
    <xf numFmtId="168" fontId="0" fillId="14" borderId="44" xfId="0" applyNumberFormat="1" applyFill="1" applyBorder="1" applyAlignment="1" applyProtection="1">
      <alignment vertical="center"/>
    </xf>
    <xf numFmtId="0" fontId="50" fillId="0" borderId="28" xfId="0" applyFont="1" applyBorder="1" applyAlignment="1">
      <alignment wrapText="1"/>
    </xf>
    <xf numFmtId="0" fontId="50" fillId="0" borderId="0" xfId="0" applyFont="1" applyFill="1"/>
    <xf numFmtId="0" fontId="50" fillId="0" borderId="0" xfId="0" applyFont="1" applyBorder="1" applyAlignment="1">
      <alignment wrapText="1"/>
    </xf>
    <xf numFmtId="0" fontId="50" fillId="0" borderId="38" xfId="0" applyFont="1" applyBorder="1" applyAlignment="1">
      <alignment wrapText="1"/>
    </xf>
    <xf numFmtId="0" fontId="8" fillId="0" borderId="0" xfId="0" applyFont="1" applyAlignment="1" applyProtection="1">
      <alignment vertical="center"/>
    </xf>
    <xf numFmtId="0" fontId="4" fillId="3" borderId="45" xfId="0" applyFont="1" applyFill="1" applyBorder="1" applyAlignment="1" applyProtection="1">
      <alignment horizontal="center" vertical="center" wrapText="1"/>
    </xf>
    <xf numFmtId="0" fontId="4" fillId="3" borderId="45" xfId="0" applyFont="1" applyFill="1" applyBorder="1" applyAlignment="1" applyProtection="1">
      <alignment horizontal="center" vertical="center" wrapText="1"/>
    </xf>
    <xf numFmtId="0" fontId="4" fillId="3" borderId="15" xfId="0" applyFont="1" applyFill="1" applyBorder="1" applyAlignment="1" applyProtection="1">
      <alignment vertical="center" wrapText="1"/>
    </xf>
    <xf numFmtId="3" fontId="4" fillId="3" borderId="17" xfId="0" applyNumberFormat="1" applyFont="1" applyFill="1" applyBorder="1" applyAlignment="1" applyProtection="1">
      <alignment horizontal="center" vertical="center" wrapText="1"/>
    </xf>
    <xf numFmtId="3" fontId="4" fillId="3" borderId="14" xfId="0" applyNumberFormat="1" applyFont="1" applyFill="1" applyBorder="1" applyAlignment="1" applyProtection="1">
      <alignment horizontal="center" vertical="center" wrapText="1"/>
    </xf>
    <xf numFmtId="3" fontId="4" fillId="3" borderId="6"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3" borderId="46" xfId="0" applyFont="1" applyFill="1" applyBorder="1" applyAlignment="1" applyProtection="1">
      <alignment horizontal="center" vertical="center" wrapText="1"/>
    </xf>
    <xf numFmtId="3" fontId="5" fillId="3" borderId="5"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3" fontId="5" fillId="3" borderId="0" xfId="0" applyNumberFormat="1" applyFont="1" applyFill="1" applyBorder="1" applyAlignment="1" applyProtection="1">
      <alignment horizontal="center" vertical="center" wrapText="1"/>
    </xf>
    <xf numFmtId="178" fontId="21" fillId="0" borderId="1" xfId="0" applyNumberFormat="1"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54" fillId="0" borderId="2" xfId="0" applyFont="1" applyFill="1" applyBorder="1" applyAlignment="1" applyProtection="1">
      <alignment vertical="center" wrapText="1"/>
    </xf>
    <xf numFmtId="0" fontId="60" fillId="0" borderId="1" xfId="0" applyFont="1" applyFill="1" applyBorder="1" applyAlignment="1" applyProtection="1">
      <alignment horizontal="justify" vertical="center" wrapText="1"/>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center" vertical="center" wrapText="1"/>
    </xf>
    <xf numFmtId="0" fontId="54" fillId="0" borderId="1" xfId="0" applyFont="1" applyFill="1" applyBorder="1" applyAlignment="1" applyProtection="1">
      <alignment horizontal="justify" vertical="center" wrapText="1"/>
    </xf>
    <xf numFmtId="9" fontId="12" fillId="2" borderId="1" xfId="0" applyNumberFormat="1" applyFont="1" applyFill="1" applyBorder="1" applyAlignment="1">
      <alignment horizontal="center" vertical="center" wrapText="1"/>
    </xf>
    <xf numFmtId="10" fontId="53" fillId="0" borderId="1" xfId="7" applyNumberFormat="1" applyFont="1" applyFill="1" applyBorder="1" applyAlignment="1" applyProtection="1">
      <alignment horizontal="center" vertical="center" wrapText="1"/>
      <protection locked="0"/>
    </xf>
    <xf numFmtId="168" fontId="33" fillId="2" borderId="1" xfId="2" applyNumberFormat="1" applyFont="1" applyFill="1" applyBorder="1" applyAlignment="1">
      <alignment vertical="center" wrapText="1"/>
    </xf>
    <xf numFmtId="3" fontId="64" fillId="0" borderId="1" xfId="0" applyNumberFormat="1" applyFont="1" applyBorder="1" applyAlignment="1" applyProtection="1">
      <alignment vertical="center" wrapText="1"/>
      <protection locked="0"/>
    </xf>
    <xf numFmtId="3" fontId="0" fillId="0" borderId="47" xfId="0" applyNumberFormat="1" applyBorder="1" applyAlignment="1" applyProtection="1">
      <alignment horizontal="center" vertical="center"/>
      <protection locked="0"/>
    </xf>
    <xf numFmtId="0" fontId="53" fillId="2" borderId="1" xfId="0" applyFont="1" applyFill="1" applyBorder="1" applyAlignment="1" applyProtection="1">
      <alignment horizontal="justify" vertical="top" wrapText="1"/>
      <protection locked="0"/>
    </xf>
    <xf numFmtId="179" fontId="8" fillId="0" borderId="1" xfId="0" applyNumberFormat="1" applyFont="1" applyFill="1" applyBorder="1" applyAlignment="1" applyProtection="1">
      <alignment horizontal="center" vertical="center"/>
      <protection locked="0"/>
    </xf>
    <xf numFmtId="167" fontId="21" fillId="0" borderId="1" xfId="9" applyNumberFormat="1" applyFont="1" applyFill="1" applyBorder="1" applyAlignment="1" applyProtection="1">
      <alignment horizontal="center" vertical="center"/>
      <protection locked="0"/>
    </xf>
    <xf numFmtId="0" fontId="21" fillId="0" borderId="1" xfId="0" applyFont="1" applyFill="1" applyBorder="1" applyAlignment="1" applyProtection="1">
      <alignment horizontal="center" vertical="center"/>
      <protection locked="0"/>
    </xf>
    <xf numFmtId="3" fontId="21" fillId="0" borderId="1" xfId="0" applyNumberFormat="1" applyFont="1" applyFill="1" applyBorder="1" applyAlignment="1" applyProtection="1">
      <alignment horizontal="center" vertical="center"/>
      <protection locked="0"/>
    </xf>
    <xf numFmtId="3" fontId="0" fillId="4" borderId="0" xfId="0" applyNumberFormat="1" applyFill="1" applyAlignment="1" applyProtection="1">
      <alignment vertical="center"/>
    </xf>
    <xf numFmtId="168" fontId="0" fillId="4" borderId="0" xfId="0" applyNumberFormat="1" applyFill="1" applyAlignment="1" applyProtection="1">
      <alignment vertical="center"/>
    </xf>
    <xf numFmtId="3" fontId="0" fillId="0" borderId="0" xfId="0" applyNumberFormat="1" applyFill="1" applyAlignment="1" applyProtection="1">
      <alignment vertical="center"/>
    </xf>
    <xf numFmtId="168" fontId="0" fillId="0" borderId="0" xfId="0" applyNumberFormat="1" applyFill="1" applyAlignment="1" applyProtection="1">
      <alignment vertical="center"/>
    </xf>
    <xf numFmtId="3" fontId="0" fillId="0" borderId="1" xfId="0" applyNumberFormat="1" applyFill="1" applyBorder="1" applyAlignment="1" applyProtection="1">
      <alignment vertical="center"/>
      <protection locked="0"/>
    </xf>
    <xf numFmtId="167" fontId="12" fillId="2" borderId="1" xfId="0" applyNumberFormat="1" applyFont="1" applyFill="1" applyBorder="1" applyAlignment="1">
      <alignment horizontal="center" vertical="center" wrapText="1"/>
    </xf>
    <xf numFmtId="0" fontId="53" fillId="0" borderId="1" xfId="0" applyFont="1" applyFill="1" applyBorder="1" applyAlignment="1" applyProtection="1">
      <alignment horizontal="justify" vertical="top" wrapText="1"/>
      <protection locked="0"/>
    </xf>
    <xf numFmtId="3" fontId="65" fillId="0" borderId="1" xfId="0" applyNumberFormat="1" applyFont="1" applyBorder="1" applyAlignment="1" applyProtection="1">
      <alignment vertical="center"/>
      <protection locked="0"/>
    </xf>
    <xf numFmtId="3" fontId="0" fillId="13" borderId="0" xfId="0" applyNumberFormat="1" applyFill="1" applyAlignment="1" applyProtection="1">
      <alignment vertical="center"/>
    </xf>
    <xf numFmtId="3" fontId="64" fillId="0" borderId="1" xfId="0" applyNumberFormat="1" applyFont="1" applyBorder="1" applyAlignment="1">
      <alignment vertical="center" wrapText="1"/>
    </xf>
    <xf numFmtId="179" fontId="21" fillId="0" borderId="1" xfId="0" applyNumberFormat="1" applyFont="1" applyFill="1" applyBorder="1" applyAlignment="1" applyProtection="1">
      <alignment horizontal="center" vertical="center"/>
      <protection locked="0"/>
    </xf>
    <xf numFmtId="3" fontId="66" fillId="4" borderId="1" xfId="11" applyNumberFormat="1" applyFont="1" applyFill="1" applyBorder="1" applyAlignment="1" applyProtection="1">
      <alignment horizontal="center" vertical="center"/>
    </xf>
    <xf numFmtId="3" fontId="0" fillId="0" borderId="48" xfId="0" applyNumberFormat="1" applyBorder="1"/>
    <xf numFmtId="168" fontId="0" fillId="0" borderId="1" xfId="0" applyNumberFormat="1" applyFill="1" applyBorder="1" applyAlignment="1" applyProtection="1">
      <alignment vertical="center"/>
      <protection locked="0"/>
    </xf>
    <xf numFmtId="3" fontId="65" fillId="0" borderId="1" xfId="0" applyNumberFormat="1" applyFont="1" applyFill="1" applyBorder="1" applyAlignment="1" applyProtection="1">
      <alignment horizontal="center" vertical="center" wrapText="1"/>
      <protection locked="0"/>
    </xf>
    <xf numFmtId="178" fontId="67" fillId="15" borderId="1" xfId="0" applyNumberFormat="1" applyFont="1" applyFill="1" applyBorder="1" applyAlignment="1" applyProtection="1">
      <alignment horizontal="center" vertical="center"/>
    </xf>
    <xf numFmtId="178" fontId="21" fillId="15" borderId="1" xfId="0" applyNumberFormat="1" applyFont="1" applyFill="1" applyBorder="1" applyAlignment="1" applyProtection="1">
      <alignment horizontal="center" vertical="center"/>
    </xf>
    <xf numFmtId="0" fontId="21" fillId="15" borderId="1" xfId="0" applyFont="1" applyFill="1" applyBorder="1" applyAlignment="1" applyProtection="1">
      <alignment horizontal="center" vertical="center"/>
    </xf>
    <xf numFmtId="0" fontId="21" fillId="15" borderId="1" xfId="0" applyFont="1" applyFill="1" applyBorder="1" applyAlignment="1" applyProtection="1">
      <alignment horizontal="left" vertical="center" wrapText="1"/>
    </xf>
    <xf numFmtId="0" fontId="21" fillId="15" borderId="1" xfId="0" applyFont="1" applyFill="1" applyBorder="1" applyAlignment="1" applyProtection="1">
      <alignment horizontal="center" vertical="center" wrapText="1"/>
    </xf>
    <xf numFmtId="3" fontId="21" fillId="15" borderId="1" xfId="0" applyNumberFormat="1" applyFont="1" applyFill="1" applyBorder="1" applyAlignment="1" applyProtection="1">
      <alignment horizontal="center" vertical="center"/>
    </xf>
    <xf numFmtId="0" fontId="21" fillId="15" borderId="1" xfId="0" applyFont="1" applyFill="1" applyBorder="1" applyAlignment="1" applyProtection="1">
      <alignment vertical="center"/>
    </xf>
    <xf numFmtId="167" fontId="21" fillId="15" borderId="1" xfId="9" applyNumberFormat="1" applyFont="1" applyFill="1" applyBorder="1" applyAlignment="1" applyProtection="1">
      <alignment horizontal="center" vertical="center"/>
    </xf>
    <xf numFmtId="0" fontId="0" fillId="15" borderId="0" xfId="0" applyFill="1" applyAlignment="1" applyProtection="1">
      <alignment vertical="center"/>
    </xf>
    <xf numFmtId="167" fontId="33" fillId="2" borderId="1" xfId="0" applyNumberFormat="1" applyFont="1" applyFill="1" applyBorder="1" applyAlignment="1" applyProtection="1">
      <alignment vertical="center" wrapText="1"/>
    </xf>
    <xf numFmtId="10" fontId="21" fillId="15" borderId="1" xfId="0" applyNumberFormat="1" applyFont="1" applyFill="1" applyBorder="1" applyAlignment="1" applyProtection="1">
      <alignment horizontal="center" vertical="center"/>
    </xf>
    <xf numFmtId="3" fontId="0" fillId="0" borderId="47" xfId="0" applyNumberFormat="1" applyBorder="1" applyAlignment="1" applyProtection="1">
      <alignment vertical="center"/>
      <protection locked="0"/>
    </xf>
    <xf numFmtId="0" fontId="21" fillId="0" borderId="1" xfId="0" applyFont="1" applyFill="1" applyBorder="1" applyAlignment="1" applyProtection="1">
      <alignment horizontal="left" vertical="center" wrapText="1"/>
      <protection locked="0"/>
    </xf>
    <xf numFmtId="0" fontId="54" fillId="2" borderId="1" xfId="0" applyFont="1" applyFill="1" applyBorder="1" applyAlignment="1" applyProtection="1">
      <alignment horizontal="justify" vertical="center" wrapText="1"/>
    </xf>
    <xf numFmtId="9" fontId="12" fillId="2" borderId="1" xfId="0" applyNumberFormat="1" applyFont="1" applyFill="1" applyBorder="1" applyAlignment="1">
      <alignment vertical="center" wrapText="1"/>
    </xf>
    <xf numFmtId="0" fontId="21" fillId="0" borderId="1" xfId="0" applyFont="1" applyFill="1" applyBorder="1" applyAlignment="1" applyProtection="1">
      <alignment vertical="center"/>
      <protection locked="0"/>
    </xf>
    <xf numFmtId="0" fontId="54" fillId="15" borderId="1" xfId="0" applyFont="1" applyFill="1" applyBorder="1" applyAlignment="1" applyProtection="1">
      <alignment horizontal="justify" vertical="center" wrapText="1"/>
    </xf>
    <xf numFmtId="9" fontId="53" fillId="15" borderId="1" xfId="7" applyNumberFormat="1" applyFont="1" applyFill="1" applyBorder="1" applyAlignment="1" applyProtection="1">
      <alignment vertical="center" wrapText="1"/>
    </xf>
    <xf numFmtId="10" fontId="53" fillId="15" borderId="1" xfId="7" applyNumberFormat="1" applyFont="1" applyFill="1" applyBorder="1" applyAlignment="1" applyProtection="1">
      <alignment horizontal="center" vertical="center" wrapText="1"/>
    </xf>
    <xf numFmtId="0" fontId="53" fillId="15" borderId="1" xfId="0" applyFont="1" applyFill="1" applyBorder="1" applyAlignment="1" applyProtection="1">
      <alignment horizontal="justify" vertical="top" wrapText="1"/>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left" vertical="center" wrapText="1"/>
    </xf>
    <xf numFmtId="0" fontId="21" fillId="2" borderId="1" xfId="0" applyFont="1" applyFill="1" applyBorder="1" applyAlignment="1" applyProtection="1">
      <alignment horizontal="center" vertical="center" wrapText="1"/>
    </xf>
    <xf numFmtId="10" fontId="53" fillId="2" borderId="1" xfId="7" applyNumberFormat="1" applyFont="1" applyFill="1" applyBorder="1" applyAlignment="1" applyProtection="1">
      <alignment horizontal="center" vertical="center" wrapText="1"/>
      <protection locked="0"/>
    </xf>
    <xf numFmtId="9" fontId="53" fillId="15" borderId="1" xfId="7" applyNumberFormat="1" applyFont="1" applyFill="1" applyBorder="1" applyAlignment="1" applyProtection="1">
      <alignment horizontal="center" vertical="center" wrapText="1"/>
    </xf>
    <xf numFmtId="178" fontId="67" fillId="0" borderId="1" xfId="0" applyNumberFormat="1" applyFont="1" applyFill="1" applyBorder="1" applyAlignment="1" applyProtection="1">
      <alignment horizontal="center" vertical="center"/>
    </xf>
    <xf numFmtId="167" fontId="21" fillId="2" borderId="1" xfId="0" applyNumberFormat="1" applyFont="1" applyFill="1" applyBorder="1" applyAlignment="1" applyProtection="1">
      <alignment horizontal="center" vertical="center"/>
      <protection locked="0"/>
    </xf>
    <xf numFmtId="0" fontId="21" fillId="2" borderId="1" xfId="0" applyFont="1" applyFill="1" applyBorder="1" applyAlignment="1" applyProtection="1">
      <alignment vertical="center" wrapText="1"/>
      <protection locked="0"/>
    </xf>
    <xf numFmtId="10" fontId="12" fillId="0" borderId="1" xfId="0" applyNumberFormat="1" applyFont="1" applyFill="1" applyBorder="1" applyAlignment="1">
      <alignment vertical="center" wrapText="1"/>
    </xf>
    <xf numFmtId="167" fontId="53" fillId="2" borderId="1" xfId="7"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vertical="center" wrapText="1"/>
      <protection locked="0"/>
    </xf>
    <xf numFmtId="9" fontId="12" fillId="0" borderId="1" xfId="0" applyNumberFormat="1" applyFont="1" applyFill="1" applyBorder="1" applyAlignment="1">
      <alignment vertical="center" wrapText="1"/>
    </xf>
    <xf numFmtId="167" fontId="53" fillId="15" borderId="1" xfId="7" applyNumberFormat="1" applyFont="1" applyFill="1" applyBorder="1" applyAlignment="1" applyProtection="1">
      <alignment vertical="center" wrapText="1"/>
    </xf>
    <xf numFmtId="167" fontId="53" fillId="0" borderId="1" xfId="7" applyNumberFormat="1" applyFont="1" applyFill="1" applyBorder="1" applyAlignment="1" applyProtection="1">
      <alignment horizontal="center" vertical="center" wrapText="1"/>
      <protection locked="0"/>
    </xf>
    <xf numFmtId="0" fontId="21" fillId="2" borderId="1" xfId="0" applyFont="1" applyFill="1" applyBorder="1" applyAlignment="1" applyProtection="1">
      <alignment vertical="center"/>
      <protection locked="0"/>
    </xf>
    <xf numFmtId="9" fontId="33" fillId="2" borderId="1" xfId="0" applyNumberFormat="1" applyFont="1" applyFill="1" applyBorder="1" applyAlignment="1" applyProtection="1">
      <alignment vertical="center" wrapText="1"/>
      <protection locked="0"/>
    </xf>
    <xf numFmtId="0" fontId="53" fillId="0" borderId="1" xfId="0" applyNumberFormat="1" applyFont="1" applyFill="1" applyBorder="1" applyAlignment="1" applyProtection="1">
      <alignment horizontal="justify" vertical="top" wrapText="1"/>
      <protection locked="0"/>
    </xf>
    <xf numFmtId="0" fontId="60" fillId="15" borderId="1" xfId="0" applyFont="1" applyFill="1" applyBorder="1" applyAlignment="1" applyProtection="1">
      <alignment horizontal="justify" vertical="center" wrapText="1"/>
    </xf>
    <xf numFmtId="9" fontId="8" fillId="15" borderId="1" xfId="0" applyNumberFormat="1" applyFont="1" applyFill="1" applyBorder="1" applyAlignment="1" applyProtection="1">
      <alignment vertical="center" wrapText="1"/>
    </xf>
    <xf numFmtId="3" fontId="65" fillId="15" borderId="1" xfId="0" applyNumberFormat="1" applyFont="1" applyFill="1" applyBorder="1" applyAlignment="1" applyProtection="1">
      <alignment vertical="center"/>
    </xf>
    <xf numFmtId="3" fontId="33" fillId="0" borderId="1" xfId="11" applyNumberFormat="1" applyFont="1" applyFill="1" applyBorder="1" applyAlignment="1" applyProtection="1">
      <alignment horizontal="center" vertical="center"/>
      <protection locked="0"/>
    </xf>
    <xf numFmtId="9" fontId="33" fillId="2" borderId="1" xfId="0" applyNumberFormat="1" applyFont="1" applyFill="1" applyBorder="1" applyAlignment="1">
      <alignment vertical="center" wrapText="1"/>
    </xf>
    <xf numFmtId="168" fontId="0" fillId="0" borderId="1" xfId="0" applyNumberFormat="1" applyFill="1" applyBorder="1" applyAlignment="1">
      <alignment vertical="center"/>
    </xf>
    <xf numFmtId="10" fontId="33" fillId="0" borderId="1" xfId="0" applyNumberFormat="1" applyFont="1" applyFill="1" applyBorder="1" applyAlignment="1" applyProtection="1">
      <alignment vertical="center" wrapText="1"/>
      <protection locked="0"/>
    </xf>
    <xf numFmtId="3" fontId="68" fillId="0" borderId="1" xfId="0" applyNumberFormat="1" applyFont="1" applyBorder="1" applyAlignment="1">
      <alignment vertical="center"/>
    </xf>
    <xf numFmtId="10" fontId="53" fillId="0" borderId="1" xfId="7" applyNumberFormat="1" applyFont="1" applyFill="1" applyBorder="1" applyAlignment="1" applyProtection="1">
      <alignment horizontal="left" vertical="center" wrapText="1"/>
      <protection locked="0"/>
    </xf>
    <xf numFmtId="0" fontId="53" fillId="0" borderId="1" xfId="0" applyFont="1" applyFill="1" applyBorder="1" applyAlignment="1" applyProtection="1">
      <alignment horizontal="left" vertical="center" wrapText="1"/>
      <protection locked="0"/>
    </xf>
    <xf numFmtId="167" fontId="33" fillId="2" borderId="1" xfId="0" applyNumberFormat="1" applyFont="1" applyFill="1" applyBorder="1" applyAlignment="1" applyProtection="1">
      <alignment vertical="center" wrapText="1"/>
      <protection locked="0"/>
    </xf>
    <xf numFmtId="9" fontId="12" fillId="2" borderId="1" xfId="0" applyNumberFormat="1" applyFont="1" applyFill="1" applyBorder="1" applyAlignment="1" applyProtection="1">
      <alignment vertical="center" wrapText="1"/>
      <protection locked="0"/>
    </xf>
    <xf numFmtId="167" fontId="53" fillId="15" borderId="1" xfId="7" applyNumberFormat="1" applyFont="1" applyFill="1" applyBorder="1" applyAlignment="1" applyProtection="1">
      <alignment horizontal="center" vertical="center" wrapText="1"/>
    </xf>
    <xf numFmtId="178" fontId="67" fillId="0" borderId="0" xfId="0" applyNumberFormat="1" applyFont="1" applyFill="1" applyBorder="1" applyAlignment="1" applyProtection="1">
      <alignment horizontal="center" vertical="center"/>
    </xf>
    <xf numFmtId="0" fontId="4" fillId="16" borderId="1" xfId="0" applyFont="1" applyFill="1" applyBorder="1" applyAlignment="1" applyProtection="1">
      <alignment horizontal="center" vertical="center"/>
    </xf>
    <xf numFmtId="0" fontId="4" fillId="16" borderId="1" xfId="0" applyFont="1" applyFill="1" applyBorder="1" applyAlignment="1" applyProtection="1">
      <alignment horizontal="left" vertical="center" wrapText="1"/>
    </xf>
    <xf numFmtId="9" fontId="4" fillId="16" borderId="1" xfId="0" applyNumberFormat="1" applyFont="1" applyFill="1" applyBorder="1" applyAlignment="1" applyProtection="1">
      <alignment horizontal="center" vertical="center" wrapText="1"/>
    </xf>
    <xf numFmtId="9" fontId="70" fillId="16" borderId="1" xfId="0" applyNumberFormat="1" applyFont="1" applyFill="1" applyBorder="1" applyAlignment="1" applyProtection="1">
      <alignment horizontal="center" vertical="center" wrapText="1"/>
    </xf>
    <xf numFmtId="3" fontId="4" fillId="16" borderId="1" xfId="0" applyNumberFormat="1" applyFont="1" applyFill="1" applyBorder="1" applyAlignment="1" applyProtection="1">
      <alignment horizontal="center" vertical="center"/>
    </xf>
    <xf numFmtId="3" fontId="71" fillId="17" borderId="1" xfId="0" applyNumberFormat="1" applyFont="1" applyFill="1" applyBorder="1" applyAlignment="1" applyProtection="1">
      <alignment horizontal="center" vertical="center"/>
    </xf>
    <xf numFmtId="0" fontId="22" fillId="0" borderId="0" xfId="0" applyFont="1" applyAlignment="1" applyProtection="1">
      <alignment vertical="center"/>
    </xf>
    <xf numFmtId="168" fontId="0" fillId="0" borderId="0" xfId="0" applyNumberFormat="1" applyAlignment="1" applyProtection="1">
      <alignment vertical="center"/>
    </xf>
    <xf numFmtId="3" fontId="0" fillId="0" borderId="0" xfId="0" applyNumberFormat="1" applyAlignment="1" applyProtection="1">
      <alignment vertical="center"/>
    </xf>
    <xf numFmtId="181" fontId="0" fillId="0" borderId="0" xfId="0" applyNumberFormat="1" applyAlignment="1" applyProtection="1">
      <alignment vertical="center"/>
    </xf>
    <xf numFmtId="182" fontId="0" fillId="0" borderId="0" xfId="0" applyNumberFormat="1" applyAlignment="1" applyProtection="1">
      <alignment vertical="center"/>
    </xf>
  </cellXfs>
  <cellStyles count="12">
    <cellStyle name="Millares" xfId="1" builtinId="3"/>
    <cellStyle name="Millares 2" xfId="2"/>
    <cellStyle name="Millares 2 2 2" xfId="11"/>
    <cellStyle name="Millares 3" xfId="3"/>
    <cellStyle name="Millares 5" xfId="4"/>
    <cellStyle name="Normal" xfId="0" builtinId="0"/>
    <cellStyle name="Normal 2" xfId="5"/>
    <cellStyle name="Normal_Actividades" xfId="6"/>
    <cellStyle name="Porcentual 2" xfId="7"/>
    <cellStyle name="Porcentual 3" xfId="8"/>
    <cellStyle name="Porcentual 4" xfId="9"/>
    <cellStyle name="Porcentual 5" xfId="10"/>
  </cellStyles>
  <dxfs count="3">
    <dxf>
      <font>
        <color theme="0"/>
      </font>
      <fill>
        <patternFill>
          <bgColor theme="5"/>
        </patternFill>
      </fill>
    </dxf>
    <dxf>
      <font>
        <color indexed="9"/>
      </font>
      <fill>
        <patternFill>
          <bgColor indexed="10"/>
        </patternFill>
      </fill>
    </dxf>
    <dxf>
      <font>
        <color theme="0"/>
      </font>
      <fill>
        <patternFill>
          <bgColor theme="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xdr:row>
      <xdr:rowOff>123825</xdr:rowOff>
    </xdr:from>
    <xdr:to>
      <xdr:col>8</xdr:col>
      <xdr:colOff>304800</xdr:colOff>
      <xdr:row>11</xdr:row>
      <xdr:rowOff>38100</xdr:rowOff>
    </xdr:to>
    <xdr:pic>
      <xdr:nvPicPr>
        <xdr:cNvPr id="2" name="2 Imagen" descr="Escudo Bogotá_sds_color.jpg"/>
        <xdr:cNvPicPr>
          <a:picLocks noChangeAspect="1"/>
        </xdr:cNvPicPr>
      </xdr:nvPicPr>
      <xdr:blipFill>
        <a:blip xmlns:r="http://schemas.openxmlformats.org/officeDocument/2006/relationships" r:embed="rId1" cstate="print"/>
        <a:srcRect/>
        <a:stretch>
          <a:fillRect/>
        </a:stretch>
      </xdr:blipFill>
      <xdr:spPr bwMode="auto">
        <a:xfrm>
          <a:off x="0" y="228600"/>
          <a:ext cx="800100" cy="1066800"/>
        </a:xfrm>
        <a:prstGeom prst="rect">
          <a:avLst/>
        </a:prstGeom>
        <a:noFill/>
        <a:ln w="9525">
          <a:noFill/>
          <a:miter lim="800000"/>
          <a:headEnd/>
          <a:tailEnd/>
        </a:ln>
      </xdr:spPr>
    </xdr:pic>
    <xdr:clientData/>
  </xdr:twoCellAnchor>
  <xdr:twoCellAnchor editAs="oneCell">
    <xdr:from>
      <xdr:col>41</xdr:col>
      <xdr:colOff>171450</xdr:colOff>
      <xdr:row>1</xdr:row>
      <xdr:rowOff>114300</xdr:rowOff>
    </xdr:from>
    <xdr:to>
      <xdr:col>55</xdr:col>
      <xdr:colOff>876300</xdr:colOff>
      <xdr:row>11</xdr:row>
      <xdr:rowOff>0</xdr:rowOff>
    </xdr:to>
    <xdr:pic>
      <xdr:nvPicPr>
        <xdr:cNvPr id="3" name="3 Imagen" descr="SIG.jpg"/>
        <xdr:cNvPicPr>
          <a:picLocks noChangeAspect="1"/>
        </xdr:cNvPicPr>
      </xdr:nvPicPr>
      <xdr:blipFill>
        <a:blip xmlns:r="http://schemas.openxmlformats.org/officeDocument/2006/relationships" r:embed="rId2" cstate="print"/>
        <a:srcRect/>
        <a:stretch>
          <a:fillRect/>
        </a:stretch>
      </xdr:blipFill>
      <xdr:spPr bwMode="auto">
        <a:xfrm>
          <a:off x="26565225" y="228600"/>
          <a:ext cx="876300" cy="1028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276225</xdr:colOff>
      <xdr:row>3</xdr:row>
      <xdr:rowOff>76200</xdr:rowOff>
    </xdr:from>
    <xdr:to>
      <xdr:col>14</xdr:col>
      <xdr:colOff>0</xdr:colOff>
      <xdr:row>7</xdr:row>
      <xdr:rowOff>123825</xdr:rowOff>
    </xdr:to>
    <xdr:pic>
      <xdr:nvPicPr>
        <xdr:cNvPr id="2" name="3 Imagen" descr="SIG.jpg"/>
        <xdr:cNvPicPr>
          <a:picLocks noChangeAspect="1"/>
        </xdr:cNvPicPr>
      </xdr:nvPicPr>
      <xdr:blipFill>
        <a:blip xmlns:r="http://schemas.openxmlformats.org/officeDocument/2006/relationships" r:embed="rId1" cstate="print"/>
        <a:srcRect/>
        <a:stretch>
          <a:fillRect/>
        </a:stretch>
      </xdr:blipFill>
      <xdr:spPr bwMode="auto">
        <a:xfrm>
          <a:off x="6219825" y="619125"/>
          <a:ext cx="1000125" cy="771525"/>
        </a:xfrm>
        <a:prstGeom prst="rect">
          <a:avLst/>
        </a:prstGeom>
        <a:noFill/>
        <a:ln w="9525">
          <a:noFill/>
          <a:miter lim="800000"/>
          <a:headEnd/>
          <a:tailEnd/>
        </a:ln>
      </xdr:spPr>
    </xdr:pic>
    <xdr:clientData/>
  </xdr:twoCellAnchor>
  <xdr:twoCellAnchor editAs="oneCell">
    <xdr:from>
      <xdr:col>0</xdr:col>
      <xdr:colOff>485775</xdr:colOff>
      <xdr:row>1</xdr:row>
      <xdr:rowOff>38100</xdr:rowOff>
    </xdr:from>
    <xdr:to>
      <xdr:col>3</xdr:col>
      <xdr:colOff>95250</xdr:colOff>
      <xdr:row>6</xdr:row>
      <xdr:rowOff>66675</xdr:rowOff>
    </xdr:to>
    <xdr:pic>
      <xdr:nvPicPr>
        <xdr:cNvPr id="3" name="10 Imagen" descr="Escudo Bogotá_sds_color.jpg"/>
        <xdr:cNvPicPr>
          <a:picLocks noChangeAspect="1"/>
        </xdr:cNvPicPr>
      </xdr:nvPicPr>
      <xdr:blipFill>
        <a:blip xmlns:r="http://schemas.openxmlformats.org/officeDocument/2006/relationships" r:embed="rId2" cstate="print"/>
        <a:srcRect/>
        <a:stretch>
          <a:fillRect/>
        </a:stretch>
      </xdr:blipFill>
      <xdr:spPr bwMode="auto">
        <a:xfrm>
          <a:off x="0" y="219075"/>
          <a:ext cx="790575" cy="933450"/>
        </a:xfrm>
        <a:prstGeom prst="rect">
          <a:avLst/>
        </a:prstGeom>
        <a:noFill/>
        <a:ln w="9525">
          <a:noFill/>
          <a:miter lim="800000"/>
          <a:headEnd/>
          <a:tailEnd/>
        </a:ln>
      </xdr:spPr>
    </xdr:pic>
    <xdr:clientData/>
  </xdr:twoCellAnchor>
  <xdr:twoCellAnchor editAs="oneCell">
    <xdr:from>
      <xdr:col>48</xdr:col>
      <xdr:colOff>847725</xdr:colOff>
      <xdr:row>1</xdr:row>
      <xdr:rowOff>9525</xdr:rowOff>
    </xdr:from>
    <xdr:to>
      <xdr:col>69</xdr:col>
      <xdr:colOff>142875</xdr:colOff>
      <xdr:row>6</xdr:row>
      <xdr:rowOff>123825</xdr:rowOff>
    </xdr:to>
    <xdr:pic>
      <xdr:nvPicPr>
        <xdr:cNvPr id="4" name="3 Imagen" descr="SIG.jpg"/>
        <xdr:cNvPicPr>
          <a:picLocks noChangeAspect="1"/>
        </xdr:cNvPicPr>
      </xdr:nvPicPr>
      <xdr:blipFill>
        <a:blip xmlns:r="http://schemas.openxmlformats.org/officeDocument/2006/relationships" r:embed="rId1" cstate="print"/>
        <a:srcRect/>
        <a:stretch>
          <a:fillRect/>
        </a:stretch>
      </xdr:blipFill>
      <xdr:spPr bwMode="auto">
        <a:xfrm>
          <a:off x="43272075" y="190500"/>
          <a:ext cx="942975" cy="1019175"/>
        </a:xfrm>
        <a:prstGeom prst="rect">
          <a:avLst/>
        </a:prstGeom>
        <a:noFill/>
        <a:ln w="9525">
          <a:noFill/>
          <a:miter lim="800000"/>
          <a:headEnd/>
          <a:tailEnd/>
        </a:ln>
      </xdr:spPr>
    </xdr:pic>
    <xdr:clientData/>
  </xdr:twoCellAnchor>
  <xdr:twoCellAnchor editAs="oneCell">
    <xdr:from>
      <xdr:col>15</xdr:col>
      <xdr:colOff>495300</xdr:colOff>
      <xdr:row>1</xdr:row>
      <xdr:rowOff>180975</xdr:rowOff>
    </xdr:from>
    <xdr:to>
      <xdr:col>16</xdr:col>
      <xdr:colOff>352425</xdr:colOff>
      <xdr:row>7</xdr:row>
      <xdr:rowOff>76200</xdr:rowOff>
    </xdr:to>
    <xdr:pic>
      <xdr:nvPicPr>
        <xdr:cNvPr id="5" name="12 Imagen" descr="Escudo Bogotá_sds_color.jpg"/>
        <xdr:cNvPicPr>
          <a:picLocks noChangeAspect="1"/>
        </xdr:cNvPicPr>
      </xdr:nvPicPr>
      <xdr:blipFill>
        <a:blip xmlns:r="http://schemas.openxmlformats.org/officeDocument/2006/relationships" r:embed="rId3" cstate="print"/>
        <a:srcRect/>
        <a:stretch>
          <a:fillRect/>
        </a:stretch>
      </xdr:blipFill>
      <xdr:spPr bwMode="auto">
        <a:xfrm>
          <a:off x="8858250" y="361950"/>
          <a:ext cx="942975" cy="981075"/>
        </a:xfrm>
        <a:prstGeom prst="rect">
          <a:avLst/>
        </a:prstGeom>
        <a:noFill/>
        <a:ln w="9525">
          <a:noFill/>
          <a:miter lim="800000"/>
          <a:headEnd/>
          <a:tailEnd/>
        </a:ln>
      </xdr:spPr>
    </xdr:pic>
    <xdr:clientData/>
  </xdr:twoCellAnchor>
  <xdr:twoCellAnchor editAs="oneCell">
    <xdr:from>
      <xdr:col>31</xdr:col>
      <xdr:colOff>438150</xdr:colOff>
      <xdr:row>2</xdr:row>
      <xdr:rowOff>104775</xdr:rowOff>
    </xdr:from>
    <xdr:to>
      <xdr:col>32</xdr:col>
      <xdr:colOff>733425</xdr:colOff>
      <xdr:row>6</xdr:row>
      <xdr:rowOff>142875</xdr:rowOff>
    </xdr:to>
    <xdr:pic>
      <xdr:nvPicPr>
        <xdr:cNvPr id="6" name="3 Imagen" descr="SIG.jpg"/>
        <xdr:cNvPicPr>
          <a:picLocks noChangeAspect="1"/>
        </xdr:cNvPicPr>
      </xdr:nvPicPr>
      <xdr:blipFill>
        <a:blip xmlns:r="http://schemas.openxmlformats.org/officeDocument/2006/relationships" r:embed="rId1" cstate="print"/>
        <a:srcRect/>
        <a:stretch>
          <a:fillRect/>
        </a:stretch>
      </xdr:blipFill>
      <xdr:spPr bwMode="auto">
        <a:xfrm>
          <a:off x="28279725" y="466725"/>
          <a:ext cx="942975" cy="762000"/>
        </a:xfrm>
        <a:prstGeom prst="rect">
          <a:avLst/>
        </a:prstGeom>
        <a:noFill/>
        <a:ln w="9525">
          <a:noFill/>
          <a:miter lim="800000"/>
          <a:headEnd/>
          <a:tailEnd/>
        </a:ln>
      </xdr:spPr>
    </xdr:pic>
    <xdr:clientData/>
  </xdr:twoCellAnchor>
  <xdr:twoCellAnchor editAs="oneCell">
    <xdr:from>
      <xdr:col>33</xdr:col>
      <xdr:colOff>809625</xdr:colOff>
      <xdr:row>1</xdr:row>
      <xdr:rowOff>76200</xdr:rowOff>
    </xdr:from>
    <xdr:to>
      <xdr:col>34</xdr:col>
      <xdr:colOff>514350</xdr:colOff>
      <xdr:row>6</xdr:row>
      <xdr:rowOff>152400</xdr:rowOff>
    </xdr:to>
    <xdr:pic>
      <xdr:nvPicPr>
        <xdr:cNvPr id="7" name="15 Imagen" descr="Escudo Bogotá_sds_color.jpg"/>
        <xdr:cNvPicPr>
          <a:picLocks noChangeAspect="1"/>
        </xdr:cNvPicPr>
      </xdr:nvPicPr>
      <xdr:blipFill>
        <a:blip xmlns:r="http://schemas.openxmlformats.org/officeDocument/2006/relationships" r:embed="rId3" cstate="print"/>
        <a:srcRect/>
        <a:stretch>
          <a:fillRect/>
        </a:stretch>
      </xdr:blipFill>
      <xdr:spPr bwMode="auto">
        <a:xfrm>
          <a:off x="30632400" y="257175"/>
          <a:ext cx="942975" cy="9810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vila/Downloads/MATRIZ%20DE%20SEGUIMIENTO%20POA%20DIRECCI&#211;N%20SERVICIO%20A%20LA%20CIUDADAN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11.%20Direccion%20Planeacion%20y%20Sistemas\SEGUIMIENTO%20PROYECTOS%202015\SEGUIMIENTO%20JUNIO%202015\Seguimiento%20876%20junio%202015%20OK..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tas inversión"/>
      <sheetName val="Actividades inversión"/>
      <sheetName val="Metas gestión"/>
      <sheetName val="Actividades gestió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etas"/>
      <sheetName val="Actividades"/>
      <sheetName val="01-USAQUEN"/>
      <sheetName val="02-CHAPINERO"/>
      <sheetName val="03-SANTAFE"/>
      <sheetName val="04-SAN CRISTOBAL"/>
      <sheetName val="05-USME"/>
      <sheetName val="06-TUNJUELITO"/>
      <sheetName val="07-BOSA"/>
      <sheetName val="08-KENNEDY"/>
      <sheetName val="09-FONTIBON"/>
      <sheetName val="10-ENGATIVA"/>
      <sheetName val="11-SUBA"/>
      <sheetName val="12-BARRIOS UNIDOS"/>
      <sheetName val="13-TEUSAQUILLO"/>
      <sheetName val="14-MARTIRES"/>
      <sheetName val="15-ANTONIO NARIÑO"/>
      <sheetName val="16-PUENTE ARANDA"/>
      <sheetName val="17-CANDELARIA"/>
      <sheetName val="18-RAFAEL URIBE"/>
      <sheetName val="19-CIUDAD BOLIVAR"/>
      <sheetName val="20-SUMAPAZ"/>
      <sheetName val="99-METROPOLITANO"/>
    </sheetNames>
    <sheetDataSet>
      <sheetData sheetId="0"/>
      <sheetData sheetId="1"/>
      <sheetData sheetId="2">
        <row r="14">
          <cell r="N14">
            <v>470314000</v>
          </cell>
          <cell r="O14">
            <v>3672316859</v>
          </cell>
          <cell r="P14">
            <v>3672316859</v>
          </cell>
          <cell r="R14">
            <v>396142058</v>
          </cell>
          <cell r="S14">
            <v>71614206</v>
          </cell>
        </row>
        <row r="158">
          <cell r="N158">
            <v>300000000</v>
          </cell>
          <cell r="O158">
            <v>130000000</v>
          </cell>
          <cell r="P158">
            <v>130000000</v>
          </cell>
        </row>
        <row r="174">
          <cell r="R174">
            <v>269145830</v>
          </cell>
        </row>
      </sheetData>
      <sheetData sheetId="3">
        <row r="14">
          <cell r="N14">
            <v>100000000</v>
          </cell>
          <cell r="O14">
            <v>255000000</v>
          </cell>
          <cell r="P14">
            <v>135000000</v>
          </cell>
        </row>
        <row r="174">
          <cell r="R174">
            <v>469059417</v>
          </cell>
        </row>
      </sheetData>
      <sheetData sheetId="4">
        <row r="14">
          <cell r="N14">
            <v>300000000</v>
          </cell>
          <cell r="O14">
            <v>793070834</v>
          </cell>
          <cell r="P14">
            <v>645000000</v>
          </cell>
        </row>
      </sheetData>
      <sheetData sheetId="5">
        <row r="14">
          <cell r="N14">
            <v>300000000</v>
          </cell>
          <cell r="O14">
            <v>3892404167</v>
          </cell>
          <cell r="P14">
            <v>3639070834</v>
          </cell>
          <cell r="R14">
            <v>400000000</v>
          </cell>
          <cell r="S14">
            <v>54000000</v>
          </cell>
        </row>
        <row r="30">
          <cell r="N30">
            <v>230000000</v>
          </cell>
          <cell r="O30">
            <v>404640000</v>
          </cell>
          <cell r="P30">
            <v>220000000</v>
          </cell>
          <cell r="R30">
            <v>232095000</v>
          </cell>
          <cell r="S30">
            <v>119047500</v>
          </cell>
        </row>
        <row r="78">
          <cell r="N78">
            <v>610000000</v>
          </cell>
          <cell r="O78">
            <v>560000000</v>
          </cell>
          <cell r="P78">
            <v>560000000</v>
          </cell>
          <cell r="R78">
            <v>570000000</v>
          </cell>
          <cell r="S78">
            <v>390000000</v>
          </cell>
        </row>
        <row r="126">
          <cell r="O126">
            <v>140000000</v>
          </cell>
          <cell r="P126">
            <v>140000000</v>
          </cell>
        </row>
        <row r="174">
          <cell r="R174">
            <v>1968943602</v>
          </cell>
        </row>
      </sheetData>
      <sheetData sheetId="6">
        <row r="14">
          <cell r="N14">
            <v>100000000</v>
          </cell>
          <cell r="O14">
            <v>135000000</v>
          </cell>
          <cell r="P14">
            <v>135000000</v>
          </cell>
        </row>
      </sheetData>
      <sheetData sheetId="7">
        <row r="14">
          <cell r="N14">
            <v>200000000</v>
          </cell>
          <cell r="O14">
            <v>1576666667</v>
          </cell>
          <cell r="P14">
            <v>1410000000</v>
          </cell>
          <cell r="R14">
            <v>180000000</v>
          </cell>
          <cell r="S14">
            <v>30000000</v>
          </cell>
        </row>
        <row r="30">
          <cell r="N30">
            <v>240000000</v>
          </cell>
          <cell r="O30">
            <v>240000000</v>
          </cell>
          <cell r="R30">
            <v>138212500</v>
          </cell>
          <cell r="S30">
            <v>13821250</v>
          </cell>
        </row>
        <row r="78">
          <cell r="N78">
            <v>110000000</v>
          </cell>
          <cell r="O78">
            <v>160000000</v>
          </cell>
          <cell r="R78">
            <v>150000000</v>
          </cell>
          <cell r="S78">
            <v>90000000</v>
          </cell>
        </row>
        <row r="158">
          <cell r="O158">
            <v>85000000</v>
          </cell>
          <cell r="P158">
            <v>85000000</v>
          </cell>
        </row>
        <row r="174">
          <cell r="R174">
            <v>1000000000</v>
          </cell>
        </row>
      </sheetData>
      <sheetData sheetId="8">
        <row r="14">
          <cell r="N14">
            <v>1242886900</v>
          </cell>
          <cell r="O14">
            <v>3213791771</v>
          </cell>
          <cell r="P14">
            <v>3093791770</v>
          </cell>
          <cell r="R14">
            <v>765455554</v>
          </cell>
          <cell r="S14">
            <v>215151851</v>
          </cell>
        </row>
        <row r="174">
          <cell r="R174">
            <v>1698218075</v>
          </cell>
          <cell r="S174">
            <v>339641937</v>
          </cell>
        </row>
      </sheetData>
      <sheetData sheetId="9">
        <row r="14">
          <cell r="N14">
            <v>100000000</v>
          </cell>
          <cell r="O14">
            <v>12175858333</v>
          </cell>
          <cell r="P14">
            <v>12000000000</v>
          </cell>
          <cell r="R14">
            <v>213787500</v>
          </cell>
          <cell r="S14">
            <v>50000000</v>
          </cell>
        </row>
        <row r="30">
          <cell r="N30">
            <v>230000000</v>
          </cell>
          <cell r="O30">
            <v>230000000</v>
          </cell>
          <cell r="P30">
            <v>230000000</v>
          </cell>
          <cell r="R30">
            <v>198000000</v>
          </cell>
          <cell r="S30">
            <v>66000000</v>
          </cell>
        </row>
        <row r="126">
          <cell r="N126">
            <v>140000000</v>
          </cell>
          <cell r="O126">
            <v>140000000</v>
          </cell>
          <cell r="R126">
            <v>120000000</v>
          </cell>
          <cell r="S126">
            <v>60000000</v>
          </cell>
        </row>
        <row r="238">
          <cell r="O238">
            <v>100000000</v>
          </cell>
          <cell r="P238">
            <v>100000000</v>
          </cell>
        </row>
      </sheetData>
      <sheetData sheetId="10">
        <row r="14">
          <cell r="N14">
            <v>100000000</v>
          </cell>
          <cell r="O14">
            <v>3193000000</v>
          </cell>
          <cell r="P14">
            <v>3063000000</v>
          </cell>
        </row>
        <row r="30">
          <cell r="N30">
            <v>130000000</v>
          </cell>
          <cell r="O30">
            <v>130000000</v>
          </cell>
          <cell r="P30">
            <v>130000000</v>
          </cell>
          <cell r="R30">
            <v>108000000</v>
          </cell>
          <cell r="S30">
            <v>72000000</v>
          </cell>
        </row>
        <row r="126">
          <cell r="N126">
            <v>120000000</v>
          </cell>
          <cell r="O126">
            <v>120000000</v>
          </cell>
          <cell r="R126">
            <v>120000000</v>
          </cell>
        </row>
        <row r="158">
          <cell r="O158">
            <v>401250500</v>
          </cell>
          <cell r="P158">
            <v>401250500</v>
          </cell>
        </row>
      </sheetData>
      <sheetData sheetId="11">
        <row r="14">
          <cell r="N14">
            <v>100000000</v>
          </cell>
          <cell r="O14">
            <v>6340000000</v>
          </cell>
          <cell r="P14">
            <v>6340000000</v>
          </cell>
        </row>
      </sheetData>
      <sheetData sheetId="12">
        <row r="14">
          <cell r="N14">
            <v>1248037802</v>
          </cell>
          <cell r="O14">
            <v>4467982267</v>
          </cell>
          <cell r="P14">
            <v>4081315600</v>
          </cell>
          <cell r="R14">
            <v>834257541</v>
          </cell>
          <cell r="S14">
            <v>278085847</v>
          </cell>
        </row>
        <row r="174">
          <cell r="R174">
            <v>3744808348</v>
          </cell>
        </row>
        <row r="206">
          <cell r="O206">
            <v>120000000</v>
          </cell>
          <cell r="P206">
            <v>120000000</v>
          </cell>
        </row>
      </sheetData>
      <sheetData sheetId="13"/>
      <sheetData sheetId="14"/>
      <sheetData sheetId="15"/>
      <sheetData sheetId="16">
        <row r="14">
          <cell r="N14">
            <v>100000000</v>
          </cell>
          <cell r="O14">
            <v>1266666667</v>
          </cell>
          <cell r="P14">
            <v>1200000000</v>
          </cell>
          <cell r="R14">
            <v>80000000</v>
          </cell>
        </row>
        <row r="174">
          <cell r="R174">
            <v>1050000000</v>
          </cell>
        </row>
        <row r="238">
          <cell r="O238">
            <v>100000000</v>
          </cell>
          <cell r="P238">
            <v>100000000</v>
          </cell>
        </row>
      </sheetData>
      <sheetData sheetId="17">
        <row r="14">
          <cell r="N14">
            <v>100000000</v>
          </cell>
          <cell r="O14">
            <v>475000000</v>
          </cell>
          <cell r="P14">
            <v>255000000</v>
          </cell>
          <cell r="R14">
            <v>220000000</v>
          </cell>
          <cell r="S14">
            <v>54000000</v>
          </cell>
        </row>
      </sheetData>
      <sheetData sheetId="18"/>
      <sheetData sheetId="19">
        <row r="14">
          <cell r="N14">
            <v>1142886900</v>
          </cell>
          <cell r="O14">
            <v>876285526</v>
          </cell>
          <cell r="P14">
            <v>876285526</v>
          </cell>
          <cell r="R14">
            <v>492453451</v>
          </cell>
          <cell r="S14">
            <v>196981380</v>
          </cell>
        </row>
        <row r="174">
          <cell r="R174">
            <v>266200000</v>
          </cell>
        </row>
      </sheetData>
      <sheetData sheetId="20">
        <row r="14">
          <cell r="N14">
            <v>1468812500</v>
          </cell>
          <cell r="O14">
            <v>2151158646</v>
          </cell>
          <cell r="P14">
            <v>2051158646</v>
          </cell>
          <cell r="R14">
            <v>2896453266</v>
          </cell>
          <cell r="S14">
            <v>1184000000</v>
          </cell>
        </row>
        <row r="46">
          <cell r="N46">
            <v>240000000</v>
          </cell>
          <cell r="O46">
            <v>240000000</v>
          </cell>
        </row>
        <row r="158">
          <cell r="N158">
            <v>724000000</v>
          </cell>
          <cell r="O158">
            <v>407749500</v>
          </cell>
          <cell r="P158">
            <v>407749500</v>
          </cell>
        </row>
        <row r="174">
          <cell r="R174">
            <v>26744</v>
          </cell>
        </row>
      </sheetData>
      <sheetData sheetId="21">
        <row r="14">
          <cell r="N14">
            <v>427061898</v>
          </cell>
          <cell r="O14">
            <v>985302912</v>
          </cell>
          <cell r="P14">
            <v>985302912</v>
          </cell>
          <cell r="R14">
            <v>174754340</v>
          </cell>
          <cell r="S14">
            <v>69901736</v>
          </cell>
        </row>
      </sheetData>
      <sheetData sheetId="22">
        <row r="14">
          <cell r="N14">
            <v>52601734080</v>
          </cell>
          <cell r="O14">
            <v>17678859991</v>
          </cell>
          <cell r="P14">
            <v>1815787320</v>
          </cell>
          <cell r="Q14">
            <v>317830456</v>
          </cell>
          <cell r="R14">
            <v>165618566</v>
          </cell>
          <cell r="S14">
            <v>162437966</v>
          </cell>
        </row>
        <row r="30">
          <cell r="N30">
            <v>2189796400</v>
          </cell>
          <cell r="O30">
            <v>791971680</v>
          </cell>
          <cell r="P30">
            <v>426571680</v>
          </cell>
          <cell r="Q30">
            <v>90252671</v>
          </cell>
          <cell r="R30">
            <v>64507667</v>
          </cell>
          <cell r="S30">
            <v>64507667</v>
          </cell>
        </row>
        <row r="46">
          <cell r="N46">
            <v>210520000</v>
          </cell>
          <cell r="O46">
            <v>418432800</v>
          </cell>
          <cell r="P46">
            <v>188360000</v>
          </cell>
          <cell r="Q46">
            <v>24560667</v>
          </cell>
          <cell r="R46">
            <v>29685600</v>
          </cell>
          <cell r="S46">
            <v>29685600</v>
          </cell>
        </row>
        <row r="62">
          <cell r="N62">
            <v>114189120</v>
          </cell>
          <cell r="O62">
            <v>87336400</v>
          </cell>
          <cell r="P62">
            <v>87336400</v>
          </cell>
          <cell r="Q62">
            <v>7569155</v>
          </cell>
          <cell r="R62">
            <v>35049300</v>
          </cell>
          <cell r="S62">
            <v>35049300</v>
          </cell>
        </row>
        <row r="78">
          <cell r="N78">
            <v>138500000</v>
          </cell>
          <cell r="O78">
            <v>66480000</v>
          </cell>
          <cell r="P78">
            <v>66480000</v>
          </cell>
          <cell r="Q78">
            <v>15696667</v>
          </cell>
          <cell r="R78">
            <v>5831100</v>
          </cell>
          <cell r="S78">
            <v>5831100</v>
          </cell>
        </row>
        <row r="94">
          <cell r="N94">
            <v>207210000</v>
          </cell>
          <cell r="O94">
            <v>248652000</v>
          </cell>
          <cell r="P94">
            <v>248652000</v>
          </cell>
          <cell r="Q94">
            <v>56601966</v>
          </cell>
          <cell r="R94">
            <v>26138967</v>
          </cell>
          <cell r="S94">
            <v>26138967</v>
          </cell>
        </row>
        <row r="110">
          <cell r="N110">
            <v>88640000</v>
          </cell>
          <cell r="O110">
            <v>55400000</v>
          </cell>
          <cell r="P110">
            <v>0</v>
          </cell>
          <cell r="R110">
            <v>0</v>
          </cell>
          <cell r="S110">
            <v>0</v>
          </cell>
        </row>
        <row r="126">
          <cell r="N126">
            <v>278500000</v>
          </cell>
          <cell r="O126">
            <v>177280000</v>
          </cell>
          <cell r="P126">
            <v>66480000</v>
          </cell>
          <cell r="Q126">
            <v>17543333</v>
          </cell>
          <cell r="R126">
            <v>6007800</v>
          </cell>
          <cell r="S126">
            <v>6007800</v>
          </cell>
        </row>
        <row r="142">
          <cell r="N142">
            <v>99720000</v>
          </cell>
          <cell r="O142">
            <v>55400000</v>
          </cell>
          <cell r="P142">
            <v>49860000</v>
          </cell>
        </row>
        <row r="158">
          <cell r="N158">
            <v>55400000</v>
          </cell>
          <cell r="O158">
            <v>66480000</v>
          </cell>
          <cell r="P158">
            <v>66480000</v>
          </cell>
          <cell r="Q158">
            <v>5540000</v>
          </cell>
          <cell r="R158">
            <v>14666100</v>
          </cell>
          <cell r="S158">
            <v>14666100</v>
          </cell>
        </row>
        <row r="174">
          <cell r="N174">
            <v>127468122400</v>
          </cell>
          <cell r="O174">
            <v>122237320480</v>
          </cell>
          <cell r="P174">
            <v>181920480</v>
          </cell>
          <cell r="Q174">
            <v>36978500</v>
          </cell>
          <cell r="R174">
            <v>35620700</v>
          </cell>
          <cell r="S174">
            <v>35620700</v>
          </cell>
        </row>
        <row r="190">
          <cell r="N190">
            <v>0</v>
          </cell>
        </row>
        <row r="206">
          <cell r="N206">
            <v>393620000</v>
          </cell>
          <cell r="O206">
            <v>289344000</v>
          </cell>
          <cell r="P206">
            <v>0</v>
          </cell>
          <cell r="R206">
            <v>60270153</v>
          </cell>
          <cell r="S206">
            <v>60270153</v>
          </cell>
        </row>
        <row r="222">
          <cell r="N222">
            <v>495450000</v>
          </cell>
          <cell r="O222">
            <v>574540000</v>
          </cell>
          <cell r="P222">
            <v>469314000</v>
          </cell>
          <cell r="Q222">
            <v>71987466</v>
          </cell>
          <cell r="R222">
            <v>68960132</v>
          </cell>
          <cell r="S222">
            <v>68960132</v>
          </cell>
        </row>
        <row r="238">
          <cell r="N238">
            <v>298800000</v>
          </cell>
          <cell r="O238">
            <v>118560000</v>
          </cell>
          <cell r="P238">
            <v>118560000</v>
          </cell>
          <cell r="Q238">
            <v>19471833</v>
          </cell>
          <cell r="R238">
            <v>17931933</v>
          </cell>
          <cell r="S238">
            <v>17931933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Hoja1">
    <tabColor rgb="FFFFC000"/>
  </sheetPr>
  <dimension ref="A1:CG536"/>
  <sheetViews>
    <sheetView showGridLines="0" topLeftCell="H16" zoomScale="78" zoomScaleNormal="78" workbookViewId="0">
      <pane xSplit="8" ySplit="2" topLeftCell="P18" activePane="bottomRight" state="frozen"/>
      <selection activeCell="H18" sqref="H18:H87"/>
      <selection pane="topRight" activeCell="H18" sqref="H18:H87"/>
      <selection pane="bottomLeft" activeCell="H18" sqref="H18:H87"/>
      <selection pane="bottomRight" activeCell="H18" sqref="H18:H87"/>
    </sheetView>
  </sheetViews>
  <sheetFormatPr baseColWidth="10" defaultColWidth="30.85546875" defaultRowHeight="9" customHeight="1"/>
  <cols>
    <col min="1" max="6" width="30.85546875" style="1" hidden="1" customWidth="1"/>
    <col min="7" max="7" width="4.42578125" style="1" hidden="1" customWidth="1"/>
    <col min="8" max="8" width="7.42578125" style="2" customWidth="1"/>
    <col min="9" max="9" width="30.85546875" style="2" customWidth="1"/>
    <col min="10" max="12" width="30.85546875" style="2" hidden="1" customWidth="1"/>
    <col min="13" max="14" width="30.85546875" style="2" customWidth="1"/>
    <col min="15" max="15" width="11" style="2" customWidth="1"/>
    <col min="16" max="16" width="10" style="2" customWidth="1"/>
    <col min="17" max="17" width="21.140625" style="1" customWidth="1"/>
    <col min="18" max="18" width="18.28515625" style="1" customWidth="1"/>
    <col min="19" max="19" width="19.85546875" style="1" customWidth="1"/>
    <col min="20" max="20" width="20.85546875" style="1" customWidth="1"/>
    <col min="21" max="21" width="20.5703125" style="1" customWidth="1"/>
    <col min="22" max="22" width="22.42578125" style="1" customWidth="1"/>
    <col min="23" max="27" width="30.85546875" style="1" customWidth="1"/>
    <col min="28" max="44" width="30.85546875" style="1" hidden="1" customWidth="1"/>
    <col min="45" max="45" width="25" style="1" hidden="1" customWidth="1"/>
    <col min="46" max="46" width="22.28515625" style="1" hidden="1" customWidth="1"/>
    <col min="47" max="47" width="30.85546875" style="1" hidden="1" customWidth="1"/>
    <col min="48" max="48" width="30.85546875" style="288" hidden="1" customWidth="1"/>
    <col min="49" max="53" width="30.85546875" style="1" hidden="1" customWidth="1"/>
    <col min="54" max="54" width="30.85546875" style="288" hidden="1" customWidth="1"/>
    <col min="55" max="55" width="30.85546875" style="1" hidden="1" customWidth="1"/>
    <col min="56" max="56" width="30.85546875" style="1" customWidth="1"/>
    <col min="57" max="57" width="19.42578125" style="1" hidden="1" customWidth="1"/>
    <col min="58" max="58" width="5.85546875" style="1" customWidth="1"/>
    <col min="59" max="59" width="18.7109375" style="1" bestFit="1" customWidth="1"/>
    <col min="60" max="60" width="19.5703125" style="1" customWidth="1"/>
    <col min="61" max="61" width="20.5703125" style="1" customWidth="1"/>
    <col min="62" max="62" width="15.28515625" style="1" customWidth="1"/>
    <col min="63" max="63" width="17.140625" style="1" customWidth="1"/>
    <col min="64" max="64" width="20.85546875" style="1" customWidth="1"/>
    <col min="65" max="65" width="16.85546875" style="1" customWidth="1"/>
    <col min="66" max="66" width="18.140625" style="1" customWidth="1"/>
    <col min="67" max="67" width="23.28515625" style="1" customWidth="1"/>
    <col min="68" max="68" width="36" style="2" customWidth="1"/>
    <col min="69" max="85" width="30.85546875" style="2" customWidth="1"/>
    <col min="86" max="256" width="30.85546875" style="1"/>
    <col min="257" max="263" width="0" style="1" hidden="1" customWidth="1"/>
    <col min="264" max="264" width="7.42578125" style="1" customWidth="1"/>
    <col min="265" max="265" width="30.85546875" style="1" customWidth="1"/>
    <col min="266" max="268" width="0" style="1" hidden="1" customWidth="1"/>
    <col min="269" max="270" width="30.85546875" style="1" customWidth="1"/>
    <col min="271" max="271" width="11" style="1" customWidth="1"/>
    <col min="272" max="272" width="10" style="1" customWidth="1"/>
    <col min="273" max="273" width="21.140625" style="1" customWidth="1"/>
    <col min="274" max="274" width="18.28515625" style="1" customWidth="1"/>
    <col min="275" max="275" width="19.85546875" style="1" customWidth="1"/>
    <col min="276" max="276" width="20.85546875" style="1" customWidth="1"/>
    <col min="277" max="277" width="20.5703125" style="1" customWidth="1"/>
    <col min="278" max="278" width="22.42578125" style="1" customWidth="1"/>
    <col min="279" max="283" width="30.85546875" style="1" customWidth="1"/>
    <col min="284" max="311" width="0" style="1" hidden="1" customWidth="1"/>
    <col min="312" max="312" width="30.85546875" style="1" customWidth="1"/>
    <col min="313" max="313" width="0" style="1" hidden="1" customWidth="1"/>
    <col min="314" max="314" width="5.85546875" style="1" customWidth="1"/>
    <col min="315" max="315" width="18.7109375" style="1" bestFit="1" customWidth="1"/>
    <col min="316" max="316" width="19.5703125" style="1" customWidth="1"/>
    <col min="317" max="317" width="20.5703125" style="1" customWidth="1"/>
    <col min="318" max="318" width="15.28515625" style="1" customWidth="1"/>
    <col min="319" max="319" width="17.140625" style="1" customWidth="1"/>
    <col min="320" max="320" width="20.85546875" style="1" customWidth="1"/>
    <col min="321" max="321" width="16.85546875" style="1" customWidth="1"/>
    <col min="322" max="322" width="18.140625" style="1" customWidth="1"/>
    <col min="323" max="323" width="23.28515625" style="1" customWidth="1"/>
    <col min="324" max="324" width="36" style="1" customWidth="1"/>
    <col min="325" max="341" width="30.85546875" style="1" customWidth="1"/>
    <col min="342" max="512" width="30.85546875" style="1"/>
    <col min="513" max="519" width="0" style="1" hidden="1" customWidth="1"/>
    <col min="520" max="520" width="7.42578125" style="1" customWidth="1"/>
    <col min="521" max="521" width="30.85546875" style="1" customWidth="1"/>
    <col min="522" max="524" width="0" style="1" hidden="1" customWidth="1"/>
    <col min="525" max="526" width="30.85546875" style="1" customWidth="1"/>
    <col min="527" max="527" width="11" style="1" customWidth="1"/>
    <col min="528" max="528" width="10" style="1" customWidth="1"/>
    <col min="529" max="529" width="21.140625" style="1" customWidth="1"/>
    <col min="530" max="530" width="18.28515625" style="1" customWidth="1"/>
    <col min="531" max="531" width="19.85546875" style="1" customWidth="1"/>
    <col min="532" max="532" width="20.85546875" style="1" customWidth="1"/>
    <col min="533" max="533" width="20.5703125" style="1" customWidth="1"/>
    <col min="534" max="534" width="22.42578125" style="1" customWidth="1"/>
    <col min="535" max="539" width="30.85546875" style="1" customWidth="1"/>
    <col min="540" max="567" width="0" style="1" hidden="1" customWidth="1"/>
    <col min="568" max="568" width="30.85546875" style="1" customWidth="1"/>
    <col min="569" max="569" width="0" style="1" hidden="1" customWidth="1"/>
    <col min="570" max="570" width="5.85546875" style="1" customWidth="1"/>
    <col min="571" max="571" width="18.7109375" style="1" bestFit="1" customWidth="1"/>
    <col min="572" max="572" width="19.5703125" style="1" customWidth="1"/>
    <col min="573" max="573" width="20.5703125" style="1" customWidth="1"/>
    <col min="574" max="574" width="15.28515625" style="1" customWidth="1"/>
    <col min="575" max="575" width="17.140625" style="1" customWidth="1"/>
    <col min="576" max="576" width="20.85546875" style="1" customWidth="1"/>
    <col min="577" max="577" width="16.85546875" style="1" customWidth="1"/>
    <col min="578" max="578" width="18.140625" style="1" customWidth="1"/>
    <col min="579" max="579" width="23.28515625" style="1" customWidth="1"/>
    <col min="580" max="580" width="36" style="1" customWidth="1"/>
    <col min="581" max="597" width="30.85546875" style="1" customWidth="1"/>
    <col min="598" max="768" width="30.85546875" style="1"/>
    <col min="769" max="775" width="0" style="1" hidden="1" customWidth="1"/>
    <col min="776" max="776" width="7.42578125" style="1" customWidth="1"/>
    <col min="777" max="777" width="30.85546875" style="1" customWidth="1"/>
    <col min="778" max="780" width="0" style="1" hidden="1" customWidth="1"/>
    <col min="781" max="782" width="30.85546875" style="1" customWidth="1"/>
    <col min="783" max="783" width="11" style="1" customWidth="1"/>
    <col min="784" max="784" width="10" style="1" customWidth="1"/>
    <col min="785" max="785" width="21.140625" style="1" customWidth="1"/>
    <col min="786" max="786" width="18.28515625" style="1" customWidth="1"/>
    <col min="787" max="787" width="19.85546875" style="1" customWidth="1"/>
    <col min="788" max="788" width="20.85546875" style="1" customWidth="1"/>
    <col min="789" max="789" width="20.5703125" style="1" customWidth="1"/>
    <col min="790" max="790" width="22.42578125" style="1" customWidth="1"/>
    <col min="791" max="795" width="30.85546875" style="1" customWidth="1"/>
    <col min="796" max="823" width="0" style="1" hidden="1" customWidth="1"/>
    <col min="824" max="824" width="30.85546875" style="1" customWidth="1"/>
    <col min="825" max="825" width="0" style="1" hidden="1" customWidth="1"/>
    <col min="826" max="826" width="5.85546875" style="1" customWidth="1"/>
    <col min="827" max="827" width="18.7109375" style="1" bestFit="1" customWidth="1"/>
    <col min="828" max="828" width="19.5703125" style="1" customWidth="1"/>
    <col min="829" max="829" width="20.5703125" style="1" customWidth="1"/>
    <col min="830" max="830" width="15.28515625" style="1" customWidth="1"/>
    <col min="831" max="831" width="17.140625" style="1" customWidth="1"/>
    <col min="832" max="832" width="20.85546875" style="1" customWidth="1"/>
    <col min="833" max="833" width="16.85546875" style="1" customWidth="1"/>
    <col min="834" max="834" width="18.140625" style="1" customWidth="1"/>
    <col min="835" max="835" width="23.28515625" style="1" customWidth="1"/>
    <col min="836" max="836" width="36" style="1" customWidth="1"/>
    <col min="837" max="853" width="30.85546875" style="1" customWidth="1"/>
    <col min="854" max="1024" width="30.85546875" style="1"/>
    <col min="1025" max="1031" width="0" style="1" hidden="1" customWidth="1"/>
    <col min="1032" max="1032" width="7.42578125" style="1" customWidth="1"/>
    <col min="1033" max="1033" width="30.85546875" style="1" customWidth="1"/>
    <col min="1034" max="1036" width="0" style="1" hidden="1" customWidth="1"/>
    <col min="1037" max="1038" width="30.85546875" style="1" customWidth="1"/>
    <col min="1039" max="1039" width="11" style="1" customWidth="1"/>
    <col min="1040" max="1040" width="10" style="1" customWidth="1"/>
    <col min="1041" max="1041" width="21.140625" style="1" customWidth="1"/>
    <col min="1042" max="1042" width="18.28515625" style="1" customWidth="1"/>
    <col min="1043" max="1043" width="19.85546875" style="1" customWidth="1"/>
    <col min="1044" max="1044" width="20.85546875" style="1" customWidth="1"/>
    <col min="1045" max="1045" width="20.5703125" style="1" customWidth="1"/>
    <col min="1046" max="1046" width="22.42578125" style="1" customWidth="1"/>
    <col min="1047" max="1051" width="30.85546875" style="1" customWidth="1"/>
    <col min="1052" max="1079" width="0" style="1" hidden="1" customWidth="1"/>
    <col min="1080" max="1080" width="30.85546875" style="1" customWidth="1"/>
    <col min="1081" max="1081" width="0" style="1" hidden="1" customWidth="1"/>
    <col min="1082" max="1082" width="5.85546875" style="1" customWidth="1"/>
    <col min="1083" max="1083" width="18.7109375" style="1" bestFit="1" customWidth="1"/>
    <col min="1084" max="1084" width="19.5703125" style="1" customWidth="1"/>
    <col min="1085" max="1085" width="20.5703125" style="1" customWidth="1"/>
    <col min="1086" max="1086" width="15.28515625" style="1" customWidth="1"/>
    <col min="1087" max="1087" width="17.140625" style="1" customWidth="1"/>
    <col min="1088" max="1088" width="20.85546875" style="1" customWidth="1"/>
    <col min="1089" max="1089" width="16.85546875" style="1" customWidth="1"/>
    <col min="1090" max="1090" width="18.140625" style="1" customWidth="1"/>
    <col min="1091" max="1091" width="23.28515625" style="1" customWidth="1"/>
    <col min="1092" max="1092" width="36" style="1" customWidth="1"/>
    <col min="1093" max="1109" width="30.85546875" style="1" customWidth="1"/>
    <col min="1110" max="1280" width="30.85546875" style="1"/>
    <col min="1281" max="1287" width="0" style="1" hidden="1" customWidth="1"/>
    <col min="1288" max="1288" width="7.42578125" style="1" customWidth="1"/>
    <col min="1289" max="1289" width="30.85546875" style="1" customWidth="1"/>
    <col min="1290" max="1292" width="0" style="1" hidden="1" customWidth="1"/>
    <col min="1293" max="1294" width="30.85546875" style="1" customWidth="1"/>
    <col min="1295" max="1295" width="11" style="1" customWidth="1"/>
    <col min="1296" max="1296" width="10" style="1" customWidth="1"/>
    <col min="1297" max="1297" width="21.140625" style="1" customWidth="1"/>
    <col min="1298" max="1298" width="18.28515625" style="1" customWidth="1"/>
    <col min="1299" max="1299" width="19.85546875" style="1" customWidth="1"/>
    <col min="1300" max="1300" width="20.85546875" style="1" customWidth="1"/>
    <col min="1301" max="1301" width="20.5703125" style="1" customWidth="1"/>
    <col min="1302" max="1302" width="22.42578125" style="1" customWidth="1"/>
    <col min="1303" max="1307" width="30.85546875" style="1" customWidth="1"/>
    <col min="1308" max="1335" width="0" style="1" hidden="1" customWidth="1"/>
    <col min="1336" max="1336" width="30.85546875" style="1" customWidth="1"/>
    <col min="1337" max="1337" width="0" style="1" hidden="1" customWidth="1"/>
    <col min="1338" max="1338" width="5.85546875" style="1" customWidth="1"/>
    <col min="1339" max="1339" width="18.7109375" style="1" bestFit="1" customWidth="1"/>
    <col min="1340" max="1340" width="19.5703125" style="1" customWidth="1"/>
    <col min="1341" max="1341" width="20.5703125" style="1" customWidth="1"/>
    <col min="1342" max="1342" width="15.28515625" style="1" customWidth="1"/>
    <col min="1343" max="1343" width="17.140625" style="1" customWidth="1"/>
    <col min="1344" max="1344" width="20.85546875" style="1" customWidth="1"/>
    <col min="1345" max="1345" width="16.85546875" style="1" customWidth="1"/>
    <col min="1346" max="1346" width="18.140625" style="1" customWidth="1"/>
    <col min="1347" max="1347" width="23.28515625" style="1" customWidth="1"/>
    <col min="1348" max="1348" width="36" style="1" customWidth="1"/>
    <col min="1349" max="1365" width="30.85546875" style="1" customWidth="1"/>
    <col min="1366" max="1536" width="30.85546875" style="1"/>
    <col min="1537" max="1543" width="0" style="1" hidden="1" customWidth="1"/>
    <col min="1544" max="1544" width="7.42578125" style="1" customWidth="1"/>
    <col min="1545" max="1545" width="30.85546875" style="1" customWidth="1"/>
    <col min="1546" max="1548" width="0" style="1" hidden="1" customWidth="1"/>
    <col min="1549" max="1550" width="30.85546875" style="1" customWidth="1"/>
    <col min="1551" max="1551" width="11" style="1" customWidth="1"/>
    <col min="1552" max="1552" width="10" style="1" customWidth="1"/>
    <col min="1553" max="1553" width="21.140625" style="1" customWidth="1"/>
    <col min="1554" max="1554" width="18.28515625" style="1" customWidth="1"/>
    <col min="1555" max="1555" width="19.85546875" style="1" customWidth="1"/>
    <col min="1556" max="1556" width="20.85546875" style="1" customWidth="1"/>
    <col min="1557" max="1557" width="20.5703125" style="1" customWidth="1"/>
    <col min="1558" max="1558" width="22.42578125" style="1" customWidth="1"/>
    <col min="1559" max="1563" width="30.85546875" style="1" customWidth="1"/>
    <col min="1564" max="1591" width="0" style="1" hidden="1" customWidth="1"/>
    <col min="1592" max="1592" width="30.85546875" style="1" customWidth="1"/>
    <col min="1593" max="1593" width="0" style="1" hidden="1" customWidth="1"/>
    <col min="1594" max="1594" width="5.85546875" style="1" customWidth="1"/>
    <col min="1595" max="1595" width="18.7109375" style="1" bestFit="1" customWidth="1"/>
    <col min="1596" max="1596" width="19.5703125" style="1" customWidth="1"/>
    <col min="1597" max="1597" width="20.5703125" style="1" customWidth="1"/>
    <col min="1598" max="1598" width="15.28515625" style="1" customWidth="1"/>
    <col min="1599" max="1599" width="17.140625" style="1" customWidth="1"/>
    <col min="1600" max="1600" width="20.85546875" style="1" customWidth="1"/>
    <col min="1601" max="1601" width="16.85546875" style="1" customWidth="1"/>
    <col min="1602" max="1602" width="18.140625" style="1" customWidth="1"/>
    <col min="1603" max="1603" width="23.28515625" style="1" customWidth="1"/>
    <col min="1604" max="1604" width="36" style="1" customWidth="1"/>
    <col min="1605" max="1621" width="30.85546875" style="1" customWidth="1"/>
    <col min="1622" max="1792" width="30.85546875" style="1"/>
    <col min="1793" max="1799" width="0" style="1" hidden="1" customWidth="1"/>
    <col min="1800" max="1800" width="7.42578125" style="1" customWidth="1"/>
    <col min="1801" max="1801" width="30.85546875" style="1" customWidth="1"/>
    <col min="1802" max="1804" width="0" style="1" hidden="1" customWidth="1"/>
    <col min="1805" max="1806" width="30.85546875" style="1" customWidth="1"/>
    <col min="1807" max="1807" width="11" style="1" customWidth="1"/>
    <col min="1808" max="1808" width="10" style="1" customWidth="1"/>
    <col min="1809" max="1809" width="21.140625" style="1" customWidth="1"/>
    <col min="1810" max="1810" width="18.28515625" style="1" customWidth="1"/>
    <col min="1811" max="1811" width="19.85546875" style="1" customWidth="1"/>
    <col min="1812" max="1812" width="20.85546875" style="1" customWidth="1"/>
    <col min="1813" max="1813" width="20.5703125" style="1" customWidth="1"/>
    <col min="1814" max="1814" width="22.42578125" style="1" customWidth="1"/>
    <col min="1815" max="1819" width="30.85546875" style="1" customWidth="1"/>
    <col min="1820" max="1847" width="0" style="1" hidden="1" customWidth="1"/>
    <col min="1848" max="1848" width="30.85546875" style="1" customWidth="1"/>
    <col min="1849" max="1849" width="0" style="1" hidden="1" customWidth="1"/>
    <col min="1850" max="1850" width="5.85546875" style="1" customWidth="1"/>
    <col min="1851" max="1851" width="18.7109375" style="1" bestFit="1" customWidth="1"/>
    <col min="1852" max="1852" width="19.5703125" style="1" customWidth="1"/>
    <col min="1853" max="1853" width="20.5703125" style="1" customWidth="1"/>
    <col min="1854" max="1854" width="15.28515625" style="1" customWidth="1"/>
    <col min="1855" max="1855" width="17.140625" style="1" customWidth="1"/>
    <col min="1856" max="1856" width="20.85546875" style="1" customWidth="1"/>
    <col min="1857" max="1857" width="16.85546875" style="1" customWidth="1"/>
    <col min="1858" max="1858" width="18.140625" style="1" customWidth="1"/>
    <col min="1859" max="1859" width="23.28515625" style="1" customWidth="1"/>
    <col min="1860" max="1860" width="36" style="1" customWidth="1"/>
    <col min="1861" max="1877" width="30.85546875" style="1" customWidth="1"/>
    <col min="1878" max="2048" width="30.85546875" style="1"/>
    <col min="2049" max="2055" width="0" style="1" hidden="1" customWidth="1"/>
    <col min="2056" max="2056" width="7.42578125" style="1" customWidth="1"/>
    <col min="2057" max="2057" width="30.85546875" style="1" customWidth="1"/>
    <col min="2058" max="2060" width="0" style="1" hidden="1" customWidth="1"/>
    <col min="2061" max="2062" width="30.85546875" style="1" customWidth="1"/>
    <col min="2063" max="2063" width="11" style="1" customWidth="1"/>
    <col min="2064" max="2064" width="10" style="1" customWidth="1"/>
    <col min="2065" max="2065" width="21.140625" style="1" customWidth="1"/>
    <col min="2066" max="2066" width="18.28515625" style="1" customWidth="1"/>
    <col min="2067" max="2067" width="19.85546875" style="1" customWidth="1"/>
    <col min="2068" max="2068" width="20.85546875" style="1" customWidth="1"/>
    <col min="2069" max="2069" width="20.5703125" style="1" customWidth="1"/>
    <col min="2070" max="2070" width="22.42578125" style="1" customWidth="1"/>
    <col min="2071" max="2075" width="30.85546875" style="1" customWidth="1"/>
    <col min="2076" max="2103" width="0" style="1" hidden="1" customWidth="1"/>
    <col min="2104" max="2104" width="30.85546875" style="1" customWidth="1"/>
    <col min="2105" max="2105" width="0" style="1" hidden="1" customWidth="1"/>
    <col min="2106" max="2106" width="5.85546875" style="1" customWidth="1"/>
    <col min="2107" max="2107" width="18.7109375" style="1" bestFit="1" customWidth="1"/>
    <col min="2108" max="2108" width="19.5703125" style="1" customWidth="1"/>
    <col min="2109" max="2109" width="20.5703125" style="1" customWidth="1"/>
    <col min="2110" max="2110" width="15.28515625" style="1" customWidth="1"/>
    <col min="2111" max="2111" width="17.140625" style="1" customWidth="1"/>
    <col min="2112" max="2112" width="20.85546875" style="1" customWidth="1"/>
    <col min="2113" max="2113" width="16.85546875" style="1" customWidth="1"/>
    <col min="2114" max="2114" width="18.140625" style="1" customWidth="1"/>
    <col min="2115" max="2115" width="23.28515625" style="1" customWidth="1"/>
    <col min="2116" max="2116" width="36" style="1" customWidth="1"/>
    <col min="2117" max="2133" width="30.85546875" style="1" customWidth="1"/>
    <col min="2134" max="2304" width="30.85546875" style="1"/>
    <col min="2305" max="2311" width="0" style="1" hidden="1" customWidth="1"/>
    <col min="2312" max="2312" width="7.42578125" style="1" customWidth="1"/>
    <col min="2313" max="2313" width="30.85546875" style="1" customWidth="1"/>
    <col min="2314" max="2316" width="0" style="1" hidden="1" customWidth="1"/>
    <col min="2317" max="2318" width="30.85546875" style="1" customWidth="1"/>
    <col min="2319" max="2319" width="11" style="1" customWidth="1"/>
    <col min="2320" max="2320" width="10" style="1" customWidth="1"/>
    <col min="2321" max="2321" width="21.140625" style="1" customWidth="1"/>
    <col min="2322" max="2322" width="18.28515625" style="1" customWidth="1"/>
    <col min="2323" max="2323" width="19.85546875" style="1" customWidth="1"/>
    <col min="2324" max="2324" width="20.85546875" style="1" customWidth="1"/>
    <col min="2325" max="2325" width="20.5703125" style="1" customWidth="1"/>
    <col min="2326" max="2326" width="22.42578125" style="1" customWidth="1"/>
    <col min="2327" max="2331" width="30.85546875" style="1" customWidth="1"/>
    <col min="2332" max="2359" width="0" style="1" hidden="1" customWidth="1"/>
    <col min="2360" max="2360" width="30.85546875" style="1" customWidth="1"/>
    <col min="2361" max="2361" width="0" style="1" hidden="1" customWidth="1"/>
    <col min="2362" max="2362" width="5.85546875" style="1" customWidth="1"/>
    <col min="2363" max="2363" width="18.7109375" style="1" bestFit="1" customWidth="1"/>
    <col min="2364" max="2364" width="19.5703125" style="1" customWidth="1"/>
    <col min="2365" max="2365" width="20.5703125" style="1" customWidth="1"/>
    <col min="2366" max="2366" width="15.28515625" style="1" customWidth="1"/>
    <col min="2367" max="2367" width="17.140625" style="1" customWidth="1"/>
    <col min="2368" max="2368" width="20.85546875" style="1" customWidth="1"/>
    <col min="2369" max="2369" width="16.85546875" style="1" customWidth="1"/>
    <col min="2370" max="2370" width="18.140625" style="1" customWidth="1"/>
    <col min="2371" max="2371" width="23.28515625" style="1" customWidth="1"/>
    <col min="2372" max="2372" width="36" style="1" customWidth="1"/>
    <col min="2373" max="2389" width="30.85546875" style="1" customWidth="1"/>
    <col min="2390" max="2560" width="30.85546875" style="1"/>
    <col min="2561" max="2567" width="0" style="1" hidden="1" customWidth="1"/>
    <col min="2568" max="2568" width="7.42578125" style="1" customWidth="1"/>
    <col min="2569" max="2569" width="30.85546875" style="1" customWidth="1"/>
    <col min="2570" max="2572" width="0" style="1" hidden="1" customWidth="1"/>
    <col min="2573" max="2574" width="30.85546875" style="1" customWidth="1"/>
    <col min="2575" max="2575" width="11" style="1" customWidth="1"/>
    <col min="2576" max="2576" width="10" style="1" customWidth="1"/>
    <col min="2577" max="2577" width="21.140625" style="1" customWidth="1"/>
    <col min="2578" max="2578" width="18.28515625" style="1" customWidth="1"/>
    <col min="2579" max="2579" width="19.85546875" style="1" customWidth="1"/>
    <col min="2580" max="2580" width="20.85546875" style="1" customWidth="1"/>
    <col min="2581" max="2581" width="20.5703125" style="1" customWidth="1"/>
    <col min="2582" max="2582" width="22.42578125" style="1" customWidth="1"/>
    <col min="2583" max="2587" width="30.85546875" style="1" customWidth="1"/>
    <col min="2588" max="2615" width="0" style="1" hidden="1" customWidth="1"/>
    <col min="2616" max="2616" width="30.85546875" style="1" customWidth="1"/>
    <col min="2617" max="2617" width="0" style="1" hidden="1" customWidth="1"/>
    <col min="2618" max="2618" width="5.85546875" style="1" customWidth="1"/>
    <col min="2619" max="2619" width="18.7109375" style="1" bestFit="1" customWidth="1"/>
    <col min="2620" max="2620" width="19.5703125" style="1" customWidth="1"/>
    <col min="2621" max="2621" width="20.5703125" style="1" customWidth="1"/>
    <col min="2622" max="2622" width="15.28515625" style="1" customWidth="1"/>
    <col min="2623" max="2623" width="17.140625" style="1" customWidth="1"/>
    <col min="2624" max="2624" width="20.85546875" style="1" customWidth="1"/>
    <col min="2625" max="2625" width="16.85546875" style="1" customWidth="1"/>
    <col min="2626" max="2626" width="18.140625" style="1" customWidth="1"/>
    <col min="2627" max="2627" width="23.28515625" style="1" customWidth="1"/>
    <col min="2628" max="2628" width="36" style="1" customWidth="1"/>
    <col min="2629" max="2645" width="30.85546875" style="1" customWidth="1"/>
    <col min="2646" max="2816" width="30.85546875" style="1"/>
    <col min="2817" max="2823" width="0" style="1" hidden="1" customWidth="1"/>
    <col min="2824" max="2824" width="7.42578125" style="1" customWidth="1"/>
    <col min="2825" max="2825" width="30.85546875" style="1" customWidth="1"/>
    <col min="2826" max="2828" width="0" style="1" hidden="1" customWidth="1"/>
    <col min="2829" max="2830" width="30.85546875" style="1" customWidth="1"/>
    <col min="2831" max="2831" width="11" style="1" customWidth="1"/>
    <col min="2832" max="2832" width="10" style="1" customWidth="1"/>
    <col min="2833" max="2833" width="21.140625" style="1" customWidth="1"/>
    <col min="2834" max="2834" width="18.28515625" style="1" customWidth="1"/>
    <col min="2835" max="2835" width="19.85546875" style="1" customWidth="1"/>
    <col min="2836" max="2836" width="20.85546875" style="1" customWidth="1"/>
    <col min="2837" max="2837" width="20.5703125" style="1" customWidth="1"/>
    <col min="2838" max="2838" width="22.42578125" style="1" customWidth="1"/>
    <col min="2839" max="2843" width="30.85546875" style="1" customWidth="1"/>
    <col min="2844" max="2871" width="0" style="1" hidden="1" customWidth="1"/>
    <col min="2872" max="2872" width="30.85546875" style="1" customWidth="1"/>
    <col min="2873" max="2873" width="0" style="1" hidden="1" customWidth="1"/>
    <col min="2874" max="2874" width="5.85546875" style="1" customWidth="1"/>
    <col min="2875" max="2875" width="18.7109375" style="1" bestFit="1" customWidth="1"/>
    <col min="2876" max="2876" width="19.5703125" style="1" customWidth="1"/>
    <col min="2877" max="2877" width="20.5703125" style="1" customWidth="1"/>
    <col min="2878" max="2878" width="15.28515625" style="1" customWidth="1"/>
    <col min="2879" max="2879" width="17.140625" style="1" customWidth="1"/>
    <col min="2880" max="2880" width="20.85546875" style="1" customWidth="1"/>
    <col min="2881" max="2881" width="16.85546875" style="1" customWidth="1"/>
    <col min="2882" max="2882" width="18.140625" style="1" customWidth="1"/>
    <col min="2883" max="2883" width="23.28515625" style="1" customWidth="1"/>
    <col min="2884" max="2884" width="36" style="1" customWidth="1"/>
    <col min="2885" max="2901" width="30.85546875" style="1" customWidth="1"/>
    <col min="2902" max="3072" width="30.85546875" style="1"/>
    <col min="3073" max="3079" width="0" style="1" hidden="1" customWidth="1"/>
    <col min="3080" max="3080" width="7.42578125" style="1" customWidth="1"/>
    <col min="3081" max="3081" width="30.85546875" style="1" customWidth="1"/>
    <col min="3082" max="3084" width="0" style="1" hidden="1" customWidth="1"/>
    <col min="3085" max="3086" width="30.85546875" style="1" customWidth="1"/>
    <col min="3087" max="3087" width="11" style="1" customWidth="1"/>
    <col min="3088" max="3088" width="10" style="1" customWidth="1"/>
    <col min="3089" max="3089" width="21.140625" style="1" customWidth="1"/>
    <col min="3090" max="3090" width="18.28515625" style="1" customWidth="1"/>
    <col min="3091" max="3091" width="19.85546875" style="1" customWidth="1"/>
    <col min="3092" max="3092" width="20.85546875" style="1" customWidth="1"/>
    <col min="3093" max="3093" width="20.5703125" style="1" customWidth="1"/>
    <col min="3094" max="3094" width="22.42578125" style="1" customWidth="1"/>
    <col min="3095" max="3099" width="30.85546875" style="1" customWidth="1"/>
    <col min="3100" max="3127" width="0" style="1" hidden="1" customWidth="1"/>
    <col min="3128" max="3128" width="30.85546875" style="1" customWidth="1"/>
    <col min="3129" max="3129" width="0" style="1" hidden="1" customWidth="1"/>
    <col min="3130" max="3130" width="5.85546875" style="1" customWidth="1"/>
    <col min="3131" max="3131" width="18.7109375" style="1" bestFit="1" customWidth="1"/>
    <col min="3132" max="3132" width="19.5703125" style="1" customWidth="1"/>
    <col min="3133" max="3133" width="20.5703125" style="1" customWidth="1"/>
    <col min="3134" max="3134" width="15.28515625" style="1" customWidth="1"/>
    <col min="3135" max="3135" width="17.140625" style="1" customWidth="1"/>
    <col min="3136" max="3136" width="20.85546875" style="1" customWidth="1"/>
    <col min="3137" max="3137" width="16.85546875" style="1" customWidth="1"/>
    <col min="3138" max="3138" width="18.140625" style="1" customWidth="1"/>
    <col min="3139" max="3139" width="23.28515625" style="1" customWidth="1"/>
    <col min="3140" max="3140" width="36" style="1" customWidth="1"/>
    <col min="3141" max="3157" width="30.85546875" style="1" customWidth="1"/>
    <col min="3158" max="3328" width="30.85546875" style="1"/>
    <col min="3329" max="3335" width="0" style="1" hidden="1" customWidth="1"/>
    <col min="3336" max="3336" width="7.42578125" style="1" customWidth="1"/>
    <col min="3337" max="3337" width="30.85546875" style="1" customWidth="1"/>
    <col min="3338" max="3340" width="0" style="1" hidden="1" customWidth="1"/>
    <col min="3341" max="3342" width="30.85546875" style="1" customWidth="1"/>
    <col min="3343" max="3343" width="11" style="1" customWidth="1"/>
    <col min="3344" max="3344" width="10" style="1" customWidth="1"/>
    <col min="3345" max="3345" width="21.140625" style="1" customWidth="1"/>
    <col min="3346" max="3346" width="18.28515625" style="1" customWidth="1"/>
    <col min="3347" max="3347" width="19.85546875" style="1" customWidth="1"/>
    <col min="3348" max="3348" width="20.85546875" style="1" customWidth="1"/>
    <col min="3349" max="3349" width="20.5703125" style="1" customWidth="1"/>
    <col min="3350" max="3350" width="22.42578125" style="1" customWidth="1"/>
    <col min="3351" max="3355" width="30.85546875" style="1" customWidth="1"/>
    <col min="3356" max="3383" width="0" style="1" hidden="1" customWidth="1"/>
    <col min="3384" max="3384" width="30.85546875" style="1" customWidth="1"/>
    <col min="3385" max="3385" width="0" style="1" hidden="1" customWidth="1"/>
    <col min="3386" max="3386" width="5.85546875" style="1" customWidth="1"/>
    <col min="3387" max="3387" width="18.7109375" style="1" bestFit="1" customWidth="1"/>
    <col min="3388" max="3388" width="19.5703125" style="1" customWidth="1"/>
    <col min="3389" max="3389" width="20.5703125" style="1" customWidth="1"/>
    <col min="3390" max="3390" width="15.28515625" style="1" customWidth="1"/>
    <col min="3391" max="3391" width="17.140625" style="1" customWidth="1"/>
    <col min="3392" max="3392" width="20.85546875" style="1" customWidth="1"/>
    <col min="3393" max="3393" width="16.85546875" style="1" customWidth="1"/>
    <col min="3394" max="3394" width="18.140625" style="1" customWidth="1"/>
    <col min="3395" max="3395" width="23.28515625" style="1" customWidth="1"/>
    <col min="3396" max="3396" width="36" style="1" customWidth="1"/>
    <col min="3397" max="3413" width="30.85546875" style="1" customWidth="1"/>
    <col min="3414" max="3584" width="30.85546875" style="1"/>
    <col min="3585" max="3591" width="0" style="1" hidden="1" customWidth="1"/>
    <col min="3592" max="3592" width="7.42578125" style="1" customWidth="1"/>
    <col min="3593" max="3593" width="30.85546875" style="1" customWidth="1"/>
    <col min="3594" max="3596" width="0" style="1" hidden="1" customWidth="1"/>
    <col min="3597" max="3598" width="30.85546875" style="1" customWidth="1"/>
    <col min="3599" max="3599" width="11" style="1" customWidth="1"/>
    <col min="3600" max="3600" width="10" style="1" customWidth="1"/>
    <col min="3601" max="3601" width="21.140625" style="1" customWidth="1"/>
    <col min="3602" max="3602" width="18.28515625" style="1" customWidth="1"/>
    <col min="3603" max="3603" width="19.85546875" style="1" customWidth="1"/>
    <col min="3604" max="3604" width="20.85546875" style="1" customWidth="1"/>
    <col min="3605" max="3605" width="20.5703125" style="1" customWidth="1"/>
    <col min="3606" max="3606" width="22.42578125" style="1" customWidth="1"/>
    <col min="3607" max="3611" width="30.85546875" style="1" customWidth="1"/>
    <col min="3612" max="3639" width="0" style="1" hidden="1" customWidth="1"/>
    <col min="3640" max="3640" width="30.85546875" style="1" customWidth="1"/>
    <col min="3641" max="3641" width="0" style="1" hidden="1" customWidth="1"/>
    <col min="3642" max="3642" width="5.85546875" style="1" customWidth="1"/>
    <col min="3643" max="3643" width="18.7109375" style="1" bestFit="1" customWidth="1"/>
    <col min="3644" max="3644" width="19.5703125" style="1" customWidth="1"/>
    <col min="3645" max="3645" width="20.5703125" style="1" customWidth="1"/>
    <col min="3646" max="3646" width="15.28515625" style="1" customWidth="1"/>
    <col min="3647" max="3647" width="17.140625" style="1" customWidth="1"/>
    <col min="3648" max="3648" width="20.85546875" style="1" customWidth="1"/>
    <col min="3649" max="3649" width="16.85546875" style="1" customWidth="1"/>
    <col min="3650" max="3650" width="18.140625" style="1" customWidth="1"/>
    <col min="3651" max="3651" width="23.28515625" style="1" customWidth="1"/>
    <col min="3652" max="3652" width="36" style="1" customWidth="1"/>
    <col min="3653" max="3669" width="30.85546875" style="1" customWidth="1"/>
    <col min="3670" max="3840" width="30.85546875" style="1"/>
    <col min="3841" max="3847" width="0" style="1" hidden="1" customWidth="1"/>
    <col min="3848" max="3848" width="7.42578125" style="1" customWidth="1"/>
    <col min="3849" max="3849" width="30.85546875" style="1" customWidth="1"/>
    <col min="3850" max="3852" width="0" style="1" hidden="1" customWidth="1"/>
    <col min="3853" max="3854" width="30.85546875" style="1" customWidth="1"/>
    <col min="3855" max="3855" width="11" style="1" customWidth="1"/>
    <col min="3856" max="3856" width="10" style="1" customWidth="1"/>
    <col min="3857" max="3857" width="21.140625" style="1" customWidth="1"/>
    <col min="3858" max="3858" width="18.28515625" style="1" customWidth="1"/>
    <col min="3859" max="3859" width="19.85546875" style="1" customWidth="1"/>
    <col min="3860" max="3860" width="20.85546875" style="1" customWidth="1"/>
    <col min="3861" max="3861" width="20.5703125" style="1" customWidth="1"/>
    <col min="3862" max="3862" width="22.42578125" style="1" customWidth="1"/>
    <col min="3863" max="3867" width="30.85546875" style="1" customWidth="1"/>
    <col min="3868" max="3895" width="0" style="1" hidden="1" customWidth="1"/>
    <col min="3896" max="3896" width="30.85546875" style="1" customWidth="1"/>
    <col min="3897" max="3897" width="0" style="1" hidden="1" customWidth="1"/>
    <col min="3898" max="3898" width="5.85546875" style="1" customWidth="1"/>
    <col min="3899" max="3899" width="18.7109375" style="1" bestFit="1" customWidth="1"/>
    <col min="3900" max="3900" width="19.5703125" style="1" customWidth="1"/>
    <col min="3901" max="3901" width="20.5703125" style="1" customWidth="1"/>
    <col min="3902" max="3902" width="15.28515625" style="1" customWidth="1"/>
    <col min="3903" max="3903" width="17.140625" style="1" customWidth="1"/>
    <col min="3904" max="3904" width="20.85546875" style="1" customWidth="1"/>
    <col min="3905" max="3905" width="16.85546875" style="1" customWidth="1"/>
    <col min="3906" max="3906" width="18.140625" style="1" customWidth="1"/>
    <col min="3907" max="3907" width="23.28515625" style="1" customWidth="1"/>
    <col min="3908" max="3908" width="36" style="1" customWidth="1"/>
    <col min="3909" max="3925" width="30.85546875" style="1" customWidth="1"/>
    <col min="3926" max="4096" width="30.85546875" style="1"/>
    <col min="4097" max="4103" width="0" style="1" hidden="1" customWidth="1"/>
    <col min="4104" max="4104" width="7.42578125" style="1" customWidth="1"/>
    <col min="4105" max="4105" width="30.85546875" style="1" customWidth="1"/>
    <col min="4106" max="4108" width="0" style="1" hidden="1" customWidth="1"/>
    <col min="4109" max="4110" width="30.85546875" style="1" customWidth="1"/>
    <col min="4111" max="4111" width="11" style="1" customWidth="1"/>
    <col min="4112" max="4112" width="10" style="1" customWidth="1"/>
    <col min="4113" max="4113" width="21.140625" style="1" customWidth="1"/>
    <col min="4114" max="4114" width="18.28515625" style="1" customWidth="1"/>
    <col min="4115" max="4115" width="19.85546875" style="1" customWidth="1"/>
    <col min="4116" max="4116" width="20.85546875" style="1" customWidth="1"/>
    <col min="4117" max="4117" width="20.5703125" style="1" customWidth="1"/>
    <col min="4118" max="4118" width="22.42578125" style="1" customWidth="1"/>
    <col min="4119" max="4123" width="30.85546875" style="1" customWidth="1"/>
    <col min="4124" max="4151" width="0" style="1" hidden="1" customWidth="1"/>
    <col min="4152" max="4152" width="30.85546875" style="1" customWidth="1"/>
    <col min="4153" max="4153" width="0" style="1" hidden="1" customWidth="1"/>
    <col min="4154" max="4154" width="5.85546875" style="1" customWidth="1"/>
    <col min="4155" max="4155" width="18.7109375" style="1" bestFit="1" customWidth="1"/>
    <col min="4156" max="4156" width="19.5703125" style="1" customWidth="1"/>
    <col min="4157" max="4157" width="20.5703125" style="1" customWidth="1"/>
    <col min="4158" max="4158" width="15.28515625" style="1" customWidth="1"/>
    <col min="4159" max="4159" width="17.140625" style="1" customWidth="1"/>
    <col min="4160" max="4160" width="20.85546875" style="1" customWidth="1"/>
    <col min="4161" max="4161" width="16.85546875" style="1" customWidth="1"/>
    <col min="4162" max="4162" width="18.140625" style="1" customWidth="1"/>
    <col min="4163" max="4163" width="23.28515625" style="1" customWidth="1"/>
    <col min="4164" max="4164" width="36" style="1" customWidth="1"/>
    <col min="4165" max="4181" width="30.85546875" style="1" customWidth="1"/>
    <col min="4182" max="4352" width="30.85546875" style="1"/>
    <col min="4353" max="4359" width="0" style="1" hidden="1" customWidth="1"/>
    <col min="4360" max="4360" width="7.42578125" style="1" customWidth="1"/>
    <col min="4361" max="4361" width="30.85546875" style="1" customWidth="1"/>
    <col min="4362" max="4364" width="0" style="1" hidden="1" customWidth="1"/>
    <col min="4365" max="4366" width="30.85546875" style="1" customWidth="1"/>
    <col min="4367" max="4367" width="11" style="1" customWidth="1"/>
    <col min="4368" max="4368" width="10" style="1" customWidth="1"/>
    <col min="4369" max="4369" width="21.140625" style="1" customWidth="1"/>
    <col min="4370" max="4370" width="18.28515625" style="1" customWidth="1"/>
    <col min="4371" max="4371" width="19.85546875" style="1" customWidth="1"/>
    <col min="4372" max="4372" width="20.85546875" style="1" customWidth="1"/>
    <col min="4373" max="4373" width="20.5703125" style="1" customWidth="1"/>
    <col min="4374" max="4374" width="22.42578125" style="1" customWidth="1"/>
    <col min="4375" max="4379" width="30.85546875" style="1" customWidth="1"/>
    <col min="4380" max="4407" width="0" style="1" hidden="1" customWidth="1"/>
    <col min="4408" max="4408" width="30.85546875" style="1" customWidth="1"/>
    <col min="4409" max="4409" width="0" style="1" hidden="1" customWidth="1"/>
    <col min="4410" max="4410" width="5.85546875" style="1" customWidth="1"/>
    <col min="4411" max="4411" width="18.7109375" style="1" bestFit="1" customWidth="1"/>
    <col min="4412" max="4412" width="19.5703125" style="1" customWidth="1"/>
    <col min="4413" max="4413" width="20.5703125" style="1" customWidth="1"/>
    <col min="4414" max="4414" width="15.28515625" style="1" customWidth="1"/>
    <col min="4415" max="4415" width="17.140625" style="1" customWidth="1"/>
    <col min="4416" max="4416" width="20.85546875" style="1" customWidth="1"/>
    <col min="4417" max="4417" width="16.85546875" style="1" customWidth="1"/>
    <col min="4418" max="4418" width="18.140625" style="1" customWidth="1"/>
    <col min="4419" max="4419" width="23.28515625" style="1" customWidth="1"/>
    <col min="4420" max="4420" width="36" style="1" customWidth="1"/>
    <col min="4421" max="4437" width="30.85546875" style="1" customWidth="1"/>
    <col min="4438" max="4608" width="30.85546875" style="1"/>
    <col min="4609" max="4615" width="0" style="1" hidden="1" customWidth="1"/>
    <col min="4616" max="4616" width="7.42578125" style="1" customWidth="1"/>
    <col min="4617" max="4617" width="30.85546875" style="1" customWidth="1"/>
    <col min="4618" max="4620" width="0" style="1" hidden="1" customWidth="1"/>
    <col min="4621" max="4622" width="30.85546875" style="1" customWidth="1"/>
    <col min="4623" max="4623" width="11" style="1" customWidth="1"/>
    <col min="4624" max="4624" width="10" style="1" customWidth="1"/>
    <col min="4625" max="4625" width="21.140625" style="1" customWidth="1"/>
    <col min="4626" max="4626" width="18.28515625" style="1" customWidth="1"/>
    <col min="4627" max="4627" width="19.85546875" style="1" customWidth="1"/>
    <col min="4628" max="4628" width="20.85546875" style="1" customWidth="1"/>
    <col min="4629" max="4629" width="20.5703125" style="1" customWidth="1"/>
    <col min="4630" max="4630" width="22.42578125" style="1" customWidth="1"/>
    <col min="4631" max="4635" width="30.85546875" style="1" customWidth="1"/>
    <col min="4636" max="4663" width="0" style="1" hidden="1" customWidth="1"/>
    <col min="4664" max="4664" width="30.85546875" style="1" customWidth="1"/>
    <col min="4665" max="4665" width="0" style="1" hidden="1" customWidth="1"/>
    <col min="4666" max="4666" width="5.85546875" style="1" customWidth="1"/>
    <col min="4667" max="4667" width="18.7109375" style="1" bestFit="1" customWidth="1"/>
    <col min="4668" max="4668" width="19.5703125" style="1" customWidth="1"/>
    <col min="4669" max="4669" width="20.5703125" style="1" customWidth="1"/>
    <col min="4670" max="4670" width="15.28515625" style="1" customWidth="1"/>
    <col min="4671" max="4671" width="17.140625" style="1" customWidth="1"/>
    <col min="4672" max="4672" width="20.85546875" style="1" customWidth="1"/>
    <col min="4673" max="4673" width="16.85546875" style="1" customWidth="1"/>
    <col min="4674" max="4674" width="18.140625" style="1" customWidth="1"/>
    <col min="4675" max="4675" width="23.28515625" style="1" customWidth="1"/>
    <col min="4676" max="4676" width="36" style="1" customWidth="1"/>
    <col min="4677" max="4693" width="30.85546875" style="1" customWidth="1"/>
    <col min="4694" max="4864" width="30.85546875" style="1"/>
    <col min="4865" max="4871" width="0" style="1" hidden="1" customWidth="1"/>
    <col min="4872" max="4872" width="7.42578125" style="1" customWidth="1"/>
    <col min="4873" max="4873" width="30.85546875" style="1" customWidth="1"/>
    <col min="4874" max="4876" width="0" style="1" hidden="1" customWidth="1"/>
    <col min="4877" max="4878" width="30.85546875" style="1" customWidth="1"/>
    <col min="4879" max="4879" width="11" style="1" customWidth="1"/>
    <col min="4880" max="4880" width="10" style="1" customWidth="1"/>
    <col min="4881" max="4881" width="21.140625" style="1" customWidth="1"/>
    <col min="4882" max="4882" width="18.28515625" style="1" customWidth="1"/>
    <col min="4883" max="4883" width="19.85546875" style="1" customWidth="1"/>
    <col min="4884" max="4884" width="20.85546875" style="1" customWidth="1"/>
    <col min="4885" max="4885" width="20.5703125" style="1" customWidth="1"/>
    <col min="4886" max="4886" width="22.42578125" style="1" customWidth="1"/>
    <col min="4887" max="4891" width="30.85546875" style="1" customWidth="1"/>
    <col min="4892" max="4919" width="0" style="1" hidden="1" customWidth="1"/>
    <col min="4920" max="4920" width="30.85546875" style="1" customWidth="1"/>
    <col min="4921" max="4921" width="0" style="1" hidden="1" customWidth="1"/>
    <col min="4922" max="4922" width="5.85546875" style="1" customWidth="1"/>
    <col min="4923" max="4923" width="18.7109375" style="1" bestFit="1" customWidth="1"/>
    <col min="4924" max="4924" width="19.5703125" style="1" customWidth="1"/>
    <col min="4925" max="4925" width="20.5703125" style="1" customWidth="1"/>
    <col min="4926" max="4926" width="15.28515625" style="1" customWidth="1"/>
    <col min="4927" max="4927" width="17.140625" style="1" customWidth="1"/>
    <col min="4928" max="4928" width="20.85546875" style="1" customWidth="1"/>
    <col min="4929" max="4929" width="16.85546875" style="1" customWidth="1"/>
    <col min="4930" max="4930" width="18.140625" style="1" customWidth="1"/>
    <col min="4931" max="4931" width="23.28515625" style="1" customWidth="1"/>
    <col min="4932" max="4932" width="36" style="1" customWidth="1"/>
    <col min="4933" max="4949" width="30.85546875" style="1" customWidth="1"/>
    <col min="4950" max="5120" width="30.85546875" style="1"/>
    <col min="5121" max="5127" width="0" style="1" hidden="1" customWidth="1"/>
    <col min="5128" max="5128" width="7.42578125" style="1" customWidth="1"/>
    <col min="5129" max="5129" width="30.85546875" style="1" customWidth="1"/>
    <col min="5130" max="5132" width="0" style="1" hidden="1" customWidth="1"/>
    <col min="5133" max="5134" width="30.85546875" style="1" customWidth="1"/>
    <col min="5135" max="5135" width="11" style="1" customWidth="1"/>
    <col min="5136" max="5136" width="10" style="1" customWidth="1"/>
    <col min="5137" max="5137" width="21.140625" style="1" customWidth="1"/>
    <col min="5138" max="5138" width="18.28515625" style="1" customWidth="1"/>
    <col min="5139" max="5139" width="19.85546875" style="1" customWidth="1"/>
    <col min="5140" max="5140" width="20.85546875" style="1" customWidth="1"/>
    <col min="5141" max="5141" width="20.5703125" style="1" customWidth="1"/>
    <col min="5142" max="5142" width="22.42578125" style="1" customWidth="1"/>
    <col min="5143" max="5147" width="30.85546875" style="1" customWidth="1"/>
    <col min="5148" max="5175" width="0" style="1" hidden="1" customWidth="1"/>
    <col min="5176" max="5176" width="30.85546875" style="1" customWidth="1"/>
    <col min="5177" max="5177" width="0" style="1" hidden="1" customWidth="1"/>
    <col min="5178" max="5178" width="5.85546875" style="1" customWidth="1"/>
    <col min="5179" max="5179" width="18.7109375" style="1" bestFit="1" customWidth="1"/>
    <col min="5180" max="5180" width="19.5703125" style="1" customWidth="1"/>
    <col min="5181" max="5181" width="20.5703125" style="1" customWidth="1"/>
    <col min="5182" max="5182" width="15.28515625" style="1" customWidth="1"/>
    <col min="5183" max="5183" width="17.140625" style="1" customWidth="1"/>
    <col min="5184" max="5184" width="20.85546875" style="1" customWidth="1"/>
    <col min="5185" max="5185" width="16.85546875" style="1" customWidth="1"/>
    <col min="5186" max="5186" width="18.140625" style="1" customWidth="1"/>
    <col min="5187" max="5187" width="23.28515625" style="1" customWidth="1"/>
    <col min="5188" max="5188" width="36" style="1" customWidth="1"/>
    <col min="5189" max="5205" width="30.85546875" style="1" customWidth="1"/>
    <col min="5206" max="5376" width="30.85546875" style="1"/>
    <col min="5377" max="5383" width="0" style="1" hidden="1" customWidth="1"/>
    <col min="5384" max="5384" width="7.42578125" style="1" customWidth="1"/>
    <col min="5385" max="5385" width="30.85546875" style="1" customWidth="1"/>
    <col min="5386" max="5388" width="0" style="1" hidden="1" customWidth="1"/>
    <col min="5389" max="5390" width="30.85546875" style="1" customWidth="1"/>
    <col min="5391" max="5391" width="11" style="1" customWidth="1"/>
    <col min="5392" max="5392" width="10" style="1" customWidth="1"/>
    <col min="5393" max="5393" width="21.140625" style="1" customWidth="1"/>
    <col min="5394" max="5394" width="18.28515625" style="1" customWidth="1"/>
    <col min="5395" max="5395" width="19.85546875" style="1" customWidth="1"/>
    <col min="5396" max="5396" width="20.85546875" style="1" customWidth="1"/>
    <col min="5397" max="5397" width="20.5703125" style="1" customWidth="1"/>
    <col min="5398" max="5398" width="22.42578125" style="1" customWidth="1"/>
    <col min="5399" max="5403" width="30.85546875" style="1" customWidth="1"/>
    <col min="5404" max="5431" width="0" style="1" hidden="1" customWidth="1"/>
    <col min="5432" max="5432" width="30.85546875" style="1" customWidth="1"/>
    <col min="5433" max="5433" width="0" style="1" hidden="1" customWidth="1"/>
    <col min="5434" max="5434" width="5.85546875" style="1" customWidth="1"/>
    <col min="5435" max="5435" width="18.7109375" style="1" bestFit="1" customWidth="1"/>
    <col min="5436" max="5436" width="19.5703125" style="1" customWidth="1"/>
    <col min="5437" max="5437" width="20.5703125" style="1" customWidth="1"/>
    <col min="5438" max="5438" width="15.28515625" style="1" customWidth="1"/>
    <col min="5439" max="5439" width="17.140625" style="1" customWidth="1"/>
    <col min="5440" max="5440" width="20.85546875" style="1" customWidth="1"/>
    <col min="5441" max="5441" width="16.85546875" style="1" customWidth="1"/>
    <col min="5442" max="5442" width="18.140625" style="1" customWidth="1"/>
    <col min="5443" max="5443" width="23.28515625" style="1" customWidth="1"/>
    <col min="5444" max="5444" width="36" style="1" customWidth="1"/>
    <col min="5445" max="5461" width="30.85546875" style="1" customWidth="1"/>
    <col min="5462" max="5632" width="30.85546875" style="1"/>
    <col min="5633" max="5639" width="0" style="1" hidden="1" customWidth="1"/>
    <col min="5640" max="5640" width="7.42578125" style="1" customWidth="1"/>
    <col min="5641" max="5641" width="30.85546875" style="1" customWidth="1"/>
    <col min="5642" max="5644" width="0" style="1" hidden="1" customWidth="1"/>
    <col min="5645" max="5646" width="30.85546875" style="1" customWidth="1"/>
    <col min="5647" max="5647" width="11" style="1" customWidth="1"/>
    <col min="5648" max="5648" width="10" style="1" customWidth="1"/>
    <col min="5649" max="5649" width="21.140625" style="1" customWidth="1"/>
    <col min="5650" max="5650" width="18.28515625" style="1" customWidth="1"/>
    <col min="5651" max="5651" width="19.85546875" style="1" customWidth="1"/>
    <col min="5652" max="5652" width="20.85546875" style="1" customWidth="1"/>
    <col min="5653" max="5653" width="20.5703125" style="1" customWidth="1"/>
    <col min="5654" max="5654" width="22.42578125" style="1" customWidth="1"/>
    <col min="5655" max="5659" width="30.85546875" style="1" customWidth="1"/>
    <col min="5660" max="5687" width="0" style="1" hidden="1" customWidth="1"/>
    <col min="5688" max="5688" width="30.85546875" style="1" customWidth="1"/>
    <col min="5689" max="5689" width="0" style="1" hidden="1" customWidth="1"/>
    <col min="5690" max="5690" width="5.85546875" style="1" customWidth="1"/>
    <col min="5691" max="5691" width="18.7109375" style="1" bestFit="1" customWidth="1"/>
    <col min="5692" max="5692" width="19.5703125" style="1" customWidth="1"/>
    <col min="5693" max="5693" width="20.5703125" style="1" customWidth="1"/>
    <col min="5694" max="5694" width="15.28515625" style="1" customWidth="1"/>
    <col min="5695" max="5695" width="17.140625" style="1" customWidth="1"/>
    <col min="5696" max="5696" width="20.85546875" style="1" customWidth="1"/>
    <col min="5697" max="5697" width="16.85546875" style="1" customWidth="1"/>
    <col min="5698" max="5698" width="18.140625" style="1" customWidth="1"/>
    <col min="5699" max="5699" width="23.28515625" style="1" customWidth="1"/>
    <col min="5700" max="5700" width="36" style="1" customWidth="1"/>
    <col min="5701" max="5717" width="30.85546875" style="1" customWidth="1"/>
    <col min="5718" max="5888" width="30.85546875" style="1"/>
    <col min="5889" max="5895" width="0" style="1" hidden="1" customWidth="1"/>
    <col min="5896" max="5896" width="7.42578125" style="1" customWidth="1"/>
    <col min="5897" max="5897" width="30.85546875" style="1" customWidth="1"/>
    <col min="5898" max="5900" width="0" style="1" hidden="1" customWidth="1"/>
    <col min="5901" max="5902" width="30.85546875" style="1" customWidth="1"/>
    <col min="5903" max="5903" width="11" style="1" customWidth="1"/>
    <col min="5904" max="5904" width="10" style="1" customWidth="1"/>
    <col min="5905" max="5905" width="21.140625" style="1" customWidth="1"/>
    <col min="5906" max="5906" width="18.28515625" style="1" customWidth="1"/>
    <col min="5907" max="5907" width="19.85546875" style="1" customWidth="1"/>
    <col min="5908" max="5908" width="20.85546875" style="1" customWidth="1"/>
    <col min="5909" max="5909" width="20.5703125" style="1" customWidth="1"/>
    <col min="5910" max="5910" width="22.42578125" style="1" customWidth="1"/>
    <col min="5911" max="5915" width="30.85546875" style="1" customWidth="1"/>
    <col min="5916" max="5943" width="0" style="1" hidden="1" customWidth="1"/>
    <col min="5944" max="5944" width="30.85546875" style="1" customWidth="1"/>
    <col min="5945" max="5945" width="0" style="1" hidden="1" customWidth="1"/>
    <col min="5946" max="5946" width="5.85546875" style="1" customWidth="1"/>
    <col min="5947" max="5947" width="18.7109375" style="1" bestFit="1" customWidth="1"/>
    <col min="5948" max="5948" width="19.5703125" style="1" customWidth="1"/>
    <col min="5949" max="5949" width="20.5703125" style="1" customWidth="1"/>
    <col min="5950" max="5950" width="15.28515625" style="1" customWidth="1"/>
    <col min="5951" max="5951" width="17.140625" style="1" customWidth="1"/>
    <col min="5952" max="5952" width="20.85546875" style="1" customWidth="1"/>
    <col min="5953" max="5953" width="16.85546875" style="1" customWidth="1"/>
    <col min="5954" max="5954" width="18.140625" style="1" customWidth="1"/>
    <col min="5955" max="5955" width="23.28515625" style="1" customWidth="1"/>
    <col min="5956" max="5956" width="36" style="1" customWidth="1"/>
    <col min="5957" max="5973" width="30.85546875" style="1" customWidth="1"/>
    <col min="5974" max="6144" width="30.85546875" style="1"/>
    <col min="6145" max="6151" width="0" style="1" hidden="1" customWidth="1"/>
    <col min="6152" max="6152" width="7.42578125" style="1" customWidth="1"/>
    <col min="6153" max="6153" width="30.85546875" style="1" customWidth="1"/>
    <col min="6154" max="6156" width="0" style="1" hidden="1" customWidth="1"/>
    <col min="6157" max="6158" width="30.85546875" style="1" customWidth="1"/>
    <col min="6159" max="6159" width="11" style="1" customWidth="1"/>
    <col min="6160" max="6160" width="10" style="1" customWidth="1"/>
    <col min="6161" max="6161" width="21.140625" style="1" customWidth="1"/>
    <col min="6162" max="6162" width="18.28515625" style="1" customWidth="1"/>
    <col min="6163" max="6163" width="19.85546875" style="1" customWidth="1"/>
    <col min="6164" max="6164" width="20.85546875" style="1" customWidth="1"/>
    <col min="6165" max="6165" width="20.5703125" style="1" customWidth="1"/>
    <col min="6166" max="6166" width="22.42578125" style="1" customWidth="1"/>
    <col min="6167" max="6171" width="30.85546875" style="1" customWidth="1"/>
    <col min="6172" max="6199" width="0" style="1" hidden="1" customWidth="1"/>
    <col min="6200" max="6200" width="30.85546875" style="1" customWidth="1"/>
    <col min="6201" max="6201" width="0" style="1" hidden="1" customWidth="1"/>
    <col min="6202" max="6202" width="5.85546875" style="1" customWidth="1"/>
    <col min="6203" max="6203" width="18.7109375" style="1" bestFit="1" customWidth="1"/>
    <col min="6204" max="6204" width="19.5703125" style="1" customWidth="1"/>
    <col min="6205" max="6205" width="20.5703125" style="1" customWidth="1"/>
    <col min="6206" max="6206" width="15.28515625" style="1" customWidth="1"/>
    <col min="6207" max="6207" width="17.140625" style="1" customWidth="1"/>
    <col min="6208" max="6208" width="20.85546875" style="1" customWidth="1"/>
    <col min="6209" max="6209" width="16.85546875" style="1" customWidth="1"/>
    <col min="6210" max="6210" width="18.140625" style="1" customWidth="1"/>
    <col min="6211" max="6211" width="23.28515625" style="1" customWidth="1"/>
    <col min="6212" max="6212" width="36" style="1" customWidth="1"/>
    <col min="6213" max="6229" width="30.85546875" style="1" customWidth="1"/>
    <col min="6230" max="6400" width="30.85546875" style="1"/>
    <col min="6401" max="6407" width="0" style="1" hidden="1" customWidth="1"/>
    <col min="6408" max="6408" width="7.42578125" style="1" customWidth="1"/>
    <col min="6409" max="6409" width="30.85546875" style="1" customWidth="1"/>
    <col min="6410" max="6412" width="0" style="1" hidden="1" customWidth="1"/>
    <col min="6413" max="6414" width="30.85546875" style="1" customWidth="1"/>
    <col min="6415" max="6415" width="11" style="1" customWidth="1"/>
    <col min="6416" max="6416" width="10" style="1" customWidth="1"/>
    <col min="6417" max="6417" width="21.140625" style="1" customWidth="1"/>
    <col min="6418" max="6418" width="18.28515625" style="1" customWidth="1"/>
    <col min="6419" max="6419" width="19.85546875" style="1" customWidth="1"/>
    <col min="6420" max="6420" width="20.85546875" style="1" customWidth="1"/>
    <col min="6421" max="6421" width="20.5703125" style="1" customWidth="1"/>
    <col min="6422" max="6422" width="22.42578125" style="1" customWidth="1"/>
    <col min="6423" max="6427" width="30.85546875" style="1" customWidth="1"/>
    <col min="6428" max="6455" width="0" style="1" hidden="1" customWidth="1"/>
    <col min="6456" max="6456" width="30.85546875" style="1" customWidth="1"/>
    <col min="6457" max="6457" width="0" style="1" hidden="1" customWidth="1"/>
    <col min="6458" max="6458" width="5.85546875" style="1" customWidth="1"/>
    <col min="6459" max="6459" width="18.7109375" style="1" bestFit="1" customWidth="1"/>
    <col min="6460" max="6460" width="19.5703125" style="1" customWidth="1"/>
    <col min="6461" max="6461" width="20.5703125" style="1" customWidth="1"/>
    <col min="6462" max="6462" width="15.28515625" style="1" customWidth="1"/>
    <col min="6463" max="6463" width="17.140625" style="1" customWidth="1"/>
    <col min="6464" max="6464" width="20.85546875" style="1" customWidth="1"/>
    <col min="6465" max="6465" width="16.85546875" style="1" customWidth="1"/>
    <col min="6466" max="6466" width="18.140625" style="1" customWidth="1"/>
    <col min="6467" max="6467" width="23.28515625" style="1" customWidth="1"/>
    <col min="6468" max="6468" width="36" style="1" customWidth="1"/>
    <col min="6469" max="6485" width="30.85546875" style="1" customWidth="1"/>
    <col min="6486" max="6656" width="30.85546875" style="1"/>
    <col min="6657" max="6663" width="0" style="1" hidden="1" customWidth="1"/>
    <col min="6664" max="6664" width="7.42578125" style="1" customWidth="1"/>
    <col min="6665" max="6665" width="30.85546875" style="1" customWidth="1"/>
    <col min="6666" max="6668" width="0" style="1" hidden="1" customWidth="1"/>
    <col min="6669" max="6670" width="30.85546875" style="1" customWidth="1"/>
    <col min="6671" max="6671" width="11" style="1" customWidth="1"/>
    <col min="6672" max="6672" width="10" style="1" customWidth="1"/>
    <col min="6673" max="6673" width="21.140625" style="1" customWidth="1"/>
    <col min="6674" max="6674" width="18.28515625" style="1" customWidth="1"/>
    <col min="6675" max="6675" width="19.85546875" style="1" customWidth="1"/>
    <col min="6676" max="6676" width="20.85546875" style="1" customWidth="1"/>
    <col min="6677" max="6677" width="20.5703125" style="1" customWidth="1"/>
    <col min="6678" max="6678" width="22.42578125" style="1" customWidth="1"/>
    <col min="6679" max="6683" width="30.85546875" style="1" customWidth="1"/>
    <col min="6684" max="6711" width="0" style="1" hidden="1" customWidth="1"/>
    <col min="6712" max="6712" width="30.85546875" style="1" customWidth="1"/>
    <col min="6713" max="6713" width="0" style="1" hidden="1" customWidth="1"/>
    <col min="6714" max="6714" width="5.85546875" style="1" customWidth="1"/>
    <col min="6715" max="6715" width="18.7109375" style="1" bestFit="1" customWidth="1"/>
    <col min="6716" max="6716" width="19.5703125" style="1" customWidth="1"/>
    <col min="6717" max="6717" width="20.5703125" style="1" customWidth="1"/>
    <col min="6718" max="6718" width="15.28515625" style="1" customWidth="1"/>
    <col min="6719" max="6719" width="17.140625" style="1" customWidth="1"/>
    <col min="6720" max="6720" width="20.85546875" style="1" customWidth="1"/>
    <col min="6721" max="6721" width="16.85546875" style="1" customWidth="1"/>
    <col min="6722" max="6722" width="18.140625" style="1" customWidth="1"/>
    <col min="6723" max="6723" width="23.28515625" style="1" customWidth="1"/>
    <col min="6724" max="6724" width="36" style="1" customWidth="1"/>
    <col min="6725" max="6741" width="30.85546875" style="1" customWidth="1"/>
    <col min="6742" max="6912" width="30.85546875" style="1"/>
    <col min="6913" max="6919" width="0" style="1" hidden="1" customWidth="1"/>
    <col min="6920" max="6920" width="7.42578125" style="1" customWidth="1"/>
    <col min="6921" max="6921" width="30.85546875" style="1" customWidth="1"/>
    <col min="6922" max="6924" width="0" style="1" hidden="1" customWidth="1"/>
    <col min="6925" max="6926" width="30.85546875" style="1" customWidth="1"/>
    <col min="6927" max="6927" width="11" style="1" customWidth="1"/>
    <col min="6928" max="6928" width="10" style="1" customWidth="1"/>
    <col min="6929" max="6929" width="21.140625" style="1" customWidth="1"/>
    <col min="6930" max="6930" width="18.28515625" style="1" customWidth="1"/>
    <col min="6931" max="6931" width="19.85546875" style="1" customWidth="1"/>
    <col min="6932" max="6932" width="20.85546875" style="1" customWidth="1"/>
    <col min="6933" max="6933" width="20.5703125" style="1" customWidth="1"/>
    <col min="6934" max="6934" width="22.42578125" style="1" customWidth="1"/>
    <col min="6935" max="6939" width="30.85546875" style="1" customWidth="1"/>
    <col min="6940" max="6967" width="0" style="1" hidden="1" customWidth="1"/>
    <col min="6968" max="6968" width="30.85546875" style="1" customWidth="1"/>
    <col min="6969" max="6969" width="0" style="1" hidden="1" customWidth="1"/>
    <col min="6970" max="6970" width="5.85546875" style="1" customWidth="1"/>
    <col min="6971" max="6971" width="18.7109375" style="1" bestFit="1" customWidth="1"/>
    <col min="6972" max="6972" width="19.5703125" style="1" customWidth="1"/>
    <col min="6973" max="6973" width="20.5703125" style="1" customWidth="1"/>
    <col min="6974" max="6974" width="15.28515625" style="1" customWidth="1"/>
    <col min="6975" max="6975" width="17.140625" style="1" customWidth="1"/>
    <col min="6976" max="6976" width="20.85546875" style="1" customWidth="1"/>
    <col min="6977" max="6977" width="16.85546875" style="1" customWidth="1"/>
    <col min="6978" max="6978" width="18.140625" style="1" customWidth="1"/>
    <col min="6979" max="6979" width="23.28515625" style="1" customWidth="1"/>
    <col min="6980" max="6980" width="36" style="1" customWidth="1"/>
    <col min="6981" max="6997" width="30.85546875" style="1" customWidth="1"/>
    <col min="6998" max="7168" width="30.85546875" style="1"/>
    <col min="7169" max="7175" width="0" style="1" hidden="1" customWidth="1"/>
    <col min="7176" max="7176" width="7.42578125" style="1" customWidth="1"/>
    <col min="7177" max="7177" width="30.85546875" style="1" customWidth="1"/>
    <col min="7178" max="7180" width="0" style="1" hidden="1" customWidth="1"/>
    <col min="7181" max="7182" width="30.85546875" style="1" customWidth="1"/>
    <col min="7183" max="7183" width="11" style="1" customWidth="1"/>
    <col min="7184" max="7184" width="10" style="1" customWidth="1"/>
    <col min="7185" max="7185" width="21.140625" style="1" customWidth="1"/>
    <col min="7186" max="7186" width="18.28515625" style="1" customWidth="1"/>
    <col min="7187" max="7187" width="19.85546875" style="1" customWidth="1"/>
    <col min="7188" max="7188" width="20.85546875" style="1" customWidth="1"/>
    <col min="7189" max="7189" width="20.5703125" style="1" customWidth="1"/>
    <col min="7190" max="7190" width="22.42578125" style="1" customWidth="1"/>
    <col min="7191" max="7195" width="30.85546875" style="1" customWidth="1"/>
    <col min="7196" max="7223" width="0" style="1" hidden="1" customWidth="1"/>
    <col min="7224" max="7224" width="30.85546875" style="1" customWidth="1"/>
    <col min="7225" max="7225" width="0" style="1" hidden="1" customWidth="1"/>
    <col min="7226" max="7226" width="5.85546875" style="1" customWidth="1"/>
    <col min="7227" max="7227" width="18.7109375" style="1" bestFit="1" customWidth="1"/>
    <col min="7228" max="7228" width="19.5703125" style="1" customWidth="1"/>
    <col min="7229" max="7229" width="20.5703125" style="1" customWidth="1"/>
    <col min="7230" max="7230" width="15.28515625" style="1" customWidth="1"/>
    <col min="7231" max="7231" width="17.140625" style="1" customWidth="1"/>
    <col min="7232" max="7232" width="20.85546875" style="1" customWidth="1"/>
    <col min="7233" max="7233" width="16.85546875" style="1" customWidth="1"/>
    <col min="7234" max="7234" width="18.140625" style="1" customWidth="1"/>
    <col min="7235" max="7235" width="23.28515625" style="1" customWidth="1"/>
    <col min="7236" max="7236" width="36" style="1" customWidth="1"/>
    <col min="7237" max="7253" width="30.85546875" style="1" customWidth="1"/>
    <col min="7254" max="7424" width="30.85546875" style="1"/>
    <col min="7425" max="7431" width="0" style="1" hidden="1" customWidth="1"/>
    <col min="7432" max="7432" width="7.42578125" style="1" customWidth="1"/>
    <col min="7433" max="7433" width="30.85546875" style="1" customWidth="1"/>
    <col min="7434" max="7436" width="0" style="1" hidden="1" customWidth="1"/>
    <col min="7437" max="7438" width="30.85546875" style="1" customWidth="1"/>
    <col min="7439" max="7439" width="11" style="1" customWidth="1"/>
    <col min="7440" max="7440" width="10" style="1" customWidth="1"/>
    <col min="7441" max="7441" width="21.140625" style="1" customWidth="1"/>
    <col min="7442" max="7442" width="18.28515625" style="1" customWidth="1"/>
    <col min="7443" max="7443" width="19.85546875" style="1" customWidth="1"/>
    <col min="7444" max="7444" width="20.85546875" style="1" customWidth="1"/>
    <col min="7445" max="7445" width="20.5703125" style="1" customWidth="1"/>
    <col min="7446" max="7446" width="22.42578125" style="1" customWidth="1"/>
    <col min="7447" max="7451" width="30.85546875" style="1" customWidth="1"/>
    <col min="7452" max="7479" width="0" style="1" hidden="1" customWidth="1"/>
    <col min="7480" max="7480" width="30.85546875" style="1" customWidth="1"/>
    <col min="7481" max="7481" width="0" style="1" hidden="1" customWidth="1"/>
    <col min="7482" max="7482" width="5.85546875" style="1" customWidth="1"/>
    <col min="7483" max="7483" width="18.7109375" style="1" bestFit="1" customWidth="1"/>
    <col min="7484" max="7484" width="19.5703125" style="1" customWidth="1"/>
    <col min="7485" max="7485" width="20.5703125" style="1" customWidth="1"/>
    <col min="7486" max="7486" width="15.28515625" style="1" customWidth="1"/>
    <col min="7487" max="7487" width="17.140625" style="1" customWidth="1"/>
    <col min="7488" max="7488" width="20.85546875" style="1" customWidth="1"/>
    <col min="7489" max="7489" width="16.85546875" style="1" customWidth="1"/>
    <col min="7490" max="7490" width="18.140625" style="1" customWidth="1"/>
    <col min="7491" max="7491" width="23.28515625" style="1" customWidth="1"/>
    <col min="7492" max="7492" width="36" style="1" customWidth="1"/>
    <col min="7493" max="7509" width="30.85546875" style="1" customWidth="1"/>
    <col min="7510" max="7680" width="30.85546875" style="1"/>
    <col min="7681" max="7687" width="0" style="1" hidden="1" customWidth="1"/>
    <col min="7688" max="7688" width="7.42578125" style="1" customWidth="1"/>
    <col min="7689" max="7689" width="30.85546875" style="1" customWidth="1"/>
    <col min="7690" max="7692" width="0" style="1" hidden="1" customWidth="1"/>
    <col min="7693" max="7694" width="30.85546875" style="1" customWidth="1"/>
    <col min="7695" max="7695" width="11" style="1" customWidth="1"/>
    <col min="7696" max="7696" width="10" style="1" customWidth="1"/>
    <col min="7697" max="7697" width="21.140625" style="1" customWidth="1"/>
    <col min="7698" max="7698" width="18.28515625" style="1" customWidth="1"/>
    <col min="7699" max="7699" width="19.85546875" style="1" customWidth="1"/>
    <col min="7700" max="7700" width="20.85546875" style="1" customWidth="1"/>
    <col min="7701" max="7701" width="20.5703125" style="1" customWidth="1"/>
    <col min="7702" max="7702" width="22.42578125" style="1" customWidth="1"/>
    <col min="7703" max="7707" width="30.85546875" style="1" customWidth="1"/>
    <col min="7708" max="7735" width="0" style="1" hidden="1" customWidth="1"/>
    <col min="7736" max="7736" width="30.85546875" style="1" customWidth="1"/>
    <col min="7737" max="7737" width="0" style="1" hidden="1" customWidth="1"/>
    <col min="7738" max="7738" width="5.85546875" style="1" customWidth="1"/>
    <col min="7739" max="7739" width="18.7109375" style="1" bestFit="1" customWidth="1"/>
    <col min="7740" max="7740" width="19.5703125" style="1" customWidth="1"/>
    <col min="7741" max="7741" width="20.5703125" style="1" customWidth="1"/>
    <col min="7742" max="7742" width="15.28515625" style="1" customWidth="1"/>
    <col min="7743" max="7743" width="17.140625" style="1" customWidth="1"/>
    <col min="7744" max="7744" width="20.85546875" style="1" customWidth="1"/>
    <col min="7745" max="7745" width="16.85546875" style="1" customWidth="1"/>
    <col min="7746" max="7746" width="18.140625" style="1" customWidth="1"/>
    <col min="7747" max="7747" width="23.28515625" style="1" customWidth="1"/>
    <col min="7748" max="7748" width="36" style="1" customWidth="1"/>
    <col min="7749" max="7765" width="30.85546875" style="1" customWidth="1"/>
    <col min="7766" max="7936" width="30.85546875" style="1"/>
    <col min="7937" max="7943" width="0" style="1" hidden="1" customWidth="1"/>
    <col min="7944" max="7944" width="7.42578125" style="1" customWidth="1"/>
    <col min="7945" max="7945" width="30.85546875" style="1" customWidth="1"/>
    <col min="7946" max="7948" width="0" style="1" hidden="1" customWidth="1"/>
    <col min="7949" max="7950" width="30.85546875" style="1" customWidth="1"/>
    <col min="7951" max="7951" width="11" style="1" customWidth="1"/>
    <col min="7952" max="7952" width="10" style="1" customWidth="1"/>
    <col min="7953" max="7953" width="21.140625" style="1" customWidth="1"/>
    <col min="7954" max="7954" width="18.28515625" style="1" customWidth="1"/>
    <col min="7955" max="7955" width="19.85546875" style="1" customWidth="1"/>
    <col min="7956" max="7956" width="20.85546875" style="1" customWidth="1"/>
    <col min="7957" max="7957" width="20.5703125" style="1" customWidth="1"/>
    <col min="7958" max="7958" width="22.42578125" style="1" customWidth="1"/>
    <col min="7959" max="7963" width="30.85546875" style="1" customWidth="1"/>
    <col min="7964" max="7991" width="0" style="1" hidden="1" customWidth="1"/>
    <col min="7992" max="7992" width="30.85546875" style="1" customWidth="1"/>
    <col min="7993" max="7993" width="0" style="1" hidden="1" customWidth="1"/>
    <col min="7994" max="7994" width="5.85546875" style="1" customWidth="1"/>
    <col min="7995" max="7995" width="18.7109375" style="1" bestFit="1" customWidth="1"/>
    <col min="7996" max="7996" width="19.5703125" style="1" customWidth="1"/>
    <col min="7997" max="7997" width="20.5703125" style="1" customWidth="1"/>
    <col min="7998" max="7998" width="15.28515625" style="1" customWidth="1"/>
    <col min="7999" max="7999" width="17.140625" style="1" customWidth="1"/>
    <col min="8000" max="8000" width="20.85546875" style="1" customWidth="1"/>
    <col min="8001" max="8001" width="16.85546875" style="1" customWidth="1"/>
    <col min="8002" max="8002" width="18.140625" style="1" customWidth="1"/>
    <col min="8003" max="8003" width="23.28515625" style="1" customWidth="1"/>
    <col min="8004" max="8004" width="36" style="1" customWidth="1"/>
    <col min="8005" max="8021" width="30.85546875" style="1" customWidth="1"/>
    <col min="8022" max="8192" width="30.85546875" style="1"/>
    <col min="8193" max="8199" width="0" style="1" hidden="1" customWidth="1"/>
    <col min="8200" max="8200" width="7.42578125" style="1" customWidth="1"/>
    <col min="8201" max="8201" width="30.85546875" style="1" customWidth="1"/>
    <col min="8202" max="8204" width="0" style="1" hidden="1" customWidth="1"/>
    <col min="8205" max="8206" width="30.85546875" style="1" customWidth="1"/>
    <col min="8207" max="8207" width="11" style="1" customWidth="1"/>
    <col min="8208" max="8208" width="10" style="1" customWidth="1"/>
    <col min="8209" max="8209" width="21.140625" style="1" customWidth="1"/>
    <col min="8210" max="8210" width="18.28515625" style="1" customWidth="1"/>
    <col min="8211" max="8211" width="19.85546875" style="1" customWidth="1"/>
    <col min="8212" max="8212" width="20.85546875" style="1" customWidth="1"/>
    <col min="8213" max="8213" width="20.5703125" style="1" customWidth="1"/>
    <col min="8214" max="8214" width="22.42578125" style="1" customWidth="1"/>
    <col min="8215" max="8219" width="30.85546875" style="1" customWidth="1"/>
    <col min="8220" max="8247" width="0" style="1" hidden="1" customWidth="1"/>
    <col min="8248" max="8248" width="30.85546875" style="1" customWidth="1"/>
    <col min="8249" max="8249" width="0" style="1" hidden="1" customWidth="1"/>
    <col min="8250" max="8250" width="5.85546875" style="1" customWidth="1"/>
    <col min="8251" max="8251" width="18.7109375" style="1" bestFit="1" customWidth="1"/>
    <col min="8252" max="8252" width="19.5703125" style="1" customWidth="1"/>
    <col min="8253" max="8253" width="20.5703125" style="1" customWidth="1"/>
    <col min="8254" max="8254" width="15.28515625" style="1" customWidth="1"/>
    <col min="8255" max="8255" width="17.140625" style="1" customWidth="1"/>
    <col min="8256" max="8256" width="20.85546875" style="1" customWidth="1"/>
    <col min="8257" max="8257" width="16.85546875" style="1" customWidth="1"/>
    <col min="8258" max="8258" width="18.140625" style="1" customWidth="1"/>
    <col min="8259" max="8259" width="23.28515625" style="1" customWidth="1"/>
    <col min="8260" max="8260" width="36" style="1" customWidth="1"/>
    <col min="8261" max="8277" width="30.85546875" style="1" customWidth="1"/>
    <col min="8278" max="8448" width="30.85546875" style="1"/>
    <col min="8449" max="8455" width="0" style="1" hidden="1" customWidth="1"/>
    <col min="8456" max="8456" width="7.42578125" style="1" customWidth="1"/>
    <col min="8457" max="8457" width="30.85546875" style="1" customWidth="1"/>
    <col min="8458" max="8460" width="0" style="1" hidden="1" customWidth="1"/>
    <col min="8461" max="8462" width="30.85546875" style="1" customWidth="1"/>
    <col min="8463" max="8463" width="11" style="1" customWidth="1"/>
    <col min="8464" max="8464" width="10" style="1" customWidth="1"/>
    <col min="8465" max="8465" width="21.140625" style="1" customWidth="1"/>
    <col min="8466" max="8466" width="18.28515625" style="1" customWidth="1"/>
    <col min="8467" max="8467" width="19.85546875" style="1" customWidth="1"/>
    <col min="8468" max="8468" width="20.85546875" style="1" customWidth="1"/>
    <col min="8469" max="8469" width="20.5703125" style="1" customWidth="1"/>
    <col min="8470" max="8470" width="22.42578125" style="1" customWidth="1"/>
    <col min="8471" max="8475" width="30.85546875" style="1" customWidth="1"/>
    <col min="8476" max="8503" width="0" style="1" hidden="1" customWidth="1"/>
    <col min="8504" max="8504" width="30.85546875" style="1" customWidth="1"/>
    <col min="8505" max="8505" width="0" style="1" hidden="1" customWidth="1"/>
    <col min="8506" max="8506" width="5.85546875" style="1" customWidth="1"/>
    <col min="8507" max="8507" width="18.7109375" style="1" bestFit="1" customWidth="1"/>
    <col min="8508" max="8508" width="19.5703125" style="1" customWidth="1"/>
    <col min="8509" max="8509" width="20.5703125" style="1" customWidth="1"/>
    <col min="8510" max="8510" width="15.28515625" style="1" customWidth="1"/>
    <col min="8511" max="8511" width="17.140625" style="1" customWidth="1"/>
    <col min="8512" max="8512" width="20.85546875" style="1" customWidth="1"/>
    <col min="8513" max="8513" width="16.85546875" style="1" customWidth="1"/>
    <col min="8514" max="8514" width="18.140625" style="1" customWidth="1"/>
    <col min="8515" max="8515" width="23.28515625" style="1" customWidth="1"/>
    <col min="8516" max="8516" width="36" style="1" customWidth="1"/>
    <col min="8517" max="8533" width="30.85546875" style="1" customWidth="1"/>
    <col min="8534" max="8704" width="30.85546875" style="1"/>
    <col min="8705" max="8711" width="0" style="1" hidden="1" customWidth="1"/>
    <col min="8712" max="8712" width="7.42578125" style="1" customWidth="1"/>
    <col min="8713" max="8713" width="30.85546875" style="1" customWidth="1"/>
    <col min="8714" max="8716" width="0" style="1" hidden="1" customWidth="1"/>
    <col min="8717" max="8718" width="30.85546875" style="1" customWidth="1"/>
    <col min="8719" max="8719" width="11" style="1" customWidth="1"/>
    <col min="8720" max="8720" width="10" style="1" customWidth="1"/>
    <col min="8721" max="8721" width="21.140625" style="1" customWidth="1"/>
    <col min="8722" max="8722" width="18.28515625" style="1" customWidth="1"/>
    <col min="8723" max="8723" width="19.85546875" style="1" customWidth="1"/>
    <col min="8724" max="8724" width="20.85546875" style="1" customWidth="1"/>
    <col min="8725" max="8725" width="20.5703125" style="1" customWidth="1"/>
    <col min="8726" max="8726" width="22.42578125" style="1" customWidth="1"/>
    <col min="8727" max="8731" width="30.85546875" style="1" customWidth="1"/>
    <col min="8732" max="8759" width="0" style="1" hidden="1" customWidth="1"/>
    <col min="8760" max="8760" width="30.85546875" style="1" customWidth="1"/>
    <col min="8761" max="8761" width="0" style="1" hidden="1" customWidth="1"/>
    <col min="8762" max="8762" width="5.85546875" style="1" customWidth="1"/>
    <col min="8763" max="8763" width="18.7109375" style="1" bestFit="1" customWidth="1"/>
    <col min="8764" max="8764" width="19.5703125" style="1" customWidth="1"/>
    <col min="8765" max="8765" width="20.5703125" style="1" customWidth="1"/>
    <col min="8766" max="8766" width="15.28515625" style="1" customWidth="1"/>
    <col min="8767" max="8767" width="17.140625" style="1" customWidth="1"/>
    <col min="8768" max="8768" width="20.85546875" style="1" customWidth="1"/>
    <col min="8769" max="8769" width="16.85546875" style="1" customWidth="1"/>
    <col min="8770" max="8770" width="18.140625" style="1" customWidth="1"/>
    <col min="8771" max="8771" width="23.28515625" style="1" customWidth="1"/>
    <col min="8772" max="8772" width="36" style="1" customWidth="1"/>
    <col min="8773" max="8789" width="30.85546875" style="1" customWidth="1"/>
    <col min="8790" max="8960" width="30.85546875" style="1"/>
    <col min="8961" max="8967" width="0" style="1" hidden="1" customWidth="1"/>
    <col min="8968" max="8968" width="7.42578125" style="1" customWidth="1"/>
    <col min="8969" max="8969" width="30.85546875" style="1" customWidth="1"/>
    <col min="8970" max="8972" width="0" style="1" hidden="1" customWidth="1"/>
    <col min="8973" max="8974" width="30.85546875" style="1" customWidth="1"/>
    <col min="8975" max="8975" width="11" style="1" customWidth="1"/>
    <col min="8976" max="8976" width="10" style="1" customWidth="1"/>
    <col min="8977" max="8977" width="21.140625" style="1" customWidth="1"/>
    <col min="8978" max="8978" width="18.28515625" style="1" customWidth="1"/>
    <col min="8979" max="8979" width="19.85546875" style="1" customWidth="1"/>
    <col min="8980" max="8980" width="20.85546875" style="1" customWidth="1"/>
    <col min="8981" max="8981" width="20.5703125" style="1" customWidth="1"/>
    <col min="8982" max="8982" width="22.42578125" style="1" customWidth="1"/>
    <col min="8983" max="8987" width="30.85546875" style="1" customWidth="1"/>
    <col min="8988" max="9015" width="0" style="1" hidden="1" customWidth="1"/>
    <col min="9016" max="9016" width="30.85546875" style="1" customWidth="1"/>
    <col min="9017" max="9017" width="0" style="1" hidden="1" customWidth="1"/>
    <col min="9018" max="9018" width="5.85546875" style="1" customWidth="1"/>
    <col min="9019" max="9019" width="18.7109375" style="1" bestFit="1" customWidth="1"/>
    <col min="9020" max="9020" width="19.5703125" style="1" customWidth="1"/>
    <col min="9021" max="9021" width="20.5703125" style="1" customWidth="1"/>
    <col min="9022" max="9022" width="15.28515625" style="1" customWidth="1"/>
    <col min="9023" max="9023" width="17.140625" style="1" customWidth="1"/>
    <col min="9024" max="9024" width="20.85546875" style="1" customWidth="1"/>
    <col min="9025" max="9025" width="16.85546875" style="1" customWidth="1"/>
    <col min="9026" max="9026" width="18.140625" style="1" customWidth="1"/>
    <col min="9027" max="9027" width="23.28515625" style="1" customWidth="1"/>
    <col min="9028" max="9028" width="36" style="1" customWidth="1"/>
    <col min="9029" max="9045" width="30.85546875" style="1" customWidth="1"/>
    <col min="9046" max="9216" width="30.85546875" style="1"/>
    <col min="9217" max="9223" width="0" style="1" hidden="1" customWidth="1"/>
    <col min="9224" max="9224" width="7.42578125" style="1" customWidth="1"/>
    <col min="9225" max="9225" width="30.85546875" style="1" customWidth="1"/>
    <col min="9226" max="9228" width="0" style="1" hidden="1" customWidth="1"/>
    <col min="9229" max="9230" width="30.85546875" style="1" customWidth="1"/>
    <col min="9231" max="9231" width="11" style="1" customWidth="1"/>
    <col min="9232" max="9232" width="10" style="1" customWidth="1"/>
    <col min="9233" max="9233" width="21.140625" style="1" customWidth="1"/>
    <col min="9234" max="9234" width="18.28515625" style="1" customWidth="1"/>
    <col min="9235" max="9235" width="19.85546875" style="1" customWidth="1"/>
    <col min="9236" max="9236" width="20.85546875" style="1" customWidth="1"/>
    <col min="9237" max="9237" width="20.5703125" style="1" customWidth="1"/>
    <col min="9238" max="9238" width="22.42578125" style="1" customWidth="1"/>
    <col min="9239" max="9243" width="30.85546875" style="1" customWidth="1"/>
    <col min="9244" max="9271" width="0" style="1" hidden="1" customWidth="1"/>
    <col min="9272" max="9272" width="30.85546875" style="1" customWidth="1"/>
    <col min="9273" max="9273" width="0" style="1" hidden="1" customWidth="1"/>
    <col min="9274" max="9274" width="5.85546875" style="1" customWidth="1"/>
    <col min="9275" max="9275" width="18.7109375" style="1" bestFit="1" customWidth="1"/>
    <col min="9276" max="9276" width="19.5703125" style="1" customWidth="1"/>
    <col min="9277" max="9277" width="20.5703125" style="1" customWidth="1"/>
    <col min="9278" max="9278" width="15.28515625" style="1" customWidth="1"/>
    <col min="9279" max="9279" width="17.140625" style="1" customWidth="1"/>
    <col min="9280" max="9280" width="20.85546875" style="1" customWidth="1"/>
    <col min="9281" max="9281" width="16.85546875" style="1" customWidth="1"/>
    <col min="9282" max="9282" width="18.140625" style="1" customWidth="1"/>
    <col min="9283" max="9283" width="23.28515625" style="1" customWidth="1"/>
    <col min="9284" max="9284" width="36" style="1" customWidth="1"/>
    <col min="9285" max="9301" width="30.85546875" style="1" customWidth="1"/>
    <col min="9302" max="9472" width="30.85546875" style="1"/>
    <col min="9473" max="9479" width="0" style="1" hidden="1" customWidth="1"/>
    <col min="9480" max="9480" width="7.42578125" style="1" customWidth="1"/>
    <col min="9481" max="9481" width="30.85546875" style="1" customWidth="1"/>
    <col min="9482" max="9484" width="0" style="1" hidden="1" customWidth="1"/>
    <col min="9485" max="9486" width="30.85546875" style="1" customWidth="1"/>
    <col min="9487" max="9487" width="11" style="1" customWidth="1"/>
    <col min="9488" max="9488" width="10" style="1" customWidth="1"/>
    <col min="9489" max="9489" width="21.140625" style="1" customWidth="1"/>
    <col min="9490" max="9490" width="18.28515625" style="1" customWidth="1"/>
    <col min="9491" max="9491" width="19.85546875" style="1" customWidth="1"/>
    <col min="9492" max="9492" width="20.85546875" style="1" customWidth="1"/>
    <col min="9493" max="9493" width="20.5703125" style="1" customWidth="1"/>
    <col min="9494" max="9494" width="22.42578125" style="1" customWidth="1"/>
    <col min="9495" max="9499" width="30.85546875" style="1" customWidth="1"/>
    <col min="9500" max="9527" width="0" style="1" hidden="1" customWidth="1"/>
    <col min="9528" max="9528" width="30.85546875" style="1" customWidth="1"/>
    <col min="9529" max="9529" width="0" style="1" hidden="1" customWidth="1"/>
    <col min="9530" max="9530" width="5.85546875" style="1" customWidth="1"/>
    <col min="9531" max="9531" width="18.7109375" style="1" bestFit="1" customWidth="1"/>
    <col min="9532" max="9532" width="19.5703125" style="1" customWidth="1"/>
    <col min="9533" max="9533" width="20.5703125" style="1" customWidth="1"/>
    <col min="9534" max="9534" width="15.28515625" style="1" customWidth="1"/>
    <col min="9535" max="9535" width="17.140625" style="1" customWidth="1"/>
    <col min="9536" max="9536" width="20.85546875" style="1" customWidth="1"/>
    <col min="9537" max="9537" width="16.85546875" style="1" customWidth="1"/>
    <col min="9538" max="9538" width="18.140625" style="1" customWidth="1"/>
    <col min="9539" max="9539" width="23.28515625" style="1" customWidth="1"/>
    <col min="9540" max="9540" width="36" style="1" customWidth="1"/>
    <col min="9541" max="9557" width="30.85546875" style="1" customWidth="1"/>
    <col min="9558" max="9728" width="30.85546875" style="1"/>
    <col min="9729" max="9735" width="0" style="1" hidden="1" customWidth="1"/>
    <col min="9736" max="9736" width="7.42578125" style="1" customWidth="1"/>
    <col min="9737" max="9737" width="30.85546875" style="1" customWidth="1"/>
    <col min="9738" max="9740" width="0" style="1" hidden="1" customWidth="1"/>
    <col min="9741" max="9742" width="30.85546875" style="1" customWidth="1"/>
    <col min="9743" max="9743" width="11" style="1" customWidth="1"/>
    <col min="9744" max="9744" width="10" style="1" customWidth="1"/>
    <col min="9745" max="9745" width="21.140625" style="1" customWidth="1"/>
    <col min="9746" max="9746" width="18.28515625" style="1" customWidth="1"/>
    <col min="9747" max="9747" width="19.85546875" style="1" customWidth="1"/>
    <col min="9748" max="9748" width="20.85546875" style="1" customWidth="1"/>
    <col min="9749" max="9749" width="20.5703125" style="1" customWidth="1"/>
    <col min="9750" max="9750" width="22.42578125" style="1" customWidth="1"/>
    <col min="9751" max="9755" width="30.85546875" style="1" customWidth="1"/>
    <col min="9756" max="9783" width="0" style="1" hidden="1" customWidth="1"/>
    <col min="9784" max="9784" width="30.85546875" style="1" customWidth="1"/>
    <col min="9785" max="9785" width="0" style="1" hidden="1" customWidth="1"/>
    <col min="9786" max="9786" width="5.85546875" style="1" customWidth="1"/>
    <col min="9787" max="9787" width="18.7109375" style="1" bestFit="1" customWidth="1"/>
    <col min="9788" max="9788" width="19.5703125" style="1" customWidth="1"/>
    <col min="9789" max="9789" width="20.5703125" style="1" customWidth="1"/>
    <col min="9790" max="9790" width="15.28515625" style="1" customWidth="1"/>
    <col min="9791" max="9791" width="17.140625" style="1" customWidth="1"/>
    <col min="9792" max="9792" width="20.85546875" style="1" customWidth="1"/>
    <col min="9793" max="9793" width="16.85546875" style="1" customWidth="1"/>
    <col min="9794" max="9794" width="18.140625" style="1" customWidth="1"/>
    <col min="9795" max="9795" width="23.28515625" style="1" customWidth="1"/>
    <col min="9796" max="9796" width="36" style="1" customWidth="1"/>
    <col min="9797" max="9813" width="30.85546875" style="1" customWidth="1"/>
    <col min="9814" max="9984" width="30.85546875" style="1"/>
    <col min="9985" max="9991" width="0" style="1" hidden="1" customWidth="1"/>
    <col min="9992" max="9992" width="7.42578125" style="1" customWidth="1"/>
    <col min="9993" max="9993" width="30.85546875" style="1" customWidth="1"/>
    <col min="9994" max="9996" width="0" style="1" hidden="1" customWidth="1"/>
    <col min="9997" max="9998" width="30.85546875" style="1" customWidth="1"/>
    <col min="9999" max="9999" width="11" style="1" customWidth="1"/>
    <col min="10000" max="10000" width="10" style="1" customWidth="1"/>
    <col min="10001" max="10001" width="21.140625" style="1" customWidth="1"/>
    <col min="10002" max="10002" width="18.28515625" style="1" customWidth="1"/>
    <col min="10003" max="10003" width="19.85546875" style="1" customWidth="1"/>
    <col min="10004" max="10004" width="20.85546875" style="1" customWidth="1"/>
    <col min="10005" max="10005" width="20.5703125" style="1" customWidth="1"/>
    <col min="10006" max="10006" width="22.42578125" style="1" customWidth="1"/>
    <col min="10007" max="10011" width="30.85546875" style="1" customWidth="1"/>
    <col min="10012" max="10039" width="0" style="1" hidden="1" customWidth="1"/>
    <col min="10040" max="10040" width="30.85546875" style="1" customWidth="1"/>
    <col min="10041" max="10041" width="0" style="1" hidden="1" customWidth="1"/>
    <col min="10042" max="10042" width="5.85546875" style="1" customWidth="1"/>
    <col min="10043" max="10043" width="18.7109375" style="1" bestFit="1" customWidth="1"/>
    <col min="10044" max="10044" width="19.5703125" style="1" customWidth="1"/>
    <col min="10045" max="10045" width="20.5703125" style="1" customWidth="1"/>
    <col min="10046" max="10046" width="15.28515625" style="1" customWidth="1"/>
    <col min="10047" max="10047" width="17.140625" style="1" customWidth="1"/>
    <col min="10048" max="10048" width="20.85546875" style="1" customWidth="1"/>
    <col min="10049" max="10049" width="16.85546875" style="1" customWidth="1"/>
    <col min="10050" max="10050" width="18.140625" style="1" customWidth="1"/>
    <col min="10051" max="10051" width="23.28515625" style="1" customWidth="1"/>
    <col min="10052" max="10052" width="36" style="1" customWidth="1"/>
    <col min="10053" max="10069" width="30.85546875" style="1" customWidth="1"/>
    <col min="10070" max="10240" width="30.85546875" style="1"/>
    <col min="10241" max="10247" width="0" style="1" hidden="1" customWidth="1"/>
    <col min="10248" max="10248" width="7.42578125" style="1" customWidth="1"/>
    <col min="10249" max="10249" width="30.85546875" style="1" customWidth="1"/>
    <col min="10250" max="10252" width="0" style="1" hidden="1" customWidth="1"/>
    <col min="10253" max="10254" width="30.85546875" style="1" customWidth="1"/>
    <col min="10255" max="10255" width="11" style="1" customWidth="1"/>
    <col min="10256" max="10256" width="10" style="1" customWidth="1"/>
    <col min="10257" max="10257" width="21.140625" style="1" customWidth="1"/>
    <col min="10258" max="10258" width="18.28515625" style="1" customWidth="1"/>
    <col min="10259" max="10259" width="19.85546875" style="1" customWidth="1"/>
    <col min="10260" max="10260" width="20.85546875" style="1" customWidth="1"/>
    <col min="10261" max="10261" width="20.5703125" style="1" customWidth="1"/>
    <col min="10262" max="10262" width="22.42578125" style="1" customWidth="1"/>
    <col min="10263" max="10267" width="30.85546875" style="1" customWidth="1"/>
    <col min="10268" max="10295" width="0" style="1" hidden="1" customWidth="1"/>
    <col min="10296" max="10296" width="30.85546875" style="1" customWidth="1"/>
    <col min="10297" max="10297" width="0" style="1" hidden="1" customWidth="1"/>
    <col min="10298" max="10298" width="5.85546875" style="1" customWidth="1"/>
    <col min="10299" max="10299" width="18.7109375" style="1" bestFit="1" customWidth="1"/>
    <col min="10300" max="10300" width="19.5703125" style="1" customWidth="1"/>
    <col min="10301" max="10301" width="20.5703125" style="1" customWidth="1"/>
    <col min="10302" max="10302" width="15.28515625" style="1" customWidth="1"/>
    <col min="10303" max="10303" width="17.140625" style="1" customWidth="1"/>
    <col min="10304" max="10304" width="20.85546875" style="1" customWidth="1"/>
    <col min="10305" max="10305" width="16.85546875" style="1" customWidth="1"/>
    <col min="10306" max="10306" width="18.140625" style="1" customWidth="1"/>
    <col min="10307" max="10307" width="23.28515625" style="1" customWidth="1"/>
    <col min="10308" max="10308" width="36" style="1" customWidth="1"/>
    <col min="10309" max="10325" width="30.85546875" style="1" customWidth="1"/>
    <col min="10326" max="10496" width="30.85546875" style="1"/>
    <col min="10497" max="10503" width="0" style="1" hidden="1" customWidth="1"/>
    <col min="10504" max="10504" width="7.42578125" style="1" customWidth="1"/>
    <col min="10505" max="10505" width="30.85546875" style="1" customWidth="1"/>
    <col min="10506" max="10508" width="0" style="1" hidden="1" customWidth="1"/>
    <col min="10509" max="10510" width="30.85546875" style="1" customWidth="1"/>
    <col min="10511" max="10511" width="11" style="1" customWidth="1"/>
    <col min="10512" max="10512" width="10" style="1" customWidth="1"/>
    <col min="10513" max="10513" width="21.140625" style="1" customWidth="1"/>
    <col min="10514" max="10514" width="18.28515625" style="1" customWidth="1"/>
    <col min="10515" max="10515" width="19.85546875" style="1" customWidth="1"/>
    <col min="10516" max="10516" width="20.85546875" style="1" customWidth="1"/>
    <col min="10517" max="10517" width="20.5703125" style="1" customWidth="1"/>
    <col min="10518" max="10518" width="22.42578125" style="1" customWidth="1"/>
    <col min="10519" max="10523" width="30.85546875" style="1" customWidth="1"/>
    <col min="10524" max="10551" width="0" style="1" hidden="1" customWidth="1"/>
    <col min="10552" max="10552" width="30.85546875" style="1" customWidth="1"/>
    <col min="10553" max="10553" width="0" style="1" hidden="1" customWidth="1"/>
    <col min="10554" max="10554" width="5.85546875" style="1" customWidth="1"/>
    <col min="10555" max="10555" width="18.7109375" style="1" bestFit="1" customWidth="1"/>
    <col min="10556" max="10556" width="19.5703125" style="1" customWidth="1"/>
    <col min="10557" max="10557" width="20.5703125" style="1" customWidth="1"/>
    <col min="10558" max="10558" width="15.28515625" style="1" customWidth="1"/>
    <col min="10559" max="10559" width="17.140625" style="1" customWidth="1"/>
    <col min="10560" max="10560" width="20.85546875" style="1" customWidth="1"/>
    <col min="10561" max="10561" width="16.85546875" style="1" customWidth="1"/>
    <col min="10562" max="10562" width="18.140625" style="1" customWidth="1"/>
    <col min="10563" max="10563" width="23.28515625" style="1" customWidth="1"/>
    <col min="10564" max="10564" width="36" style="1" customWidth="1"/>
    <col min="10565" max="10581" width="30.85546875" style="1" customWidth="1"/>
    <col min="10582" max="10752" width="30.85546875" style="1"/>
    <col min="10753" max="10759" width="0" style="1" hidden="1" customWidth="1"/>
    <col min="10760" max="10760" width="7.42578125" style="1" customWidth="1"/>
    <col min="10761" max="10761" width="30.85546875" style="1" customWidth="1"/>
    <col min="10762" max="10764" width="0" style="1" hidden="1" customWidth="1"/>
    <col min="10765" max="10766" width="30.85546875" style="1" customWidth="1"/>
    <col min="10767" max="10767" width="11" style="1" customWidth="1"/>
    <col min="10768" max="10768" width="10" style="1" customWidth="1"/>
    <col min="10769" max="10769" width="21.140625" style="1" customWidth="1"/>
    <col min="10770" max="10770" width="18.28515625" style="1" customWidth="1"/>
    <col min="10771" max="10771" width="19.85546875" style="1" customWidth="1"/>
    <col min="10772" max="10772" width="20.85546875" style="1" customWidth="1"/>
    <col min="10773" max="10773" width="20.5703125" style="1" customWidth="1"/>
    <col min="10774" max="10774" width="22.42578125" style="1" customWidth="1"/>
    <col min="10775" max="10779" width="30.85546875" style="1" customWidth="1"/>
    <col min="10780" max="10807" width="0" style="1" hidden="1" customWidth="1"/>
    <col min="10808" max="10808" width="30.85546875" style="1" customWidth="1"/>
    <col min="10809" max="10809" width="0" style="1" hidden="1" customWidth="1"/>
    <col min="10810" max="10810" width="5.85546875" style="1" customWidth="1"/>
    <col min="10811" max="10811" width="18.7109375" style="1" bestFit="1" customWidth="1"/>
    <col min="10812" max="10812" width="19.5703125" style="1" customWidth="1"/>
    <col min="10813" max="10813" width="20.5703125" style="1" customWidth="1"/>
    <col min="10814" max="10814" width="15.28515625" style="1" customWidth="1"/>
    <col min="10815" max="10815" width="17.140625" style="1" customWidth="1"/>
    <col min="10816" max="10816" width="20.85546875" style="1" customWidth="1"/>
    <col min="10817" max="10817" width="16.85546875" style="1" customWidth="1"/>
    <col min="10818" max="10818" width="18.140625" style="1" customWidth="1"/>
    <col min="10819" max="10819" width="23.28515625" style="1" customWidth="1"/>
    <col min="10820" max="10820" width="36" style="1" customWidth="1"/>
    <col min="10821" max="10837" width="30.85546875" style="1" customWidth="1"/>
    <col min="10838" max="11008" width="30.85546875" style="1"/>
    <col min="11009" max="11015" width="0" style="1" hidden="1" customWidth="1"/>
    <col min="11016" max="11016" width="7.42578125" style="1" customWidth="1"/>
    <col min="11017" max="11017" width="30.85546875" style="1" customWidth="1"/>
    <col min="11018" max="11020" width="0" style="1" hidden="1" customWidth="1"/>
    <col min="11021" max="11022" width="30.85546875" style="1" customWidth="1"/>
    <col min="11023" max="11023" width="11" style="1" customWidth="1"/>
    <col min="11024" max="11024" width="10" style="1" customWidth="1"/>
    <col min="11025" max="11025" width="21.140625" style="1" customWidth="1"/>
    <col min="11026" max="11026" width="18.28515625" style="1" customWidth="1"/>
    <col min="11027" max="11027" width="19.85546875" style="1" customWidth="1"/>
    <col min="11028" max="11028" width="20.85546875" style="1" customWidth="1"/>
    <col min="11029" max="11029" width="20.5703125" style="1" customWidth="1"/>
    <col min="11030" max="11030" width="22.42578125" style="1" customWidth="1"/>
    <col min="11031" max="11035" width="30.85546875" style="1" customWidth="1"/>
    <col min="11036" max="11063" width="0" style="1" hidden="1" customWidth="1"/>
    <col min="11064" max="11064" width="30.85546875" style="1" customWidth="1"/>
    <col min="11065" max="11065" width="0" style="1" hidden="1" customWidth="1"/>
    <col min="11066" max="11066" width="5.85546875" style="1" customWidth="1"/>
    <col min="11067" max="11067" width="18.7109375" style="1" bestFit="1" customWidth="1"/>
    <col min="11068" max="11068" width="19.5703125" style="1" customWidth="1"/>
    <col min="11069" max="11069" width="20.5703125" style="1" customWidth="1"/>
    <col min="11070" max="11070" width="15.28515625" style="1" customWidth="1"/>
    <col min="11071" max="11071" width="17.140625" style="1" customWidth="1"/>
    <col min="11072" max="11072" width="20.85546875" style="1" customWidth="1"/>
    <col min="11073" max="11073" width="16.85546875" style="1" customWidth="1"/>
    <col min="11074" max="11074" width="18.140625" style="1" customWidth="1"/>
    <col min="11075" max="11075" width="23.28515625" style="1" customWidth="1"/>
    <col min="11076" max="11076" width="36" style="1" customWidth="1"/>
    <col min="11077" max="11093" width="30.85546875" style="1" customWidth="1"/>
    <col min="11094" max="11264" width="30.85546875" style="1"/>
    <col min="11265" max="11271" width="0" style="1" hidden="1" customWidth="1"/>
    <col min="11272" max="11272" width="7.42578125" style="1" customWidth="1"/>
    <col min="11273" max="11273" width="30.85546875" style="1" customWidth="1"/>
    <col min="11274" max="11276" width="0" style="1" hidden="1" customWidth="1"/>
    <col min="11277" max="11278" width="30.85546875" style="1" customWidth="1"/>
    <col min="11279" max="11279" width="11" style="1" customWidth="1"/>
    <col min="11280" max="11280" width="10" style="1" customWidth="1"/>
    <col min="11281" max="11281" width="21.140625" style="1" customWidth="1"/>
    <col min="11282" max="11282" width="18.28515625" style="1" customWidth="1"/>
    <col min="11283" max="11283" width="19.85546875" style="1" customWidth="1"/>
    <col min="11284" max="11284" width="20.85546875" style="1" customWidth="1"/>
    <col min="11285" max="11285" width="20.5703125" style="1" customWidth="1"/>
    <col min="11286" max="11286" width="22.42578125" style="1" customWidth="1"/>
    <col min="11287" max="11291" width="30.85546875" style="1" customWidth="1"/>
    <col min="11292" max="11319" width="0" style="1" hidden="1" customWidth="1"/>
    <col min="11320" max="11320" width="30.85546875" style="1" customWidth="1"/>
    <col min="11321" max="11321" width="0" style="1" hidden="1" customWidth="1"/>
    <col min="11322" max="11322" width="5.85546875" style="1" customWidth="1"/>
    <col min="11323" max="11323" width="18.7109375" style="1" bestFit="1" customWidth="1"/>
    <col min="11324" max="11324" width="19.5703125" style="1" customWidth="1"/>
    <col min="11325" max="11325" width="20.5703125" style="1" customWidth="1"/>
    <col min="11326" max="11326" width="15.28515625" style="1" customWidth="1"/>
    <col min="11327" max="11327" width="17.140625" style="1" customWidth="1"/>
    <col min="11328" max="11328" width="20.85546875" style="1" customWidth="1"/>
    <col min="11329" max="11329" width="16.85546875" style="1" customWidth="1"/>
    <col min="11330" max="11330" width="18.140625" style="1" customWidth="1"/>
    <col min="11331" max="11331" width="23.28515625" style="1" customWidth="1"/>
    <col min="11332" max="11332" width="36" style="1" customWidth="1"/>
    <col min="11333" max="11349" width="30.85546875" style="1" customWidth="1"/>
    <col min="11350" max="11520" width="30.85546875" style="1"/>
    <col min="11521" max="11527" width="0" style="1" hidden="1" customWidth="1"/>
    <col min="11528" max="11528" width="7.42578125" style="1" customWidth="1"/>
    <col min="11529" max="11529" width="30.85546875" style="1" customWidth="1"/>
    <col min="11530" max="11532" width="0" style="1" hidden="1" customWidth="1"/>
    <col min="11533" max="11534" width="30.85546875" style="1" customWidth="1"/>
    <col min="11535" max="11535" width="11" style="1" customWidth="1"/>
    <col min="11536" max="11536" width="10" style="1" customWidth="1"/>
    <col min="11537" max="11537" width="21.140625" style="1" customWidth="1"/>
    <col min="11538" max="11538" width="18.28515625" style="1" customWidth="1"/>
    <col min="11539" max="11539" width="19.85546875" style="1" customWidth="1"/>
    <col min="11540" max="11540" width="20.85546875" style="1" customWidth="1"/>
    <col min="11541" max="11541" width="20.5703125" style="1" customWidth="1"/>
    <col min="11542" max="11542" width="22.42578125" style="1" customWidth="1"/>
    <col min="11543" max="11547" width="30.85546875" style="1" customWidth="1"/>
    <col min="11548" max="11575" width="0" style="1" hidden="1" customWidth="1"/>
    <col min="11576" max="11576" width="30.85546875" style="1" customWidth="1"/>
    <col min="11577" max="11577" width="0" style="1" hidden="1" customWidth="1"/>
    <col min="11578" max="11578" width="5.85546875" style="1" customWidth="1"/>
    <col min="11579" max="11579" width="18.7109375" style="1" bestFit="1" customWidth="1"/>
    <col min="11580" max="11580" width="19.5703125" style="1" customWidth="1"/>
    <col min="11581" max="11581" width="20.5703125" style="1" customWidth="1"/>
    <col min="11582" max="11582" width="15.28515625" style="1" customWidth="1"/>
    <col min="11583" max="11583" width="17.140625" style="1" customWidth="1"/>
    <col min="11584" max="11584" width="20.85546875" style="1" customWidth="1"/>
    <col min="11585" max="11585" width="16.85546875" style="1" customWidth="1"/>
    <col min="11586" max="11586" width="18.140625" style="1" customWidth="1"/>
    <col min="11587" max="11587" width="23.28515625" style="1" customWidth="1"/>
    <col min="11588" max="11588" width="36" style="1" customWidth="1"/>
    <col min="11589" max="11605" width="30.85546875" style="1" customWidth="1"/>
    <col min="11606" max="11776" width="30.85546875" style="1"/>
    <col min="11777" max="11783" width="0" style="1" hidden="1" customWidth="1"/>
    <col min="11784" max="11784" width="7.42578125" style="1" customWidth="1"/>
    <col min="11785" max="11785" width="30.85546875" style="1" customWidth="1"/>
    <col min="11786" max="11788" width="0" style="1" hidden="1" customWidth="1"/>
    <col min="11789" max="11790" width="30.85546875" style="1" customWidth="1"/>
    <col min="11791" max="11791" width="11" style="1" customWidth="1"/>
    <col min="11792" max="11792" width="10" style="1" customWidth="1"/>
    <col min="11793" max="11793" width="21.140625" style="1" customWidth="1"/>
    <col min="11794" max="11794" width="18.28515625" style="1" customWidth="1"/>
    <col min="11795" max="11795" width="19.85546875" style="1" customWidth="1"/>
    <col min="11796" max="11796" width="20.85546875" style="1" customWidth="1"/>
    <col min="11797" max="11797" width="20.5703125" style="1" customWidth="1"/>
    <col min="11798" max="11798" width="22.42578125" style="1" customWidth="1"/>
    <col min="11799" max="11803" width="30.85546875" style="1" customWidth="1"/>
    <col min="11804" max="11831" width="0" style="1" hidden="1" customWidth="1"/>
    <col min="11832" max="11832" width="30.85546875" style="1" customWidth="1"/>
    <col min="11833" max="11833" width="0" style="1" hidden="1" customWidth="1"/>
    <col min="11834" max="11834" width="5.85546875" style="1" customWidth="1"/>
    <col min="11835" max="11835" width="18.7109375" style="1" bestFit="1" customWidth="1"/>
    <col min="11836" max="11836" width="19.5703125" style="1" customWidth="1"/>
    <col min="11837" max="11837" width="20.5703125" style="1" customWidth="1"/>
    <col min="11838" max="11838" width="15.28515625" style="1" customWidth="1"/>
    <col min="11839" max="11839" width="17.140625" style="1" customWidth="1"/>
    <col min="11840" max="11840" width="20.85546875" style="1" customWidth="1"/>
    <col min="11841" max="11841" width="16.85546875" style="1" customWidth="1"/>
    <col min="11842" max="11842" width="18.140625" style="1" customWidth="1"/>
    <col min="11843" max="11843" width="23.28515625" style="1" customWidth="1"/>
    <col min="11844" max="11844" width="36" style="1" customWidth="1"/>
    <col min="11845" max="11861" width="30.85546875" style="1" customWidth="1"/>
    <col min="11862" max="12032" width="30.85546875" style="1"/>
    <col min="12033" max="12039" width="0" style="1" hidden="1" customWidth="1"/>
    <col min="12040" max="12040" width="7.42578125" style="1" customWidth="1"/>
    <col min="12041" max="12041" width="30.85546875" style="1" customWidth="1"/>
    <col min="12042" max="12044" width="0" style="1" hidden="1" customWidth="1"/>
    <col min="12045" max="12046" width="30.85546875" style="1" customWidth="1"/>
    <col min="12047" max="12047" width="11" style="1" customWidth="1"/>
    <col min="12048" max="12048" width="10" style="1" customWidth="1"/>
    <col min="12049" max="12049" width="21.140625" style="1" customWidth="1"/>
    <col min="12050" max="12050" width="18.28515625" style="1" customWidth="1"/>
    <col min="12051" max="12051" width="19.85546875" style="1" customWidth="1"/>
    <col min="12052" max="12052" width="20.85546875" style="1" customWidth="1"/>
    <col min="12053" max="12053" width="20.5703125" style="1" customWidth="1"/>
    <col min="12054" max="12054" width="22.42578125" style="1" customWidth="1"/>
    <col min="12055" max="12059" width="30.85546875" style="1" customWidth="1"/>
    <col min="12060" max="12087" width="0" style="1" hidden="1" customWidth="1"/>
    <col min="12088" max="12088" width="30.85546875" style="1" customWidth="1"/>
    <col min="12089" max="12089" width="0" style="1" hidden="1" customWidth="1"/>
    <col min="12090" max="12090" width="5.85546875" style="1" customWidth="1"/>
    <col min="12091" max="12091" width="18.7109375" style="1" bestFit="1" customWidth="1"/>
    <col min="12092" max="12092" width="19.5703125" style="1" customWidth="1"/>
    <col min="12093" max="12093" width="20.5703125" style="1" customWidth="1"/>
    <col min="12094" max="12094" width="15.28515625" style="1" customWidth="1"/>
    <col min="12095" max="12095" width="17.140625" style="1" customWidth="1"/>
    <col min="12096" max="12096" width="20.85546875" style="1" customWidth="1"/>
    <col min="12097" max="12097" width="16.85546875" style="1" customWidth="1"/>
    <col min="12098" max="12098" width="18.140625" style="1" customWidth="1"/>
    <col min="12099" max="12099" width="23.28515625" style="1" customWidth="1"/>
    <col min="12100" max="12100" width="36" style="1" customWidth="1"/>
    <col min="12101" max="12117" width="30.85546875" style="1" customWidth="1"/>
    <col min="12118" max="12288" width="30.85546875" style="1"/>
    <col min="12289" max="12295" width="0" style="1" hidden="1" customWidth="1"/>
    <col min="12296" max="12296" width="7.42578125" style="1" customWidth="1"/>
    <col min="12297" max="12297" width="30.85546875" style="1" customWidth="1"/>
    <col min="12298" max="12300" width="0" style="1" hidden="1" customWidth="1"/>
    <col min="12301" max="12302" width="30.85546875" style="1" customWidth="1"/>
    <col min="12303" max="12303" width="11" style="1" customWidth="1"/>
    <col min="12304" max="12304" width="10" style="1" customWidth="1"/>
    <col min="12305" max="12305" width="21.140625" style="1" customWidth="1"/>
    <col min="12306" max="12306" width="18.28515625" style="1" customWidth="1"/>
    <col min="12307" max="12307" width="19.85546875" style="1" customWidth="1"/>
    <col min="12308" max="12308" width="20.85546875" style="1" customWidth="1"/>
    <col min="12309" max="12309" width="20.5703125" style="1" customWidth="1"/>
    <col min="12310" max="12310" width="22.42578125" style="1" customWidth="1"/>
    <col min="12311" max="12315" width="30.85546875" style="1" customWidth="1"/>
    <col min="12316" max="12343" width="0" style="1" hidden="1" customWidth="1"/>
    <col min="12344" max="12344" width="30.85546875" style="1" customWidth="1"/>
    <col min="12345" max="12345" width="0" style="1" hidden="1" customWidth="1"/>
    <col min="12346" max="12346" width="5.85546875" style="1" customWidth="1"/>
    <col min="12347" max="12347" width="18.7109375" style="1" bestFit="1" customWidth="1"/>
    <col min="12348" max="12348" width="19.5703125" style="1" customWidth="1"/>
    <col min="12349" max="12349" width="20.5703125" style="1" customWidth="1"/>
    <col min="12350" max="12350" width="15.28515625" style="1" customWidth="1"/>
    <col min="12351" max="12351" width="17.140625" style="1" customWidth="1"/>
    <col min="12352" max="12352" width="20.85546875" style="1" customWidth="1"/>
    <col min="12353" max="12353" width="16.85546875" style="1" customWidth="1"/>
    <col min="12354" max="12354" width="18.140625" style="1" customWidth="1"/>
    <col min="12355" max="12355" width="23.28515625" style="1" customWidth="1"/>
    <col min="12356" max="12356" width="36" style="1" customWidth="1"/>
    <col min="12357" max="12373" width="30.85546875" style="1" customWidth="1"/>
    <col min="12374" max="12544" width="30.85546875" style="1"/>
    <col min="12545" max="12551" width="0" style="1" hidden="1" customWidth="1"/>
    <col min="12552" max="12552" width="7.42578125" style="1" customWidth="1"/>
    <col min="12553" max="12553" width="30.85546875" style="1" customWidth="1"/>
    <col min="12554" max="12556" width="0" style="1" hidden="1" customWidth="1"/>
    <col min="12557" max="12558" width="30.85546875" style="1" customWidth="1"/>
    <col min="12559" max="12559" width="11" style="1" customWidth="1"/>
    <col min="12560" max="12560" width="10" style="1" customWidth="1"/>
    <col min="12561" max="12561" width="21.140625" style="1" customWidth="1"/>
    <col min="12562" max="12562" width="18.28515625" style="1" customWidth="1"/>
    <col min="12563" max="12563" width="19.85546875" style="1" customWidth="1"/>
    <col min="12564" max="12564" width="20.85546875" style="1" customWidth="1"/>
    <col min="12565" max="12565" width="20.5703125" style="1" customWidth="1"/>
    <col min="12566" max="12566" width="22.42578125" style="1" customWidth="1"/>
    <col min="12567" max="12571" width="30.85546875" style="1" customWidth="1"/>
    <col min="12572" max="12599" width="0" style="1" hidden="1" customWidth="1"/>
    <col min="12600" max="12600" width="30.85546875" style="1" customWidth="1"/>
    <col min="12601" max="12601" width="0" style="1" hidden="1" customWidth="1"/>
    <col min="12602" max="12602" width="5.85546875" style="1" customWidth="1"/>
    <col min="12603" max="12603" width="18.7109375" style="1" bestFit="1" customWidth="1"/>
    <col min="12604" max="12604" width="19.5703125" style="1" customWidth="1"/>
    <col min="12605" max="12605" width="20.5703125" style="1" customWidth="1"/>
    <col min="12606" max="12606" width="15.28515625" style="1" customWidth="1"/>
    <col min="12607" max="12607" width="17.140625" style="1" customWidth="1"/>
    <col min="12608" max="12608" width="20.85546875" style="1" customWidth="1"/>
    <col min="12609" max="12609" width="16.85546875" style="1" customWidth="1"/>
    <col min="12610" max="12610" width="18.140625" style="1" customWidth="1"/>
    <col min="12611" max="12611" width="23.28515625" style="1" customWidth="1"/>
    <col min="12612" max="12612" width="36" style="1" customWidth="1"/>
    <col min="12613" max="12629" width="30.85546875" style="1" customWidth="1"/>
    <col min="12630" max="12800" width="30.85546875" style="1"/>
    <col min="12801" max="12807" width="0" style="1" hidden="1" customWidth="1"/>
    <col min="12808" max="12808" width="7.42578125" style="1" customWidth="1"/>
    <col min="12809" max="12809" width="30.85546875" style="1" customWidth="1"/>
    <col min="12810" max="12812" width="0" style="1" hidden="1" customWidth="1"/>
    <col min="12813" max="12814" width="30.85546875" style="1" customWidth="1"/>
    <col min="12815" max="12815" width="11" style="1" customWidth="1"/>
    <col min="12816" max="12816" width="10" style="1" customWidth="1"/>
    <col min="12817" max="12817" width="21.140625" style="1" customWidth="1"/>
    <col min="12818" max="12818" width="18.28515625" style="1" customWidth="1"/>
    <col min="12819" max="12819" width="19.85546875" style="1" customWidth="1"/>
    <col min="12820" max="12820" width="20.85546875" style="1" customWidth="1"/>
    <col min="12821" max="12821" width="20.5703125" style="1" customWidth="1"/>
    <col min="12822" max="12822" width="22.42578125" style="1" customWidth="1"/>
    <col min="12823" max="12827" width="30.85546875" style="1" customWidth="1"/>
    <col min="12828" max="12855" width="0" style="1" hidden="1" customWidth="1"/>
    <col min="12856" max="12856" width="30.85546875" style="1" customWidth="1"/>
    <col min="12857" max="12857" width="0" style="1" hidden="1" customWidth="1"/>
    <col min="12858" max="12858" width="5.85546875" style="1" customWidth="1"/>
    <col min="12859" max="12859" width="18.7109375" style="1" bestFit="1" customWidth="1"/>
    <col min="12860" max="12860" width="19.5703125" style="1" customWidth="1"/>
    <col min="12861" max="12861" width="20.5703125" style="1" customWidth="1"/>
    <col min="12862" max="12862" width="15.28515625" style="1" customWidth="1"/>
    <col min="12863" max="12863" width="17.140625" style="1" customWidth="1"/>
    <col min="12864" max="12864" width="20.85546875" style="1" customWidth="1"/>
    <col min="12865" max="12865" width="16.85546875" style="1" customWidth="1"/>
    <col min="12866" max="12866" width="18.140625" style="1" customWidth="1"/>
    <col min="12867" max="12867" width="23.28515625" style="1" customWidth="1"/>
    <col min="12868" max="12868" width="36" style="1" customWidth="1"/>
    <col min="12869" max="12885" width="30.85546875" style="1" customWidth="1"/>
    <col min="12886" max="13056" width="30.85546875" style="1"/>
    <col min="13057" max="13063" width="0" style="1" hidden="1" customWidth="1"/>
    <col min="13064" max="13064" width="7.42578125" style="1" customWidth="1"/>
    <col min="13065" max="13065" width="30.85546875" style="1" customWidth="1"/>
    <col min="13066" max="13068" width="0" style="1" hidden="1" customWidth="1"/>
    <col min="13069" max="13070" width="30.85546875" style="1" customWidth="1"/>
    <col min="13071" max="13071" width="11" style="1" customWidth="1"/>
    <col min="13072" max="13072" width="10" style="1" customWidth="1"/>
    <col min="13073" max="13073" width="21.140625" style="1" customWidth="1"/>
    <col min="13074" max="13074" width="18.28515625" style="1" customWidth="1"/>
    <col min="13075" max="13075" width="19.85546875" style="1" customWidth="1"/>
    <col min="13076" max="13076" width="20.85546875" style="1" customWidth="1"/>
    <col min="13077" max="13077" width="20.5703125" style="1" customWidth="1"/>
    <col min="13078" max="13078" width="22.42578125" style="1" customWidth="1"/>
    <col min="13079" max="13083" width="30.85546875" style="1" customWidth="1"/>
    <col min="13084" max="13111" width="0" style="1" hidden="1" customWidth="1"/>
    <col min="13112" max="13112" width="30.85546875" style="1" customWidth="1"/>
    <col min="13113" max="13113" width="0" style="1" hidden="1" customWidth="1"/>
    <col min="13114" max="13114" width="5.85546875" style="1" customWidth="1"/>
    <col min="13115" max="13115" width="18.7109375" style="1" bestFit="1" customWidth="1"/>
    <col min="13116" max="13116" width="19.5703125" style="1" customWidth="1"/>
    <col min="13117" max="13117" width="20.5703125" style="1" customWidth="1"/>
    <col min="13118" max="13118" width="15.28515625" style="1" customWidth="1"/>
    <col min="13119" max="13119" width="17.140625" style="1" customWidth="1"/>
    <col min="13120" max="13120" width="20.85546875" style="1" customWidth="1"/>
    <col min="13121" max="13121" width="16.85546875" style="1" customWidth="1"/>
    <col min="13122" max="13122" width="18.140625" style="1" customWidth="1"/>
    <col min="13123" max="13123" width="23.28515625" style="1" customWidth="1"/>
    <col min="13124" max="13124" width="36" style="1" customWidth="1"/>
    <col min="13125" max="13141" width="30.85546875" style="1" customWidth="1"/>
    <col min="13142" max="13312" width="30.85546875" style="1"/>
    <col min="13313" max="13319" width="0" style="1" hidden="1" customWidth="1"/>
    <col min="13320" max="13320" width="7.42578125" style="1" customWidth="1"/>
    <col min="13321" max="13321" width="30.85546875" style="1" customWidth="1"/>
    <col min="13322" max="13324" width="0" style="1" hidden="1" customWidth="1"/>
    <col min="13325" max="13326" width="30.85546875" style="1" customWidth="1"/>
    <col min="13327" max="13327" width="11" style="1" customWidth="1"/>
    <col min="13328" max="13328" width="10" style="1" customWidth="1"/>
    <col min="13329" max="13329" width="21.140625" style="1" customWidth="1"/>
    <col min="13330" max="13330" width="18.28515625" style="1" customWidth="1"/>
    <col min="13331" max="13331" width="19.85546875" style="1" customWidth="1"/>
    <col min="13332" max="13332" width="20.85546875" style="1" customWidth="1"/>
    <col min="13333" max="13333" width="20.5703125" style="1" customWidth="1"/>
    <col min="13334" max="13334" width="22.42578125" style="1" customWidth="1"/>
    <col min="13335" max="13339" width="30.85546875" style="1" customWidth="1"/>
    <col min="13340" max="13367" width="0" style="1" hidden="1" customWidth="1"/>
    <col min="13368" max="13368" width="30.85546875" style="1" customWidth="1"/>
    <col min="13369" max="13369" width="0" style="1" hidden="1" customWidth="1"/>
    <col min="13370" max="13370" width="5.85546875" style="1" customWidth="1"/>
    <col min="13371" max="13371" width="18.7109375" style="1" bestFit="1" customWidth="1"/>
    <col min="13372" max="13372" width="19.5703125" style="1" customWidth="1"/>
    <col min="13373" max="13373" width="20.5703125" style="1" customWidth="1"/>
    <col min="13374" max="13374" width="15.28515625" style="1" customWidth="1"/>
    <col min="13375" max="13375" width="17.140625" style="1" customWidth="1"/>
    <col min="13376" max="13376" width="20.85546875" style="1" customWidth="1"/>
    <col min="13377" max="13377" width="16.85546875" style="1" customWidth="1"/>
    <col min="13378" max="13378" width="18.140625" style="1" customWidth="1"/>
    <col min="13379" max="13379" width="23.28515625" style="1" customWidth="1"/>
    <col min="13380" max="13380" width="36" style="1" customWidth="1"/>
    <col min="13381" max="13397" width="30.85546875" style="1" customWidth="1"/>
    <col min="13398" max="13568" width="30.85546875" style="1"/>
    <col min="13569" max="13575" width="0" style="1" hidden="1" customWidth="1"/>
    <col min="13576" max="13576" width="7.42578125" style="1" customWidth="1"/>
    <col min="13577" max="13577" width="30.85546875" style="1" customWidth="1"/>
    <col min="13578" max="13580" width="0" style="1" hidden="1" customWidth="1"/>
    <col min="13581" max="13582" width="30.85546875" style="1" customWidth="1"/>
    <col min="13583" max="13583" width="11" style="1" customWidth="1"/>
    <col min="13584" max="13584" width="10" style="1" customWidth="1"/>
    <col min="13585" max="13585" width="21.140625" style="1" customWidth="1"/>
    <col min="13586" max="13586" width="18.28515625" style="1" customWidth="1"/>
    <col min="13587" max="13587" width="19.85546875" style="1" customWidth="1"/>
    <col min="13588" max="13588" width="20.85546875" style="1" customWidth="1"/>
    <col min="13589" max="13589" width="20.5703125" style="1" customWidth="1"/>
    <col min="13590" max="13590" width="22.42578125" style="1" customWidth="1"/>
    <col min="13591" max="13595" width="30.85546875" style="1" customWidth="1"/>
    <col min="13596" max="13623" width="0" style="1" hidden="1" customWidth="1"/>
    <col min="13624" max="13624" width="30.85546875" style="1" customWidth="1"/>
    <col min="13625" max="13625" width="0" style="1" hidden="1" customWidth="1"/>
    <col min="13626" max="13626" width="5.85546875" style="1" customWidth="1"/>
    <col min="13627" max="13627" width="18.7109375" style="1" bestFit="1" customWidth="1"/>
    <col min="13628" max="13628" width="19.5703125" style="1" customWidth="1"/>
    <col min="13629" max="13629" width="20.5703125" style="1" customWidth="1"/>
    <col min="13630" max="13630" width="15.28515625" style="1" customWidth="1"/>
    <col min="13631" max="13631" width="17.140625" style="1" customWidth="1"/>
    <col min="13632" max="13632" width="20.85546875" style="1" customWidth="1"/>
    <col min="13633" max="13633" width="16.85546875" style="1" customWidth="1"/>
    <col min="13634" max="13634" width="18.140625" style="1" customWidth="1"/>
    <col min="13635" max="13635" width="23.28515625" style="1" customWidth="1"/>
    <col min="13636" max="13636" width="36" style="1" customWidth="1"/>
    <col min="13637" max="13653" width="30.85546875" style="1" customWidth="1"/>
    <col min="13654" max="13824" width="30.85546875" style="1"/>
    <col min="13825" max="13831" width="0" style="1" hidden="1" customWidth="1"/>
    <col min="13832" max="13832" width="7.42578125" style="1" customWidth="1"/>
    <col min="13833" max="13833" width="30.85546875" style="1" customWidth="1"/>
    <col min="13834" max="13836" width="0" style="1" hidden="1" customWidth="1"/>
    <col min="13837" max="13838" width="30.85546875" style="1" customWidth="1"/>
    <col min="13839" max="13839" width="11" style="1" customWidth="1"/>
    <col min="13840" max="13840" width="10" style="1" customWidth="1"/>
    <col min="13841" max="13841" width="21.140625" style="1" customWidth="1"/>
    <col min="13842" max="13842" width="18.28515625" style="1" customWidth="1"/>
    <col min="13843" max="13843" width="19.85546875" style="1" customWidth="1"/>
    <col min="13844" max="13844" width="20.85546875" style="1" customWidth="1"/>
    <col min="13845" max="13845" width="20.5703125" style="1" customWidth="1"/>
    <col min="13846" max="13846" width="22.42578125" style="1" customWidth="1"/>
    <col min="13847" max="13851" width="30.85546875" style="1" customWidth="1"/>
    <col min="13852" max="13879" width="0" style="1" hidden="1" customWidth="1"/>
    <col min="13880" max="13880" width="30.85546875" style="1" customWidth="1"/>
    <col min="13881" max="13881" width="0" style="1" hidden="1" customWidth="1"/>
    <col min="13882" max="13882" width="5.85546875" style="1" customWidth="1"/>
    <col min="13883" max="13883" width="18.7109375" style="1" bestFit="1" customWidth="1"/>
    <col min="13884" max="13884" width="19.5703125" style="1" customWidth="1"/>
    <col min="13885" max="13885" width="20.5703125" style="1" customWidth="1"/>
    <col min="13886" max="13886" width="15.28515625" style="1" customWidth="1"/>
    <col min="13887" max="13887" width="17.140625" style="1" customWidth="1"/>
    <col min="13888" max="13888" width="20.85546875" style="1" customWidth="1"/>
    <col min="13889" max="13889" width="16.85546875" style="1" customWidth="1"/>
    <col min="13890" max="13890" width="18.140625" style="1" customWidth="1"/>
    <col min="13891" max="13891" width="23.28515625" style="1" customWidth="1"/>
    <col min="13892" max="13892" width="36" style="1" customWidth="1"/>
    <col min="13893" max="13909" width="30.85546875" style="1" customWidth="1"/>
    <col min="13910" max="14080" width="30.85546875" style="1"/>
    <col min="14081" max="14087" width="0" style="1" hidden="1" customWidth="1"/>
    <col min="14088" max="14088" width="7.42578125" style="1" customWidth="1"/>
    <col min="14089" max="14089" width="30.85546875" style="1" customWidth="1"/>
    <col min="14090" max="14092" width="0" style="1" hidden="1" customWidth="1"/>
    <col min="14093" max="14094" width="30.85546875" style="1" customWidth="1"/>
    <col min="14095" max="14095" width="11" style="1" customWidth="1"/>
    <col min="14096" max="14096" width="10" style="1" customWidth="1"/>
    <col min="14097" max="14097" width="21.140625" style="1" customWidth="1"/>
    <col min="14098" max="14098" width="18.28515625" style="1" customWidth="1"/>
    <col min="14099" max="14099" width="19.85546875" style="1" customWidth="1"/>
    <col min="14100" max="14100" width="20.85546875" style="1" customWidth="1"/>
    <col min="14101" max="14101" width="20.5703125" style="1" customWidth="1"/>
    <col min="14102" max="14102" width="22.42578125" style="1" customWidth="1"/>
    <col min="14103" max="14107" width="30.85546875" style="1" customWidth="1"/>
    <col min="14108" max="14135" width="0" style="1" hidden="1" customWidth="1"/>
    <col min="14136" max="14136" width="30.85546875" style="1" customWidth="1"/>
    <col min="14137" max="14137" width="0" style="1" hidden="1" customWidth="1"/>
    <col min="14138" max="14138" width="5.85546875" style="1" customWidth="1"/>
    <col min="14139" max="14139" width="18.7109375" style="1" bestFit="1" customWidth="1"/>
    <col min="14140" max="14140" width="19.5703125" style="1" customWidth="1"/>
    <col min="14141" max="14141" width="20.5703125" style="1" customWidth="1"/>
    <col min="14142" max="14142" width="15.28515625" style="1" customWidth="1"/>
    <col min="14143" max="14143" width="17.140625" style="1" customWidth="1"/>
    <col min="14144" max="14144" width="20.85546875" style="1" customWidth="1"/>
    <col min="14145" max="14145" width="16.85546875" style="1" customWidth="1"/>
    <col min="14146" max="14146" width="18.140625" style="1" customWidth="1"/>
    <col min="14147" max="14147" width="23.28515625" style="1" customWidth="1"/>
    <col min="14148" max="14148" width="36" style="1" customWidth="1"/>
    <col min="14149" max="14165" width="30.85546875" style="1" customWidth="1"/>
    <col min="14166" max="14336" width="30.85546875" style="1"/>
    <col min="14337" max="14343" width="0" style="1" hidden="1" customWidth="1"/>
    <col min="14344" max="14344" width="7.42578125" style="1" customWidth="1"/>
    <col min="14345" max="14345" width="30.85546875" style="1" customWidth="1"/>
    <col min="14346" max="14348" width="0" style="1" hidden="1" customWidth="1"/>
    <col min="14349" max="14350" width="30.85546875" style="1" customWidth="1"/>
    <col min="14351" max="14351" width="11" style="1" customWidth="1"/>
    <col min="14352" max="14352" width="10" style="1" customWidth="1"/>
    <col min="14353" max="14353" width="21.140625" style="1" customWidth="1"/>
    <col min="14354" max="14354" width="18.28515625" style="1" customWidth="1"/>
    <col min="14355" max="14355" width="19.85546875" style="1" customWidth="1"/>
    <col min="14356" max="14356" width="20.85546875" style="1" customWidth="1"/>
    <col min="14357" max="14357" width="20.5703125" style="1" customWidth="1"/>
    <col min="14358" max="14358" width="22.42578125" style="1" customWidth="1"/>
    <col min="14359" max="14363" width="30.85546875" style="1" customWidth="1"/>
    <col min="14364" max="14391" width="0" style="1" hidden="1" customWidth="1"/>
    <col min="14392" max="14392" width="30.85546875" style="1" customWidth="1"/>
    <col min="14393" max="14393" width="0" style="1" hidden="1" customWidth="1"/>
    <col min="14394" max="14394" width="5.85546875" style="1" customWidth="1"/>
    <col min="14395" max="14395" width="18.7109375" style="1" bestFit="1" customWidth="1"/>
    <col min="14396" max="14396" width="19.5703125" style="1" customWidth="1"/>
    <col min="14397" max="14397" width="20.5703125" style="1" customWidth="1"/>
    <col min="14398" max="14398" width="15.28515625" style="1" customWidth="1"/>
    <col min="14399" max="14399" width="17.140625" style="1" customWidth="1"/>
    <col min="14400" max="14400" width="20.85546875" style="1" customWidth="1"/>
    <col min="14401" max="14401" width="16.85546875" style="1" customWidth="1"/>
    <col min="14402" max="14402" width="18.140625" style="1" customWidth="1"/>
    <col min="14403" max="14403" width="23.28515625" style="1" customWidth="1"/>
    <col min="14404" max="14404" width="36" style="1" customWidth="1"/>
    <col min="14405" max="14421" width="30.85546875" style="1" customWidth="1"/>
    <col min="14422" max="14592" width="30.85546875" style="1"/>
    <col min="14593" max="14599" width="0" style="1" hidden="1" customWidth="1"/>
    <col min="14600" max="14600" width="7.42578125" style="1" customWidth="1"/>
    <col min="14601" max="14601" width="30.85546875" style="1" customWidth="1"/>
    <col min="14602" max="14604" width="0" style="1" hidden="1" customWidth="1"/>
    <col min="14605" max="14606" width="30.85546875" style="1" customWidth="1"/>
    <col min="14607" max="14607" width="11" style="1" customWidth="1"/>
    <col min="14608" max="14608" width="10" style="1" customWidth="1"/>
    <col min="14609" max="14609" width="21.140625" style="1" customWidth="1"/>
    <col min="14610" max="14610" width="18.28515625" style="1" customWidth="1"/>
    <col min="14611" max="14611" width="19.85546875" style="1" customWidth="1"/>
    <col min="14612" max="14612" width="20.85546875" style="1" customWidth="1"/>
    <col min="14613" max="14613" width="20.5703125" style="1" customWidth="1"/>
    <col min="14614" max="14614" width="22.42578125" style="1" customWidth="1"/>
    <col min="14615" max="14619" width="30.85546875" style="1" customWidth="1"/>
    <col min="14620" max="14647" width="0" style="1" hidden="1" customWidth="1"/>
    <col min="14648" max="14648" width="30.85546875" style="1" customWidth="1"/>
    <col min="14649" max="14649" width="0" style="1" hidden="1" customWidth="1"/>
    <col min="14650" max="14650" width="5.85546875" style="1" customWidth="1"/>
    <col min="14651" max="14651" width="18.7109375" style="1" bestFit="1" customWidth="1"/>
    <col min="14652" max="14652" width="19.5703125" style="1" customWidth="1"/>
    <col min="14653" max="14653" width="20.5703125" style="1" customWidth="1"/>
    <col min="14654" max="14654" width="15.28515625" style="1" customWidth="1"/>
    <col min="14655" max="14655" width="17.140625" style="1" customWidth="1"/>
    <col min="14656" max="14656" width="20.85546875" style="1" customWidth="1"/>
    <col min="14657" max="14657" width="16.85546875" style="1" customWidth="1"/>
    <col min="14658" max="14658" width="18.140625" style="1" customWidth="1"/>
    <col min="14659" max="14659" width="23.28515625" style="1" customWidth="1"/>
    <col min="14660" max="14660" width="36" style="1" customWidth="1"/>
    <col min="14661" max="14677" width="30.85546875" style="1" customWidth="1"/>
    <col min="14678" max="14848" width="30.85546875" style="1"/>
    <col min="14849" max="14855" width="0" style="1" hidden="1" customWidth="1"/>
    <col min="14856" max="14856" width="7.42578125" style="1" customWidth="1"/>
    <col min="14857" max="14857" width="30.85546875" style="1" customWidth="1"/>
    <col min="14858" max="14860" width="0" style="1" hidden="1" customWidth="1"/>
    <col min="14861" max="14862" width="30.85546875" style="1" customWidth="1"/>
    <col min="14863" max="14863" width="11" style="1" customWidth="1"/>
    <col min="14864" max="14864" width="10" style="1" customWidth="1"/>
    <col min="14865" max="14865" width="21.140625" style="1" customWidth="1"/>
    <col min="14866" max="14866" width="18.28515625" style="1" customWidth="1"/>
    <col min="14867" max="14867" width="19.85546875" style="1" customWidth="1"/>
    <col min="14868" max="14868" width="20.85546875" style="1" customWidth="1"/>
    <col min="14869" max="14869" width="20.5703125" style="1" customWidth="1"/>
    <col min="14870" max="14870" width="22.42578125" style="1" customWidth="1"/>
    <col min="14871" max="14875" width="30.85546875" style="1" customWidth="1"/>
    <col min="14876" max="14903" width="0" style="1" hidden="1" customWidth="1"/>
    <col min="14904" max="14904" width="30.85546875" style="1" customWidth="1"/>
    <col min="14905" max="14905" width="0" style="1" hidden="1" customWidth="1"/>
    <col min="14906" max="14906" width="5.85546875" style="1" customWidth="1"/>
    <col min="14907" max="14907" width="18.7109375" style="1" bestFit="1" customWidth="1"/>
    <col min="14908" max="14908" width="19.5703125" style="1" customWidth="1"/>
    <col min="14909" max="14909" width="20.5703125" style="1" customWidth="1"/>
    <col min="14910" max="14910" width="15.28515625" style="1" customWidth="1"/>
    <col min="14911" max="14911" width="17.140625" style="1" customWidth="1"/>
    <col min="14912" max="14912" width="20.85546875" style="1" customWidth="1"/>
    <col min="14913" max="14913" width="16.85546875" style="1" customWidth="1"/>
    <col min="14914" max="14914" width="18.140625" style="1" customWidth="1"/>
    <col min="14915" max="14915" width="23.28515625" style="1" customWidth="1"/>
    <col min="14916" max="14916" width="36" style="1" customWidth="1"/>
    <col min="14917" max="14933" width="30.85546875" style="1" customWidth="1"/>
    <col min="14934" max="15104" width="30.85546875" style="1"/>
    <col min="15105" max="15111" width="0" style="1" hidden="1" customWidth="1"/>
    <col min="15112" max="15112" width="7.42578125" style="1" customWidth="1"/>
    <col min="15113" max="15113" width="30.85546875" style="1" customWidth="1"/>
    <col min="15114" max="15116" width="0" style="1" hidden="1" customWidth="1"/>
    <col min="15117" max="15118" width="30.85546875" style="1" customWidth="1"/>
    <col min="15119" max="15119" width="11" style="1" customWidth="1"/>
    <col min="15120" max="15120" width="10" style="1" customWidth="1"/>
    <col min="15121" max="15121" width="21.140625" style="1" customWidth="1"/>
    <col min="15122" max="15122" width="18.28515625" style="1" customWidth="1"/>
    <col min="15123" max="15123" width="19.85546875" style="1" customWidth="1"/>
    <col min="15124" max="15124" width="20.85546875" style="1" customWidth="1"/>
    <col min="15125" max="15125" width="20.5703125" style="1" customWidth="1"/>
    <col min="15126" max="15126" width="22.42578125" style="1" customWidth="1"/>
    <col min="15127" max="15131" width="30.85546875" style="1" customWidth="1"/>
    <col min="15132" max="15159" width="0" style="1" hidden="1" customWidth="1"/>
    <col min="15160" max="15160" width="30.85546875" style="1" customWidth="1"/>
    <col min="15161" max="15161" width="0" style="1" hidden="1" customWidth="1"/>
    <col min="15162" max="15162" width="5.85546875" style="1" customWidth="1"/>
    <col min="15163" max="15163" width="18.7109375" style="1" bestFit="1" customWidth="1"/>
    <col min="15164" max="15164" width="19.5703125" style="1" customWidth="1"/>
    <col min="15165" max="15165" width="20.5703125" style="1" customWidth="1"/>
    <col min="15166" max="15166" width="15.28515625" style="1" customWidth="1"/>
    <col min="15167" max="15167" width="17.140625" style="1" customWidth="1"/>
    <col min="15168" max="15168" width="20.85546875" style="1" customWidth="1"/>
    <col min="15169" max="15169" width="16.85546875" style="1" customWidth="1"/>
    <col min="15170" max="15170" width="18.140625" style="1" customWidth="1"/>
    <col min="15171" max="15171" width="23.28515625" style="1" customWidth="1"/>
    <col min="15172" max="15172" width="36" style="1" customWidth="1"/>
    <col min="15173" max="15189" width="30.85546875" style="1" customWidth="1"/>
    <col min="15190" max="15360" width="30.85546875" style="1"/>
    <col min="15361" max="15367" width="0" style="1" hidden="1" customWidth="1"/>
    <col min="15368" max="15368" width="7.42578125" style="1" customWidth="1"/>
    <col min="15369" max="15369" width="30.85546875" style="1" customWidth="1"/>
    <col min="15370" max="15372" width="0" style="1" hidden="1" customWidth="1"/>
    <col min="15373" max="15374" width="30.85546875" style="1" customWidth="1"/>
    <col min="15375" max="15375" width="11" style="1" customWidth="1"/>
    <col min="15376" max="15376" width="10" style="1" customWidth="1"/>
    <col min="15377" max="15377" width="21.140625" style="1" customWidth="1"/>
    <col min="15378" max="15378" width="18.28515625" style="1" customWidth="1"/>
    <col min="15379" max="15379" width="19.85546875" style="1" customWidth="1"/>
    <col min="15380" max="15380" width="20.85546875" style="1" customWidth="1"/>
    <col min="15381" max="15381" width="20.5703125" style="1" customWidth="1"/>
    <col min="15382" max="15382" width="22.42578125" style="1" customWidth="1"/>
    <col min="15383" max="15387" width="30.85546875" style="1" customWidth="1"/>
    <col min="15388" max="15415" width="0" style="1" hidden="1" customWidth="1"/>
    <col min="15416" max="15416" width="30.85546875" style="1" customWidth="1"/>
    <col min="15417" max="15417" width="0" style="1" hidden="1" customWidth="1"/>
    <col min="15418" max="15418" width="5.85546875" style="1" customWidth="1"/>
    <col min="15419" max="15419" width="18.7109375" style="1" bestFit="1" customWidth="1"/>
    <col min="15420" max="15420" width="19.5703125" style="1" customWidth="1"/>
    <col min="15421" max="15421" width="20.5703125" style="1" customWidth="1"/>
    <col min="15422" max="15422" width="15.28515625" style="1" customWidth="1"/>
    <col min="15423" max="15423" width="17.140625" style="1" customWidth="1"/>
    <col min="15424" max="15424" width="20.85546875" style="1" customWidth="1"/>
    <col min="15425" max="15425" width="16.85546875" style="1" customWidth="1"/>
    <col min="15426" max="15426" width="18.140625" style="1" customWidth="1"/>
    <col min="15427" max="15427" width="23.28515625" style="1" customWidth="1"/>
    <col min="15428" max="15428" width="36" style="1" customWidth="1"/>
    <col min="15429" max="15445" width="30.85546875" style="1" customWidth="1"/>
    <col min="15446" max="15616" width="30.85546875" style="1"/>
    <col min="15617" max="15623" width="0" style="1" hidden="1" customWidth="1"/>
    <col min="15624" max="15624" width="7.42578125" style="1" customWidth="1"/>
    <col min="15625" max="15625" width="30.85546875" style="1" customWidth="1"/>
    <col min="15626" max="15628" width="0" style="1" hidden="1" customWidth="1"/>
    <col min="15629" max="15630" width="30.85546875" style="1" customWidth="1"/>
    <col min="15631" max="15631" width="11" style="1" customWidth="1"/>
    <col min="15632" max="15632" width="10" style="1" customWidth="1"/>
    <col min="15633" max="15633" width="21.140625" style="1" customWidth="1"/>
    <col min="15634" max="15634" width="18.28515625" style="1" customWidth="1"/>
    <col min="15635" max="15635" width="19.85546875" style="1" customWidth="1"/>
    <col min="15636" max="15636" width="20.85546875" style="1" customWidth="1"/>
    <col min="15637" max="15637" width="20.5703125" style="1" customWidth="1"/>
    <col min="15638" max="15638" width="22.42578125" style="1" customWidth="1"/>
    <col min="15639" max="15643" width="30.85546875" style="1" customWidth="1"/>
    <col min="15644" max="15671" width="0" style="1" hidden="1" customWidth="1"/>
    <col min="15672" max="15672" width="30.85546875" style="1" customWidth="1"/>
    <col min="15673" max="15673" width="0" style="1" hidden="1" customWidth="1"/>
    <col min="15674" max="15674" width="5.85546875" style="1" customWidth="1"/>
    <col min="15675" max="15675" width="18.7109375" style="1" bestFit="1" customWidth="1"/>
    <col min="15676" max="15676" width="19.5703125" style="1" customWidth="1"/>
    <col min="15677" max="15677" width="20.5703125" style="1" customWidth="1"/>
    <col min="15678" max="15678" width="15.28515625" style="1" customWidth="1"/>
    <col min="15679" max="15679" width="17.140625" style="1" customWidth="1"/>
    <col min="15680" max="15680" width="20.85546875" style="1" customWidth="1"/>
    <col min="15681" max="15681" width="16.85546875" style="1" customWidth="1"/>
    <col min="15682" max="15682" width="18.140625" style="1" customWidth="1"/>
    <col min="15683" max="15683" width="23.28515625" style="1" customWidth="1"/>
    <col min="15684" max="15684" width="36" style="1" customWidth="1"/>
    <col min="15685" max="15701" width="30.85546875" style="1" customWidth="1"/>
    <col min="15702" max="15872" width="30.85546875" style="1"/>
    <col min="15873" max="15879" width="0" style="1" hidden="1" customWidth="1"/>
    <col min="15880" max="15880" width="7.42578125" style="1" customWidth="1"/>
    <col min="15881" max="15881" width="30.85546875" style="1" customWidth="1"/>
    <col min="15882" max="15884" width="0" style="1" hidden="1" customWidth="1"/>
    <col min="15885" max="15886" width="30.85546875" style="1" customWidth="1"/>
    <col min="15887" max="15887" width="11" style="1" customWidth="1"/>
    <col min="15888" max="15888" width="10" style="1" customWidth="1"/>
    <col min="15889" max="15889" width="21.140625" style="1" customWidth="1"/>
    <col min="15890" max="15890" width="18.28515625" style="1" customWidth="1"/>
    <col min="15891" max="15891" width="19.85546875" style="1" customWidth="1"/>
    <col min="15892" max="15892" width="20.85546875" style="1" customWidth="1"/>
    <col min="15893" max="15893" width="20.5703125" style="1" customWidth="1"/>
    <col min="15894" max="15894" width="22.42578125" style="1" customWidth="1"/>
    <col min="15895" max="15899" width="30.85546875" style="1" customWidth="1"/>
    <col min="15900" max="15927" width="0" style="1" hidden="1" customWidth="1"/>
    <col min="15928" max="15928" width="30.85546875" style="1" customWidth="1"/>
    <col min="15929" max="15929" width="0" style="1" hidden="1" customWidth="1"/>
    <col min="15930" max="15930" width="5.85546875" style="1" customWidth="1"/>
    <col min="15931" max="15931" width="18.7109375" style="1" bestFit="1" customWidth="1"/>
    <col min="15932" max="15932" width="19.5703125" style="1" customWidth="1"/>
    <col min="15933" max="15933" width="20.5703125" style="1" customWidth="1"/>
    <col min="15934" max="15934" width="15.28515625" style="1" customWidth="1"/>
    <col min="15935" max="15935" width="17.140625" style="1" customWidth="1"/>
    <col min="15936" max="15936" width="20.85546875" style="1" customWidth="1"/>
    <col min="15937" max="15937" width="16.85546875" style="1" customWidth="1"/>
    <col min="15938" max="15938" width="18.140625" style="1" customWidth="1"/>
    <col min="15939" max="15939" width="23.28515625" style="1" customWidth="1"/>
    <col min="15940" max="15940" width="36" style="1" customWidth="1"/>
    <col min="15941" max="15957" width="30.85546875" style="1" customWidth="1"/>
    <col min="15958" max="16128" width="30.85546875" style="1"/>
    <col min="16129" max="16135" width="0" style="1" hidden="1" customWidth="1"/>
    <col min="16136" max="16136" width="7.42578125" style="1" customWidth="1"/>
    <col min="16137" max="16137" width="30.85546875" style="1" customWidth="1"/>
    <col min="16138" max="16140" width="0" style="1" hidden="1" customWidth="1"/>
    <col min="16141" max="16142" width="30.85546875" style="1" customWidth="1"/>
    <col min="16143" max="16143" width="11" style="1" customWidth="1"/>
    <col min="16144" max="16144" width="10" style="1" customWidth="1"/>
    <col min="16145" max="16145" width="21.140625" style="1" customWidth="1"/>
    <col min="16146" max="16146" width="18.28515625" style="1" customWidth="1"/>
    <col min="16147" max="16147" width="19.85546875" style="1" customWidth="1"/>
    <col min="16148" max="16148" width="20.85546875" style="1" customWidth="1"/>
    <col min="16149" max="16149" width="20.5703125" style="1" customWidth="1"/>
    <col min="16150" max="16150" width="22.42578125" style="1" customWidth="1"/>
    <col min="16151" max="16155" width="30.85546875" style="1" customWidth="1"/>
    <col min="16156" max="16183" width="0" style="1" hidden="1" customWidth="1"/>
    <col min="16184" max="16184" width="30.85546875" style="1" customWidth="1"/>
    <col min="16185" max="16185" width="0" style="1" hidden="1" customWidth="1"/>
    <col min="16186" max="16186" width="5.85546875" style="1" customWidth="1"/>
    <col min="16187" max="16187" width="18.7109375" style="1" bestFit="1" customWidth="1"/>
    <col min="16188" max="16188" width="19.5703125" style="1" customWidth="1"/>
    <col min="16189" max="16189" width="20.5703125" style="1" customWidth="1"/>
    <col min="16190" max="16190" width="15.28515625" style="1" customWidth="1"/>
    <col min="16191" max="16191" width="17.140625" style="1" customWidth="1"/>
    <col min="16192" max="16192" width="20.85546875" style="1" customWidth="1"/>
    <col min="16193" max="16193" width="16.85546875" style="1" customWidth="1"/>
    <col min="16194" max="16194" width="18.140625" style="1" customWidth="1"/>
    <col min="16195" max="16195" width="23.28515625" style="1" customWidth="1"/>
    <col min="16196" max="16196" width="36" style="1" customWidth="1"/>
    <col min="16197" max="16213" width="30.85546875" style="1" customWidth="1"/>
    <col min="16214" max="16384" width="30.85546875" style="1"/>
  </cols>
  <sheetData>
    <row r="1" spans="1:64" s="253" customFormat="1" ht="9" customHeight="1">
      <c r="A1" s="237"/>
      <c r="B1" s="238"/>
      <c r="C1" s="238"/>
      <c r="D1" s="239"/>
      <c r="E1" s="240" t="s">
        <v>201</v>
      </c>
      <c r="F1" s="241"/>
      <c r="G1" s="241"/>
      <c r="H1" s="241"/>
      <c r="I1" s="241"/>
      <c r="J1" s="241"/>
      <c r="K1" s="241"/>
      <c r="L1" s="241"/>
      <c r="M1" s="241"/>
      <c r="N1" s="242"/>
      <c r="O1" s="243" t="s">
        <v>202</v>
      </c>
      <c r="P1" s="244"/>
      <c r="Q1" s="244"/>
      <c r="R1" s="245"/>
      <c r="S1" s="246"/>
      <c r="T1" s="247"/>
      <c r="U1" s="247"/>
      <c r="V1" s="248"/>
      <c r="W1" s="246"/>
      <c r="X1" s="247"/>
      <c r="Y1" s="249"/>
      <c r="Z1" s="250" t="s">
        <v>201</v>
      </c>
      <c r="AA1" s="251"/>
      <c r="AB1" s="251"/>
      <c r="AC1" s="251"/>
      <c r="AD1" s="251"/>
      <c r="AE1" s="251"/>
      <c r="AF1" s="251"/>
      <c r="AG1" s="251"/>
      <c r="AH1" s="251"/>
      <c r="AI1" s="251"/>
      <c r="AJ1" s="252"/>
      <c r="AK1" s="243" t="s">
        <v>202</v>
      </c>
      <c r="AL1" s="244"/>
      <c r="AM1" s="244"/>
      <c r="AN1" s="245"/>
      <c r="AO1" s="246"/>
      <c r="AP1" s="247"/>
      <c r="AQ1" s="247"/>
      <c r="AR1" s="248"/>
      <c r="AV1" s="254"/>
      <c r="BB1" s="254"/>
    </row>
    <row r="2" spans="1:64" s="253" customFormat="1" ht="9" customHeight="1">
      <c r="A2" s="255"/>
      <c r="B2" s="256"/>
      <c r="C2" s="256"/>
      <c r="D2" s="257"/>
      <c r="E2" s="258"/>
      <c r="F2" s="259"/>
      <c r="G2" s="259"/>
      <c r="H2" s="259"/>
      <c r="I2" s="259"/>
      <c r="J2" s="259"/>
      <c r="K2" s="259"/>
      <c r="L2" s="259"/>
      <c r="M2" s="259"/>
      <c r="N2" s="260"/>
      <c r="O2" s="261"/>
      <c r="P2" s="262"/>
      <c r="Q2" s="262"/>
      <c r="R2" s="263"/>
      <c r="S2" s="264"/>
      <c r="T2" s="265"/>
      <c r="U2" s="265"/>
      <c r="V2" s="266"/>
      <c r="W2" s="264"/>
      <c r="X2" s="265"/>
      <c r="Y2" s="267"/>
      <c r="Z2" s="268"/>
      <c r="AA2" s="269"/>
      <c r="AB2" s="269"/>
      <c r="AC2" s="269"/>
      <c r="AD2" s="269"/>
      <c r="AE2" s="269"/>
      <c r="AF2" s="269"/>
      <c r="AG2" s="269"/>
      <c r="AH2" s="269"/>
      <c r="AI2" s="269"/>
      <c r="AJ2" s="270"/>
      <c r="AK2" s="261"/>
      <c r="AL2" s="262"/>
      <c r="AM2" s="262"/>
      <c r="AN2" s="263"/>
      <c r="AO2" s="264"/>
      <c r="AP2" s="265"/>
      <c r="AQ2" s="265"/>
      <c r="AR2" s="266"/>
      <c r="AV2" s="254"/>
      <c r="BB2" s="254"/>
    </row>
    <row r="3" spans="1:64" s="253" customFormat="1" ht="9" customHeight="1">
      <c r="A3" s="255"/>
      <c r="B3" s="256"/>
      <c r="C3" s="256"/>
      <c r="D3" s="257"/>
      <c r="E3" s="258"/>
      <c r="F3" s="259"/>
      <c r="G3" s="259"/>
      <c r="H3" s="259"/>
      <c r="I3" s="259"/>
      <c r="J3" s="259"/>
      <c r="K3" s="259"/>
      <c r="L3" s="259"/>
      <c r="M3" s="259"/>
      <c r="N3" s="260"/>
      <c r="O3" s="261"/>
      <c r="P3" s="262"/>
      <c r="Q3" s="262"/>
      <c r="R3" s="263"/>
      <c r="S3" s="264"/>
      <c r="T3" s="265"/>
      <c r="U3" s="265"/>
      <c r="V3" s="266"/>
      <c r="W3" s="264"/>
      <c r="X3" s="265"/>
      <c r="Y3" s="267"/>
      <c r="Z3" s="268"/>
      <c r="AA3" s="269"/>
      <c r="AB3" s="269"/>
      <c r="AC3" s="269"/>
      <c r="AD3" s="269"/>
      <c r="AE3" s="269"/>
      <c r="AF3" s="269"/>
      <c r="AG3" s="269"/>
      <c r="AH3" s="269"/>
      <c r="AI3" s="269"/>
      <c r="AJ3" s="270"/>
      <c r="AK3" s="261"/>
      <c r="AL3" s="262"/>
      <c r="AM3" s="262"/>
      <c r="AN3" s="263"/>
      <c r="AO3" s="264"/>
      <c r="AP3" s="265"/>
      <c r="AQ3" s="265"/>
      <c r="AR3" s="266"/>
      <c r="AV3" s="254"/>
      <c r="BB3" s="254"/>
    </row>
    <row r="4" spans="1:64" s="253" customFormat="1" ht="9" customHeight="1">
      <c r="A4" s="255"/>
      <c r="B4" s="256"/>
      <c r="C4" s="256"/>
      <c r="D4" s="257"/>
      <c r="E4" s="258"/>
      <c r="F4" s="259"/>
      <c r="G4" s="259"/>
      <c r="H4" s="259"/>
      <c r="I4" s="259"/>
      <c r="J4" s="259"/>
      <c r="K4" s="259"/>
      <c r="L4" s="259"/>
      <c r="M4" s="259"/>
      <c r="N4" s="260"/>
      <c r="O4" s="261"/>
      <c r="P4" s="262"/>
      <c r="Q4" s="262"/>
      <c r="R4" s="263"/>
      <c r="S4" s="264"/>
      <c r="T4" s="265"/>
      <c r="U4" s="265"/>
      <c r="V4" s="266"/>
      <c r="W4" s="264"/>
      <c r="X4" s="265"/>
      <c r="Y4" s="267"/>
      <c r="Z4" s="268"/>
      <c r="AA4" s="269"/>
      <c r="AB4" s="269"/>
      <c r="AC4" s="269"/>
      <c r="AD4" s="269"/>
      <c r="AE4" s="269"/>
      <c r="AF4" s="269"/>
      <c r="AG4" s="269"/>
      <c r="AH4" s="269"/>
      <c r="AI4" s="269"/>
      <c r="AJ4" s="270"/>
      <c r="AK4" s="261"/>
      <c r="AL4" s="262"/>
      <c r="AM4" s="262"/>
      <c r="AN4" s="263"/>
      <c r="AO4" s="264"/>
      <c r="AP4" s="265"/>
      <c r="AQ4" s="265"/>
      <c r="AR4" s="266"/>
      <c r="AV4" s="254"/>
      <c r="BB4" s="254"/>
    </row>
    <row r="5" spans="1:64" s="253" customFormat="1" ht="9" customHeight="1">
      <c r="A5" s="255"/>
      <c r="B5" s="256"/>
      <c r="C5" s="256"/>
      <c r="D5" s="257"/>
      <c r="E5" s="258"/>
      <c r="F5" s="259"/>
      <c r="G5" s="259"/>
      <c r="H5" s="259"/>
      <c r="I5" s="259"/>
      <c r="J5" s="259"/>
      <c r="K5" s="259"/>
      <c r="L5" s="259"/>
      <c r="M5" s="259"/>
      <c r="N5" s="260"/>
      <c r="O5" s="261"/>
      <c r="P5" s="262"/>
      <c r="Q5" s="262"/>
      <c r="R5" s="263"/>
      <c r="S5" s="264"/>
      <c r="T5" s="265"/>
      <c r="U5" s="265"/>
      <c r="V5" s="266"/>
      <c r="W5" s="264"/>
      <c r="X5" s="265"/>
      <c r="Y5" s="267"/>
      <c r="Z5" s="268"/>
      <c r="AA5" s="269"/>
      <c r="AB5" s="269"/>
      <c r="AC5" s="269"/>
      <c r="AD5" s="269"/>
      <c r="AE5" s="269"/>
      <c r="AF5" s="269"/>
      <c r="AG5" s="269"/>
      <c r="AH5" s="269"/>
      <c r="AI5" s="269"/>
      <c r="AJ5" s="270"/>
      <c r="AK5" s="261"/>
      <c r="AL5" s="262"/>
      <c r="AM5" s="262"/>
      <c r="AN5" s="263"/>
      <c r="AO5" s="264"/>
      <c r="AP5" s="265"/>
      <c r="AQ5" s="265"/>
      <c r="AR5" s="266"/>
      <c r="AV5" s="254"/>
      <c r="BB5" s="254"/>
    </row>
    <row r="6" spans="1:64" s="253" customFormat="1" ht="9" customHeight="1">
      <c r="A6" s="255"/>
      <c r="B6" s="256"/>
      <c r="C6" s="256"/>
      <c r="D6" s="257"/>
      <c r="E6" s="258"/>
      <c r="F6" s="259"/>
      <c r="G6" s="259"/>
      <c r="H6" s="259"/>
      <c r="I6" s="259"/>
      <c r="J6" s="259"/>
      <c r="K6" s="259"/>
      <c r="L6" s="259"/>
      <c r="M6" s="259"/>
      <c r="N6" s="260"/>
      <c r="O6" s="261"/>
      <c r="P6" s="262"/>
      <c r="Q6" s="262"/>
      <c r="R6" s="263"/>
      <c r="S6" s="264"/>
      <c r="T6" s="265"/>
      <c r="U6" s="265"/>
      <c r="V6" s="266"/>
      <c r="W6" s="264"/>
      <c r="X6" s="265"/>
      <c r="Y6" s="267"/>
      <c r="Z6" s="268"/>
      <c r="AA6" s="269"/>
      <c r="AB6" s="269"/>
      <c r="AC6" s="269"/>
      <c r="AD6" s="269"/>
      <c r="AE6" s="269"/>
      <c r="AF6" s="269"/>
      <c r="AG6" s="269"/>
      <c r="AH6" s="269"/>
      <c r="AI6" s="269"/>
      <c r="AJ6" s="270"/>
      <c r="AK6" s="261"/>
      <c r="AL6" s="262"/>
      <c r="AM6" s="262"/>
      <c r="AN6" s="263"/>
      <c r="AO6" s="264"/>
      <c r="AP6" s="265"/>
      <c r="AQ6" s="265"/>
      <c r="AR6" s="266"/>
      <c r="AV6" s="254"/>
      <c r="BB6" s="254"/>
    </row>
    <row r="7" spans="1:64" s="253" customFormat="1" ht="9" customHeight="1">
      <c r="A7" s="255"/>
      <c r="B7" s="256"/>
      <c r="C7" s="256"/>
      <c r="D7" s="257"/>
      <c r="E7" s="258"/>
      <c r="F7" s="259"/>
      <c r="G7" s="259"/>
      <c r="H7" s="259"/>
      <c r="I7" s="259"/>
      <c r="J7" s="259"/>
      <c r="K7" s="259"/>
      <c r="L7" s="259"/>
      <c r="M7" s="259"/>
      <c r="N7" s="260"/>
      <c r="O7" s="261"/>
      <c r="P7" s="262"/>
      <c r="Q7" s="262"/>
      <c r="R7" s="263"/>
      <c r="S7" s="264"/>
      <c r="T7" s="265"/>
      <c r="U7" s="265"/>
      <c r="V7" s="266"/>
      <c r="W7" s="264"/>
      <c r="X7" s="265"/>
      <c r="Y7" s="267"/>
      <c r="Z7" s="268"/>
      <c r="AA7" s="269"/>
      <c r="AB7" s="269"/>
      <c r="AC7" s="269"/>
      <c r="AD7" s="269"/>
      <c r="AE7" s="269"/>
      <c r="AF7" s="269"/>
      <c r="AG7" s="269"/>
      <c r="AH7" s="269"/>
      <c r="AI7" s="269"/>
      <c r="AJ7" s="270"/>
      <c r="AK7" s="261"/>
      <c r="AL7" s="262"/>
      <c r="AM7" s="262"/>
      <c r="AN7" s="263"/>
      <c r="AO7" s="264"/>
      <c r="AP7" s="265"/>
      <c r="AQ7" s="265"/>
      <c r="AR7" s="266"/>
      <c r="AV7" s="254"/>
      <c r="BB7" s="254"/>
    </row>
    <row r="8" spans="1:64" s="253" customFormat="1" ht="9" customHeight="1" thickBot="1">
      <c r="A8" s="271"/>
      <c r="B8" s="272"/>
      <c r="C8" s="272"/>
      <c r="D8" s="273"/>
      <c r="E8" s="274"/>
      <c r="F8" s="275"/>
      <c r="G8" s="275"/>
      <c r="H8" s="275"/>
      <c r="I8" s="275"/>
      <c r="J8" s="275"/>
      <c r="K8" s="275"/>
      <c r="L8" s="275"/>
      <c r="M8" s="275"/>
      <c r="N8" s="276"/>
      <c r="O8" s="277"/>
      <c r="P8" s="278"/>
      <c r="Q8" s="278"/>
      <c r="R8" s="279"/>
      <c r="S8" s="280"/>
      <c r="T8" s="281"/>
      <c r="U8" s="281"/>
      <c r="V8" s="282"/>
      <c r="W8" s="280"/>
      <c r="X8" s="281"/>
      <c r="Y8" s="283"/>
      <c r="Z8" s="284"/>
      <c r="AA8" s="285"/>
      <c r="AB8" s="285"/>
      <c r="AC8" s="285"/>
      <c r="AD8" s="285"/>
      <c r="AE8" s="285"/>
      <c r="AF8" s="285"/>
      <c r="AG8" s="285"/>
      <c r="AH8" s="285"/>
      <c r="AI8" s="285"/>
      <c r="AJ8" s="286"/>
      <c r="AK8" s="277"/>
      <c r="AL8" s="278"/>
      <c r="AM8" s="278"/>
      <c r="AN8" s="279"/>
      <c r="AO8" s="280"/>
      <c r="AP8" s="281"/>
      <c r="AQ8" s="281"/>
      <c r="AR8" s="282"/>
      <c r="AV8" s="254"/>
      <c r="BB8" s="254"/>
    </row>
    <row r="12" spans="1:64" ht="9" customHeight="1">
      <c r="I12" s="287" t="s">
        <v>203</v>
      </c>
      <c r="J12" s="287"/>
    </row>
    <row r="13" spans="1:64" ht="9" customHeight="1">
      <c r="I13" s="287" t="s">
        <v>204</v>
      </c>
      <c r="J13" s="287"/>
    </row>
    <row r="14" spans="1:64" ht="9" customHeight="1">
      <c r="I14" s="287" t="s">
        <v>205</v>
      </c>
      <c r="J14" s="287"/>
    </row>
    <row r="15" spans="1:64" ht="9" customHeight="1">
      <c r="I15" s="287" t="s">
        <v>206</v>
      </c>
      <c r="J15" s="287"/>
    </row>
    <row r="16" spans="1:64" ht="15">
      <c r="G16" s="289" t="s">
        <v>207</v>
      </c>
      <c r="H16" s="290" t="s">
        <v>208</v>
      </c>
      <c r="I16" s="290" t="s">
        <v>9</v>
      </c>
      <c r="J16" s="235" t="s">
        <v>106</v>
      </c>
      <c r="K16" s="225"/>
      <c r="L16" s="226"/>
      <c r="M16" s="210"/>
      <c r="N16" s="210"/>
      <c r="O16" s="234" t="s">
        <v>0</v>
      </c>
      <c r="P16" s="234"/>
      <c r="Q16" s="234" t="s">
        <v>112</v>
      </c>
      <c r="R16" s="234"/>
      <c r="S16" s="234" t="s">
        <v>113</v>
      </c>
      <c r="T16" s="234"/>
      <c r="U16" s="234" t="s">
        <v>114</v>
      </c>
      <c r="V16" s="234"/>
      <c r="W16" s="213" t="s">
        <v>108</v>
      </c>
      <c r="X16" s="213" t="s">
        <v>109</v>
      </c>
      <c r="Y16" s="213" t="s">
        <v>110</v>
      </c>
      <c r="Z16" s="213" t="s">
        <v>111</v>
      </c>
      <c r="AA16" s="213" t="s">
        <v>2</v>
      </c>
      <c r="AB16" s="213" t="s">
        <v>209</v>
      </c>
      <c r="AC16" s="213" t="s">
        <v>210</v>
      </c>
      <c r="AD16" s="213"/>
      <c r="AE16" s="213" t="s">
        <v>211</v>
      </c>
      <c r="AF16" s="213"/>
      <c r="AG16" s="213" t="s">
        <v>212</v>
      </c>
      <c r="AH16" s="213"/>
      <c r="AI16" s="213" t="s">
        <v>213</v>
      </c>
      <c r="AJ16" s="213"/>
      <c r="AK16" s="213" t="s">
        <v>214</v>
      </c>
      <c r="AL16" s="213"/>
      <c r="AM16" s="213" t="s">
        <v>215</v>
      </c>
      <c r="AN16" s="213"/>
      <c r="AO16" s="213" t="s">
        <v>216</v>
      </c>
      <c r="AP16" s="213"/>
      <c r="AQ16" s="213" t="s">
        <v>217</v>
      </c>
      <c r="AR16" s="213"/>
      <c r="BG16" s="212" t="s">
        <v>112</v>
      </c>
      <c r="BH16" s="212"/>
      <c r="BI16" s="212" t="s">
        <v>113</v>
      </c>
      <c r="BJ16" s="212"/>
      <c r="BK16" s="212" t="s">
        <v>114</v>
      </c>
      <c r="BL16" s="212"/>
    </row>
    <row r="17" spans="1:85" ht="51" customHeight="1" thickBot="1">
      <c r="A17" s="91" t="s">
        <v>218</v>
      </c>
      <c r="B17" s="91" t="s">
        <v>208</v>
      </c>
      <c r="C17" s="91" t="s">
        <v>219</v>
      </c>
      <c r="D17" s="91" t="s">
        <v>220</v>
      </c>
      <c r="E17" s="91" t="s">
        <v>221</v>
      </c>
      <c r="F17" s="91" t="s">
        <v>222</v>
      </c>
      <c r="G17" s="291"/>
      <c r="H17" s="290"/>
      <c r="I17" s="290"/>
      <c r="J17" s="96" t="s">
        <v>4</v>
      </c>
      <c r="K17" s="96" t="s">
        <v>5</v>
      </c>
      <c r="L17" s="96" t="s">
        <v>6</v>
      </c>
      <c r="M17" s="96" t="s">
        <v>107</v>
      </c>
      <c r="N17" s="96" t="s">
        <v>7</v>
      </c>
      <c r="O17" s="211" t="s">
        <v>24</v>
      </c>
      <c r="P17" s="211" t="s">
        <v>223</v>
      </c>
      <c r="Q17" s="211" t="s">
        <v>117</v>
      </c>
      <c r="R17" s="211" t="s">
        <v>118</v>
      </c>
      <c r="S17" s="211" t="s">
        <v>119</v>
      </c>
      <c r="T17" s="211" t="s">
        <v>120</v>
      </c>
      <c r="U17" s="211" t="s">
        <v>115</v>
      </c>
      <c r="V17" s="211" t="s">
        <v>120</v>
      </c>
      <c r="W17" s="213"/>
      <c r="X17" s="213"/>
      <c r="Y17" s="213"/>
      <c r="Z17" s="213"/>
      <c r="AA17" s="213"/>
      <c r="AB17" s="213"/>
      <c r="AC17" s="211" t="s">
        <v>224</v>
      </c>
      <c r="AD17" s="211" t="s">
        <v>225</v>
      </c>
      <c r="AE17" s="211" t="s">
        <v>224</v>
      </c>
      <c r="AF17" s="211" t="s">
        <v>225</v>
      </c>
      <c r="AG17" s="211" t="s">
        <v>224</v>
      </c>
      <c r="AH17" s="211" t="s">
        <v>225</v>
      </c>
      <c r="AI17" s="211" t="s">
        <v>224</v>
      </c>
      <c r="AJ17" s="211" t="s">
        <v>225</v>
      </c>
      <c r="AK17" s="211" t="s">
        <v>224</v>
      </c>
      <c r="AL17" s="211" t="s">
        <v>225</v>
      </c>
      <c r="AM17" s="211" t="s">
        <v>224</v>
      </c>
      <c r="AN17" s="211" t="s">
        <v>225</v>
      </c>
      <c r="AO17" s="211" t="s">
        <v>224</v>
      </c>
      <c r="AP17" s="211" t="s">
        <v>225</v>
      </c>
      <c r="AQ17" s="211" t="s">
        <v>224</v>
      </c>
      <c r="AR17" s="211" t="s">
        <v>225</v>
      </c>
      <c r="BG17" s="98" t="s">
        <v>117</v>
      </c>
      <c r="BH17" s="98" t="s">
        <v>118</v>
      </c>
      <c r="BI17" s="98" t="s">
        <v>119</v>
      </c>
      <c r="BJ17" s="98" t="s">
        <v>120</v>
      </c>
      <c r="BK17" s="98" t="s">
        <v>115</v>
      </c>
      <c r="BL17" s="98" t="s">
        <v>120</v>
      </c>
    </row>
    <row r="18" spans="1:85" s="288" customFormat="1" ht="49.5" customHeight="1" thickBot="1">
      <c r="A18" s="292" t="s">
        <v>226</v>
      </c>
      <c r="B18" s="292" t="s">
        <v>226</v>
      </c>
      <c r="C18" s="292" t="s">
        <v>227</v>
      </c>
      <c r="D18" s="292" t="s">
        <v>228</v>
      </c>
      <c r="E18" s="292" t="s">
        <v>229</v>
      </c>
      <c r="F18" s="292" t="s">
        <v>229</v>
      </c>
      <c r="G18" s="293">
        <v>11</v>
      </c>
      <c r="H18" s="294">
        <v>876</v>
      </c>
      <c r="I18" s="295" t="s">
        <v>230</v>
      </c>
      <c r="J18" s="296"/>
      <c r="K18" s="297"/>
      <c r="L18" s="297"/>
      <c r="M18" s="297" t="s">
        <v>231</v>
      </c>
      <c r="N18" s="297" t="s">
        <v>232</v>
      </c>
      <c r="O18" s="298">
        <v>0.25</v>
      </c>
      <c r="P18" s="299">
        <v>0.125</v>
      </c>
      <c r="Q18" s="300">
        <f>SUMIF('Actividades inversión 876'!$B$15:$B$52,'Metas inversión 876'!$B18,'Actividades inversión 876'!M$15:M$52)</f>
        <v>60101734080</v>
      </c>
      <c r="R18" s="300">
        <f>SUMIF('Actividades inversión 876'!$B$15:$B$52,'Metas inversión 876'!$B18,'Actividades inversión 876'!N$15:N$52)</f>
        <v>63148364640</v>
      </c>
      <c r="S18" s="300">
        <f>SUMIF('Actividades inversión 876'!$B$15:$B$52,'Metas inversión 876'!$B18,'Actividades inversión 876'!O$15:O$52)</f>
        <v>45398029467</v>
      </c>
      <c r="T18" s="300">
        <f>SUMIF('Actividades inversión 876'!$B$15:$B$52,'Metas inversión 876'!$B18,'Actividades inversión 876'!P$15:P$52)</f>
        <v>317830456</v>
      </c>
      <c r="U18" s="301">
        <f>SUMIF('Actividades inversión 876'!$B$15:$B$52,'Metas inversión 876'!$B18,'Actividades inversión 876'!Q$15:Q$52)</f>
        <v>6818922276</v>
      </c>
      <c r="V18" s="301">
        <f>SUMIF('Actividades inversión 876'!$B$15:$B$52,'Metas inversión 876'!$B18,'Actividades inversión 876'!R$15:R$52)</f>
        <v>2366172986</v>
      </c>
      <c r="W18" s="302" t="s">
        <v>233</v>
      </c>
      <c r="X18" s="303" t="s">
        <v>234</v>
      </c>
      <c r="Y18" s="303" t="s">
        <v>235</v>
      </c>
      <c r="Z18" s="304" t="s">
        <v>236</v>
      </c>
      <c r="AA18" s="305"/>
      <c r="AB18" s="306" t="s">
        <v>237</v>
      </c>
      <c r="AC18" s="307"/>
      <c r="AD18" s="307"/>
      <c r="AE18" s="307"/>
      <c r="AF18" s="307"/>
      <c r="AG18" s="307"/>
      <c r="AH18" s="307"/>
      <c r="AI18" s="307"/>
      <c r="AJ18" s="307"/>
      <c r="AK18" s="307"/>
      <c r="AL18" s="307"/>
      <c r="AM18" s="307"/>
      <c r="AN18" s="307"/>
      <c r="AO18" s="307"/>
      <c r="AP18" s="307"/>
      <c r="AQ18" s="308">
        <f>+AC18+AE18+AG18+AI18+AK18+AM18+AO18</f>
        <v>0</v>
      </c>
      <c r="AR18" s="308">
        <f>+AD18+AF18+AH18+AJ18+AL18+AN18+AP18</f>
        <v>0</v>
      </c>
      <c r="AS18" s="309">
        <f>+R18-S18</f>
        <v>17750335173</v>
      </c>
      <c r="AT18" s="309">
        <f>+S18-T18</f>
        <v>45080199011</v>
      </c>
      <c r="AU18" s="309">
        <f>+U18-V18</f>
        <v>4452749290</v>
      </c>
      <c r="AV18" s="310"/>
      <c r="AW18" s="309"/>
      <c r="AX18" s="309"/>
      <c r="AY18" s="309"/>
      <c r="AZ18" s="309"/>
      <c r="BA18" s="309"/>
      <c r="BB18" s="310"/>
      <c r="BC18" s="309"/>
      <c r="BD18" s="311"/>
      <c r="BE18" s="309"/>
      <c r="BF18" s="309"/>
      <c r="BG18" s="312">
        <f>SUM('[2]01-USAQUEN:99-METROPOLITANO'!N14)</f>
        <v>60101734080</v>
      </c>
      <c r="BH18" s="313">
        <f>SUM('[2]01-USAQUEN:99-METROPOLITANO'!O14)</f>
        <v>63148364640</v>
      </c>
      <c r="BI18" s="313">
        <f>SUM('[2]01-USAQUEN:99-METROPOLITANO'!P14)</f>
        <v>45398029467</v>
      </c>
      <c r="BJ18" s="313">
        <f>SUM('[2]01-USAQUEN:99-METROPOLITANO'!Q14)</f>
        <v>317830456</v>
      </c>
      <c r="BK18" s="313">
        <f>SUM('[2]01-USAQUEN:99-METROPOLITANO'!R14)</f>
        <v>6818922276</v>
      </c>
      <c r="BL18" s="313">
        <f>SUM('[2]01-USAQUEN:99-METROPOLITANO'!S14)</f>
        <v>2366172986</v>
      </c>
      <c r="BM18" s="310"/>
      <c r="BN18" s="310"/>
      <c r="BO18" s="310">
        <f>+R18-BH18</f>
        <v>0</v>
      </c>
      <c r="BP18" s="2"/>
      <c r="BQ18" s="2"/>
      <c r="BR18" s="2"/>
      <c r="BS18" s="2"/>
      <c r="BT18" s="2"/>
      <c r="BU18" s="2"/>
      <c r="BV18" s="2"/>
      <c r="BW18" s="2"/>
      <c r="BX18" s="2"/>
      <c r="BY18" s="2"/>
      <c r="BZ18" s="2"/>
      <c r="CA18" s="2"/>
      <c r="CB18" s="2"/>
      <c r="CC18" s="2"/>
      <c r="CD18" s="2"/>
      <c r="CE18" s="2"/>
      <c r="CF18" s="2"/>
      <c r="CG18" s="2"/>
    </row>
    <row r="19" spans="1:85" s="288" customFormat="1" ht="19.5" customHeight="1" thickBot="1">
      <c r="A19" s="292"/>
      <c r="B19" s="292"/>
      <c r="C19" s="292"/>
      <c r="D19" s="292"/>
      <c r="E19" s="292"/>
      <c r="F19" s="292"/>
      <c r="G19" s="293"/>
      <c r="H19" s="314"/>
      <c r="I19" s="315"/>
      <c r="J19" s="316"/>
      <c r="K19" s="316"/>
      <c r="L19" s="316"/>
      <c r="M19" s="316"/>
      <c r="N19" s="316"/>
      <c r="O19" s="317"/>
      <c r="P19" s="318"/>
      <c r="Q19" s="319"/>
      <c r="R19" s="319"/>
      <c r="S19" s="319"/>
      <c r="T19" s="319"/>
      <c r="U19" s="320"/>
      <c r="V19" s="320"/>
      <c r="W19" s="321" t="s">
        <v>238</v>
      </c>
      <c r="X19" s="321" t="s">
        <v>239</v>
      </c>
      <c r="Y19" s="321"/>
      <c r="Z19" s="322"/>
      <c r="AA19" s="322"/>
      <c r="AB19" s="323" t="s">
        <v>240</v>
      </c>
      <c r="AC19" s="324"/>
      <c r="AD19" s="324"/>
      <c r="AE19" s="324"/>
      <c r="AF19" s="324"/>
      <c r="AG19" s="324"/>
      <c r="AH19" s="324"/>
      <c r="AI19" s="324"/>
      <c r="AJ19" s="324"/>
      <c r="AK19" s="324"/>
      <c r="AL19" s="324"/>
      <c r="AM19" s="324"/>
      <c r="AN19" s="324"/>
      <c r="AO19" s="324"/>
      <c r="AP19" s="324"/>
      <c r="AQ19" s="308">
        <f t="shared" ref="AQ19:AR136" si="0">+AC19+AE19+AG19+AI19+AK19+AM19+AO19</f>
        <v>0</v>
      </c>
      <c r="AR19" s="308">
        <f t="shared" si="0"/>
        <v>0</v>
      </c>
      <c r="AS19" s="309">
        <f t="shared" ref="AS19:AT82" si="1">+R19-S19</f>
        <v>0</v>
      </c>
      <c r="AT19" s="309">
        <f t="shared" si="1"/>
        <v>0</v>
      </c>
      <c r="AU19" s="309">
        <f t="shared" ref="AU19:AU82" si="2">+U19-V19</f>
        <v>0</v>
      </c>
      <c r="AV19" s="310"/>
      <c r="AW19" s="309"/>
      <c r="AX19" s="309"/>
      <c r="AY19" s="309"/>
      <c r="AZ19" s="309"/>
      <c r="BA19" s="309"/>
      <c r="BB19" s="310"/>
      <c r="BC19" s="309"/>
      <c r="BD19" s="309"/>
      <c r="BE19" s="309"/>
      <c r="BF19" s="309"/>
      <c r="BG19" s="325"/>
      <c r="BH19" s="326"/>
      <c r="BI19" s="326"/>
      <c r="BJ19" s="326"/>
      <c r="BK19" s="326"/>
      <c r="BL19" s="327"/>
      <c r="BP19" s="2"/>
      <c r="BQ19" s="2"/>
      <c r="BR19" s="2"/>
      <c r="BS19" s="2"/>
      <c r="BT19" s="2"/>
      <c r="BU19" s="2"/>
      <c r="BV19" s="2"/>
      <c r="BW19" s="2"/>
      <c r="BX19" s="2"/>
      <c r="BY19" s="2"/>
      <c r="BZ19" s="2"/>
      <c r="CA19" s="2"/>
      <c r="CB19" s="2"/>
      <c r="CC19" s="2"/>
      <c r="CD19" s="2"/>
      <c r="CE19" s="2"/>
      <c r="CF19" s="2"/>
      <c r="CG19" s="2"/>
    </row>
    <row r="20" spans="1:85" s="288" customFormat="1" ht="17.25" customHeight="1" thickBot="1">
      <c r="A20" s="292"/>
      <c r="B20" s="292"/>
      <c r="C20" s="292"/>
      <c r="D20" s="292"/>
      <c r="E20" s="292"/>
      <c r="F20" s="292"/>
      <c r="G20" s="293"/>
      <c r="H20" s="314"/>
      <c r="I20" s="315"/>
      <c r="J20" s="316"/>
      <c r="K20" s="316"/>
      <c r="L20" s="316"/>
      <c r="M20" s="316"/>
      <c r="N20" s="316"/>
      <c r="O20" s="317"/>
      <c r="P20" s="318"/>
      <c r="Q20" s="319"/>
      <c r="R20" s="319"/>
      <c r="S20" s="319"/>
      <c r="T20" s="319"/>
      <c r="U20" s="320"/>
      <c r="V20" s="320"/>
      <c r="W20" s="321"/>
      <c r="X20" s="321"/>
      <c r="Y20" s="328" t="s">
        <v>241</v>
      </c>
      <c r="Z20" s="322"/>
      <c r="AA20" s="322"/>
      <c r="AB20" s="323" t="s">
        <v>242</v>
      </c>
      <c r="AC20" s="324"/>
      <c r="AD20" s="324"/>
      <c r="AE20" s="324"/>
      <c r="AF20" s="324"/>
      <c r="AG20" s="324"/>
      <c r="AH20" s="324"/>
      <c r="AI20" s="324"/>
      <c r="AJ20" s="324"/>
      <c r="AK20" s="324"/>
      <c r="AL20" s="324"/>
      <c r="AM20" s="324"/>
      <c r="AN20" s="324"/>
      <c r="AO20" s="324"/>
      <c r="AP20" s="324"/>
      <c r="AQ20" s="308">
        <f t="shared" si="0"/>
        <v>0</v>
      </c>
      <c r="AR20" s="308">
        <f t="shared" si="0"/>
        <v>0</v>
      </c>
      <c r="AS20" s="309">
        <f t="shared" si="1"/>
        <v>0</v>
      </c>
      <c r="AT20" s="309">
        <f t="shared" si="1"/>
        <v>0</v>
      </c>
      <c r="AU20" s="309">
        <f t="shared" si="2"/>
        <v>0</v>
      </c>
      <c r="AV20" s="310"/>
      <c r="AW20" s="309"/>
      <c r="AX20" s="309"/>
      <c r="AY20" s="309"/>
      <c r="AZ20" s="309"/>
      <c r="BA20" s="309"/>
      <c r="BB20" s="310"/>
      <c r="BC20" s="309"/>
      <c r="BD20" s="309"/>
      <c r="BE20" s="309"/>
      <c r="BF20" s="309"/>
      <c r="BG20" s="325"/>
      <c r="BH20" s="326"/>
      <c r="BI20" s="326"/>
      <c r="BJ20" s="326"/>
      <c r="BK20" s="326"/>
      <c r="BL20" s="327"/>
      <c r="BP20" s="2"/>
      <c r="BQ20" s="2"/>
      <c r="BR20" s="2"/>
      <c r="BS20" s="2"/>
      <c r="BT20" s="2"/>
      <c r="BU20" s="2"/>
      <c r="BV20" s="2"/>
      <c r="BW20" s="2"/>
      <c r="BX20" s="2"/>
      <c r="BY20" s="2"/>
      <c r="BZ20" s="2"/>
      <c r="CA20" s="2"/>
      <c r="CB20" s="2"/>
      <c r="CC20" s="2"/>
      <c r="CD20" s="2"/>
      <c r="CE20" s="2"/>
      <c r="CF20" s="2"/>
      <c r="CG20" s="2"/>
    </row>
    <row r="21" spans="1:85" s="288" customFormat="1" ht="409.5" customHeight="1" thickBot="1">
      <c r="A21" s="292"/>
      <c r="B21" s="292"/>
      <c r="C21" s="292"/>
      <c r="D21" s="292"/>
      <c r="E21" s="292"/>
      <c r="F21" s="292"/>
      <c r="G21" s="293"/>
      <c r="H21" s="314"/>
      <c r="I21" s="315"/>
      <c r="J21" s="316"/>
      <c r="K21" s="316"/>
      <c r="L21" s="316"/>
      <c r="M21" s="316"/>
      <c r="N21" s="316"/>
      <c r="O21" s="317"/>
      <c r="P21" s="318"/>
      <c r="Q21" s="319"/>
      <c r="R21" s="319"/>
      <c r="S21" s="319"/>
      <c r="T21" s="319"/>
      <c r="U21" s="320"/>
      <c r="V21" s="320"/>
      <c r="W21" s="321" t="s">
        <v>243</v>
      </c>
      <c r="X21" s="321" t="s">
        <v>244</v>
      </c>
      <c r="Y21" s="328"/>
      <c r="Z21" s="322"/>
      <c r="AA21" s="322"/>
      <c r="AB21" s="323" t="s">
        <v>245</v>
      </c>
      <c r="AC21" s="324"/>
      <c r="AD21" s="324"/>
      <c r="AE21" s="324"/>
      <c r="AF21" s="324"/>
      <c r="AG21" s="324"/>
      <c r="AH21" s="324"/>
      <c r="AI21" s="324"/>
      <c r="AJ21" s="324"/>
      <c r="AK21" s="324"/>
      <c r="AL21" s="324"/>
      <c r="AM21" s="324"/>
      <c r="AN21" s="324"/>
      <c r="AO21" s="324"/>
      <c r="AP21" s="324"/>
      <c r="AQ21" s="308">
        <f t="shared" si="0"/>
        <v>0</v>
      </c>
      <c r="AR21" s="308">
        <f t="shared" si="0"/>
        <v>0</v>
      </c>
      <c r="AS21" s="309">
        <f t="shared" si="1"/>
        <v>0</v>
      </c>
      <c r="AT21" s="309">
        <f t="shared" si="1"/>
        <v>0</v>
      </c>
      <c r="AU21" s="309">
        <f t="shared" si="2"/>
        <v>0</v>
      </c>
      <c r="AV21" s="310"/>
      <c r="AW21" s="309"/>
      <c r="AX21" s="309"/>
      <c r="AY21" s="309"/>
      <c r="AZ21" s="309"/>
      <c r="BA21" s="309"/>
      <c r="BB21" s="310"/>
      <c r="BC21" s="309"/>
      <c r="BD21" s="309"/>
      <c r="BE21" s="309"/>
      <c r="BF21" s="309"/>
      <c r="BG21" s="325"/>
      <c r="BH21" s="326"/>
      <c r="BI21" s="326"/>
      <c r="BJ21" s="326"/>
      <c r="BK21" s="326"/>
      <c r="BL21" s="327"/>
      <c r="BP21" s="2"/>
      <c r="BQ21" s="2"/>
      <c r="BR21" s="2"/>
      <c r="BS21" s="2"/>
      <c r="BT21" s="2"/>
      <c r="BU21" s="2"/>
      <c r="BV21" s="2"/>
      <c r="BW21" s="2"/>
      <c r="BX21" s="2"/>
      <c r="BY21" s="2"/>
      <c r="BZ21" s="2"/>
      <c r="CA21" s="2"/>
      <c r="CB21" s="2"/>
      <c r="CC21" s="2"/>
      <c r="CD21" s="2"/>
      <c r="CE21" s="2"/>
      <c r="CF21" s="2"/>
      <c r="CG21" s="2"/>
    </row>
    <row r="22" spans="1:85" s="288" customFormat="1" ht="16.5" hidden="1" customHeight="1" thickBot="1">
      <c r="A22" s="292"/>
      <c r="B22" s="292"/>
      <c r="C22" s="292"/>
      <c r="D22" s="292"/>
      <c r="E22" s="292"/>
      <c r="F22" s="292"/>
      <c r="G22" s="293"/>
      <c r="H22" s="314"/>
      <c r="I22" s="315"/>
      <c r="J22" s="316"/>
      <c r="K22" s="316"/>
      <c r="L22" s="316"/>
      <c r="M22" s="316"/>
      <c r="N22" s="316"/>
      <c r="O22" s="317"/>
      <c r="P22" s="318"/>
      <c r="Q22" s="319"/>
      <c r="R22" s="319"/>
      <c r="S22" s="319"/>
      <c r="T22" s="319"/>
      <c r="U22" s="320"/>
      <c r="V22" s="320"/>
      <c r="W22" s="321"/>
      <c r="X22" s="321"/>
      <c r="Y22" s="321"/>
      <c r="Z22" s="322"/>
      <c r="AA22" s="322"/>
      <c r="AB22" s="323" t="s">
        <v>246</v>
      </c>
      <c r="AC22" s="324"/>
      <c r="AD22" s="324"/>
      <c r="AE22" s="324"/>
      <c r="AF22" s="324"/>
      <c r="AG22" s="324"/>
      <c r="AH22" s="324"/>
      <c r="AI22" s="324"/>
      <c r="AJ22" s="324"/>
      <c r="AK22" s="324"/>
      <c r="AL22" s="324"/>
      <c r="AM22" s="324"/>
      <c r="AN22" s="324"/>
      <c r="AO22" s="324"/>
      <c r="AP22" s="324"/>
      <c r="AQ22" s="308">
        <f t="shared" si="0"/>
        <v>0</v>
      </c>
      <c r="AR22" s="308">
        <f t="shared" si="0"/>
        <v>0</v>
      </c>
      <c r="AS22" s="309">
        <f t="shared" si="1"/>
        <v>0</v>
      </c>
      <c r="AT22" s="309">
        <f t="shared" si="1"/>
        <v>0</v>
      </c>
      <c r="AU22" s="309">
        <f t="shared" si="2"/>
        <v>0</v>
      </c>
      <c r="AV22" s="310"/>
      <c r="AW22" s="309"/>
      <c r="AX22" s="309"/>
      <c r="AY22" s="309"/>
      <c r="AZ22" s="309"/>
      <c r="BA22" s="309"/>
      <c r="BB22" s="310"/>
      <c r="BC22" s="309"/>
      <c r="BD22" s="309"/>
      <c r="BE22" s="309"/>
      <c r="BF22" s="309"/>
      <c r="BG22" s="325"/>
      <c r="BH22" s="326"/>
      <c r="BI22" s="326"/>
      <c r="BJ22" s="326"/>
      <c r="BK22" s="326"/>
      <c r="BL22" s="327"/>
      <c r="BP22" s="2"/>
      <c r="BQ22" s="2"/>
      <c r="BR22" s="2"/>
      <c r="BS22" s="2"/>
      <c r="BT22" s="2"/>
      <c r="BU22" s="2"/>
      <c r="BV22" s="2"/>
      <c r="BW22" s="2"/>
      <c r="BX22" s="2"/>
      <c r="BY22" s="2"/>
      <c r="BZ22" s="2"/>
      <c r="CA22" s="2"/>
      <c r="CB22" s="2"/>
      <c r="CC22" s="2"/>
      <c r="CD22" s="2"/>
      <c r="CE22" s="2"/>
      <c r="CF22" s="2"/>
      <c r="CG22" s="2"/>
    </row>
    <row r="23" spans="1:85" s="288" customFormat="1" ht="16.5" hidden="1" customHeight="1" thickBot="1">
      <c r="A23" s="292"/>
      <c r="B23" s="292"/>
      <c r="C23" s="292"/>
      <c r="D23" s="292"/>
      <c r="E23" s="292"/>
      <c r="F23" s="292"/>
      <c r="G23" s="293"/>
      <c r="H23" s="314"/>
      <c r="I23" s="315"/>
      <c r="J23" s="316"/>
      <c r="K23" s="316"/>
      <c r="L23" s="316"/>
      <c r="M23" s="316"/>
      <c r="N23" s="316"/>
      <c r="O23" s="317"/>
      <c r="P23" s="318"/>
      <c r="Q23" s="319"/>
      <c r="R23" s="319"/>
      <c r="S23" s="319"/>
      <c r="T23" s="319"/>
      <c r="U23" s="320"/>
      <c r="V23" s="320"/>
      <c r="W23" s="321"/>
      <c r="X23" s="321"/>
      <c r="Y23" s="321"/>
      <c r="Z23" s="322"/>
      <c r="AA23" s="322"/>
      <c r="AB23" s="329" t="s">
        <v>247</v>
      </c>
      <c r="AC23" s="324"/>
      <c r="AD23" s="324"/>
      <c r="AE23" s="324"/>
      <c r="AF23" s="324"/>
      <c r="AG23" s="324"/>
      <c r="AH23" s="324"/>
      <c r="AI23" s="324"/>
      <c r="AJ23" s="324"/>
      <c r="AK23" s="324"/>
      <c r="AL23" s="324"/>
      <c r="AM23" s="324"/>
      <c r="AN23" s="324"/>
      <c r="AO23" s="324"/>
      <c r="AP23" s="324"/>
      <c r="AQ23" s="308">
        <f t="shared" si="0"/>
        <v>0</v>
      </c>
      <c r="AR23" s="308">
        <f t="shared" si="0"/>
        <v>0</v>
      </c>
      <c r="AS23" s="309">
        <f t="shared" si="1"/>
        <v>0</v>
      </c>
      <c r="AT23" s="309">
        <f t="shared" si="1"/>
        <v>0</v>
      </c>
      <c r="AU23" s="309">
        <f t="shared" si="2"/>
        <v>0</v>
      </c>
      <c r="AV23" s="310"/>
      <c r="AW23" s="309"/>
      <c r="AX23" s="309"/>
      <c r="AY23" s="309"/>
      <c r="AZ23" s="309"/>
      <c r="BA23" s="309"/>
      <c r="BB23" s="310"/>
      <c r="BC23" s="309"/>
      <c r="BD23" s="309"/>
      <c r="BE23" s="309"/>
      <c r="BF23" s="309"/>
      <c r="BG23" s="325"/>
      <c r="BH23" s="326"/>
      <c r="BI23" s="326"/>
      <c r="BJ23" s="326"/>
      <c r="BK23" s="326"/>
      <c r="BL23" s="327"/>
      <c r="BP23" s="2"/>
      <c r="BQ23" s="2"/>
      <c r="BR23" s="2"/>
      <c r="BS23" s="2"/>
      <c r="BT23" s="2"/>
      <c r="BU23" s="2"/>
      <c r="BV23" s="2"/>
      <c r="BW23" s="2"/>
      <c r="BX23" s="2"/>
      <c r="BY23" s="2"/>
      <c r="BZ23" s="2"/>
      <c r="CA23" s="2"/>
      <c r="CB23" s="2"/>
      <c r="CC23" s="2"/>
      <c r="CD23" s="2"/>
      <c r="CE23" s="2"/>
      <c r="CF23" s="2"/>
      <c r="CG23" s="2"/>
    </row>
    <row r="24" spans="1:85" s="288" customFormat="1" ht="16.5" hidden="1" customHeight="1" thickBot="1">
      <c r="A24" s="292"/>
      <c r="B24" s="292"/>
      <c r="C24" s="292"/>
      <c r="D24" s="292"/>
      <c r="E24" s="292"/>
      <c r="F24" s="292"/>
      <c r="G24" s="293"/>
      <c r="H24" s="314"/>
      <c r="I24" s="315"/>
      <c r="J24" s="316"/>
      <c r="K24" s="316"/>
      <c r="L24" s="316"/>
      <c r="M24" s="316"/>
      <c r="N24" s="316"/>
      <c r="O24" s="317"/>
      <c r="P24" s="318"/>
      <c r="Q24" s="319"/>
      <c r="R24" s="319"/>
      <c r="S24" s="319"/>
      <c r="T24" s="319"/>
      <c r="U24" s="320"/>
      <c r="V24" s="320"/>
      <c r="W24" s="330"/>
      <c r="X24" s="321"/>
      <c r="Y24" s="321"/>
      <c r="Z24" s="322"/>
      <c r="AA24" s="322"/>
      <c r="AB24" s="331" t="s">
        <v>248</v>
      </c>
      <c r="AC24" s="332">
        <f t="shared" ref="AC24:AP24" si="3">SUM(AC18:AC23)</f>
        <v>0</v>
      </c>
      <c r="AD24" s="332">
        <f t="shared" si="3"/>
        <v>0</v>
      </c>
      <c r="AE24" s="332">
        <f t="shared" si="3"/>
        <v>0</v>
      </c>
      <c r="AF24" s="332">
        <f t="shared" si="3"/>
        <v>0</v>
      </c>
      <c r="AG24" s="332">
        <f t="shared" si="3"/>
        <v>0</v>
      </c>
      <c r="AH24" s="332">
        <f t="shared" si="3"/>
        <v>0</v>
      </c>
      <c r="AI24" s="332">
        <f t="shared" si="3"/>
        <v>0</v>
      </c>
      <c r="AJ24" s="332">
        <f t="shared" si="3"/>
        <v>0</v>
      </c>
      <c r="AK24" s="332">
        <f t="shared" si="3"/>
        <v>0</v>
      </c>
      <c r="AL24" s="332">
        <f t="shared" si="3"/>
        <v>0</v>
      </c>
      <c r="AM24" s="332">
        <f t="shared" si="3"/>
        <v>0</v>
      </c>
      <c r="AN24" s="332">
        <f t="shared" si="3"/>
        <v>0</v>
      </c>
      <c r="AO24" s="332">
        <f t="shared" si="3"/>
        <v>0</v>
      </c>
      <c r="AP24" s="332">
        <f t="shared" si="3"/>
        <v>0</v>
      </c>
      <c r="AQ24" s="308">
        <f t="shared" si="0"/>
        <v>0</v>
      </c>
      <c r="AR24" s="308">
        <f t="shared" si="0"/>
        <v>0</v>
      </c>
      <c r="AS24" s="309">
        <f t="shared" si="1"/>
        <v>0</v>
      </c>
      <c r="AT24" s="309">
        <f t="shared" si="1"/>
        <v>0</v>
      </c>
      <c r="AU24" s="309">
        <f t="shared" si="2"/>
        <v>0</v>
      </c>
      <c r="AV24" s="310"/>
      <c r="AW24" s="309"/>
      <c r="AX24" s="309"/>
      <c r="AY24" s="309"/>
      <c r="AZ24" s="309"/>
      <c r="BA24" s="309"/>
      <c r="BB24" s="310"/>
      <c r="BC24" s="309"/>
      <c r="BD24" s="309"/>
      <c r="BE24" s="309"/>
      <c r="BF24" s="309"/>
      <c r="BG24" s="325"/>
      <c r="BH24" s="326"/>
      <c r="BI24" s="326"/>
      <c r="BJ24" s="326"/>
      <c r="BK24" s="326"/>
      <c r="BL24" s="327"/>
      <c r="BP24" s="2"/>
      <c r="BQ24" s="2"/>
      <c r="BR24" s="2"/>
      <c r="BS24" s="2"/>
      <c r="BT24" s="2"/>
      <c r="BU24" s="2"/>
      <c r="BV24" s="2"/>
      <c r="BW24" s="2"/>
      <c r="BX24" s="2"/>
      <c r="BY24" s="2"/>
      <c r="BZ24" s="2"/>
      <c r="CA24" s="2"/>
      <c r="CB24" s="2"/>
      <c r="CC24" s="2"/>
      <c r="CD24" s="2"/>
      <c r="CE24" s="2"/>
      <c r="CF24" s="2"/>
      <c r="CG24" s="2"/>
    </row>
    <row r="25" spans="1:85" s="288" customFormat="1" ht="16.5" hidden="1" customHeight="1" thickBot="1">
      <c r="A25" s="292"/>
      <c r="B25" s="292"/>
      <c r="C25" s="292"/>
      <c r="D25" s="292"/>
      <c r="E25" s="292"/>
      <c r="F25" s="292"/>
      <c r="G25" s="293"/>
      <c r="H25" s="314"/>
      <c r="I25" s="315"/>
      <c r="J25" s="316"/>
      <c r="K25" s="316"/>
      <c r="L25" s="316"/>
      <c r="M25" s="316"/>
      <c r="N25" s="316"/>
      <c r="O25" s="317"/>
      <c r="P25" s="318"/>
      <c r="Q25" s="319"/>
      <c r="R25" s="319"/>
      <c r="S25" s="319"/>
      <c r="T25" s="319"/>
      <c r="U25" s="320"/>
      <c r="V25" s="320"/>
      <c r="W25" s="330"/>
      <c r="X25" s="330"/>
      <c r="Y25" s="321"/>
      <c r="Z25" s="322"/>
      <c r="AA25" s="322"/>
      <c r="AB25" s="323" t="s">
        <v>249</v>
      </c>
      <c r="AC25" s="324"/>
      <c r="AD25" s="324"/>
      <c r="AE25" s="324"/>
      <c r="AF25" s="324"/>
      <c r="AG25" s="324"/>
      <c r="AH25" s="324"/>
      <c r="AI25" s="324"/>
      <c r="AJ25" s="324"/>
      <c r="AK25" s="324"/>
      <c r="AL25" s="324"/>
      <c r="AM25" s="324"/>
      <c r="AN25" s="324"/>
      <c r="AO25" s="324"/>
      <c r="AP25" s="324"/>
      <c r="AQ25" s="308">
        <f t="shared" si="0"/>
        <v>0</v>
      </c>
      <c r="AR25" s="308">
        <f t="shared" si="0"/>
        <v>0</v>
      </c>
      <c r="AS25" s="309">
        <f t="shared" si="1"/>
        <v>0</v>
      </c>
      <c r="AT25" s="309">
        <f t="shared" si="1"/>
        <v>0</v>
      </c>
      <c r="AU25" s="309">
        <f t="shared" si="2"/>
        <v>0</v>
      </c>
      <c r="AV25" s="310"/>
      <c r="AW25" s="309"/>
      <c r="AX25" s="309"/>
      <c r="AY25" s="309"/>
      <c r="AZ25" s="309"/>
      <c r="BA25" s="309"/>
      <c r="BB25" s="310"/>
      <c r="BC25" s="309"/>
      <c r="BD25" s="309"/>
      <c r="BE25" s="309"/>
      <c r="BF25" s="309"/>
      <c r="BG25" s="325"/>
      <c r="BH25" s="326"/>
      <c r="BI25" s="326"/>
      <c r="BJ25" s="326"/>
      <c r="BK25" s="326"/>
      <c r="BL25" s="327"/>
      <c r="BP25" s="2"/>
      <c r="BQ25" s="2"/>
      <c r="BR25" s="2"/>
      <c r="BS25" s="2"/>
      <c r="BT25" s="2"/>
      <c r="BU25" s="2"/>
      <c r="BV25" s="2"/>
      <c r="BW25" s="2"/>
      <c r="BX25" s="2"/>
      <c r="BY25" s="2"/>
      <c r="BZ25" s="2"/>
      <c r="CA25" s="2"/>
      <c r="CB25" s="2"/>
      <c r="CC25" s="2"/>
      <c r="CD25" s="2"/>
      <c r="CE25" s="2"/>
      <c r="CF25" s="2"/>
      <c r="CG25" s="2"/>
    </row>
    <row r="26" spans="1:85" s="288" customFormat="1" ht="16.5" hidden="1" customHeight="1" thickBot="1">
      <c r="A26" s="292"/>
      <c r="B26" s="292"/>
      <c r="C26" s="292"/>
      <c r="D26" s="292"/>
      <c r="E26" s="292"/>
      <c r="F26" s="292"/>
      <c r="G26" s="293"/>
      <c r="H26" s="314"/>
      <c r="I26" s="315"/>
      <c r="J26" s="316"/>
      <c r="K26" s="316"/>
      <c r="L26" s="316"/>
      <c r="M26" s="316"/>
      <c r="N26" s="316"/>
      <c r="O26" s="317"/>
      <c r="P26" s="318"/>
      <c r="Q26" s="319"/>
      <c r="R26" s="319"/>
      <c r="S26" s="319"/>
      <c r="T26" s="319"/>
      <c r="U26" s="320"/>
      <c r="V26" s="320"/>
      <c r="W26" s="330"/>
      <c r="X26" s="330"/>
      <c r="Y26" s="321"/>
      <c r="Z26" s="322"/>
      <c r="AA26" s="322"/>
      <c r="AB26" s="323" t="s">
        <v>250</v>
      </c>
      <c r="AC26" s="324"/>
      <c r="AD26" s="324"/>
      <c r="AE26" s="324"/>
      <c r="AF26" s="324"/>
      <c r="AG26" s="324"/>
      <c r="AH26" s="324"/>
      <c r="AI26" s="324"/>
      <c r="AJ26" s="324"/>
      <c r="AK26" s="324"/>
      <c r="AL26" s="324"/>
      <c r="AM26" s="324"/>
      <c r="AN26" s="324"/>
      <c r="AO26" s="324"/>
      <c r="AP26" s="324"/>
      <c r="AQ26" s="308">
        <f t="shared" si="0"/>
        <v>0</v>
      </c>
      <c r="AR26" s="308">
        <f t="shared" si="0"/>
        <v>0</v>
      </c>
      <c r="AS26" s="309">
        <f t="shared" si="1"/>
        <v>0</v>
      </c>
      <c r="AT26" s="309">
        <f t="shared" si="1"/>
        <v>0</v>
      </c>
      <c r="AU26" s="309">
        <f t="shared" si="2"/>
        <v>0</v>
      </c>
      <c r="AV26" s="310"/>
      <c r="AW26" s="309"/>
      <c r="AX26" s="309"/>
      <c r="AY26" s="309"/>
      <c r="AZ26" s="309"/>
      <c r="BA26" s="309"/>
      <c r="BB26" s="310"/>
      <c r="BC26" s="309"/>
      <c r="BD26" s="309"/>
      <c r="BE26" s="309"/>
      <c r="BF26" s="309"/>
      <c r="BG26" s="325"/>
      <c r="BH26" s="326"/>
      <c r="BI26" s="326"/>
      <c r="BJ26" s="326"/>
      <c r="BK26" s="326"/>
      <c r="BL26" s="327"/>
      <c r="BP26" s="2"/>
      <c r="BQ26" s="2"/>
      <c r="BR26" s="2"/>
      <c r="BS26" s="2"/>
      <c r="BT26" s="2"/>
      <c r="BU26" s="2"/>
      <c r="BV26" s="2"/>
      <c r="BW26" s="2"/>
      <c r="BX26" s="2"/>
      <c r="BY26" s="2"/>
      <c r="BZ26" s="2"/>
      <c r="CA26" s="2"/>
      <c r="CB26" s="2"/>
      <c r="CC26" s="2"/>
      <c r="CD26" s="2"/>
      <c r="CE26" s="2"/>
      <c r="CF26" s="2"/>
      <c r="CG26" s="2"/>
    </row>
    <row r="27" spans="1:85" s="288" customFormat="1" ht="16.5" hidden="1" customHeight="1" thickBot="1">
      <c r="A27" s="292"/>
      <c r="B27" s="292"/>
      <c r="C27" s="292"/>
      <c r="D27" s="292"/>
      <c r="E27" s="292"/>
      <c r="F27" s="292"/>
      <c r="G27" s="293"/>
      <c r="H27" s="314"/>
      <c r="I27" s="315"/>
      <c r="J27" s="316"/>
      <c r="K27" s="316"/>
      <c r="L27" s="316"/>
      <c r="M27" s="316"/>
      <c r="N27" s="316"/>
      <c r="O27" s="317"/>
      <c r="P27" s="318"/>
      <c r="Q27" s="319"/>
      <c r="R27" s="319"/>
      <c r="S27" s="319"/>
      <c r="T27" s="319"/>
      <c r="U27" s="320"/>
      <c r="V27" s="320"/>
      <c r="W27" s="330"/>
      <c r="X27" s="330"/>
      <c r="Y27" s="321"/>
      <c r="Z27" s="322"/>
      <c r="AA27" s="322"/>
      <c r="AB27" s="329" t="s">
        <v>251</v>
      </c>
      <c r="AC27" s="324"/>
      <c r="AD27" s="324"/>
      <c r="AE27" s="324"/>
      <c r="AF27" s="324"/>
      <c r="AG27" s="324"/>
      <c r="AH27" s="324"/>
      <c r="AI27" s="324"/>
      <c r="AJ27" s="324"/>
      <c r="AK27" s="324"/>
      <c r="AL27" s="324"/>
      <c r="AM27" s="324"/>
      <c r="AN27" s="324"/>
      <c r="AO27" s="324"/>
      <c r="AP27" s="324"/>
      <c r="AQ27" s="308">
        <f t="shared" si="0"/>
        <v>0</v>
      </c>
      <c r="AR27" s="308">
        <f t="shared" si="0"/>
        <v>0</v>
      </c>
      <c r="AS27" s="309">
        <f t="shared" si="1"/>
        <v>0</v>
      </c>
      <c r="AT27" s="309">
        <f t="shared" si="1"/>
        <v>0</v>
      </c>
      <c r="AU27" s="309">
        <f t="shared" si="2"/>
        <v>0</v>
      </c>
      <c r="AV27" s="310"/>
      <c r="AW27" s="309"/>
      <c r="AX27" s="309"/>
      <c r="AY27" s="309"/>
      <c r="AZ27" s="309"/>
      <c r="BA27" s="309"/>
      <c r="BB27" s="310"/>
      <c r="BC27" s="309"/>
      <c r="BD27" s="309"/>
      <c r="BE27" s="309"/>
      <c r="BF27" s="309"/>
      <c r="BG27" s="325"/>
      <c r="BH27" s="326"/>
      <c r="BI27" s="326"/>
      <c r="BJ27" s="326"/>
      <c r="BK27" s="326"/>
      <c r="BL27" s="327"/>
      <c r="BP27" s="2"/>
      <c r="BQ27" s="2"/>
      <c r="BR27" s="2"/>
      <c r="BS27" s="2"/>
      <c r="BT27" s="2"/>
      <c r="BU27" s="2"/>
      <c r="BV27" s="2"/>
      <c r="BW27" s="2"/>
      <c r="BX27" s="2"/>
      <c r="BY27" s="2"/>
      <c r="BZ27" s="2"/>
      <c r="CA27" s="2"/>
      <c r="CB27" s="2"/>
      <c r="CC27" s="2"/>
      <c r="CD27" s="2"/>
      <c r="CE27" s="2"/>
      <c r="CF27" s="2"/>
      <c r="CG27" s="2"/>
    </row>
    <row r="28" spans="1:85" s="288" customFormat="1" ht="16.5" hidden="1" customHeight="1" thickBot="1">
      <c r="A28" s="292"/>
      <c r="B28" s="292"/>
      <c r="C28" s="292"/>
      <c r="D28" s="292"/>
      <c r="E28" s="292"/>
      <c r="F28" s="292"/>
      <c r="G28" s="293"/>
      <c r="H28" s="314"/>
      <c r="I28" s="315"/>
      <c r="J28" s="316"/>
      <c r="K28" s="316"/>
      <c r="L28" s="316"/>
      <c r="M28" s="316"/>
      <c r="N28" s="316"/>
      <c r="O28" s="317"/>
      <c r="P28" s="318"/>
      <c r="Q28" s="319"/>
      <c r="R28" s="319"/>
      <c r="S28" s="319"/>
      <c r="T28" s="319"/>
      <c r="U28" s="320"/>
      <c r="V28" s="320"/>
      <c r="W28" s="330"/>
      <c r="X28" s="333"/>
      <c r="Y28" s="321"/>
      <c r="Z28" s="322"/>
      <c r="AA28" s="322"/>
      <c r="AB28" s="329" t="s">
        <v>252</v>
      </c>
      <c r="AC28" s="324"/>
      <c r="AD28" s="324"/>
      <c r="AE28" s="324"/>
      <c r="AF28" s="324"/>
      <c r="AG28" s="324"/>
      <c r="AH28" s="324"/>
      <c r="AI28" s="324"/>
      <c r="AJ28" s="324"/>
      <c r="AK28" s="324"/>
      <c r="AL28" s="324"/>
      <c r="AM28" s="324"/>
      <c r="AN28" s="324"/>
      <c r="AO28" s="324"/>
      <c r="AP28" s="324"/>
      <c r="AQ28" s="308">
        <f t="shared" si="0"/>
        <v>0</v>
      </c>
      <c r="AR28" s="308">
        <f t="shared" si="0"/>
        <v>0</v>
      </c>
      <c r="AS28" s="309">
        <f t="shared" si="1"/>
        <v>0</v>
      </c>
      <c r="AT28" s="309">
        <f t="shared" si="1"/>
        <v>0</v>
      </c>
      <c r="AU28" s="309">
        <f t="shared" si="2"/>
        <v>0</v>
      </c>
      <c r="AV28" s="310"/>
      <c r="AW28" s="309"/>
      <c r="AX28" s="309"/>
      <c r="AY28" s="309"/>
      <c r="AZ28" s="309"/>
      <c r="BA28" s="309"/>
      <c r="BB28" s="310"/>
      <c r="BC28" s="309"/>
      <c r="BD28" s="309"/>
      <c r="BE28" s="309"/>
      <c r="BF28" s="309"/>
      <c r="BG28" s="325"/>
      <c r="BH28" s="326"/>
      <c r="BI28" s="326"/>
      <c r="BJ28" s="326"/>
      <c r="BK28" s="326"/>
      <c r="BL28" s="327"/>
      <c r="BP28" s="2"/>
      <c r="BQ28" s="2"/>
      <c r="BR28" s="2"/>
      <c r="BS28" s="2"/>
      <c r="BT28" s="2"/>
      <c r="BU28" s="2"/>
      <c r="BV28" s="2"/>
      <c r="BW28" s="2"/>
      <c r="BX28" s="2"/>
      <c r="BY28" s="2"/>
      <c r="BZ28" s="2"/>
      <c r="CA28" s="2"/>
      <c r="CB28" s="2"/>
      <c r="CC28" s="2"/>
      <c r="CD28" s="2"/>
      <c r="CE28" s="2"/>
      <c r="CF28" s="2"/>
      <c r="CG28" s="2"/>
    </row>
    <row r="29" spans="1:85" s="288" customFormat="1" ht="16.5" hidden="1" customHeight="1" thickBot="1">
      <c r="A29" s="292"/>
      <c r="B29" s="292"/>
      <c r="C29" s="292"/>
      <c r="D29" s="292"/>
      <c r="E29" s="292"/>
      <c r="F29" s="292"/>
      <c r="G29" s="293"/>
      <c r="H29" s="314"/>
      <c r="I29" s="315"/>
      <c r="J29" s="316"/>
      <c r="K29" s="316"/>
      <c r="L29" s="316"/>
      <c r="M29" s="316"/>
      <c r="N29" s="316"/>
      <c r="O29" s="317"/>
      <c r="P29" s="318"/>
      <c r="Q29" s="319"/>
      <c r="R29" s="319"/>
      <c r="S29" s="319"/>
      <c r="T29" s="319"/>
      <c r="U29" s="320"/>
      <c r="V29" s="320"/>
      <c r="W29" s="330"/>
      <c r="X29" s="330"/>
      <c r="Y29" s="321"/>
      <c r="Z29" s="322"/>
      <c r="AA29" s="322"/>
      <c r="AB29" s="329"/>
      <c r="AC29" s="324"/>
      <c r="AD29" s="324"/>
      <c r="AE29" s="324"/>
      <c r="AF29" s="324"/>
      <c r="AG29" s="324"/>
      <c r="AH29" s="324"/>
      <c r="AI29" s="324"/>
      <c r="AJ29" s="324"/>
      <c r="AK29" s="324"/>
      <c r="AL29" s="324"/>
      <c r="AM29" s="324"/>
      <c r="AN29" s="324"/>
      <c r="AO29" s="324"/>
      <c r="AP29" s="324"/>
      <c r="AQ29" s="308"/>
      <c r="AR29" s="308"/>
      <c r="AS29" s="309">
        <f t="shared" si="1"/>
        <v>0</v>
      </c>
      <c r="AT29" s="309">
        <f t="shared" si="1"/>
        <v>0</v>
      </c>
      <c r="AU29" s="309">
        <f t="shared" si="2"/>
        <v>0</v>
      </c>
      <c r="AV29" s="310"/>
      <c r="AW29" s="309"/>
      <c r="AX29" s="309"/>
      <c r="AY29" s="309"/>
      <c r="AZ29" s="309"/>
      <c r="BA29" s="309"/>
      <c r="BB29" s="310"/>
      <c r="BC29" s="309"/>
      <c r="BD29" s="309"/>
      <c r="BE29" s="309"/>
      <c r="BF29" s="309"/>
      <c r="BG29" s="325"/>
      <c r="BH29" s="326"/>
      <c r="BI29" s="326"/>
      <c r="BJ29" s="326"/>
      <c r="BK29" s="326"/>
      <c r="BL29" s="327"/>
      <c r="BP29" s="2"/>
      <c r="BQ29" s="2"/>
      <c r="BR29" s="2"/>
      <c r="BS29" s="2"/>
      <c r="BT29" s="2"/>
      <c r="BU29" s="2"/>
      <c r="BV29" s="2"/>
      <c r="BW29" s="2"/>
      <c r="BX29" s="2"/>
      <c r="BY29" s="2"/>
      <c r="BZ29" s="2"/>
      <c r="CA29" s="2"/>
      <c r="CB29" s="2"/>
      <c r="CC29" s="2"/>
      <c r="CD29" s="2"/>
      <c r="CE29" s="2"/>
      <c r="CF29" s="2"/>
      <c r="CG29" s="2"/>
    </row>
    <row r="30" spans="1:85" s="288" customFormat="1" ht="16.5" hidden="1" customHeight="1" thickBot="1">
      <c r="A30" s="292"/>
      <c r="B30" s="292"/>
      <c r="C30" s="292"/>
      <c r="D30" s="292"/>
      <c r="E30" s="292"/>
      <c r="F30" s="292"/>
      <c r="G30" s="293"/>
      <c r="H30" s="314"/>
      <c r="I30" s="315"/>
      <c r="J30" s="316"/>
      <c r="K30" s="316"/>
      <c r="L30" s="316"/>
      <c r="M30" s="316"/>
      <c r="N30" s="316"/>
      <c r="O30" s="317"/>
      <c r="P30" s="318"/>
      <c r="Q30" s="319"/>
      <c r="R30" s="319"/>
      <c r="S30" s="319"/>
      <c r="T30" s="319"/>
      <c r="U30" s="320"/>
      <c r="V30" s="320"/>
      <c r="W30" s="330"/>
      <c r="X30" s="330"/>
      <c r="Y30" s="321"/>
      <c r="Z30" s="322"/>
      <c r="AA30" s="322"/>
      <c r="AB30" s="329"/>
      <c r="AC30" s="324"/>
      <c r="AD30" s="324"/>
      <c r="AE30" s="324"/>
      <c r="AF30" s="324"/>
      <c r="AG30" s="324"/>
      <c r="AH30" s="324"/>
      <c r="AI30" s="324"/>
      <c r="AJ30" s="324"/>
      <c r="AK30" s="324"/>
      <c r="AL30" s="324"/>
      <c r="AM30" s="324"/>
      <c r="AN30" s="324"/>
      <c r="AO30" s="324"/>
      <c r="AP30" s="324"/>
      <c r="AQ30" s="308"/>
      <c r="AR30" s="308"/>
      <c r="AS30" s="309">
        <f t="shared" si="1"/>
        <v>0</v>
      </c>
      <c r="AT30" s="309">
        <f t="shared" si="1"/>
        <v>0</v>
      </c>
      <c r="AU30" s="309">
        <f t="shared" si="2"/>
        <v>0</v>
      </c>
      <c r="AV30" s="310"/>
      <c r="AW30" s="309"/>
      <c r="AX30" s="309"/>
      <c r="AY30" s="309"/>
      <c r="AZ30" s="309"/>
      <c r="BA30" s="309"/>
      <c r="BB30" s="310"/>
      <c r="BC30" s="309"/>
      <c r="BD30" s="309"/>
      <c r="BE30" s="309"/>
      <c r="BF30" s="309"/>
      <c r="BG30" s="325"/>
      <c r="BH30" s="326"/>
      <c r="BI30" s="326"/>
      <c r="BJ30" s="326"/>
      <c r="BK30" s="326"/>
      <c r="BL30" s="327"/>
      <c r="BP30" s="2"/>
      <c r="BQ30" s="2"/>
      <c r="BR30" s="2"/>
      <c r="BS30" s="2"/>
      <c r="BT30" s="2"/>
      <c r="BU30" s="2"/>
      <c r="BV30" s="2"/>
      <c r="BW30" s="2"/>
      <c r="BX30" s="2"/>
      <c r="BY30" s="2"/>
      <c r="BZ30" s="2"/>
      <c r="CA30" s="2"/>
      <c r="CB30" s="2"/>
      <c r="CC30" s="2"/>
      <c r="CD30" s="2"/>
      <c r="CE30" s="2"/>
      <c r="CF30" s="2"/>
      <c r="CG30" s="2"/>
    </row>
    <row r="31" spans="1:85" s="288" customFormat="1" ht="16.5" hidden="1" customHeight="1" thickBot="1">
      <c r="A31" s="292"/>
      <c r="B31" s="292"/>
      <c r="C31" s="292"/>
      <c r="D31" s="292"/>
      <c r="E31" s="292"/>
      <c r="F31" s="292"/>
      <c r="G31" s="293"/>
      <c r="H31" s="314"/>
      <c r="I31" s="315"/>
      <c r="J31" s="316"/>
      <c r="K31" s="316"/>
      <c r="L31" s="316"/>
      <c r="M31" s="316"/>
      <c r="N31" s="316"/>
      <c r="O31" s="317"/>
      <c r="P31" s="318"/>
      <c r="Q31" s="319"/>
      <c r="R31" s="319"/>
      <c r="S31" s="319"/>
      <c r="T31" s="319"/>
      <c r="U31" s="320"/>
      <c r="V31" s="320"/>
      <c r="W31" s="330"/>
      <c r="X31" s="330"/>
      <c r="Y31" s="321"/>
      <c r="Z31" s="322"/>
      <c r="AA31" s="322"/>
      <c r="AB31" s="329"/>
      <c r="AC31" s="324"/>
      <c r="AD31" s="324"/>
      <c r="AE31" s="324"/>
      <c r="AF31" s="324"/>
      <c r="AG31" s="324"/>
      <c r="AH31" s="324"/>
      <c r="AI31" s="324"/>
      <c r="AJ31" s="324"/>
      <c r="AK31" s="324"/>
      <c r="AL31" s="324"/>
      <c r="AM31" s="324"/>
      <c r="AN31" s="324"/>
      <c r="AO31" s="324"/>
      <c r="AP31" s="324"/>
      <c r="AQ31" s="308"/>
      <c r="AR31" s="308"/>
      <c r="AS31" s="309">
        <f t="shared" si="1"/>
        <v>0</v>
      </c>
      <c r="AT31" s="309">
        <f t="shared" si="1"/>
        <v>0</v>
      </c>
      <c r="AU31" s="309">
        <f t="shared" si="2"/>
        <v>0</v>
      </c>
      <c r="AV31" s="310"/>
      <c r="AW31" s="309"/>
      <c r="AX31" s="309"/>
      <c r="AY31" s="309"/>
      <c r="AZ31" s="309"/>
      <c r="BA31" s="309"/>
      <c r="BB31" s="310"/>
      <c r="BC31" s="309"/>
      <c r="BD31" s="309"/>
      <c r="BE31" s="309"/>
      <c r="BF31" s="309"/>
      <c r="BG31" s="325"/>
      <c r="BH31" s="326"/>
      <c r="BI31" s="326"/>
      <c r="BJ31" s="326"/>
      <c r="BK31" s="326"/>
      <c r="BL31" s="327"/>
      <c r="BP31" s="2"/>
      <c r="BQ31" s="2"/>
      <c r="BR31" s="2"/>
      <c r="BS31" s="2"/>
      <c r="BT31" s="2"/>
      <c r="BU31" s="2"/>
      <c r="BV31" s="2"/>
      <c r="BW31" s="2"/>
      <c r="BX31" s="2"/>
      <c r="BY31" s="2"/>
      <c r="BZ31" s="2"/>
      <c r="CA31" s="2"/>
      <c r="CB31" s="2"/>
      <c r="CC31" s="2"/>
      <c r="CD31" s="2"/>
      <c r="CE31" s="2"/>
      <c r="CF31" s="2"/>
      <c r="CG31" s="2"/>
    </row>
    <row r="32" spans="1:85" s="288" customFormat="1" ht="3.75" hidden="1" customHeight="1" thickBot="1">
      <c r="A32" s="292"/>
      <c r="B32" s="292"/>
      <c r="C32" s="292"/>
      <c r="D32" s="292"/>
      <c r="E32" s="292"/>
      <c r="F32" s="292"/>
      <c r="G32" s="293"/>
      <c r="H32" s="314"/>
      <c r="I32" s="315"/>
      <c r="J32" s="316"/>
      <c r="K32" s="316"/>
      <c r="L32" s="316"/>
      <c r="M32" s="316"/>
      <c r="N32" s="316"/>
      <c r="O32" s="317"/>
      <c r="P32" s="318"/>
      <c r="Q32" s="319"/>
      <c r="R32" s="319"/>
      <c r="S32" s="319"/>
      <c r="T32" s="319"/>
      <c r="U32" s="320"/>
      <c r="V32" s="320"/>
      <c r="W32" s="330"/>
      <c r="X32" s="330"/>
      <c r="Y32" s="321"/>
      <c r="Z32" s="322"/>
      <c r="AA32" s="322"/>
      <c r="AB32" s="329"/>
      <c r="AC32" s="324"/>
      <c r="AD32" s="324"/>
      <c r="AE32" s="324"/>
      <c r="AF32" s="324"/>
      <c r="AG32" s="324"/>
      <c r="AH32" s="324"/>
      <c r="AI32" s="324"/>
      <c r="AJ32" s="324"/>
      <c r="AK32" s="324"/>
      <c r="AL32" s="324"/>
      <c r="AM32" s="324"/>
      <c r="AN32" s="324"/>
      <c r="AO32" s="324"/>
      <c r="AP32" s="324"/>
      <c r="AQ32" s="308"/>
      <c r="AR32" s="308"/>
      <c r="AS32" s="309">
        <f t="shared" si="1"/>
        <v>0</v>
      </c>
      <c r="AT32" s="309">
        <f t="shared" si="1"/>
        <v>0</v>
      </c>
      <c r="AU32" s="309">
        <f t="shared" si="2"/>
        <v>0</v>
      </c>
      <c r="AV32" s="310"/>
      <c r="AW32" s="309"/>
      <c r="AX32" s="309"/>
      <c r="AY32" s="309"/>
      <c r="AZ32" s="309"/>
      <c r="BA32" s="309"/>
      <c r="BB32" s="310"/>
      <c r="BC32" s="309"/>
      <c r="BD32" s="309"/>
      <c r="BE32" s="309"/>
      <c r="BF32" s="309"/>
      <c r="BG32" s="325"/>
      <c r="BH32" s="326"/>
      <c r="BI32" s="326"/>
      <c r="BJ32" s="326"/>
      <c r="BK32" s="326"/>
      <c r="BL32" s="327"/>
      <c r="BP32" s="2"/>
      <c r="BQ32" s="2"/>
      <c r="BR32" s="2"/>
      <c r="BS32" s="2"/>
      <c r="BT32" s="2"/>
      <c r="BU32" s="2"/>
      <c r="BV32" s="2"/>
      <c r="BW32" s="2"/>
      <c r="BX32" s="2"/>
      <c r="BY32" s="2"/>
      <c r="BZ32" s="2"/>
      <c r="CA32" s="2"/>
      <c r="CB32" s="2"/>
      <c r="CC32" s="2"/>
      <c r="CD32" s="2"/>
      <c r="CE32" s="2"/>
      <c r="CF32" s="2"/>
      <c r="CG32" s="2"/>
    </row>
    <row r="33" spans="1:85" s="288" customFormat="1" ht="3.75" hidden="1" customHeight="1" thickBot="1">
      <c r="A33" s="292"/>
      <c r="B33" s="292"/>
      <c r="C33" s="292"/>
      <c r="D33" s="292"/>
      <c r="E33" s="292"/>
      <c r="F33" s="292"/>
      <c r="G33" s="293"/>
      <c r="H33" s="314"/>
      <c r="I33" s="315"/>
      <c r="J33" s="316"/>
      <c r="K33" s="316"/>
      <c r="L33" s="316"/>
      <c r="M33" s="316"/>
      <c r="N33" s="316"/>
      <c r="O33" s="317"/>
      <c r="P33" s="318"/>
      <c r="Q33" s="319"/>
      <c r="R33" s="319"/>
      <c r="S33" s="319"/>
      <c r="T33" s="319"/>
      <c r="U33" s="320"/>
      <c r="V33" s="320"/>
      <c r="W33" s="330"/>
      <c r="X33" s="330"/>
      <c r="Y33" s="321"/>
      <c r="Z33" s="322"/>
      <c r="AA33" s="322"/>
      <c r="AB33" s="329"/>
      <c r="AC33" s="324"/>
      <c r="AD33" s="324"/>
      <c r="AE33" s="324"/>
      <c r="AF33" s="324"/>
      <c r="AG33" s="324"/>
      <c r="AH33" s="324"/>
      <c r="AI33" s="324"/>
      <c r="AJ33" s="324"/>
      <c r="AK33" s="324"/>
      <c r="AL33" s="324"/>
      <c r="AM33" s="324"/>
      <c r="AN33" s="324"/>
      <c r="AO33" s="324"/>
      <c r="AP33" s="324"/>
      <c r="AQ33" s="308"/>
      <c r="AR33" s="308"/>
      <c r="AS33" s="309">
        <f t="shared" si="1"/>
        <v>0</v>
      </c>
      <c r="AT33" s="309">
        <f t="shared" si="1"/>
        <v>0</v>
      </c>
      <c r="AU33" s="309">
        <f t="shared" si="2"/>
        <v>0</v>
      </c>
      <c r="AV33" s="310"/>
      <c r="AW33" s="309"/>
      <c r="AX33" s="309"/>
      <c r="AY33" s="309"/>
      <c r="AZ33" s="309"/>
      <c r="BA33" s="309"/>
      <c r="BB33" s="310"/>
      <c r="BC33" s="309"/>
      <c r="BD33" s="309"/>
      <c r="BE33" s="309"/>
      <c r="BF33" s="309"/>
      <c r="BG33" s="325"/>
      <c r="BH33" s="326"/>
      <c r="BI33" s="326"/>
      <c r="BJ33" s="326"/>
      <c r="BK33" s="326"/>
      <c r="BL33" s="327"/>
      <c r="BP33" s="2"/>
      <c r="BQ33" s="2"/>
      <c r="BR33" s="2"/>
      <c r="BS33" s="2"/>
      <c r="BT33" s="2"/>
      <c r="BU33" s="2"/>
      <c r="BV33" s="2"/>
      <c r="BW33" s="2"/>
      <c r="BX33" s="2"/>
      <c r="BY33" s="2"/>
      <c r="BZ33" s="2"/>
      <c r="CA33" s="2"/>
      <c r="CB33" s="2"/>
      <c r="CC33" s="2"/>
      <c r="CD33" s="2"/>
      <c r="CE33" s="2"/>
      <c r="CF33" s="2"/>
      <c r="CG33" s="2"/>
    </row>
    <row r="34" spans="1:85" s="288" customFormat="1" ht="3.75" hidden="1" customHeight="1" thickBot="1">
      <c r="A34" s="292"/>
      <c r="B34" s="292"/>
      <c r="C34" s="292"/>
      <c r="D34" s="292"/>
      <c r="E34" s="292"/>
      <c r="F34" s="292"/>
      <c r="G34" s="293"/>
      <c r="H34" s="314"/>
      <c r="I34" s="315"/>
      <c r="J34" s="316"/>
      <c r="K34" s="316"/>
      <c r="L34" s="316"/>
      <c r="M34" s="316"/>
      <c r="N34" s="316"/>
      <c r="O34" s="317"/>
      <c r="P34" s="318"/>
      <c r="Q34" s="319"/>
      <c r="R34" s="319"/>
      <c r="S34" s="319"/>
      <c r="T34" s="319"/>
      <c r="U34" s="320"/>
      <c r="V34" s="320"/>
      <c r="W34" s="330"/>
      <c r="X34" s="330"/>
      <c r="Y34" s="321"/>
      <c r="Z34" s="322"/>
      <c r="AA34" s="322"/>
      <c r="AB34" s="329"/>
      <c r="AC34" s="324"/>
      <c r="AD34" s="324"/>
      <c r="AE34" s="324"/>
      <c r="AF34" s="324"/>
      <c r="AG34" s="324"/>
      <c r="AH34" s="324"/>
      <c r="AI34" s="324"/>
      <c r="AJ34" s="324"/>
      <c r="AK34" s="324"/>
      <c r="AL34" s="324"/>
      <c r="AM34" s="324"/>
      <c r="AN34" s="324"/>
      <c r="AO34" s="324"/>
      <c r="AP34" s="324"/>
      <c r="AQ34" s="308"/>
      <c r="AR34" s="308"/>
      <c r="AS34" s="309">
        <f t="shared" si="1"/>
        <v>0</v>
      </c>
      <c r="AT34" s="309">
        <f t="shared" si="1"/>
        <v>0</v>
      </c>
      <c r="AU34" s="309">
        <f t="shared" si="2"/>
        <v>0</v>
      </c>
      <c r="AV34" s="310"/>
      <c r="AW34" s="309"/>
      <c r="AX34" s="309"/>
      <c r="AY34" s="309"/>
      <c r="AZ34" s="309"/>
      <c r="BA34" s="309"/>
      <c r="BB34" s="310"/>
      <c r="BC34" s="309"/>
      <c r="BD34" s="309"/>
      <c r="BE34" s="309"/>
      <c r="BF34" s="309"/>
      <c r="BG34" s="325"/>
      <c r="BH34" s="326"/>
      <c r="BI34" s="326"/>
      <c r="BJ34" s="326"/>
      <c r="BK34" s="326"/>
      <c r="BL34" s="327"/>
      <c r="BP34" s="2"/>
      <c r="BQ34" s="2"/>
      <c r="BR34" s="2"/>
      <c r="BS34" s="2"/>
      <c r="BT34" s="2"/>
      <c r="BU34" s="2"/>
      <c r="BV34" s="2"/>
      <c r="BW34" s="2"/>
      <c r="BX34" s="2"/>
      <c r="BY34" s="2"/>
      <c r="BZ34" s="2"/>
      <c r="CA34" s="2"/>
      <c r="CB34" s="2"/>
      <c r="CC34" s="2"/>
      <c r="CD34" s="2"/>
      <c r="CE34" s="2"/>
      <c r="CF34" s="2"/>
      <c r="CG34" s="2"/>
    </row>
    <row r="35" spans="1:85" s="288" customFormat="1" ht="3.75" hidden="1" customHeight="1" thickBot="1">
      <c r="A35" s="292"/>
      <c r="B35" s="292"/>
      <c r="C35" s="292"/>
      <c r="D35" s="292"/>
      <c r="E35" s="292"/>
      <c r="F35" s="292"/>
      <c r="G35" s="293"/>
      <c r="H35" s="314"/>
      <c r="I35" s="315"/>
      <c r="J35" s="316"/>
      <c r="K35" s="316"/>
      <c r="L35" s="316"/>
      <c r="M35" s="316"/>
      <c r="N35" s="316"/>
      <c r="O35" s="317"/>
      <c r="P35" s="318"/>
      <c r="Q35" s="319"/>
      <c r="R35" s="319"/>
      <c r="S35" s="319"/>
      <c r="T35" s="319"/>
      <c r="U35" s="320"/>
      <c r="V35" s="320"/>
      <c r="W35" s="330"/>
      <c r="X35" s="330"/>
      <c r="Y35" s="321"/>
      <c r="Z35" s="322"/>
      <c r="AA35" s="322"/>
      <c r="AB35" s="329"/>
      <c r="AC35" s="324"/>
      <c r="AD35" s="324"/>
      <c r="AE35" s="324"/>
      <c r="AF35" s="324"/>
      <c r="AG35" s="324"/>
      <c r="AH35" s="324"/>
      <c r="AI35" s="324"/>
      <c r="AJ35" s="324"/>
      <c r="AK35" s="324"/>
      <c r="AL35" s="324"/>
      <c r="AM35" s="324"/>
      <c r="AN35" s="324"/>
      <c r="AO35" s="324"/>
      <c r="AP35" s="324"/>
      <c r="AQ35" s="308"/>
      <c r="AR35" s="308"/>
      <c r="AS35" s="309">
        <f t="shared" si="1"/>
        <v>0</v>
      </c>
      <c r="AT35" s="309">
        <f t="shared" si="1"/>
        <v>0</v>
      </c>
      <c r="AU35" s="309">
        <f t="shared" si="2"/>
        <v>0</v>
      </c>
      <c r="AV35" s="310"/>
      <c r="AW35" s="309"/>
      <c r="AX35" s="309"/>
      <c r="AY35" s="309"/>
      <c r="AZ35" s="309"/>
      <c r="BA35" s="309"/>
      <c r="BB35" s="310"/>
      <c r="BC35" s="309"/>
      <c r="BD35" s="309"/>
      <c r="BE35" s="309"/>
      <c r="BF35" s="309"/>
      <c r="BG35" s="325"/>
      <c r="BH35" s="326"/>
      <c r="BI35" s="326"/>
      <c r="BJ35" s="326"/>
      <c r="BK35" s="326"/>
      <c r="BL35" s="327"/>
      <c r="BP35" s="2"/>
      <c r="BQ35" s="2"/>
      <c r="BR35" s="2"/>
      <c r="BS35" s="2"/>
      <c r="BT35" s="2"/>
      <c r="BU35" s="2"/>
      <c r="BV35" s="2"/>
      <c r="BW35" s="2"/>
      <c r="BX35" s="2"/>
      <c r="BY35" s="2"/>
      <c r="BZ35" s="2"/>
      <c r="CA35" s="2"/>
      <c r="CB35" s="2"/>
      <c r="CC35" s="2"/>
      <c r="CD35" s="2"/>
      <c r="CE35" s="2"/>
      <c r="CF35" s="2"/>
      <c r="CG35" s="2"/>
    </row>
    <row r="36" spans="1:85" s="288" customFormat="1" ht="3.75" hidden="1" customHeight="1" thickBot="1">
      <c r="A36" s="292"/>
      <c r="B36" s="292"/>
      <c r="C36" s="292"/>
      <c r="D36" s="292"/>
      <c r="E36" s="292"/>
      <c r="F36" s="292"/>
      <c r="G36" s="293"/>
      <c r="H36" s="314"/>
      <c r="I36" s="315"/>
      <c r="J36" s="316"/>
      <c r="K36" s="316"/>
      <c r="L36" s="316"/>
      <c r="M36" s="316"/>
      <c r="N36" s="316"/>
      <c r="O36" s="317"/>
      <c r="P36" s="318"/>
      <c r="Q36" s="319"/>
      <c r="R36" s="319"/>
      <c r="S36" s="319"/>
      <c r="T36" s="319"/>
      <c r="U36" s="320"/>
      <c r="V36" s="320"/>
      <c r="W36" s="330"/>
      <c r="X36" s="330"/>
      <c r="Y36" s="321"/>
      <c r="Z36" s="322"/>
      <c r="AA36" s="322"/>
      <c r="AB36" s="329"/>
      <c r="AC36" s="324"/>
      <c r="AD36" s="324"/>
      <c r="AE36" s="324"/>
      <c r="AF36" s="324"/>
      <c r="AG36" s="324"/>
      <c r="AH36" s="324"/>
      <c r="AI36" s="324"/>
      <c r="AJ36" s="324"/>
      <c r="AK36" s="324"/>
      <c r="AL36" s="324"/>
      <c r="AM36" s="324"/>
      <c r="AN36" s="324"/>
      <c r="AO36" s="324"/>
      <c r="AP36" s="324"/>
      <c r="AQ36" s="308"/>
      <c r="AR36" s="308"/>
      <c r="AS36" s="309">
        <f t="shared" si="1"/>
        <v>0</v>
      </c>
      <c r="AT36" s="309">
        <f t="shared" si="1"/>
        <v>0</v>
      </c>
      <c r="AU36" s="309">
        <f t="shared" si="2"/>
        <v>0</v>
      </c>
      <c r="AV36" s="310"/>
      <c r="AW36" s="309"/>
      <c r="AX36" s="309"/>
      <c r="AY36" s="309"/>
      <c r="AZ36" s="309"/>
      <c r="BA36" s="309"/>
      <c r="BB36" s="310"/>
      <c r="BC36" s="309"/>
      <c r="BD36" s="309"/>
      <c r="BE36" s="309"/>
      <c r="BF36" s="309"/>
      <c r="BG36" s="325"/>
      <c r="BH36" s="326"/>
      <c r="BI36" s="326"/>
      <c r="BJ36" s="326"/>
      <c r="BK36" s="326"/>
      <c r="BL36" s="327"/>
      <c r="BP36" s="2"/>
      <c r="BQ36" s="2"/>
      <c r="BR36" s="2"/>
      <c r="BS36" s="2"/>
      <c r="BT36" s="2"/>
      <c r="BU36" s="2"/>
      <c r="BV36" s="2"/>
      <c r="BW36" s="2"/>
      <c r="BX36" s="2"/>
      <c r="BY36" s="2"/>
      <c r="BZ36" s="2"/>
      <c r="CA36" s="2"/>
      <c r="CB36" s="2"/>
      <c r="CC36" s="2"/>
      <c r="CD36" s="2"/>
      <c r="CE36" s="2"/>
      <c r="CF36" s="2"/>
      <c r="CG36" s="2"/>
    </row>
    <row r="37" spans="1:85" s="288" customFormat="1" ht="3.75" hidden="1" customHeight="1" thickBot="1">
      <c r="A37" s="292"/>
      <c r="B37" s="292"/>
      <c r="C37" s="292"/>
      <c r="D37" s="292"/>
      <c r="E37" s="292"/>
      <c r="F37" s="292"/>
      <c r="G37" s="293"/>
      <c r="H37" s="314"/>
      <c r="I37" s="315"/>
      <c r="J37" s="316"/>
      <c r="K37" s="316"/>
      <c r="L37" s="316"/>
      <c r="M37" s="316"/>
      <c r="N37" s="316"/>
      <c r="O37" s="317"/>
      <c r="P37" s="318"/>
      <c r="Q37" s="319"/>
      <c r="R37" s="319"/>
      <c r="S37" s="319"/>
      <c r="T37" s="319"/>
      <c r="U37" s="320"/>
      <c r="V37" s="320"/>
      <c r="W37" s="330"/>
      <c r="X37" s="330"/>
      <c r="Y37" s="321"/>
      <c r="Z37" s="322"/>
      <c r="AA37" s="322"/>
      <c r="AB37" s="329"/>
      <c r="AC37" s="324"/>
      <c r="AD37" s="324"/>
      <c r="AE37" s="324"/>
      <c r="AF37" s="324"/>
      <c r="AG37" s="324"/>
      <c r="AH37" s="324"/>
      <c r="AI37" s="324"/>
      <c r="AJ37" s="324"/>
      <c r="AK37" s="324"/>
      <c r="AL37" s="324"/>
      <c r="AM37" s="324"/>
      <c r="AN37" s="324"/>
      <c r="AO37" s="324"/>
      <c r="AP37" s="324"/>
      <c r="AQ37" s="308"/>
      <c r="AR37" s="308"/>
      <c r="AS37" s="309">
        <f t="shared" si="1"/>
        <v>0</v>
      </c>
      <c r="AT37" s="309">
        <f t="shared" si="1"/>
        <v>0</v>
      </c>
      <c r="AU37" s="309">
        <f t="shared" si="2"/>
        <v>0</v>
      </c>
      <c r="AV37" s="310"/>
      <c r="AW37" s="309"/>
      <c r="AX37" s="309"/>
      <c r="AY37" s="309"/>
      <c r="AZ37" s="309"/>
      <c r="BA37" s="309"/>
      <c r="BB37" s="310"/>
      <c r="BC37" s="309"/>
      <c r="BD37" s="309"/>
      <c r="BE37" s="309"/>
      <c r="BF37" s="309"/>
      <c r="BG37" s="325"/>
      <c r="BH37" s="326"/>
      <c r="BI37" s="326"/>
      <c r="BJ37" s="326"/>
      <c r="BK37" s="326"/>
      <c r="BL37" s="327"/>
      <c r="BP37" s="2"/>
      <c r="BQ37" s="2"/>
      <c r="BR37" s="2"/>
      <c r="BS37" s="2"/>
      <c r="BT37" s="2"/>
      <c r="BU37" s="2"/>
      <c r="BV37" s="2"/>
      <c r="BW37" s="2"/>
      <c r="BX37" s="2"/>
      <c r="BY37" s="2"/>
      <c r="BZ37" s="2"/>
      <c r="CA37" s="2"/>
      <c r="CB37" s="2"/>
      <c r="CC37" s="2"/>
      <c r="CD37" s="2"/>
      <c r="CE37" s="2"/>
      <c r="CF37" s="2"/>
      <c r="CG37" s="2"/>
    </row>
    <row r="38" spans="1:85" s="288" customFormat="1" ht="3.75" hidden="1" customHeight="1" thickBot="1">
      <c r="A38" s="292"/>
      <c r="B38" s="292"/>
      <c r="C38" s="292"/>
      <c r="D38" s="292"/>
      <c r="E38" s="292"/>
      <c r="F38" s="292"/>
      <c r="G38" s="293"/>
      <c r="H38" s="314"/>
      <c r="I38" s="315"/>
      <c r="J38" s="316"/>
      <c r="K38" s="316"/>
      <c r="L38" s="316"/>
      <c r="M38" s="316"/>
      <c r="N38" s="316"/>
      <c r="O38" s="317"/>
      <c r="P38" s="318"/>
      <c r="Q38" s="319"/>
      <c r="R38" s="319"/>
      <c r="S38" s="319"/>
      <c r="T38" s="319"/>
      <c r="U38" s="320"/>
      <c r="V38" s="320"/>
      <c r="W38" s="330"/>
      <c r="X38" s="330"/>
      <c r="Y38" s="321"/>
      <c r="Z38" s="322"/>
      <c r="AA38" s="322"/>
      <c r="AB38" s="329"/>
      <c r="AC38" s="324"/>
      <c r="AD38" s="324"/>
      <c r="AE38" s="324"/>
      <c r="AF38" s="324"/>
      <c r="AG38" s="324"/>
      <c r="AH38" s="324"/>
      <c r="AI38" s="324"/>
      <c r="AJ38" s="324"/>
      <c r="AK38" s="324"/>
      <c r="AL38" s="324"/>
      <c r="AM38" s="324"/>
      <c r="AN38" s="324"/>
      <c r="AO38" s="324"/>
      <c r="AP38" s="324"/>
      <c r="AQ38" s="308"/>
      <c r="AR38" s="308"/>
      <c r="AS38" s="309">
        <f t="shared" si="1"/>
        <v>0</v>
      </c>
      <c r="AT38" s="309">
        <f t="shared" si="1"/>
        <v>0</v>
      </c>
      <c r="AU38" s="309">
        <f t="shared" si="2"/>
        <v>0</v>
      </c>
      <c r="AV38" s="310"/>
      <c r="AW38" s="309"/>
      <c r="AX38" s="309"/>
      <c r="AY38" s="309"/>
      <c r="AZ38" s="309"/>
      <c r="BA38" s="309"/>
      <c r="BB38" s="310"/>
      <c r="BC38" s="309"/>
      <c r="BD38" s="309"/>
      <c r="BE38" s="309"/>
      <c r="BF38" s="309"/>
      <c r="BG38" s="325"/>
      <c r="BH38" s="326"/>
      <c r="BI38" s="326"/>
      <c r="BJ38" s="326"/>
      <c r="BK38" s="326"/>
      <c r="BL38" s="327"/>
      <c r="BP38" s="2"/>
      <c r="BQ38" s="2"/>
      <c r="BR38" s="2"/>
      <c r="BS38" s="2"/>
      <c r="BT38" s="2"/>
      <c r="BU38" s="2"/>
      <c r="BV38" s="2"/>
      <c r="BW38" s="2"/>
      <c r="BX38" s="2"/>
      <c r="BY38" s="2"/>
      <c r="BZ38" s="2"/>
      <c r="CA38" s="2"/>
      <c r="CB38" s="2"/>
      <c r="CC38" s="2"/>
      <c r="CD38" s="2"/>
      <c r="CE38" s="2"/>
      <c r="CF38" s="2"/>
      <c r="CG38" s="2"/>
    </row>
    <row r="39" spans="1:85" s="288" customFormat="1" ht="3.75" hidden="1" customHeight="1" thickBot="1">
      <c r="A39" s="292"/>
      <c r="B39" s="292"/>
      <c r="C39" s="292"/>
      <c r="D39" s="292"/>
      <c r="E39" s="292"/>
      <c r="F39" s="292"/>
      <c r="G39" s="293"/>
      <c r="H39" s="314"/>
      <c r="I39" s="315"/>
      <c r="J39" s="316"/>
      <c r="K39" s="316"/>
      <c r="L39" s="316"/>
      <c r="M39" s="316"/>
      <c r="N39" s="316"/>
      <c r="O39" s="317"/>
      <c r="P39" s="318"/>
      <c r="Q39" s="319"/>
      <c r="R39" s="319"/>
      <c r="S39" s="319"/>
      <c r="T39" s="319"/>
      <c r="U39" s="320"/>
      <c r="V39" s="320"/>
      <c r="W39" s="330"/>
      <c r="X39" s="330"/>
      <c r="Y39" s="321"/>
      <c r="Z39" s="322"/>
      <c r="AA39" s="322"/>
      <c r="AB39" s="329"/>
      <c r="AC39" s="324"/>
      <c r="AD39" s="324"/>
      <c r="AE39" s="324"/>
      <c r="AF39" s="324"/>
      <c r="AG39" s="324"/>
      <c r="AH39" s="324"/>
      <c r="AI39" s="324"/>
      <c r="AJ39" s="324"/>
      <c r="AK39" s="324"/>
      <c r="AL39" s="324"/>
      <c r="AM39" s="324"/>
      <c r="AN39" s="324"/>
      <c r="AO39" s="324"/>
      <c r="AP39" s="324"/>
      <c r="AQ39" s="308"/>
      <c r="AR39" s="308"/>
      <c r="AS39" s="309">
        <f t="shared" si="1"/>
        <v>0</v>
      </c>
      <c r="AT39" s="309">
        <f t="shared" si="1"/>
        <v>0</v>
      </c>
      <c r="AU39" s="309">
        <f t="shared" si="2"/>
        <v>0</v>
      </c>
      <c r="AV39" s="310"/>
      <c r="AW39" s="309"/>
      <c r="AX39" s="309"/>
      <c r="AY39" s="309"/>
      <c r="AZ39" s="309"/>
      <c r="BA39" s="309"/>
      <c r="BB39" s="310"/>
      <c r="BC39" s="309"/>
      <c r="BD39" s="309"/>
      <c r="BE39" s="309"/>
      <c r="BF39" s="309"/>
      <c r="BG39" s="325"/>
      <c r="BH39" s="326"/>
      <c r="BI39" s="326"/>
      <c r="BJ39" s="326"/>
      <c r="BK39" s="326"/>
      <c r="BL39" s="327"/>
      <c r="BP39" s="2"/>
      <c r="BQ39" s="2"/>
      <c r="BR39" s="2"/>
      <c r="BS39" s="2"/>
      <c r="BT39" s="2"/>
      <c r="BU39" s="2"/>
      <c r="BV39" s="2"/>
      <c r="BW39" s="2"/>
      <c r="BX39" s="2"/>
      <c r="BY39" s="2"/>
      <c r="BZ39" s="2"/>
      <c r="CA39" s="2"/>
      <c r="CB39" s="2"/>
      <c r="CC39" s="2"/>
      <c r="CD39" s="2"/>
      <c r="CE39" s="2"/>
      <c r="CF39" s="2"/>
      <c r="CG39" s="2"/>
    </row>
    <row r="40" spans="1:85" s="288" customFormat="1" ht="3.75" hidden="1" customHeight="1" thickBot="1">
      <c r="A40" s="292"/>
      <c r="B40" s="292"/>
      <c r="C40" s="292"/>
      <c r="D40" s="292"/>
      <c r="E40" s="292"/>
      <c r="F40" s="292"/>
      <c r="G40" s="293"/>
      <c r="H40" s="314"/>
      <c r="I40" s="315"/>
      <c r="J40" s="316"/>
      <c r="K40" s="316"/>
      <c r="L40" s="316"/>
      <c r="M40" s="316"/>
      <c r="N40" s="316"/>
      <c r="O40" s="317"/>
      <c r="P40" s="318"/>
      <c r="Q40" s="319"/>
      <c r="R40" s="319"/>
      <c r="S40" s="319"/>
      <c r="T40" s="319"/>
      <c r="U40" s="320"/>
      <c r="V40" s="320"/>
      <c r="W40" s="330"/>
      <c r="X40" s="330"/>
      <c r="Y40" s="321"/>
      <c r="Z40" s="322"/>
      <c r="AA40" s="322"/>
      <c r="AB40" s="329"/>
      <c r="AC40" s="324"/>
      <c r="AD40" s="324"/>
      <c r="AE40" s="324"/>
      <c r="AF40" s="324"/>
      <c r="AG40" s="324"/>
      <c r="AH40" s="324"/>
      <c r="AI40" s="324"/>
      <c r="AJ40" s="324"/>
      <c r="AK40" s="324"/>
      <c r="AL40" s="324"/>
      <c r="AM40" s="324"/>
      <c r="AN40" s="324"/>
      <c r="AO40" s="324"/>
      <c r="AP40" s="324"/>
      <c r="AQ40" s="308"/>
      <c r="AR40" s="308"/>
      <c r="AS40" s="309">
        <f t="shared" si="1"/>
        <v>0</v>
      </c>
      <c r="AT40" s="309">
        <f t="shared" si="1"/>
        <v>0</v>
      </c>
      <c r="AU40" s="309">
        <f t="shared" si="2"/>
        <v>0</v>
      </c>
      <c r="AV40" s="310"/>
      <c r="AW40" s="309"/>
      <c r="AX40" s="309"/>
      <c r="AY40" s="309"/>
      <c r="AZ40" s="309"/>
      <c r="BA40" s="309"/>
      <c r="BB40" s="310"/>
      <c r="BC40" s="309"/>
      <c r="BD40" s="309"/>
      <c r="BE40" s="309"/>
      <c r="BF40" s="309"/>
      <c r="BG40" s="325"/>
      <c r="BH40" s="326"/>
      <c r="BI40" s="326"/>
      <c r="BJ40" s="326"/>
      <c r="BK40" s="326"/>
      <c r="BL40" s="327"/>
      <c r="BP40" s="2"/>
      <c r="BQ40" s="2"/>
      <c r="BR40" s="2"/>
      <c r="BS40" s="2"/>
      <c r="BT40" s="2"/>
      <c r="BU40" s="2"/>
      <c r="BV40" s="2"/>
      <c r="BW40" s="2"/>
      <c r="BX40" s="2"/>
      <c r="BY40" s="2"/>
      <c r="BZ40" s="2"/>
      <c r="CA40" s="2"/>
      <c r="CB40" s="2"/>
      <c r="CC40" s="2"/>
      <c r="CD40" s="2"/>
      <c r="CE40" s="2"/>
      <c r="CF40" s="2"/>
      <c r="CG40" s="2"/>
    </row>
    <row r="41" spans="1:85" s="288" customFormat="1" ht="3.75" hidden="1" customHeight="1" thickBot="1">
      <c r="A41" s="292"/>
      <c r="B41" s="292"/>
      <c r="C41" s="292"/>
      <c r="D41" s="292"/>
      <c r="E41" s="292"/>
      <c r="F41" s="292"/>
      <c r="G41" s="293"/>
      <c r="H41" s="314"/>
      <c r="I41" s="315"/>
      <c r="J41" s="316"/>
      <c r="K41" s="316"/>
      <c r="L41" s="316"/>
      <c r="M41" s="316"/>
      <c r="N41" s="316"/>
      <c r="O41" s="317"/>
      <c r="P41" s="318"/>
      <c r="Q41" s="319"/>
      <c r="R41" s="319"/>
      <c r="S41" s="319"/>
      <c r="T41" s="319"/>
      <c r="U41" s="320"/>
      <c r="V41" s="320"/>
      <c r="W41" s="330"/>
      <c r="X41" s="330"/>
      <c r="Y41" s="321"/>
      <c r="Z41" s="322"/>
      <c r="AA41" s="322"/>
      <c r="AB41" s="329"/>
      <c r="AC41" s="324"/>
      <c r="AD41" s="324"/>
      <c r="AE41" s="324"/>
      <c r="AF41" s="324"/>
      <c r="AG41" s="324"/>
      <c r="AH41" s="324"/>
      <c r="AI41" s="324"/>
      <c r="AJ41" s="324"/>
      <c r="AK41" s="324"/>
      <c r="AL41" s="324"/>
      <c r="AM41" s="324"/>
      <c r="AN41" s="324"/>
      <c r="AO41" s="324"/>
      <c r="AP41" s="324"/>
      <c r="AQ41" s="308"/>
      <c r="AR41" s="308"/>
      <c r="AS41" s="309">
        <f t="shared" si="1"/>
        <v>0</v>
      </c>
      <c r="AT41" s="309">
        <f t="shared" si="1"/>
        <v>0</v>
      </c>
      <c r="AU41" s="309">
        <f t="shared" si="2"/>
        <v>0</v>
      </c>
      <c r="AV41" s="310"/>
      <c r="AW41" s="309"/>
      <c r="AX41" s="309"/>
      <c r="AY41" s="309"/>
      <c r="AZ41" s="309"/>
      <c r="BA41" s="309"/>
      <c r="BB41" s="310"/>
      <c r="BC41" s="309"/>
      <c r="BD41" s="309"/>
      <c r="BE41" s="309"/>
      <c r="BF41" s="309"/>
      <c r="BG41" s="325"/>
      <c r="BH41" s="326"/>
      <c r="BI41" s="326"/>
      <c r="BJ41" s="326"/>
      <c r="BK41" s="326"/>
      <c r="BL41" s="327"/>
      <c r="BP41" s="2"/>
      <c r="BQ41" s="2"/>
      <c r="BR41" s="2"/>
      <c r="BS41" s="2"/>
      <c r="BT41" s="2"/>
      <c r="BU41" s="2"/>
      <c r="BV41" s="2"/>
      <c r="BW41" s="2"/>
      <c r="BX41" s="2"/>
      <c r="BY41" s="2"/>
      <c r="BZ41" s="2"/>
      <c r="CA41" s="2"/>
      <c r="CB41" s="2"/>
      <c r="CC41" s="2"/>
      <c r="CD41" s="2"/>
      <c r="CE41" s="2"/>
      <c r="CF41" s="2"/>
      <c r="CG41" s="2"/>
    </row>
    <row r="42" spans="1:85" s="288" customFormat="1" ht="3.75" hidden="1" customHeight="1" thickBot="1">
      <c r="A42" s="292"/>
      <c r="B42" s="292"/>
      <c r="C42" s="292"/>
      <c r="D42" s="292"/>
      <c r="E42" s="292"/>
      <c r="F42" s="292"/>
      <c r="G42" s="293"/>
      <c r="H42" s="314"/>
      <c r="I42" s="315"/>
      <c r="J42" s="316"/>
      <c r="K42" s="316"/>
      <c r="L42" s="316"/>
      <c r="M42" s="316"/>
      <c r="N42" s="316"/>
      <c r="O42" s="317"/>
      <c r="P42" s="318"/>
      <c r="Q42" s="319"/>
      <c r="R42" s="319"/>
      <c r="S42" s="319"/>
      <c r="T42" s="319"/>
      <c r="U42" s="320"/>
      <c r="V42" s="320"/>
      <c r="W42" s="330"/>
      <c r="X42" s="330"/>
      <c r="Y42" s="321"/>
      <c r="Z42" s="322"/>
      <c r="AA42" s="322"/>
      <c r="AB42" s="329"/>
      <c r="AC42" s="324"/>
      <c r="AD42" s="324"/>
      <c r="AE42" s="324"/>
      <c r="AF42" s="324"/>
      <c r="AG42" s="324"/>
      <c r="AH42" s="324"/>
      <c r="AI42" s="324"/>
      <c r="AJ42" s="324"/>
      <c r="AK42" s="324"/>
      <c r="AL42" s="324"/>
      <c r="AM42" s="324"/>
      <c r="AN42" s="324"/>
      <c r="AO42" s="324"/>
      <c r="AP42" s="324"/>
      <c r="AQ42" s="308"/>
      <c r="AR42" s="308"/>
      <c r="AS42" s="309">
        <f t="shared" si="1"/>
        <v>0</v>
      </c>
      <c r="AT42" s="309">
        <f t="shared" si="1"/>
        <v>0</v>
      </c>
      <c r="AU42" s="309">
        <f t="shared" si="2"/>
        <v>0</v>
      </c>
      <c r="AV42" s="310"/>
      <c r="AW42" s="309"/>
      <c r="AX42" s="309"/>
      <c r="AY42" s="309"/>
      <c r="AZ42" s="309"/>
      <c r="BA42" s="309"/>
      <c r="BB42" s="310"/>
      <c r="BC42" s="309"/>
      <c r="BD42" s="309"/>
      <c r="BE42" s="309"/>
      <c r="BF42" s="309"/>
      <c r="BG42" s="325"/>
      <c r="BH42" s="326"/>
      <c r="BI42" s="326"/>
      <c r="BJ42" s="326"/>
      <c r="BK42" s="326"/>
      <c r="BL42" s="327"/>
      <c r="BP42" s="2"/>
      <c r="BQ42" s="2"/>
      <c r="BR42" s="2"/>
      <c r="BS42" s="2"/>
      <c r="BT42" s="2"/>
      <c r="BU42" s="2"/>
      <c r="BV42" s="2"/>
      <c r="BW42" s="2"/>
      <c r="BX42" s="2"/>
      <c r="BY42" s="2"/>
      <c r="BZ42" s="2"/>
      <c r="CA42" s="2"/>
      <c r="CB42" s="2"/>
      <c r="CC42" s="2"/>
      <c r="CD42" s="2"/>
      <c r="CE42" s="2"/>
      <c r="CF42" s="2"/>
      <c r="CG42" s="2"/>
    </row>
    <row r="43" spans="1:85" s="288" customFormat="1" ht="3.75" hidden="1" customHeight="1" thickBot="1">
      <c r="A43" s="292"/>
      <c r="B43" s="292"/>
      <c r="C43" s="292"/>
      <c r="D43" s="292"/>
      <c r="E43" s="292"/>
      <c r="F43" s="292"/>
      <c r="G43" s="293"/>
      <c r="H43" s="314"/>
      <c r="I43" s="315"/>
      <c r="J43" s="316"/>
      <c r="K43" s="316"/>
      <c r="L43" s="316"/>
      <c r="M43" s="316"/>
      <c r="N43" s="316"/>
      <c r="O43" s="317"/>
      <c r="P43" s="318"/>
      <c r="Q43" s="319"/>
      <c r="R43" s="319"/>
      <c r="S43" s="319"/>
      <c r="T43" s="319"/>
      <c r="U43" s="320"/>
      <c r="V43" s="320"/>
      <c r="W43" s="330"/>
      <c r="X43" s="330"/>
      <c r="Y43" s="321"/>
      <c r="Z43" s="322"/>
      <c r="AA43" s="322"/>
      <c r="AB43" s="329"/>
      <c r="AC43" s="324"/>
      <c r="AD43" s="324"/>
      <c r="AE43" s="324"/>
      <c r="AF43" s="324"/>
      <c r="AG43" s="324"/>
      <c r="AH43" s="324"/>
      <c r="AI43" s="324"/>
      <c r="AJ43" s="324"/>
      <c r="AK43" s="324"/>
      <c r="AL43" s="324"/>
      <c r="AM43" s="324"/>
      <c r="AN43" s="324"/>
      <c r="AO43" s="324"/>
      <c r="AP43" s="324"/>
      <c r="AQ43" s="308"/>
      <c r="AR43" s="308"/>
      <c r="AS43" s="309">
        <f t="shared" si="1"/>
        <v>0</v>
      </c>
      <c r="AT43" s="309">
        <f t="shared" si="1"/>
        <v>0</v>
      </c>
      <c r="AU43" s="309">
        <f t="shared" si="2"/>
        <v>0</v>
      </c>
      <c r="AV43" s="310"/>
      <c r="AW43" s="309"/>
      <c r="AX43" s="309"/>
      <c r="AY43" s="309"/>
      <c r="AZ43" s="309"/>
      <c r="BA43" s="309"/>
      <c r="BB43" s="310"/>
      <c r="BC43" s="309"/>
      <c r="BD43" s="309"/>
      <c r="BE43" s="309"/>
      <c r="BF43" s="309"/>
      <c r="BG43" s="325"/>
      <c r="BH43" s="326"/>
      <c r="BI43" s="326"/>
      <c r="BJ43" s="326"/>
      <c r="BK43" s="326"/>
      <c r="BL43" s="327"/>
      <c r="BP43" s="2"/>
      <c r="BQ43" s="2"/>
      <c r="BR43" s="2"/>
      <c r="BS43" s="2"/>
      <c r="BT43" s="2"/>
      <c r="BU43" s="2"/>
      <c r="BV43" s="2"/>
      <c r="BW43" s="2"/>
      <c r="BX43" s="2"/>
      <c r="BY43" s="2"/>
      <c r="BZ43" s="2"/>
      <c r="CA43" s="2"/>
      <c r="CB43" s="2"/>
      <c r="CC43" s="2"/>
      <c r="CD43" s="2"/>
      <c r="CE43" s="2"/>
      <c r="CF43" s="2"/>
      <c r="CG43" s="2"/>
    </row>
    <row r="44" spans="1:85" s="288" customFormat="1" ht="3.75" hidden="1" customHeight="1" thickBot="1">
      <c r="A44" s="292"/>
      <c r="B44" s="292"/>
      <c r="C44" s="292"/>
      <c r="D44" s="292"/>
      <c r="E44" s="292"/>
      <c r="F44" s="292"/>
      <c r="G44" s="293"/>
      <c r="H44" s="314"/>
      <c r="I44" s="315"/>
      <c r="J44" s="316"/>
      <c r="K44" s="316"/>
      <c r="L44" s="316"/>
      <c r="M44" s="316"/>
      <c r="N44" s="316"/>
      <c r="O44" s="317"/>
      <c r="P44" s="318"/>
      <c r="Q44" s="319"/>
      <c r="R44" s="319"/>
      <c r="S44" s="319"/>
      <c r="T44" s="319"/>
      <c r="U44" s="320"/>
      <c r="V44" s="320"/>
      <c r="W44" s="330"/>
      <c r="X44" s="330"/>
      <c r="Y44" s="321"/>
      <c r="Z44" s="322"/>
      <c r="AA44" s="322"/>
      <c r="AB44" s="329"/>
      <c r="AC44" s="324"/>
      <c r="AD44" s="324"/>
      <c r="AE44" s="324"/>
      <c r="AF44" s="324"/>
      <c r="AG44" s="324"/>
      <c r="AH44" s="324"/>
      <c r="AI44" s="324"/>
      <c r="AJ44" s="324"/>
      <c r="AK44" s="324"/>
      <c r="AL44" s="324"/>
      <c r="AM44" s="324"/>
      <c r="AN44" s="324"/>
      <c r="AO44" s="324"/>
      <c r="AP44" s="324"/>
      <c r="AQ44" s="308"/>
      <c r="AR44" s="308"/>
      <c r="AS44" s="309">
        <f t="shared" si="1"/>
        <v>0</v>
      </c>
      <c r="AT44" s="309">
        <f t="shared" si="1"/>
        <v>0</v>
      </c>
      <c r="AU44" s="309">
        <f t="shared" si="2"/>
        <v>0</v>
      </c>
      <c r="AV44" s="310"/>
      <c r="AW44" s="309"/>
      <c r="AX44" s="309"/>
      <c r="AY44" s="309"/>
      <c r="AZ44" s="309"/>
      <c r="BA44" s="309"/>
      <c r="BB44" s="310"/>
      <c r="BC44" s="309"/>
      <c r="BD44" s="309"/>
      <c r="BE44" s="309"/>
      <c r="BF44" s="309"/>
      <c r="BG44" s="325"/>
      <c r="BH44" s="326"/>
      <c r="BI44" s="326"/>
      <c r="BJ44" s="326"/>
      <c r="BK44" s="326"/>
      <c r="BL44" s="327"/>
      <c r="BP44" s="2"/>
      <c r="BQ44" s="2"/>
      <c r="BR44" s="2"/>
      <c r="BS44" s="2"/>
      <c r="BT44" s="2"/>
      <c r="BU44" s="2"/>
      <c r="BV44" s="2"/>
      <c r="BW44" s="2"/>
      <c r="BX44" s="2"/>
      <c r="BY44" s="2"/>
      <c r="BZ44" s="2"/>
      <c r="CA44" s="2"/>
      <c r="CB44" s="2"/>
      <c r="CC44" s="2"/>
      <c r="CD44" s="2"/>
      <c r="CE44" s="2"/>
      <c r="CF44" s="2"/>
      <c r="CG44" s="2"/>
    </row>
    <row r="45" spans="1:85" s="288" customFormat="1" ht="3.75" hidden="1" customHeight="1" thickBot="1">
      <c r="A45" s="292"/>
      <c r="B45" s="292"/>
      <c r="C45" s="292"/>
      <c r="D45" s="292"/>
      <c r="E45" s="292"/>
      <c r="F45" s="292"/>
      <c r="G45" s="293"/>
      <c r="H45" s="314"/>
      <c r="I45" s="315"/>
      <c r="J45" s="316"/>
      <c r="K45" s="316"/>
      <c r="L45" s="316"/>
      <c r="M45" s="316"/>
      <c r="N45" s="316"/>
      <c r="O45" s="317"/>
      <c r="P45" s="318"/>
      <c r="Q45" s="319"/>
      <c r="R45" s="319"/>
      <c r="S45" s="319"/>
      <c r="T45" s="319"/>
      <c r="U45" s="320"/>
      <c r="V45" s="320"/>
      <c r="W45" s="330"/>
      <c r="X45" s="330"/>
      <c r="Y45" s="321"/>
      <c r="Z45" s="322"/>
      <c r="AA45" s="322"/>
      <c r="AB45" s="329"/>
      <c r="AC45" s="324"/>
      <c r="AD45" s="324"/>
      <c r="AE45" s="324"/>
      <c r="AF45" s="324"/>
      <c r="AG45" s="324"/>
      <c r="AH45" s="324"/>
      <c r="AI45" s="324"/>
      <c r="AJ45" s="324"/>
      <c r="AK45" s="324"/>
      <c r="AL45" s="324"/>
      <c r="AM45" s="324"/>
      <c r="AN45" s="324"/>
      <c r="AO45" s="324"/>
      <c r="AP45" s="324"/>
      <c r="AQ45" s="308"/>
      <c r="AR45" s="308"/>
      <c r="AS45" s="309">
        <f t="shared" si="1"/>
        <v>0</v>
      </c>
      <c r="AT45" s="309">
        <f t="shared" si="1"/>
        <v>0</v>
      </c>
      <c r="AU45" s="309">
        <f t="shared" si="2"/>
        <v>0</v>
      </c>
      <c r="AV45" s="310"/>
      <c r="AW45" s="309"/>
      <c r="AX45" s="309"/>
      <c r="AY45" s="309"/>
      <c r="AZ45" s="309"/>
      <c r="BA45" s="309"/>
      <c r="BB45" s="310"/>
      <c r="BC45" s="309"/>
      <c r="BD45" s="309"/>
      <c r="BE45" s="309"/>
      <c r="BF45" s="309"/>
      <c r="BG45" s="325"/>
      <c r="BH45" s="326"/>
      <c r="BI45" s="326"/>
      <c r="BJ45" s="326"/>
      <c r="BK45" s="326"/>
      <c r="BL45" s="327"/>
      <c r="BP45" s="2"/>
      <c r="BQ45" s="2"/>
      <c r="BR45" s="2"/>
      <c r="BS45" s="2"/>
      <c r="BT45" s="2"/>
      <c r="BU45" s="2"/>
      <c r="BV45" s="2"/>
      <c r="BW45" s="2"/>
      <c r="BX45" s="2"/>
      <c r="BY45" s="2"/>
      <c r="BZ45" s="2"/>
      <c r="CA45" s="2"/>
      <c r="CB45" s="2"/>
      <c r="CC45" s="2"/>
      <c r="CD45" s="2"/>
      <c r="CE45" s="2"/>
      <c r="CF45" s="2"/>
      <c r="CG45" s="2"/>
    </row>
    <row r="46" spans="1:85" s="288" customFormat="1" ht="3.75" hidden="1" customHeight="1" thickBot="1">
      <c r="A46" s="292"/>
      <c r="B46" s="292"/>
      <c r="C46" s="292"/>
      <c r="D46" s="292"/>
      <c r="E46" s="292"/>
      <c r="F46" s="292"/>
      <c r="G46" s="293"/>
      <c r="H46" s="314"/>
      <c r="I46" s="315"/>
      <c r="J46" s="316"/>
      <c r="K46" s="316"/>
      <c r="L46" s="316"/>
      <c r="M46" s="316"/>
      <c r="N46" s="316"/>
      <c r="O46" s="317"/>
      <c r="P46" s="318"/>
      <c r="Q46" s="319"/>
      <c r="R46" s="319"/>
      <c r="S46" s="319"/>
      <c r="T46" s="319"/>
      <c r="U46" s="320"/>
      <c r="V46" s="320"/>
      <c r="W46" s="330"/>
      <c r="X46" s="330"/>
      <c r="Y46" s="321"/>
      <c r="Z46" s="322"/>
      <c r="AA46" s="322"/>
      <c r="AB46" s="329"/>
      <c r="AC46" s="324"/>
      <c r="AD46" s="324"/>
      <c r="AE46" s="324"/>
      <c r="AF46" s="324"/>
      <c r="AG46" s="324"/>
      <c r="AH46" s="324"/>
      <c r="AI46" s="324"/>
      <c r="AJ46" s="324"/>
      <c r="AK46" s="324"/>
      <c r="AL46" s="324"/>
      <c r="AM46" s="324"/>
      <c r="AN46" s="324"/>
      <c r="AO46" s="324"/>
      <c r="AP46" s="324"/>
      <c r="AQ46" s="308"/>
      <c r="AR46" s="308"/>
      <c r="AS46" s="309">
        <f t="shared" si="1"/>
        <v>0</v>
      </c>
      <c r="AT46" s="309">
        <f t="shared" si="1"/>
        <v>0</v>
      </c>
      <c r="AU46" s="309">
        <f t="shared" si="2"/>
        <v>0</v>
      </c>
      <c r="AV46" s="310"/>
      <c r="AW46" s="309"/>
      <c r="AX46" s="309"/>
      <c r="AY46" s="309"/>
      <c r="AZ46" s="309"/>
      <c r="BA46" s="309"/>
      <c r="BB46" s="310"/>
      <c r="BC46" s="309"/>
      <c r="BD46" s="309"/>
      <c r="BE46" s="309"/>
      <c r="BF46" s="309"/>
      <c r="BG46" s="325"/>
      <c r="BH46" s="326"/>
      <c r="BI46" s="326"/>
      <c r="BJ46" s="326"/>
      <c r="BK46" s="326"/>
      <c r="BL46" s="327"/>
      <c r="BP46" s="2"/>
      <c r="BQ46" s="2"/>
      <c r="BR46" s="2"/>
      <c r="BS46" s="2"/>
      <c r="BT46" s="2"/>
      <c r="BU46" s="2"/>
      <c r="BV46" s="2"/>
      <c r="BW46" s="2"/>
      <c r="BX46" s="2"/>
      <c r="BY46" s="2"/>
      <c r="BZ46" s="2"/>
      <c r="CA46" s="2"/>
      <c r="CB46" s="2"/>
      <c r="CC46" s="2"/>
      <c r="CD46" s="2"/>
      <c r="CE46" s="2"/>
      <c r="CF46" s="2"/>
      <c r="CG46" s="2"/>
    </row>
    <row r="47" spans="1:85" s="288" customFormat="1" ht="3.75" hidden="1" customHeight="1" thickBot="1">
      <c r="A47" s="292"/>
      <c r="B47" s="292"/>
      <c r="C47" s="292"/>
      <c r="D47" s="292"/>
      <c r="E47" s="292"/>
      <c r="F47" s="292"/>
      <c r="G47" s="293"/>
      <c r="H47" s="314"/>
      <c r="I47" s="315"/>
      <c r="J47" s="316"/>
      <c r="K47" s="316"/>
      <c r="L47" s="316"/>
      <c r="M47" s="316"/>
      <c r="N47" s="316"/>
      <c r="O47" s="317"/>
      <c r="P47" s="318"/>
      <c r="Q47" s="319"/>
      <c r="R47" s="319"/>
      <c r="S47" s="319"/>
      <c r="T47" s="319"/>
      <c r="U47" s="320"/>
      <c r="V47" s="320"/>
      <c r="W47" s="330"/>
      <c r="X47" s="330"/>
      <c r="Y47" s="321"/>
      <c r="Z47" s="322"/>
      <c r="AA47" s="322"/>
      <c r="AB47" s="329"/>
      <c r="AC47" s="324"/>
      <c r="AD47" s="324"/>
      <c r="AE47" s="324"/>
      <c r="AF47" s="324"/>
      <c r="AG47" s="324"/>
      <c r="AH47" s="324"/>
      <c r="AI47" s="324"/>
      <c r="AJ47" s="324"/>
      <c r="AK47" s="324"/>
      <c r="AL47" s="324"/>
      <c r="AM47" s="324"/>
      <c r="AN47" s="324"/>
      <c r="AO47" s="324"/>
      <c r="AP47" s="324"/>
      <c r="AQ47" s="308"/>
      <c r="AR47" s="308"/>
      <c r="AS47" s="309">
        <f t="shared" si="1"/>
        <v>0</v>
      </c>
      <c r="AT47" s="309">
        <f t="shared" si="1"/>
        <v>0</v>
      </c>
      <c r="AU47" s="309">
        <f t="shared" si="2"/>
        <v>0</v>
      </c>
      <c r="AV47" s="310"/>
      <c r="AW47" s="309"/>
      <c r="AX47" s="309"/>
      <c r="AY47" s="309"/>
      <c r="AZ47" s="309"/>
      <c r="BA47" s="309"/>
      <c r="BB47" s="310"/>
      <c r="BC47" s="309"/>
      <c r="BD47" s="309"/>
      <c r="BE47" s="309"/>
      <c r="BF47" s="309"/>
      <c r="BG47" s="325"/>
      <c r="BH47" s="326"/>
      <c r="BI47" s="326"/>
      <c r="BJ47" s="326"/>
      <c r="BK47" s="326"/>
      <c r="BL47" s="327"/>
      <c r="BP47" s="2"/>
      <c r="BQ47" s="2"/>
      <c r="BR47" s="2"/>
      <c r="BS47" s="2"/>
      <c r="BT47" s="2"/>
      <c r="BU47" s="2"/>
      <c r="BV47" s="2"/>
      <c r="BW47" s="2"/>
      <c r="BX47" s="2"/>
      <c r="BY47" s="2"/>
      <c r="BZ47" s="2"/>
      <c r="CA47" s="2"/>
      <c r="CB47" s="2"/>
      <c r="CC47" s="2"/>
      <c r="CD47" s="2"/>
      <c r="CE47" s="2"/>
      <c r="CF47" s="2"/>
      <c r="CG47" s="2"/>
    </row>
    <row r="48" spans="1:85" s="288" customFormat="1" ht="3.75" hidden="1" customHeight="1" thickBot="1">
      <c r="A48" s="292"/>
      <c r="B48" s="292"/>
      <c r="C48" s="292"/>
      <c r="D48" s="292"/>
      <c r="E48" s="292"/>
      <c r="F48" s="292"/>
      <c r="G48" s="293"/>
      <c r="H48" s="314"/>
      <c r="I48" s="315"/>
      <c r="J48" s="316"/>
      <c r="K48" s="316"/>
      <c r="L48" s="316"/>
      <c r="M48" s="316"/>
      <c r="N48" s="316"/>
      <c r="O48" s="317"/>
      <c r="P48" s="318"/>
      <c r="Q48" s="319"/>
      <c r="R48" s="319"/>
      <c r="S48" s="319"/>
      <c r="T48" s="319"/>
      <c r="U48" s="320"/>
      <c r="V48" s="320"/>
      <c r="W48" s="330"/>
      <c r="X48" s="330"/>
      <c r="Y48" s="321"/>
      <c r="Z48" s="322"/>
      <c r="AA48" s="322"/>
      <c r="AB48" s="329"/>
      <c r="AC48" s="324"/>
      <c r="AD48" s="324"/>
      <c r="AE48" s="324"/>
      <c r="AF48" s="324"/>
      <c r="AG48" s="324"/>
      <c r="AH48" s="324"/>
      <c r="AI48" s="324"/>
      <c r="AJ48" s="324"/>
      <c r="AK48" s="324"/>
      <c r="AL48" s="324"/>
      <c r="AM48" s="324"/>
      <c r="AN48" s="324"/>
      <c r="AO48" s="324"/>
      <c r="AP48" s="324"/>
      <c r="AQ48" s="308"/>
      <c r="AR48" s="308"/>
      <c r="AS48" s="309">
        <f t="shared" si="1"/>
        <v>0</v>
      </c>
      <c r="AT48" s="309">
        <f t="shared" si="1"/>
        <v>0</v>
      </c>
      <c r="AU48" s="309">
        <f t="shared" si="2"/>
        <v>0</v>
      </c>
      <c r="AV48" s="310"/>
      <c r="AW48" s="309"/>
      <c r="AX48" s="309"/>
      <c r="AY48" s="309"/>
      <c r="AZ48" s="309"/>
      <c r="BA48" s="309"/>
      <c r="BB48" s="310"/>
      <c r="BC48" s="309"/>
      <c r="BD48" s="309"/>
      <c r="BE48" s="309"/>
      <c r="BF48" s="309"/>
      <c r="BG48" s="325"/>
      <c r="BH48" s="326"/>
      <c r="BI48" s="326"/>
      <c r="BJ48" s="326"/>
      <c r="BK48" s="326"/>
      <c r="BL48" s="327"/>
      <c r="BP48" s="2"/>
      <c r="BQ48" s="2"/>
      <c r="BR48" s="2"/>
      <c r="BS48" s="2"/>
      <c r="BT48" s="2"/>
      <c r="BU48" s="2"/>
      <c r="BV48" s="2"/>
      <c r="BW48" s="2"/>
      <c r="BX48" s="2"/>
      <c r="BY48" s="2"/>
      <c r="BZ48" s="2"/>
      <c r="CA48" s="2"/>
      <c r="CB48" s="2"/>
      <c r="CC48" s="2"/>
      <c r="CD48" s="2"/>
      <c r="CE48" s="2"/>
      <c r="CF48" s="2"/>
      <c r="CG48" s="2"/>
    </row>
    <row r="49" spans="1:85" s="288" customFormat="1" ht="3.75" hidden="1" customHeight="1" thickBot="1">
      <c r="A49" s="292"/>
      <c r="B49" s="292"/>
      <c r="C49" s="292"/>
      <c r="D49" s="292"/>
      <c r="E49" s="292"/>
      <c r="F49" s="292"/>
      <c r="G49" s="293"/>
      <c r="H49" s="314"/>
      <c r="I49" s="315"/>
      <c r="J49" s="316"/>
      <c r="K49" s="316"/>
      <c r="L49" s="316"/>
      <c r="M49" s="316"/>
      <c r="N49" s="316"/>
      <c r="O49" s="317"/>
      <c r="P49" s="318"/>
      <c r="Q49" s="319"/>
      <c r="R49" s="319"/>
      <c r="S49" s="319"/>
      <c r="T49" s="319"/>
      <c r="U49" s="320"/>
      <c r="V49" s="320"/>
      <c r="W49" s="330"/>
      <c r="X49" s="330"/>
      <c r="Y49" s="321"/>
      <c r="Z49" s="322"/>
      <c r="AA49" s="322"/>
      <c r="AB49" s="329"/>
      <c r="AC49" s="324"/>
      <c r="AD49" s="324"/>
      <c r="AE49" s="324"/>
      <c r="AF49" s="324"/>
      <c r="AG49" s="324"/>
      <c r="AH49" s="324"/>
      <c r="AI49" s="324"/>
      <c r="AJ49" s="324"/>
      <c r="AK49" s="324"/>
      <c r="AL49" s="324"/>
      <c r="AM49" s="324"/>
      <c r="AN49" s="324"/>
      <c r="AO49" s="324"/>
      <c r="AP49" s="324"/>
      <c r="AQ49" s="308"/>
      <c r="AR49" s="308"/>
      <c r="AS49" s="309">
        <f t="shared" si="1"/>
        <v>0</v>
      </c>
      <c r="AT49" s="309">
        <f t="shared" si="1"/>
        <v>0</v>
      </c>
      <c r="AU49" s="309">
        <f t="shared" si="2"/>
        <v>0</v>
      </c>
      <c r="AV49" s="310"/>
      <c r="AW49" s="309"/>
      <c r="AX49" s="309"/>
      <c r="AY49" s="309"/>
      <c r="AZ49" s="309"/>
      <c r="BA49" s="309"/>
      <c r="BB49" s="310"/>
      <c r="BC49" s="309"/>
      <c r="BD49" s="309"/>
      <c r="BE49" s="309"/>
      <c r="BF49" s="309"/>
      <c r="BG49" s="325"/>
      <c r="BH49" s="326"/>
      <c r="BI49" s="326"/>
      <c r="BJ49" s="326"/>
      <c r="BK49" s="326"/>
      <c r="BL49" s="327"/>
      <c r="BP49" s="2"/>
      <c r="BQ49" s="2"/>
      <c r="BR49" s="2"/>
      <c r="BS49" s="2"/>
      <c r="BT49" s="2"/>
      <c r="BU49" s="2"/>
      <c r="BV49" s="2"/>
      <c r="BW49" s="2"/>
      <c r="BX49" s="2"/>
      <c r="BY49" s="2"/>
      <c r="BZ49" s="2"/>
      <c r="CA49" s="2"/>
      <c r="CB49" s="2"/>
      <c r="CC49" s="2"/>
      <c r="CD49" s="2"/>
      <c r="CE49" s="2"/>
      <c r="CF49" s="2"/>
      <c r="CG49" s="2"/>
    </row>
    <row r="50" spans="1:85" s="288" customFormat="1" ht="3.75" hidden="1" customHeight="1" thickBot="1">
      <c r="A50" s="292"/>
      <c r="B50" s="292"/>
      <c r="C50" s="292"/>
      <c r="D50" s="292"/>
      <c r="E50" s="292"/>
      <c r="F50" s="292"/>
      <c r="G50" s="293"/>
      <c r="H50" s="314"/>
      <c r="I50" s="315"/>
      <c r="J50" s="316"/>
      <c r="K50" s="316"/>
      <c r="L50" s="316"/>
      <c r="M50" s="316"/>
      <c r="N50" s="316"/>
      <c r="O50" s="317"/>
      <c r="P50" s="318"/>
      <c r="Q50" s="319"/>
      <c r="R50" s="319"/>
      <c r="S50" s="319"/>
      <c r="T50" s="319"/>
      <c r="U50" s="320"/>
      <c r="V50" s="320"/>
      <c r="W50" s="330"/>
      <c r="X50" s="330"/>
      <c r="Y50" s="321"/>
      <c r="Z50" s="322"/>
      <c r="AA50" s="322"/>
      <c r="AB50" s="329"/>
      <c r="AC50" s="324"/>
      <c r="AD50" s="324"/>
      <c r="AE50" s="324"/>
      <c r="AF50" s="324"/>
      <c r="AG50" s="324"/>
      <c r="AH50" s="324"/>
      <c r="AI50" s="324"/>
      <c r="AJ50" s="324"/>
      <c r="AK50" s="324"/>
      <c r="AL50" s="324"/>
      <c r="AM50" s="324"/>
      <c r="AN50" s="324"/>
      <c r="AO50" s="324"/>
      <c r="AP50" s="324"/>
      <c r="AQ50" s="308"/>
      <c r="AR50" s="308"/>
      <c r="AS50" s="309">
        <f t="shared" si="1"/>
        <v>0</v>
      </c>
      <c r="AT50" s="309">
        <f t="shared" si="1"/>
        <v>0</v>
      </c>
      <c r="AU50" s="309">
        <f t="shared" si="2"/>
        <v>0</v>
      </c>
      <c r="AV50" s="310"/>
      <c r="AW50" s="309"/>
      <c r="AX50" s="309"/>
      <c r="AY50" s="309"/>
      <c r="AZ50" s="309"/>
      <c r="BA50" s="309"/>
      <c r="BB50" s="310"/>
      <c r="BC50" s="309"/>
      <c r="BD50" s="309"/>
      <c r="BE50" s="309"/>
      <c r="BF50" s="309"/>
      <c r="BG50" s="325"/>
      <c r="BH50" s="326"/>
      <c r="BI50" s="326"/>
      <c r="BJ50" s="326"/>
      <c r="BK50" s="326"/>
      <c r="BL50" s="327"/>
      <c r="BP50" s="2"/>
      <c r="BQ50" s="2"/>
      <c r="BR50" s="2"/>
      <c r="BS50" s="2"/>
      <c r="BT50" s="2"/>
      <c r="BU50" s="2"/>
      <c r="BV50" s="2"/>
      <c r="BW50" s="2"/>
      <c r="BX50" s="2"/>
      <c r="BY50" s="2"/>
      <c r="BZ50" s="2"/>
      <c r="CA50" s="2"/>
      <c r="CB50" s="2"/>
      <c r="CC50" s="2"/>
      <c r="CD50" s="2"/>
      <c r="CE50" s="2"/>
      <c r="CF50" s="2"/>
      <c r="CG50" s="2"/>
    </row>
    <row r="51" spans="1:85" s="288" customFormat="1" ht="3.75" hidden="1" customHeight="1" thickBot="1">
      <c r="A51" s="292"/>
      <c r="B51" s="292"/>
      <c r="C51" s="292"/>
      <c r="D51" s="292"/>
      <c r="E51" s="292"/>
      <c r="F51" s="292"/>
      <c r="G51" s="293"/>
      <c r="H51" s="314"/>
      <c r="I51" s="315"/>
      <c r="J51" s="316"/>
      <c r="K51" s="316"/>
      <c r="L51" s="316"/>
      <c r="M51" s="316"/>
      <c r="N51" s="316"/>
      <c r="O51" s="317"/>
      <c r="P51" s="318"/>
      <c r="Q51" s="319"/>
      <c r="R51" s="319"/>
      <c r="S51" s="319"/>
      <c r="T51" s="319"/>
      <c r="U51" s="320"/>
      <c r="V51" s="320"/>
      <c r="W51" s="330"/>
      <c r="X51" s="330"/>
      <c r="Y51" s="321"/>
      <c r="Z51" s="322"/>
      <c r="AA51" s="322"/>
      <c r="AB51" s="329"/>
      <c r="AC51" s="324"/>
      <c r="AD51" s="324"/>
      <c r="AE51" s="324"/>
      <c r="AF51" s="324"/>
      <c r="AG51" s="324"/>
      <c r="AH51" s="324"/>
      <c r="AI51" s="324"/>
      <c r="AJ51" s="324"/>
      <c r="AK51" s="324"/>
      <c r="AL51" s="324"/>
      <c r="AM51" s="324"/>
      <c r="AN51" s="324"/>
      <c r="AO51" s="324"/>
      <c r="AP51" s="324"/>
      <c r="AQ51" s="308"/>
      <c r="AR51" s="308"/>
      <c r="AS51" s="309">
        <f t="shared" si="1"/>
        <v>0</v>
      </c>
      <c r="AT51" s="309">
        <f t="shared" si="1"/>
        <v>0</v>
      </c>
      <c r="AU51" s="309">
        <f t="shared" si="2"/>
        <v>0</v>
      </c>
      <c r="AV51" s="310"/>
      <c r="AW51" s="309"/>
      <c r="AX51" s="309"/>
      <c r="AY51" s="309"/>
      <c r="AZ51" s="309"/>
      <c r="BA51" s="309"/>
      <c r="BB51" s="310"/>
      <c r="BC51" s="309"/>
      <c r="BD51" s="309"/>
      <c r="BE51" s="309"/>
      <c r="BF51" s="309"/>
      <c r="BG51" s="325"/>
      <c r="BH51" s="326"/>
      <c r="BI51" s="326"/>
      <c r="BJ51" s="326"/>
      <c r="BK51" s="326"/>
      <c r="BL51" s="327"/>
      <c r="BP51" s="2"/>
      <c r="BQ51" s="2"/>
      <c r="BR51" s="2"/>
      <c r="BS51" s="2"/>
      <c r="BT51" s="2"/>
      <c r="BU51" s="2"/>
      <c r="BV51" s="2"/>
      <c r="BW51" s="2"/>
      <c r="BX51" s="2"/>
      <c r="BY51" s="2"/>
      <c r="BZ51" s="2"/>
      <c r="CA51" s="2"/>
      <c r="CB51" s="2"/>
      <c r="CC51" s="2"/>
      <c r="CD51" s="2"/>
      <c r="CE51" s="2"/>
      <c r="CF51" s="2"/>
      <c r="CG51" s="2"/>
    </row>
    <row r="52" spans="1:85" s="288" customFormat="1" ht="3.75" hidden="1" customHeight="1" thickBot="1">
      <c r="A52" s="292"/>
      <c r="B52" s="292"/>
      <c r="C52" s="292"/>
      <c r="D52" s="292"/>
      <c r="E52" s="292"/>
      <c r="F52" s="292"/>
      <c r="G52" s="293"/>
      <c r="H52" s="314"/>
      <c r="I52" s="315"/>
      <c r="J52" s="316"/>
      <c r="K52" s="316"/>
      <c r="L52" s="316"/>
      <c r="M52" s="316"/>
      <c r="N52" s="316"/>
      <c r="O52" s="317"/>
      <c r="P52" s="318"/>
      <c r="Q52" s="319"/>
      <c r="R52" s="319"/>
      <c r="S52" s="319"/>
      <c r="T52" s="319"/>
      <c r="U52" s="320"/>
      <c r="V52" s="320"/>
      <c r="W52" s="330"/>
      <c r="X52" s="330"/>
      <c r="Y52" s="321"/>
      <c r="Z52" s="322"/>
      <c r="AA52" s="322"/>
      <c r="AB52" s="329"/>
      <c r="AC52" s="324"/>
      <c r="AD52" s="324"/>
      <c r="AE52" s="324"/>
      <c r="AF52" s="324"/>
      <c r="AG52" s="324"/>
      <c r="AH52" s="324"/>
      <c r="AI52" s="324"/>
      <c r="AJ52" s="324"/>
      <c r="AK52" s="324"/>
      <c r="AL52" s="324"/>
      <c r="AM52" s="324"/>
      <c r="AN52" s="324"/>
      <c r="AO52" s="324"/>
      <c r="AP52" s="324"/>
      <c r="AQ52" s="308"/>
      <c r="AR52" s="308"/>
      <c r="AS52" s="309">
        <f t="shared" si="1"/>
        <v>0</v>
      </c>
      <c r="AT52" s="309">
        <f t="shared" si="1"/>
        <v>0</v>
      </c>
      <c r="AU52" s="309">
        <f t="shared" si="2"/>
        <v>0</v>
      </c>
      <c r="AV52" s="310"/>
      <c r="AW52" s="309"/>
      <c r="AX52" s="309"/>
      <c r="AY52" s="309"/>
      <c r="AZ52" s="309"/>
      <c r="BA52" s="309"/>
      <c r="BB52" s="310"/>
      <c r="BC52" s="309"/>
      <c r="BD52" s="309"/>
      <c r="BE52" s="309"/>
      <c r="BF52" s="309"/>
      <c r="BG52" s="325"/>
      <c r="BH52" s="326"/>
      <c r="BI52" s="326"/>
      <c r="BJ52" s="326"/>
      <c r="BK52" s="326"/>
      <c r="BL52" s="327"/>
      <c r="BP52" s="2"/>
      <c r="BQ52" s="2"/>
      <c r="BR52" s="2"/>
      <c r="BS52" s="2"/>
      <c r="BT52" s="2"/>
      <c r="BU52" s="2"/>
      <c r="BV52" s="2"/>
      <c r="BW52" s="2"/>
      <c r="BX52" s="2"/>
      <c r="BY52" s="2"/>
      <c r="BZ52" s="2"/>
      <c r="CA52" s="2"/>
      <c r="CB52" s="2"/>
      <c r="CC52" s="2"/>
      <c r="CD52" s="2"/>
      <c r="CE52" s="2"/>
      <c r="CF52" s="2"/>
      <c r="CG52" s="2"/>
    </row>
    <row r="53" spans="1:85" s="288" customFormat="1" ht="3.75" hidden="1" customHeight="1" thickBot="1">
      <c r="A53" s="292"/>
      <c r="B53" s="292"/>
      <c r="C53" s="292"/>
      <c r="D53" s="292"/>
      <c r="E53" s="292"/>
      <c r="F53" s="292"/>
      <c r="G53" s="293"/>
      <c r="H53" s="314"/>
      <c r="I53" s="315"/>
      <c r="J53" s="316"/>
      <c r="K53" s="316"/>
      <c r="L53" s="316"/>
      <c r="M53" s="316"/>
      <c r="N53" s="316"/>
      <c r="O53" s="317"/>
      <c r="P53" s="318"/>
      <c r="Q53" s="319"/>
      <c r="R53" s="319"/>
      <c r="S53" s="319"/>
      <c r="T53" s="319"/>
      <c r="U53" s="320"/>
      <c r="V53" s="320"/>
      <c r="W53" s="330"/>
      <c r="X53" s="330"/>
      <c r="Y53" s="321"/>
      <c r="Z53" s="322"/>
      <c r="AA53" s="322"/>
      <c r="AB53" s="329"/>
      <c r="AC53" s="324"/>
      <c r="AD53" s="324"/>
      <c r="AE53" s="324"/>
      <c r="AF53" s="324"/>
      <c r="AG53" s="324"/>
      <c r="AH53" s="324"/>
      <c r="AI53" s="324"/>
      <c r="AJ53" s="324"/>
      <c r="AK53" s="324"/>
      <c r="AL53" s="324"/>
      <c r="AM53" s="324"/>
      <c r="AN53" s="324"/>
      <c r="AO53" s="324"/>
      <c r="AP53" s="324"/>
      <c r="AQ53" s="308"/>
      <c r="AR53" s="308"/>
      <c r="AS53" s="309">
        <f t="shared" si="1"/>
        <v>0</v>
      </c>
      <c r="AT53" s="309">
        <f t="shared" si="1"/>
        <v>0</v>
      </c>
      <c r="AU53" s="309">
        <f t="shared" si="2"/>
        <v>0</v>
      </c>
      <c r="AV53" s="310"/>
      <c r="AW53" s="309"/>
      <c r="AX53" s="309"/>
      <c r="AY53" s="309"/>
      <c r="AZ53" s="309"/>
      <c r="BA53" s="309"/>
      <c r="BB53" s="310"/>
      <c r="BC53" s="309"/>
      <c r="BD53" s="309"/>
      <c r="BE53" s="309"/>
      <c r="BF53" s="309"/>
      <c r="BG53" s="325"/>
      <c r="BH53" s="326"/>
      <c r="BI53" s="326"/>
      <c r="BJ53" s="326"/>
      <c r="BK53" s="326"/>
      <c r="BL53" s="327"/>
      <c r="BP53" s="2"/>
      <c r="BQ53" s="2"/>
      <c r="BR53" s="2"/>
      <c r="BS53" s="2"/>
      <c r="BT53" s="2"/>
      <c r="BU53" s="2"/>
      <c r="BV53" s="2"/>
      <c r="BW53" s="2"/>
      <c r="BX53" s="2"/>
      <c r="BY53" s="2"/>
      <c r="BZ53" s="2"/>
      <c r="CA53" s="2"/>
      <c r="CB53" s="2"/>
      <c r="CC53" s="2"/>
      <c r="CD53" s="2"/>
      <c r="CE53" s="2"/>
      <c r="CF53" s="2"/>
      <c r="CG53" s="2"/>
    </row>
    <row r="54" spans="1:85" s="288" customFormat="1" ht="3.75" hidden="1" customHeight="1" thickBot="1">
      <c r="A54" s="292"/>
      <c r="B54" s="292"/>
      <c r="C54" s="292"/>
      <c r="D54" s="292"/>
      <c r="E54" s="292"/>
      <c r="F54" s="292"/>
      <c r="G54" s="293"/>
      <c r="H54" s="314"/>
      <c r="I54" s="315"/>
      <c r="J54" s="316"/>
      <c r="K54" s="316"/>
      <c r="L54" s="316"/>
      <c r="M54" s="316"/>
      <c r="N54" s="316"/>
      <c r="O54" s="317"/>
      <c r="P54" s="318"/>
      <c r="Q54" s="319"/>
      <c r="R54" s="319"/>
      <c r="S54" s="319"/>
      <c r="T54" s="319"/>
      <c r="U54" s="320"/>
      <c r="V54" s="320"/>
      <c r="W54" s="330"/>
      <c r="X54" s="330"/>
      <c r="Y54" s="321"/>
      <c r="Z54" s="322"/>
      <c r="AA54" s="322"/>
      <c r="AB54" s="329"/>
      <c r="AC54" s="324"/>
      <c r="AD54" s="324"/>
      <c r="AE54" s="324"/>
      <c r="AF54" s="324"/>
      <c r="AG54" s="324"/>
      <c r="AH54" s="324"/>
      <c r="AI54" s="324"/>
      <c r="AJ54" s="324"/>
      <c r="AK54" s="324"/>
      <c r="AL54" s="324"/>
      <c r="AM54" s="324"/>
      <c r="AN54" s="324"/>
      <c r="AO54" s="324"/>
      <c r="AP54" s="324"/>
      <c r="AQ54" s="308"/>
      <c r="AR54" s="308"/>
      <c r="AS54" s="309">
        <f t="shared" si="1"/>
        <v>0</v>
      </c>
      <c r="AT54" s="309">
        <f t="shared" si="1"/>
        <v>0</v>
      </c>
      <c r="AU54" s="309">
        <f t="shared" si="2"/>
        <v>0</v>
      </c>
      <c r="AV54" s="310"/>
      <c r="AW54" s="309"/>
      <c r="AX54" s="309"/>
      <c r="AY54" s="309"/>
      <c r="AZ54" s="309"/>
      <c r="BA54" s="309"/>
      <c r="BB54" s="310"/>
      <c r="BC54" s="309"/>
      <c r="BD54" s="309"/>
      <c r="BE54" s="309"/>
      <c r="BF54" s="309"/>
      <c r="BG54" s="325"/>
      <c r="BH54" s="326"/>
      <c r="BI54" s="326"/>
      <c r="BJ54" s="326"/>
      <c r="BK54" s="326"/>
      <c r="BL54" s="327"/>
      <c r="BP54" s="2"/>
      <c r="BQ54" s="2"/>
      <c r="BR54" s="2"/>
      <c r="BS54" s="2"/>
      <c r="BT54" s="2"/>
      <c r="BU54" s="2"/>
      <c r="BV54" s="2"/>
      <c r="BW54" s="2"/>
      <c r="BX54" s="2"/>
      <c r="BY54" s="2"/>
      <c r="BZ54" s="2"/>
      <c r="CA54" s="2"/>
      <c r="CB54" s="2"/>
      <c r="CC54" s="2"/>
      <c r="CD54" s="2"/>
      <c r="CE54" s="2"/>
      <c r="CF54" s="2"/>
      <c r="CG54" s="2"/>
    </row>
    <row r="55" spans="1:85" s="288" customFormat="1" ht="3.75" hidden="1" customHeight="1" thickBot="1">
      <c r="A55" s="292"/>
      <c r="B55" s="292"/>
      <c r="C55" s="292"/>
      <c r="D55" s="292"/>
      <c r="E55" s="292"/>
      <c r="F55" s="292"/>
      <c r="G55" s="293"/>
      <c r="H55" s="314"/>
      <c r="I55" s="315"/>
      <c r="J55" s="316"/>
      <c r="K55" s="316"/>
      <c r="L55" s="316"/>
      <c r="M55" s="316"/>
      <c r="N55" s="316"/>
      <c r="O55" s="317"/>
      <c r="P55" s="318"/>
      <c r="Q55" s="319"/>
      <c r="R55" s="319"/>
      <c r="S55" s="319"/>
      <c r="T55" s="319"/>
      <c r="U55" s="320"/>
      <c r="V55" s="320"/>
      <c r="W55" s="330"/>
      <c r="X55" s="330"/>
      <c r="Y55" s="321"/>
      <c r="Z55" s="322"/>
      <c r="AA55" s="322"/>
      <c r="AB55" s="329"/>
      <c r="AC55" s="324"/>
      <c r="AD55" s="324"/>
      <c r="AE55" s="324"/>
      <c r="AF55" s="324"/>
      <c r="AG55" s="324"/>
      <c r="AH55" s="324"/>
      <c r="AI55" s="324"/>
      <c r="AJ55" s="324"/>
      <c r="AK55" s="324"/>
      <c r="AL55" s="324"/>
      <c r="AM55" s="324"/>
      <c r="AN55" s="324"/>
      <c r="AO55" s="324"/>
      <c r="AP55" s="324"/>
      <c r="AQ55" s="308"/>
      <c r="AR55" s="308"/>
      <c r="AS55" s="309">
        <f t="shared" si="1"/>
        <v>0</v>
      </c>
      <c r="AT55" s="309">
        <f t="shared" si="1"/>
        <v>0</v>
      </c>
      <c r="AU55" s="309">
        <f t="shared" si="2"/>
        <v>0</v>
      </c>
      <c r="AV55" s="310"/>
      <c r="AW55" s="309"/>
      <c r="AX55" s="309"/>
      <c r="AY55" s="309"/>
      <c r="AZ55" s="309"/>
      <c r="BA55" s="309"/>
      <c r="BB55" s="310"/>
      <c r="BC55" s="309"/>
      <c r="BD55" s="309"/>
      <c r="BE55" s="309"/>
      <c r="BF55" s="309"/>
      <c r="BG55" s="325"/>
      <c r="BH55" s="326"/>
      <c r="BI55" s="326"/>
      <c r="BJ55" s="326"/>
      <c r="BK55" s="326"/>
      <c r="BL55" s="327"/>
      <c r="BP55" s="2"/>
      <c r="BQ55" s="2"/>
      <c r="BR55" s="2"/>
      <c r="BS55" s="2"/>
      <c r="BT55" s="2"/>
      <c r="BU55" s="2"/>
      <c r="BV55" s="2"/>
      <c r="BW55" s="2"/>
      <c r="BX55" s="2"/>
      <c r="BY55" s="2"/>
      <c r="BZ55" s="2"/>
      <c r="CA55" s="2"/>
      <c r="CB55" s="2"/>
      <c r="CC55" s="2"/>
      <c r="CD55" s="2"/>
      <c r="CE55" s="2"/>
      <c r="CF55" s="2"/>
      <c r="CG55" s="2"/>
    </row>
    <row r="56" spans="1:85" s="288" customFormat="1" ht="3.75" hidden="1" customHeight="1" thickBot="1">
      <c r="A56" s="292"/>
      <c r="B56" s="292"/>
      <c r="C56" s="292"/>
      <c r="D56" s="292"/>
      <c r="E56" s="292"/>
      <c r="F56" s="292"/>
      <c r="G56" s="293"/>
      <c r="H56" s="314"/>
      <c r="I56" s="315"/>
      <c r="J56" s="316"/>
      <c r="K56" s="316"/>
      <c r="L56" s="316"/>
      <c r="M56" s="316"/>
      <c r="N56" s="316"/>
      <c r="O56" s="317"/>
      <c r="P56" s="318"/>
      <c r="Q56" s="319"/>
      <c r="R56" s="319"/>
      <c r="S56" s="319"/>
      <c r="T56" s="319"/>
      <c r="U56" s="320"/>
      <c r="V56" s="320"/>
      <c r="W56" s="330"/>
      <c r="X56" s="330"/>
      <c r="Y56" s="321"/>
      <c r="Z56" s="322"/>
      <c r="AA56" s="322"/>
      <c r="AB56" s="329"/>
      <c r="AC56" s="324"/>
      <c r="AD56" s="324"/>
      <c r="AE56" s="324"/>
      <c r="AF56" s="324"/>
      <c r="AG56" s="324"/>
      <c r="AH56" s="324"/>
      <c r="AI56" s="324"/>
      <c r="AJ56" s="324"/>
      <c r="AK56" s="324"/>
      <c r="AL56" s="324"/>
      <c r="AM56" s="324"/>
      <c r="AN56" s="324"/>
      <c r="AO56" s="324"/>
      <c r="AP56" s="324"/>
      <c r="AQ56" s="308"/>
      <c r="AR56" s="308"/>
      <c r="AS56" s="309">
        <f t="shared" si="1"/>
        <v>0</v>
      </c>
      <c r="AT56" s="309">
        <f t="shared" si="1"/>
        <v>0</v>
      </c>
      <c r="AU56" s="309">
        <f t="shared" si="2"/>
        <v>0</v>
      </c>
      <c r="AV56" s="310"/>
      <c r="AW56" s="309"/>
      <c r="AX56" s="309"/>
      <c r="AY56" s="309"/>
      <c r="AZ56" s="309"/>
      <c r="BA56" s="309"/>
      <c r="BB56" s="310"/>
      <c r="BC56" s="309"/>
      <c r="BD56" s="309"/>
      <c r="BE56" s="309"/>
      <c r="BF56" s="309"/>
      <c r="BG56" s="325"/>
      <c r="BH56" s="326"/>
      <c r="BI56" s="326"/>
      <c r="BJ56" s="326"/>
      <c r="BK56" s="326"/>
      <c r="BL56" s="327"/>
      <c r="BP56" s="2"/>
      <c r="BQ56" s="2"/>
      <c r="BR56" s="2"/>
      <c r="BS56" s="2"/>
      <c r="BT56" s="2"/>
      <c r="BU56" s="2"/>
      <c r="BV56" s="2"/>
      <c r="BW56" s="2"/>
      <c r="BX56" s="2"/>
      <c r="BY56" s="2"/>
      <c r="BZ56" s="2"/>
      <c r="CA56" s="2"/>
      <c r="CB56" s="2"/>
      <c r="CC56" s="2"/>
      <c r="CD56" s="2"/>
      <c r="CE56" s="2"/>
      <c r="CF56" s="2"/>
      <c r="CG56" s="2"/>
    </row>
    <row r="57" spans="1:85" s="288" customFormat="1" ht="3.75" hidden="1" customHeight="1" thickBot="1">
      <c r="A57" s="292"/>
      <c r="B57" s="292"/>
      <c r="C57" s="292"/>
      <c r="D57" s="292"/>
      <c r="E57" s="292"/>
      <c r="F57" s="292"/>
      <c r="G57" s="293"/>
      <c r="H57" s="314"/>
      <c r="I57" s="315"/>
      <c r="J57" s="316"/>
      <c r="K57" s="316"/>
      <c r="L57" s="316"/>
      <c r="M57" s="316"/>
      <c r="N57" s="316"/>
      <c r="O57" s="317"/>
      <c r="P57" s="318"/>
      <c r="Q57" s="319"/>
      <c r="R57" s="319"/>
      <c r="S57" s="319"/>
      <c r="T57" s="319"/>
      <c r="U57" s="320"/>
      <c r="V57" s="320"/>
      <c r="W57" s="330"/>
      <c r="X57" s="330"/>
      <c r="Y57" s="321"/>
      <c r="Z57" s="322"/>
      <c r="AA57" s="322"/>
      <c r="AB57" s="329"/>
      <c r="AC57" s="324"/>
      <c r="AD57" s="324"/>
      <c r="AE57" s="324"/>
      <c r="AF57" s="324"/>
      <c r="AG57" s="324"/>
      <c r="AH57" s="324"/>
      <c r="AI57" s="324"/>
      <c r="AJ57" s="324"/>
      <c r="AK57" s="324"/>
      <c r="AL57" s="324"/>
      <c r="AM57" s="324"/>
      <c r="AN57" s="324"/>
      <c r="AO57" s="324"/>
      <c r="AP57" s="324"/>
      <c r="AQ57" s="308"/>
      <c r="AR57" s="308"/>
      <c r="AS57" s="309">
        <f t="shared" si="1"/>
        <v>0</v>
      </c>
      <c r="AT57" s="309">
        <f t="shared" si="1"/>
        <v>0</v>
      </c>
      <c r="AU57" s="309">
        <f t="shared" si="2"/>
        <v>0</v>
      </c>
      <c r="AV57" s="310"/>
      <c r="AW57" s="309"/>
      <c r="AX57" s="309"/>
      <c r="AY57" s="309"/>
      <c r="AZ57" s="309"/>
      <c r="BA57" s="309"/>
      <c r="BB57" s="310"/>
      <c r="BC57" s="309"/>
      <c r="BD57" s="309"/>
      <c r="BE57" s="309"/>
      <c r="BF57" s="309"/>
      <c r="BG57" s="325"/>
      <c r="BH57" s="326"/>
      <c r="BI57" s="326"/>
      <c r="BJ57" s="326"/>
      <c r="BK57" s="326"/>
      <c r="BL57" s="327"/>
      <c r="BP57" s="2"/>
      <c r="BQ57" s="2"/>
      <c r="BR57" s="2"/>
      <c r="BS57" s="2"/>
      <c r="BT57" s="2"/>
      <c r="BU57" s="2"/>
      <c r="BV57" s="2"/>
      <c r="BW57" s="2"/>
      <c r="BX57" s="2"/>
      <c r="BY57" s="2"/>
      <c r="BZ57" s="2"/>
      <c r="CA57" s="2"/>
      <c r="CB57" s="2"/>
      <c r="CC57" s="2"/>
      <c r="CD57" s="2"/>
      <c r="CE57" s="2"/>
      <c r="CF57" s="2"/>
      <c r="CG57" s="2"/>
    </row>
    <row r="58" spans="1:85" s="288" customFormat="1" ht="3.75" hidden="1" customHeight="1" thickBot="1">
      <c r="A58" s="292"/>
      <c r="B58" s="292"/>
      <c r="C58" s="292"/>
      <c r="D58" s="292"/>
      <c r="E58" s="292"/>
      <c r="F58" s="292"/>
      <c r="G58" s="293"/>
      <c r="H58" s="314"/>
      <c r="I58" s="315"/>
      <c r="J58" s="316"/>
      <c r="K58" s="316"/>
      <c r="L58" s="316"/>
      <c r="M58" s="316"/>
      <c r="N58" s="316"/>
      <c r="O58" s="317"/>
      <c r="P58" s="318"/>
      <c r="Q58" s="319"/>
      <c r="R58" s="319"/>
      <c r="S58" s="319"/>
      <c r="T58" s="319"/>
      <c r="U58" s="320"/>
      <c r="V58" s="320"/>
      <c r="W58" s="330"/>
      <c r="X58" s="330"/>
      <c r="Y58" s="321"/>
      <c r="Z58" s="322"/>
      <c r="AA58" s="322"/>
      <c r="AB58" s="329"/>
      <c r="AC58" s="324"/>
      <c r="AD58" s="324"/>
      <c r="AE58" s="324"/>
      <c r="AF58" s="324"/>
      <c r="AG58" s="324"/>
      <c r="AH58" s="324"/>
      <c r="AI58" s="324"/>
      <c r="AJ58" s="324"/>
      <c r="AK58" s="324"/>
      <c r="AL58" s="324"/>
      <c r="AM58" s="324"/>
      <c r="AN58" s="324"/>
      <c r="AO58" s="324"/>
      <c r="AP58" s="324"/>
      <c r="AQ58" s="308"/>
      <c r="AR58" s="308"/>
      <c r="AS58" s="309">
        <f t="shared" si="1"/>
        <v>0</v>
      </c>
      <c r="AT58" s="309">
        <f t="shared" si="1"/>
        <v>0</v>
      </c>
      <c r="AU58" s="309">
        <f t="shared" si="2"/>
        <v>0</v>
      </c>
      <c r="AV58" s="310"/>
      <c r="AW58" s="309"/>
      <c r="AX58" s="309"/>
      <c r="AY58" s="309"/>
      <c r="AZ58" s="309"/>
      <c r="BA58" s="309"/>
      <c r="BB58" s="310"/>
      <c r="BC58" s="309"/>
      <c r="BD58" s="309"/>
      <c r="BE58" s="309"/>
      <c r="BF58" s="309"/>
      <c r="BG58" s="325"/>
      <c r="BH58" s="326"/>
      <c r="BI58" s="326"/>
      <c r="BJ58" s="326"/>
      <c r="BK58" s="326"/>
      <c r="BL58" s="327"/>
      <c r="BP58" s="2"/>
      <c r="BQ58" s="2"/>
      <c r="BR58" s="2"/>
      <c r="BS58" s="2"/>
      <c r="BT58" s="2"/>
      <c r="BU58" s="2"/>
      <c r="BV58" s="2"/>
      <c r="BW58" s="2"/>
      <c r="BX58" s="2"/>
      <c r="BY58" s="2"/>
      <c r="BZ58" s="2"/>
      <c r="CA58" s="2"/>
      <c r="CB58" s="2"/>
      <c r="CC58" s="2"/>
      <c r="CD58" s="2"/>
      <c r="CE58" s="2"/>
      <c r="CF58" s="2"/>
      <c r="CG58" s="2"/>
    </row>
    <row r="59" spans="1:85" s="288" customFormat="1" ht="3.75" hidden="1" customHeight="1" thickBot="1">
      <c r="A59" s="292"/>
      <c r="B59" s="292"/>
      <c r="C59" s="292"/>
      <c r="D59" s="292"/>
      <c r="E59" s="292"/>
      <c r="F59" s="292"/>
      <c r="G59" s="293"/>
      <c r="H59" s="314"/>
      <c r="I59" s="315"/>
      <c r="J59" s="316"/>
      <c r="K59" s="316"/>
      <c r="L59" s="316"/>
      <c r="M59" s="316"/>
      <c r="N59" s="316"/>
      <c r="O59" s="317"/>
      <c r="P59" s="318"/>
      <c r="Q59" s="319"/>
      <c r="R59" s="319"/>
      <c r="S59" s="319"/>
      <c r="T59" s="319"/>
      <c r="U59" s="320"/>
      <c r="V59" s="320"/>
      <c r="W59" s="330"/>
      <c r="X59" s="330"/>
      <c r="Y59" s="321"/>
      <c r="Z59" s="322"/>
      <c r="AA59" s="322"/>
      <c r="AB59" s="329"/>
      <c r="AC59" s="324"/>
      <c r="AD59" s="324"/>
      <c r="AE59" s="324"/>
      <c r="AF59" s="324"/>
      <c r="AG59" s="324"/>
      <c r="AH59" s="324"/>
      <c r="AI59" s="324"/>
      <c r="AJ59" s="324"/>
      <c r="AK59" s="324"/>
      <c r="AL59" s="324"/>
      <c r="AM59" s="324"/>
      <c r="AN59" s="324"/>
      <c r="AO59" s="324"/>
      <c r="AP59" s="324"/>
      <c r="AQ59" s="308"/>
      <c r="AR59" s="308"/>
      <c r="AS59" s="309">
        <f t="shared" si="1"/>
        <v>0</v>
      </c>
      <c r="AT59" s="309">
        <f t="shared" si="1"/>
        <v>0</v>
      </c>
      <c r="AU59" s="309">
        <f t="shared" si="2"/>
        <v>0</v>
      </c>
      <c r="AV59" s="310"/>
      <c r="AW59" s="309"/>
      <c r="AX59" s="309"/>
      <c r="AY59" s="309"/>
      <c r="AZ59" s="309"/>
      <c r="BA59" s="309"/>
      <c r="BB59" s="310"/>
      <c r="BC59" s="309"/>
      <c r="BD59" s="309"/>
      <c r="BE59" s="309"/>
      <c r="BF59" s="309"/>
      <c r="BG59" s="325"/>
      <c r="BH59" s="326"/>
      <c r="BI59" s="326"/>
      <c r="BJ59" s="326"/>
      <c r="BK59" s="326"/>
      <c r="BL59" s="327"/>
      <c r="BP59" s="2"/>
      <c r="BQ59" s="2"/>
      <c r="BR59" s="2"/>
      <c r="BS59" s="2"/>
      <c r="BT59" s="2"/>
      <c r="BU59" s="2"/>
      <c r="BV59" s="2"/>
      <c r="BW59" s="2"/>
      <c r="BX59" s="2"/>
      <c r="BY59" s="2"/>
      <c r="BZ59" s="2"/>
      <c r="CA59" s="2"/>
      <c r="CB59" s="2"/>
      <c r="CC59" s="2"/>
      <c r="CD59" s="2"/>
      <c r="CE59" s="2"/>
      <c r="CF59" s="2"/>
      <c r="CG59" s="2"/>
    </row>
    <row r="60" spans="1:85" s="288" customFormat="1" ht="3.75" hidden="1" customHeight="1" thickBot="1">
      <c r="A60" s="292"/>
      <c r="B60" s="292"/>
      <c r="C60" s="292"/>
      <c r="D60" s="292"/>
      <c r="E60" s="292"/>
      <c r="F60" s="292"/>
      <c r="G60" s="293"/>
      <c r="H60" s="314"/>
      <c r="I60" s="315"/>
      <c r="J60" s="316"/>
      <c r="K60" s="316"/>
      <c r="L60" s="316"/>
      <c r="M60" s="316"/>
      <c r="N60" s="316"/>
      <c r="O60" s="317"/>
      <c r="P60" s="318"/>
      <c r="Q60" s="319"/>
      <c r="R60" s="319"/>
      <c r="S60" s="319"/>
      <c r="T60" s="319"/>
      <c r="U60" s="320"/>
      <c r="V60" s="320"/>
      <c r="W60" s="330"/>
      <c r="X60" s="330"/>
      <c r="Y60" s="321"/>
      <c r="Z60" s="322"/>
      <c r="AA60" s="322"/>
      <c r="AB60" s="329"/>
      <c r="AC60" s="324"/>
      <c r="AD60" s="324"/>
      <c r="AE60" s="324"/>
      <c r="AF60" s="324"/>
      <c r="AG60" s="324"/>
      <c r="AH60" s="324"/>
      <c r="AI60" s="324"/>
      <c r="AJ60" s="324"/>
      <c r="AK60" s="324"/>
      <c r="AL60" s="324"/>
      <c r="AM60" s="324"/>
      <c r="AN60" s="324"/>
      <c r="AO60" s="324"/>
      <c r="AP60" s="324"/>
      <c r="AQ60" s="308"/>
      <c r="AR60" s="308"/>
      <c r="AS60" s="309">
        <f t="shared" si="1"/>
        <v>0</v>
      </c>
      <c r="AT60" s="309">
        <f t="shared" si="1"/>
        <v>0</v>
      </c>
      <c r="AU60" s="309">
        <f t="shared" si="2"/>
        <v>0</v>
      </c>
      <c r="AV60" s="310"/>
      <c r="AW60" s="309"/>
      <c r="AX60" s="309"/>
      <c r="AY60" s="309"/>
      <c r="AZ60" s="309"/>
      <c r="BA60" s="309"/>
      <c r="BB60" s="310"/>
      <c r="BC60" s="309"/>
      <c r="BD60" s="309"/>
      <c r="BE60" s="309"/>
      <c r="BF60" s="309"/>
      <c r="BG60" s="325"/>
      <c r="BH60" s="326"/>
      <c r="BI60" s="326"/>
      <c r="BJ60" s="326"/>
      <c r="BK60" s="326"/>
      <c r="BL60" s="327"/>
      <c r="BP60" s="2"/>
      <c r="BQ60" s="2"/>
      <c r="BR60" s="2"/>
      <c r="BS60" s="2"/>
      <c r="BT60" s="2"/>
      <c r="BU60" s="2"/>
      <c r="BV60" s="2"/>
      <c r="BW60" s="2"/>
      <c r="BX60" s="2"/>
      <c r="BY60" s="2"/>
      <c r="BZ60" s="2"/>
      <c r="CA60" s="2"/>
      <c r="CB60" s="2"/>
      <c r="CC60" s="2"/>
      <c r="CD60" s="2"/>
      <c r="CE60" s="2"/>
      <c r="CF60" s="2"/>
      <c r="CG60" s="2"/>
    </row>
    <row r="61" spans="1:85" s="288" customFormat="1" ht="3.75" hidden="1" customHeight="1" thickBot="1">
      <c r="A61" s="292"/>
      <c r="B61" s="292"/>
      <c r="C61" s="292"/>
      <c r="D61" s="292"/>
      <c r="E61" s="292"/>
      <c r="F61" s="292"/>
      <c r="G61" s="293"/>
      <c r="H61" s="314"/>
      <c r="I61" s="315"/>
      <c r="J61" s="316"/>
      <c r="K61" s="316"/>
      <c r="L61" s="316"/>
      <c r="M61" s="316"/>
      <c r="N61" s="316"/>
      <c r="O61" s="317"/>
      <c r="P61" s="318"/>
      <c r="Q61" s="319"/>
      <c r="R61" s="319"/>
      <c r="S61" s="319"/>
      <c r="T61" s="319"/>
      <c r="U61" s="320"/>
      <c r="V61" s="320"/>
      <c r="W61" s="330"/>
      <c r="X61" s="330"/>
      <c r="Y61" s="321"/>
      <c r="Z61" s="322"/>
      <c r="AA61" s="322"/>
      <c r="AB61" s="329"/>
      <c r="AC61" s="324"/>
      <c r="AD61" s="324"/>
      <c r="AE61" s="324"/>
      <c r="AF61" s="324"/>
      <c r="AG61" s="324"/>
      <c r="AH61" s="324"/>
      <c r="AI61" s="324"/>
      <c r="AJ61" s="324"/>
      <c r="AK61" s="324"/>
      <c r="AL61" s="324"/>
      <c r="AM61" s="324"/>
      <c r="AN61" s="324"/>
      <c r="AO61" s="324"/>
      <c r="AP61" s="324"/>
      <c r="AQ61" s="308"/>
      <c r="AR61" s="308"/>
      <c r="AS61" s="309">
        <f t="shared" si="1"/>
        <v>0</v>
      </c>
      <c r="AT61" s="309">
        <f t="shared" si="1"/>
        <v>0</v>
      </c>
      <c r="AU61" s="309">
        <f t="shared" si="2"/>
        <v>0</v>
      </c>
      <c r="AV61" s="310"/>
      <c r="AW61" s="309"/>
      <c r="AX61" s="309"/>
      <c r="AY61" s="309"/>
      <c r="AZ61" s="309"/>
      <c r="BA61" s="309"/>
      <c r="BB61" s="310"/>
      <c r="BC61" s="309"/>
      <c r="BD61" s="309"/>
      <c r="BE61" s="309"/>
      <c r="BF61" s="309"/>
      <c r="BG61" s="325"/>
      <c r="BH61" s="326"/>
      <c r="BI61" s="326"/>
      <c r="BJ61" s="326"/>
      <c r="BK61" s="326"/>
      <c r="BL61" s="327"/>
      <c r="BP61" s="2"/>
      <c r="BQ61" s="2"/>
      <c r="BR61" s="2"/>
      <c r="BS61" s="2"/>
      <c r="BT61" s="2"/>
      <c r="BU61" s="2"/>
      <c r="BV61" s="2"/>
      <c r="BW61" s="2"/>
      <c r="BX61" s="2"/>
      <c r="BY61" s="2"/>
      <c r="BZ61" s="2"/>
      <c r="CA61" s="2"/>
      <c r="CB61" s="2"/>
      <c r="CC61" s="2"/>
      <c r="CD61" s="2"/>
      <c r="CE61" s="2"/>
      <c r="CF61" s="2"/>
      <c r="CG61" s="2"/>
    </row>
    <row r="62" spans="1:85" s="288" customFormat="1" ht="3.75" hidden="1" customHeight="1" thickBot="1">
      <c r="A62" s="292"/>
      <c r="B62" s="292"/>
      <c r="C62" s="292"/>
      <c r="D62" s="292"/>
      <c r="E62" s="292"/>
      <c r="F62" s="292"/>
      <c r="G62" s="293"/>
      <c r="H62" s="314"/>
      <c r="I62" s="315"/>
      <c r="J62" s="316"/>
      <c r="K62" s="316"/>
      <c r="L62" s="316"/>
      <c r="M62" s="316"/>
      <c r="N62" s="316"/>
      <c r="O62" s="317"/>
      <c r="P62" s="318"/>
      <c r="Q62" s="319"/>
      <c r="R62" s="319"/>
      <c r="S62" s="319"/>
      <c r="T62" s="319"/>
      <c r="U62" s="320"/>
      <c r="V62" s="320"/>
      <c r="W62" s="330"/>
      <c r="X62" s="330"/>
      <c r="Y62" s="321"/>
      <c r="Z62" s="322"/>
      <c r="AA62" s="322"/>
      <c r="AB62" s="329"/>
      <c r="AC62" s="324"/>
      <c r="AD62" s="324"/>
      <c r="AE62" s="324"/>
      <c r="AF62" s="324"/>
      <c r="AG62" s="324"/>
      <c r="AH62" s="324"/>
      <c r="AI62" s="324"/>
      <c r="AJ62" s="324"/>
      <c r="AK62" s="324"/>
      <c r="AL62" s="324"/>
      <c r="AM62" s="324"/>
      <c r="AN62" s="324"/>
      <c r="AO62" s="324"/>
      <c r="AP62" s="324"/>
      <c r="AQ62" s="308"/>
      <c r="AR62" s="308"/>
      <c r="AS62" s="309">
        <f t="shared" si="1"/>
        <v>0</v>
      </c>
      <c r="AT62" s="309">
        <f t="shared" si="1"/>
        <v>0</v>
      </c>
      <c r="AU62" s="309">
        <f t="shared" si="2"/>
        <v>0</v>
      </c>
      <c r="AV62" s="310"/>
      <c r="AW62" s="309"/>
      <c r="AX62" s="309"/>
      <c r="AY62" s="309"/>
      <c r="AZ62" s="309"/>
      <c r="BA62" s="309"/>
      <c r="BB62" s="310"/>
      <c r="BC62" s="309"/>
      <c r="BD62" s="309"/>
      <c r="BE62" s="309"/>
      <c r="BF62" s="309"/>
      <c r="BG62" s="325"/>
      <c r="BH62" s="326"/>
      <c r="BI62" s="326"/>
      <c r="BJ62" s="326"/>
      <c r="BK62" s="326"/>
      <c r="BL62" s="327"/>
      <c r="BP62" s="2"/>
      <c r="BQ62" s="2"/>
      <c r="BR62" s="2"/>
      <c r="BS62" s="2"/>
      <c r="BT62" s="2"/>
      <c r="BU62" s="2"/>
      <c r="BV62" s="2"/>
      <c r="BW62" s="2"/>
      <c r="BX62" s="2"/>
      <c r="BY62" s="2"/>
      <c r="BZ62" s="2"/>
      <c r="CA62" s="2"/>
      <c r="CB62" s="2"/>
      <c r="CC62" s="2"/>
      <c r="CD62" s="2"/>
      <c r="CE62" s="2"/>
      <c r="CF62" s="2"/>
      <c r="CG62" s="2"/>
    </row>
    <row r="63" spans="1:85" s="288" customFormat="1" ht="3.75" hidden="1" customHeight="1" thickBot="1">
      <c r="A63" s="292"/>
      <c r="B63" s="292"/>
      <c r="C63" s="292"/>
      <c r="D63" s="292"/>
      <c r="E63" s="292"/>
      <c r="F63" s="292"/>
      <c r="G63" s="293"/>
      <c r="H63" s="314"/>
      <c r="I63" s="315"/>
      <c r="J63" s="316"/>
      <c r="K63" s="316"/>
      <c r="L63" s="316"/>
      <c r="M63" s="316"/>
      <c r="N63" s="316"/>
      <c r="O63" s="317"/>
      <c r="P63" s="318"/>
      <c r="Q63" s="319"/>
      <c r="R63" s="319"/>
      <c r="S63" s="319"/>
      <c r="T63" s="319"/>
      <c r="U63" s="320"/>
      <c r="V63" s="320"/>
      <c r="W63" s="330"/>
      <c r="X63" s="330"/>
      <c r="Y63" s="321"/>
      <c r="Z63" s="322"/>
      <c r="AA63" s="322"/>
      <c r="AB63" s="329"/>
      <c r="AC63" s="324"/>
      <c r="AD63" s="324"/>
      <c r="AE63" s="324"/>
      <c r="AF63" s="324"/>
      <c r="AG63" s="324"/>
      <c r="AH63" s="324"/>
      <c r="AI63" s="324"/>
      <c r="AJ63" s="324"/>
      <c r="AK63" s="324"/>
      <c r="AL63" s="324"/>
      <c r="AM63" s="324"/>
      <c r="AN63" s="324"/>
      <c r="AO63" s="324"/>
      <c r="AP63" s="324"/>
      <c r="AQ63" s="308"/>
      <c r="AR63" s="308"/>
      <c r="AS63" s="309">
        <f t="shared" si="1"/>
        <v>0</v>
      </c>
      <c r="AT63" s="309">
        <f t="shared" si="1"/>
        <v>0</v>
      </c>
      <c r="AU63" s="309">
        <f t="shared" si="2"/>
        <v>0</v>
      </c>
      <c r="AV63" s="310"/>
      <c r="AW63" s="309"/>
      <c r="AX63" s="309"/>
      <c r="AY63" s="309"/>
      <c r="AZ63" s="309"/>
      <c r="BA63" s="309"/>
      <c r="BB63" s="310"/>
      <c r="BC63" s="309"/>
      <c r="BD63" s="309"/>
      <c r="BE63" s="309"/>
      <c r="BF63" s="309"/>
      <c r="BG63" s="325"/>
      <c r="BH63" s="326"/>
      <c r="BI63" s="326"/>
      <c r="BJ63" s="326"/>
      <c r="BK63" s="326"/>
      <c r="BL63" s="327"/>
      <c r="BP63" s="2"/>
      <c r="BQ63" s="2"/>
      <c r="BR63" s="2"/>
      <c r="BS63" s="2"/>
      <c r="BT63" s="2"/>
      <c r="BU63" s="2"/>
      <c r="BV63" s="2"/>
      <c r="BW63" s="2"/>
      <c r="BX63" s="2"/>
      <c r="BY63" s="2"/>
      <c r="BZ63" s="2"/>
      <c r="CA63" s="2"/>
      <c r="CB63" s="2"/>
      <c r="CC63" s="2"/>
      <c r="CD63" s="2"/>
      <c r="CE63" s="2"/>
      <c r="CF63" s="2"/>
      <c r="CG63" s="2"/>
    </row>
    <row r="64" spans="1:85" s="288" customFormat="1" ht="3.75" hidden="1" customHeight="1" thickBot="1">
      <c r="A64" s="292"/>
      <c r="B64" s="292"/>
      <c r="C64" s="292"/>
      <c r="D64" s="292"/>
      <c r="E64" s="292"/>
      <c r="F64" s="292"/>
      <c r="G64" s="293"/>
      <c r="H64" s="314"/>
      <c r="I64" s="315"/>
      <c r="J64" s="316"/>
      <c r="K64" s="316"/>
      <c r="L64" s="316"/>
      <c r="M64" s="316"/>
      <c r="N64" s="316"/>
      <c r="O64" s="317"/>
      <c r="P64" s="318"/>
      <c r="Q64" s="319"/>
      <c r="R64" s="319"/>
      <c r="S64" s="319"/>
      <c r="T64" s="319"/>
      <c r="U64" s="320"/>
      <c r="V64" s="320"/>
      <c r="W64" s="330"/>
      <c r="X64" s="330"/>
      <c r="Y64" s="321"/>
      <c r="Z64" s="322"/>
      <c r="AA64" s="322"/>
      <c r="AB64" s="329"/>
      <c r="AC64" s="324"/>
      <c r="AD64" s="324"/>
      <c r="AE64" s="324"/>
      <c r="AF64" s="324"/>
      <c r="AG64" s="324"/>
      <c r="AH64" s="324"/>
      <c r="AI64" s="324"/>
      <c r="AJ64" s="324"/>
      <c r="AK64" s="324"/>
      <c r="AL64" s="324"/>
      <c r="AM64" s="324"/>
      <c r="AN64" s="324"/>
      <c r="AO64" s="324"/>
      <c r="AP64" s="324"/>
      <c r="AQ64" s="308"/>
      <c r="AR64" s="308"/>
      <c r="AS64" s="309">
        <f t="shared" si="1"/>
        <v>0</v>
      </c>
      <c r="AT64" s="309">
        <f t="shared" si="1"/>
        <v>0</v>
      </c>
      <c r="AU64" s="309">
        <f t="shared" si="2"/>
        <v>0</v>
      </c>
      <c r="AV64" s="310"/>
      <c r="AW64" s="309"/>
      <c r="AX64" s="309"/>
      <c r="AY64" s="309"/>
      <c r="AZ64" s="309"/>
      <c r="BA64" s="309"/>
      <c r="BB64" s="310"/>
      <c r="BC64" s="309"/>
      <c r="BD64" s="309"/>
      <c r="BE64" s="309"/>
      <c r="BF64" s="309"/>
      <c r="BG64" s="325"/>
      <c r="BH64" s="326"/>
      <c r="BI64" s="326"/>
      <c r="BJ64" s="326"/>
      <c r="BK64" s="326"/>
      <c r="BL64" s="327"/>
      <c r="BP64" s="2"/>
      <c r="BQ64" s="2"/>
      <c r="BR64" s="2"/>
      <c r="BS64" s="2"/>
      <c r="BT64" s="2"/>
      <c r="BU64" s="2"/>
      <c r="BV64" s="2"/>
      <c r="BW64" s="2"/>
      <c r="BX64" s="2"/>
      <c r="BY64" s="2"/>
      <c r="BZ64" s="2"/>
      <c r="CA64" s="2"/>
      <c r="CB64" s="2"/>
      <c r="CC64" s="2"/>
      <c r="CD64" s="2"/>
      <c r="CE64" s="2"/>
      <c r="CF64" s="2"/>
      <c r="CG64" s="2"/>
    </row>
    <row r="65" spans="1:85" s="288" customFormat="1" ht="3.75" hidden="1" customHeight="1" thickBot="1">
      <c r="A65" s="292"/>
      <c r="B65" s="292"/>
      <c r="C65" s="292"/>
      <c r="D65" s="292"/>
      <c r="E65" s="292"/>
      <c r="F65" s="292"/>
      <c r="G65" s="293"/>
      <c r="H65" s="314"/>
      <c r="I65" s="315"/>
      <c r="J65" s="316"/>
      <c r="K65" s="316"/>
      <c r="L65" s="316"/>
      <c r="M65" s="316"/>
      <c r="N65" s="316"/>
      <c r="O65" s="317"/>
      <c r="P65" s="318"/>
      <c r="Q65" s="319"/>
      <c r="R65" s="319"/>
      <c r="S65" s="319"/>
      <c r="T65" s="319"/>
      <c r="U65" s="320"/>
      <c r="V65" s="320"/>
      <c r="W65" s="330"/>
      <c r="X65" s="330"/>
      <c r="Y65" s="321"/>
      <c r="Z65" s="322"/>
      <c r="AA65" s="322"/>
      <c r="AB65" s="329"/>
      <c r="AC65" s="324"/>
      <c r="AD65" s="324"/>
      <c r="AE65" s="324"/>
      <c r="AF65" s="324"/>
      <c r="AG65" s="324"/>
      <c r="AH65" s="324"/>
      <c r="AI65" s="324"/>
      <c r="AJ65" s="324"/>
      <c r="AK65" s="324"/>
      <c r="AL65" s="324"/>
      <c r="AM65" s="324"/>
      <c r="AN65" s="324"/>
      <c r="AO65" s="324"/>
      <c r="AP65" s="324"/>
      <c r="AQ65" s="308"/>
      <c r="AR65" s="308"/>
      <c r="AS65" s="309">
        <f t="shared" si="1"/>
        <v>0</v>
      </c>
      <c r="AT65" s="309">
        <f t="shared" si="1"/>
        <v>0</v>
      </c>
      <c r="AU65" s="309">
        <f t="shared" si="2"/>
        <v>0</v>
      </c>
      <c r="AV65" s="310"/>
      <c r="AW65" s="309"/>
      <c r="AX65" s="309"/>
      <c r="AY65" s="309"/>
      <c r="AZ65" s="309"/>
      <c r="BA65" s="309"/>
      <c r="BB65" s="310"/>
      <c r="BC65" s="309"/>
      <c r="BD65" s="309"/>
      <c r="BE65" s="309"/>
      <c r="BF65" s="309"/>
      <c r="BG65" s="325"/>
      <c r="BH65" s="326"/>
      <c r="BI65" s="326"/>
      <c r="BJ65" s="326"/>
      <c r="BK65" s="326"/>
      <c r="BL65" s="327"/>
      <c r="BP65" s="2"/>
      <c r="BQ65" s="2"/>
      <c r="BR65" s="2"/>
      <c r="BS65" s="2"/>
      <c r="BT65" s="2"/>
      <c r="BU65" s="2"/>
      <c r="BV65" s="2"/>
      <c r="BW65" s="2"/>
      <c r="BX65" s="2"/>
      <c r="BY65" s="2"/>
      <c r="BZ65" s="2"/>
      <c r="CA65" s="2"/>
      <c r="CB65" s="2"/>
      <c r="CC65" s="2"/>
      <c r="CD65" s="2"/>
      <c r="CE65" s="2"/>
      <c r="CF65" s="2"/>
      <c r="CG65" s="2"/>
    </row>
    <row r="66" spans="1:85" s="288" customFormat="1" ht="3.75" hidden="1" customHeight="1" thickBot="1">
      <c r="A66" s="292"/>
      <c r="B66" s="292"/>
      <c r="C66" s="292"/>
      <c r="D66" s="292"/>
      <c r="E66" s="292"/>
      <c r="F66" s="292"/>
      <c r="G66" s="293"/>
      <c r="H66" s="314"/>
      <c r="I66" s="315"/>
      <c r="J66" s="316"/>
      <c r="K66" s="316"/>
      <c r="L66" s="316"/>
      <c r="M66" s="316"/>
      <c r="N66" s="316"/>
      <c r="O66" s="317"/>
      <c r="P66" s="318"/>
      <c r="Q66" s="319"/>
      <c r="R66" s="319"/>
      <c r="S66" s="319"/>
      <c r="T66" s="319"/>
      <c r="U66" s="320"/>
      <c r="V66" s="320"/>
      <c r="W66" s="330"/>
      <c r="X66" s="330"/>
      <c r="Y66" s="321"/>
      <c r="Z66" s="322"/>
      <c r="AA66" s="322"/>
      <c r="AB66" s="329"/>
      <c r="AC66" s="324"/>
      <c r="AD66" s="324"/>
      <c r="AE66" s="324"/>
      <c r="AF66" s="324"/>
      <c r="AG66" s="324"/>
      <c r="AH66" s="324"/>
      <c r="AI66" s="324"/>
      <c r="AJ66" s="324"/>
      <c r="AK66" s="324"/>
      <c r="AL66" s="324"/>
      <c r="AM66" s="324"/>
      <c r="AN66" s="324"/>
      <c r="AO66" s="324"/>
      <c r="AP66" s="324"/>
      <c r="AQ66" s="308"/>
      <c r="AR66" s="308"/>
      <c r="AS66" s="309">
        <f t="shared" si="1"/>
        <v>0</v>
      </c>
      <c r="AT66" s="309">
        <f t="shared" si="1"/>
        <v>0</v>
      </c>
      <c r="AU66" s="309">
        <f t="shared" si="2"/>
        <v>0</v>
      </c>
      <c r="AV66" s="310"/>
      <c r="AW66" s="309"/>
      <c r="AX66" s="309"/>
      <c r="AY66" s="309"/>
      <c r="AZ66" s="309"/>
      <c r="BA66" s="309"/>
      <c r="BB66" s="310"/>
      <c r="BC66" s="309"/>
      <c r="BD66" s="309"/>
      <c r="BE66" s="309"/>
      <c r="BF66" s="309"/>
      <c r="BG66" s="325"/>
      <c r="BH66" s="326"/>
      <c r="BI66" s="326"/>
      <c r="BJ66" s="326"/>
      <c r="BK66" s="326"/>
      <c r="BL66" s="327"/>
      <c r="BP66" s="2"/>
      <c r="BQ66" s="2"/>
      <c r="BR66" s="2"/>
      <c r="BS66" s="2"/>
      <c r="BT66" s="2"/>
      <c r="BU66" s="2"/>
      <c r="BV66" s="2"/>
      <c r="BW66" s="2"/>
      <c r="BX66" s="2"/>
      <c r="BY66" s="2"/>
      <c r="BZ66" s="2"/>
      <c r="CA66" s="2"/>
      <c r="CB66" s="2"/>
      <c r="CC66" s="2"/>
      <c r="CD66" s="2"/>
      <c r="CE66" s="2"/>
      <c r="CF66" s="2"/>
      <c r="CG66" s="2"/>
    </row>
    <row r="67" spans="1:85" s="288" customFormat="1" ht="3.75" hidden="1" customHeight="1" thickBot="1">
      <c r="A67" s="292"/>
      <c r="B67" s="292"/>
      <c r="C67" s="292"/>
      <c r="D67" s="292"/>
      <c r="E67" s="292"/>
      <c r="F67" s="292"/>
      <c r="G67" s="293"/>
      <c r="H67" s="314"/>
      <c r="I67" s="315"/>
      <c r="J67" s="316"/>
      <c r="K67" s="316"/>
      <c r="L67" s="316"/>
      <c r="M67" s="316"/>
      <c r="N67" s="316"/>
      <c r="O67" s="317"/>
      <c r="P67" s="318"/>
      <c r="Q67" s="319"/>
      <c r="R67" s="319"/>
      <c r="S67" s="319"/>
      <c r="T67" s="319"/>
      <c r="U67" s="320"/>
      <c r="V67" s="320"/>
      <c r="W67" s="330"/>
      <c r="X67" s="330"/>
      <c r="Y67" s="321"/>
      <c r="Z67" s="322"/>
      <c r="AA67" s="322"/>
      <c r="AB67" s="329"/>
      <c r="AC67" s="324"/>
      <c r="AD67" s="324"/>
      <c r="AE67" s="324"/>
      <c r="AF67" s="324"/>
      <c r="AG67" s="324"/>
      <c r="AH67" s="324"/>
      <c r="AI67" s="324"/>
      <c r="AJ67" s="324"/>
      <c r="AK67" s="324"/>
      <c r="AL67" s="324"/>
      <c r="AM67" s="324"/>
      <c r="AN67" s="324"/>
      <c r="AO67" s="324"/>
      <c r="AP67" s="324"/>
      <c r="AQ67" s="308"/>
      <c r="AR67" s="308"/>
      <c r="AS67" s="309">
        <f t="shared" si="1"/>
        <v>0</v>
      </c>
      <c r="AT67" s="309">
        <f t="shared" si="1"/>
        <v>0</v>
      </c>
      <c r="AU67" s="309">
        <f t="shared" si="2"/>
        <v>0</v>
      </c>
      <c r="AV67" s="310"/>
      <c r="AW67" s="309"/>
      <c r="AX67" s="309"/>
      <c r="AY67" s="309"/>
      <c r="AZ67" s="309"/>
      <c r="BA67" s="309"/>
      <c r="BB67" s="310"/>
      <c r="BC67" s="309"/>
      <c r="BD67" s="309"/>
      <c r="BE67" s="309"/>
      <c r="BF67" s="309"/>
      <c r="BG67" s="325"/>
      <c r="BH67" s="326"/>
      <c r="BI67" s="326"/>
      <c r="BJ67" s="326"/>
      <c r="BK67" s="326"/>
      <c r="BL67" s="327"/>
      <c r="BP67" s="2"/>
      <c r="BQ67" s="2"/>
      <c r="BR67" s="2"/>
      <c r="BS67" s="2"/>
      <c r="BT67" s="2"/>
      <c r="BU67" s="2"/>
      <c r="BV67" s="2"/>
      <c r="BW67" s="2"/>
      <c r="BX67" s="2"/>
      <c r="BY67" s="2"/>
      <c r="BZ67" s="2"/>
      <c r="CA67" s="2"/>
      <c r="CB67" s="2"/>
      <c r="CC67" s="2"/>
      <c r="CD67" s="2"/>
      <c r="CE67" s="2"/>
      <c r="CF67" s="2"/>
      <c r="CG67" s="2"/>
    </row>
    <row r="68" spans="1:85" s="288" customFormat="1" ht="3.75" hidden="1" customHeight="1" thickBot="1">
      <c r="A68" s="292"/>
      <c r="B68" s="292"/>
      <c r="C68" s="292"/>
      <c r="D68" s="292"/>
      <c r="E68" s="292"/>
      <c r="F68" s="292"/>
      <c r="G68" s="293"/>
      <c r="H68" s="314"/>
      <c r="I68" s="315"/>
      <c r="J68" s="316"/>
      <c r="K68" s="316"/>
      <c r="L68" s="316"/>
      <c r="M68" s="316"/>
      <c r="N68" s="316"/>
      <c r="O68" s="317"/>
      <c r="P68" s="318"/>
      <c r="Q68" s="319"/>
      <c r="R68" s="319"/>
      <c r="S68" s="319"/>
      <c r="T68" s="319"/>
      <c r="U68" s="320"/>
      <c r="V68" s="320"/>
      <c r="W68" s="330"/>
      <c r="X68" s="330"/>
      <c r="Y68" s="321"/>
      <c r="Z68" s="322"/>
      <c r="AA68" s="322"/>
      <c r="AB68" s="329"/>
      <c r="AC68" s="324"/>
      <c r="AD68" s="324"/>
      <c r="AE68" s="324"/>
      <c r="AF68" s="324"/>
      <c r="AG68" s="324"/>
      <c r="AH68" s="324"/>
      <c r="AI68" s="324"/>
      <c r="AJ68" s="324"/>
      <c r="AK68" s="324"/>
      <c r="AL68" s="324"/>
      <c r="AM68" s="324"/>
      <c r="AN68" s="324"/>
      <c r="AO68" s="324"/>
      <c r="AP68" s="324"/>
      <c r="AQ68" s="308"/>
      <c r="AR68" s="308"/>
      <c r="AS68" s="309">
        <f t="shared" si="1"/>
        <v>0</v>
      </c>
      <c r="AT68" s="309">
        <f t="shared" si="1"/>
        <v>0</v>
      </c>
      <c r="AU68" s="309">
        <f t="shared" si="2"/>
        <v>0</v>
      </c>
      <c r="AV68" s="310"/>
      <c r="AW68" s="309"/>
      <c r="AX68" s="309"/>
      <c r="AY68" s="309"/>
      <c r="AZ68" s="309"/>
      <c r="BA68" s="309"/>
      <c r="BB68" s="310"/>
      <c r="BC68" s="309"/>
      <c r="BD68" s="309"/>
      <c r="BE68" s="309"/>
      <c r="BF68" s="309"/>
      <c r="BG68" s="325"/>
      <c r="BH68" s="326"/>
      <c r="BI68" s="326"/>
      <c r="BJ68" s="326"/>
      <c r="BK68" s="326"/>
      <c r="BL68" s="327"/>
      <c r="BP68" s="2"/>
      <c r="BQ68" s="2"/>
      <c r="BR68" s="2"/>
      <c r="BS68" s="2"/>
      <c r="BT68" s="2"/>
      <c r="BU68" s="2"/>
      <c r="BV68" s="2"/>
      <c r="BW68" s="2"/>
      <c r="BX68" s="2"/>
      <c r="BY68" s="2"/>
      <c r="BZ68" s="2"/>
      <c r="CA68" s="2"/>
      <c r="CB68" s="2"/>
      <c r="CC68" s="2"/>
      <c r="CD68" s="2"/>
      <c r="CE68" s="2"/>
      <c r="CF68" s="2"/>
      <c r="CG68" s="2"/>
    </row>
    <row r="69" spans="1:85" s="288" customFormat="1" ht="3.75" hidden="1" customHeight="1" thickBot="1">
      <c r="A69" s="292"/>
      <c r="B69" s="292"/>
      <c r="C69" s="292"/>
      <c r="D69" s="292"/>
      <c r="E69" s="292"/>
      <c r="F69" s="292"/>
      <c r="G69" s="293"/>
      <c r="H69" s="314"/>
      <c r="I69" s="315"/>
      <c r="J69" s="316"/>
      <c r="K69" s="316"/>
      <c r="L69" s="316"/>
      <c r="M69" s="316"/>
      <c r="N69" s="316"/>
      <c r="O69" s="317"/>
      <c r="P69" s="318"/>
      <c r="Q69" s="319"/>
      <c r="R69" s="319"/>
      <c r="S69" s="319"/>
      <c r="T69" s="319"/>
      <c r="U69" s="320"/>
      <c r="V69" s="320"/>
      <c r="W69" s="330"/>
      <c r="X69" s="330"/>
      <c r="Y69" s="321"/>
      <c r="Z69" s="322"/>
      <c r="AA69" s="322"/>
      <c r="AB69" s="329"/>
      <c r="AC69" s="324"/>
      <c r="AD69" s="324"/>
      <c r="AE69" s="324"/>
      <c r="AF69" s="324"/>
      <c r="AG69" s="324"/>
      <c r="AH69" s="324"/>
      <c r="AI69" s="324"/>
      <c r="AJ69" s="324"/>
      <c r="AK69" s="324"/>
      <c r="AL69" s="324"/>
      <c r="AM69" s="324"/>
      <c r="AN69" s="324"/>
      <c r="AO69" s="324"/>
      <c r="AP69" s="324"/>
      <c r="AQ69" s="308"/>
      <c r="AR69" s="308"/>
      <c r="AS69" s="309">
        <f t="shared" si="1"/>
        <v>0</v>
      </c>
      <c r="AT69" s="309">
        <f t="shared" si="1"/>
        <v>0</v>
      </c>
      <c r="AU69" s="309">
        <f t="shared" si="2"/>
        <v>0</v>
      </c>
      <c r="AV69" s="310"/>
      <c r="AW69" s="309"/>
      <c r="AX69" s="309"/>
      <c r="AY69" s="309"/>
      <c r="AZ69" s="309"/>
      <c r="BA69" s="309"/>
      <c r="BB69" s="310"/>
      <c r="BC69" s="309"/>
      <c r="BD69" s="309"/>
      <c r="BE69" s="309"/>
      <c r="BF69" s="309"/>
      <c r="BG69" s="325"/>
      <c r="BH69" s="326"/>
      <c r="BI69" s="326"/>
      <c r="BJ69" s="326"/>
      <c r="BK69" s="326"/>
      <c r="BL69" s="327"/>
      <c r="BP69" s="2"/>
      <c r="BQ69" s="2"/>
      <c r="BR69" s="2"/>
      <c r="BS69" s="2"/>
      <c r="BT69" s="2"/>
      <c r="BU69" s="2"/>
      <c r="BV69" s="2"/>
      <c r="BW69" s="2"/>
      <c r="BX69" s="2"/>
      <c r="BY69" s="2"/>
      <c r="BZ69" s="2"/>
      <c r="CA69" s="2"/>
      <c r="CB69" s="2"/>
      <c r="CC69" s="2"/>
      <c r="CD69" s="2"/>
      <c r="CE69" s="2"/>
      <c r="CF69" s="2"/>
      <c r="CG69" s="2"/>
    </row>
    <row r="70" spans="1:85" s="288" customFormat="1" ht="3.75" hidden="1" customHeight="1" thickBot="1">
      <c r="A70" s="292"/>
      <c r="B70" s="292"/>
      <c r="C70" s="292"/>
      <c r="D70" s="292"/>
      <c r="E70" s="292"/>
      <c r="F70" s="292"/>
      <c r="G70" s="293"/>
      <c r="H70" s="314"/>
      <c r="I70" s="315"/>
      <c r="J70" s="316"/>
      <c r="K70" s="316"/>
      <c r="L70" s="316"/>
      <c r="M70" s="316"/>
      <c r="N70" s="316"/>
      <c r="O70" s="317"/>
      <c r="P70" s="318"/>
      <c r="Q70" s="319"/>
      <c r="R70" s="319"/>
      <c r="S70" s="319"/>
      <c r="T70" s="319"/>
      <c r="U70" s="320"/>
      <c r="V70" s="320"/>
      <c r="W70" s="330"/>
      <c r="X70" s="330"/>
      <c r="Y70" s="321"/>
      <c r="Z70" s="322"/>
      <c r="AA70" s="322"/>
      <c r="AB70" s="329"/>
      <c r="AC70" s="324"/>
      <c r="AD70" s="324"/>
      <c r="AE70" s="324"/>
      <c r="AF70" s="324"/>
      <c r="AG70" s="324"/>
      <c r="AH70" s="324"/>
      <c r="AI70" s="324"/>
      <c r="AJ70" s="324"/>
      <c r="AK70" s="324"/>
      <c r="AL70" s="324"/>
      <c r="AM70" s="324"/>
      <c r="AN70" s="324"/>
      <c r="AO70" s="324"/>
      <c r="AP70" s="324"/>
      <c r="AQ70" s="308"/>
      <c r="AR70" s="308"/>
      <c r="AS70" s="309">
        <f t="shared" si="1"/>
        <v>0</v>
      </c>
      <c r="AT70" s="309">
        <f t="shared" si="1"/>
        <v>0</v>
      </c>
      <c r="AU70" s="309">
        <f t="shared" si="2"/>
        <v>0</v>
      </c>
      <c r="AV70" s="310"/>
      <c r="AW70" s="309"/>
      <c r="AX70" s="309"/>
      <c r="AY70" s="309"/>
      <c r="AZ70" s="309"/>
      <c r="BA70" s="309"/>
      <c r="BB70" s="310"/>
      <c r="BC70" s="309"/>
      <c r="BD70" s="309"/>
      <c r="BE70" s="309"/>
      <c r="BF70" s="309"/>
      <c r="BG70" s="325"/>
      <c r="BH70" s="326"/>
      <c r="BI70" s="326"/>
      <c r="BJ70" s="326"/>
      <c r="BK70" s="326"/>
      <c r="BL70" s="327"/>
      <c r="BP70" s="2"/>
      <c r="BQ70" s="2"/>
      <c r="BR70" s="2"/>
      <c r="BS70" s="2"/>
      <c r="BT70" s="2"/>
      <c r="BU70" s="2"/>
      <c r="BV70" s="2"/>
      <c r="BW70" s="2"/>
      <c r="BX70" s="2"/>
      <c r="BY70" s="2"/>
      <c r="BZ70" s="2"/>
      <c r="CA70" s="2"/>
      <c r="CB70" s="2"/>
      <c r="CC70" s="2"/>
      <c r="CD70" s="2"/>
      <c r="CE70" s="2"/>
      <c r="CF70" s="2"/>
      <c r="CG70" s="2"/>
    </row>
    <row r="71" spans="1:85" s="288" customFormat="1" ht="3.75" hidden="1" customHeight="1" thickBot="1">
      <c r="A71" s="292"/>
      <c r="B71" s="292"/>
      <c r="C71" s="292"/>
      <c r="D71" s="292"/>
      <c r="E71" s="292"/>
      <c r="F71" s="292"/>
      <c r="G71" s="293"/>
      <c r="H71" s="314"/>
      <c r="I71" s="315"/>
      <c r="J71" s="316"/>
      <c r="K71" s="316"/>
      <c r="L71" s="316"/>
      <c r="M71" s="316"/>
      <c r="N71" s="316"/>
      <c r="O71" s="317"/>
      <c r="P71" s="318"/>
      <c r="Q71" s="319"/>
      <c r="R71" s="319"/>
      <c r="S71" s="319"/>
      <c r="T71" s="319"/>
      <c r="U71" s="320"/>
      <c r="V71" s="320"/>
      <c r="W71" s="330"/>
      <c r="X71" s="330"/>
      <c r="Y71" s="321"/>
      <c r="Z71" s="322"/>
      <c r="AA71" s="322"/>
      <c r="AB71" s="329"/>
      <c r="AC71" s="324"/>
      <c r="AD71" s="324"/>
      <c r="AE71" s="324"/>
      <c r="AF71" s="324"/>
      <c r="AG71" s="324"/>
      <c r="AH71" s="324"/>
      <c r="AI71" s="324"/>
      <c r="AJ71" s="324"/>
      <c r="AK71" s="324"/>
      <c r="AL71" s="324"/>
      <c r="AM71" s="324"/>
      <c r="AN71" s="324"/>
      <c r="AO71" s="324"/>
      <c r="AP71" s="324"/>
      <c r="AQ71" s="308"/>
      <c r="AR71" s="308"/>
      <c r="AS71" s="309">
        <f t="shared" si="1"/>
        <v>0</v>
      </c>
      <c r="AT71" s="309">
        <f t="shared" si="1"/>
        <v>0</v>
      </c>
      <c r="AU71" s="309">
        <f t="shared" si="2"/>
        <v>0</v>
      </c>
      <c r="AV71" s="310"/>
      <c r="AW71" s="309"/>
      <c r="AX71" s="309"/>
      <c r="AY71" s="309"/>
      <c r="AZ71" s="309"/>
      <c r="BA71" s="309"/>
      <c r="BB71" s="310"/>
      <c r="BC71" s="309"/>
      <c r="BD71" s="309"/>
      <c r="BE71" s="309"/>
      <c r="BF71" s="309"/>
      <c r="BG71" s="325"/>
      <c r="BH71" s="326"/>
      <c r="BI71" s="326"/>
      <c r="BJ71" s="326"/>
      <c r="BK71" s="326"/>
      <c r="BL71" s="327"/>
      <c r="BP71" s="2"/>
      <c r="BQ71" s="2"/>
      <c r="BR71" s="2"/>
      <c r="BS71" s="2"/>
      <c r="BT71" s="2"/>
      <c r="BU71" s="2"/>
      <c r="BV71" s="2"/>
      <c r="BW71" s="2"/>
      <c r="BX71" s="2"/>
      <c r="BY71" s="2"/>
      <c r="BZ71" s="2"/>
      <c r="CA71" s="2"/>
      <c r="CB71" s="2"/>
      <c r="CC71" s="2"/>
      <c r="CD71" s="2"/>
      <c r="CE71" s="2"/>
      <c r="CF71" s="2"/>
      <c r="CG71" s="2"/>
    </row>
    <row r="72" spans="1:85" s="288" customFormat="1" ht="3.75" hidden="1" customHeight="1" thickBot="1">
      <c r="A72" s="292"/>
      <c r="B72" s="292"/>
      <c r="C72" s="292"/>
      <c r="D72" s="292"/>
      <c r="E72" s="292"/>
      <c r="F72" s="292"/>
      <c r="G72" s="293"/>
      <c r="H72" s="314"/>
      <c r="I72" s="315"/>
      <c r="J72" s="316"/>
      <c r="K72" s="316"/>
      <c r="L72" s="316"/>
      <c r="M72" s="316"/>
      <c r="N72" s="316"/>
      <c r="O72" s="317"/>
      <c r="P72" s="318"/>
      <c r="Q72" s="319"/>
      <c r="R72" s="319"/>
      <c r="S72" s="319"/>
      <c r="T72" s="319"/>
      <c r="U72" s="320"/>
      <c r="V72" s="320"/>
      <c r="W72" s="330"/>
      <c r="X72" s="330"/>
      <c r="Y72" s="321"/>
      <c r="Z72" s="322"/>
      <c r="AA72" s="322"/>
      <c r="AB72" s="329"/>
      <c r="AC72" s="324"/>
      <c r="AD72" s="324"/>
      <c r="AE72" s="324"/>
      <c r="AF72" s="324"/>
      <c r="AG72" s="324"/>
      <c r="AH72" s="324"/>
      <c r="AI72" s="324"/>
      <c r="AJ72" s="324"/>
      <c r="AK72" s="324"/>
      <c r="AL72" s="324"/>
      <c r="AM72" s="324"/>
      <c r="AN72" s="324"/>
      <c r="AO72" s="324"/>
      <c r="AP72" s="324"/>
      <c r="AQ72" s="308"/>
      <c r="AR72" s="308"/>
      <c r="AS72" s="309">
        <f t="shared" si="1"/>
        <v>0</v>
      </c>
      <c r="AT72" s="309">
        <f t="shared" si="1"/>
        <v>0</v>
      </c>
      <c r="AU72" s="309">
        <f t="shared" si="2"/>
        <v>0</v>
      </c>
      <c r="AV72" s="310"/>
      <c r="AW72" s="309"/>
      <c r="AX72" s="309"/>
      <c r="AY72" s="309"/>
      <c r="AZ72" s="309"/>
      <c r="BA72" s="309"/>
      <c r="BB72" s="310"/>
      <c r="BC72" s="309"/>
      <c r="BD72" s="309"/>
      <c r="BE72" s="309"/>
      <c r="BF72" s="309"/>
      <c r="BG72" s="325"/>
      <c r="BH72" s="326"/>
      <c r="BI72" s="326"/>
      <c r="BJ72" s="326"/>
      <c r="BK72" s="326"/>
      <c r="BL72" s="327"/>
      <c r="BP72" s="2"/>
      <c r="BQ72" s="2"/>
      <c r="BR72" s="2"/>
      <c r="BS72" s="2"/>
      <c r="BT72" s="2"/>
      <c r="BU72" s="2"/>
      <c r="BV72" s="2"/>
      <c r="BW72" s="2"/>
      <c r="BX72" s="2"/>
      <c r="BY72" s="2"/>
      <c r="BZ72" s="2"/>
      <c r="CA72" s="2"/>
      <c r="CB72" s="2"/>
      <c r="CC72" s="2"/>
      <c r="CD72" s="2"/>
      <c r="CE72" s="2"/>
      <c r="CF72" s="2"/>
      <c r="CG72" s="2"/>
    </row>
    <row r="73" spans="1:85" s="288" customFormat="1" ht="3.75" hidden="1" customHeight="1" thickBot="1">
      <c r="A73" s="292"/>
      <c r="B73" s="292"/>
      <c r="C73" s="292"/>
      <c r="D73" s="292"/>
      <c r="E73" s="292"/>
      <c r="F73" s="292"/>
      <c r="G73" s="293"/>
      <c r="H73" s="314"/>
      <c r="I73" s="315"/>
      <c r="J73" s="316"/>
      <c r="K73" s="316"/>
      <c r="L73" s="316"/>
      <c r="M73" s="316"/>
      <c r="N73" s="316"/>
      <c r="O73" s="317"/>
      <c r="P73" s="318"/>
      <c r="Q73" s="319"/>
      <c r="R73" s="319"/>
      <c r="S73" s="319"/>
      <c r="T73" s="319"/>
      <c r="U73" s="320"/>
      <c r="V73" s="320"/>
      <c r="W73" s="330"/>
      <c r="X73" s="330"/>
      <c r="Y73" s="321"/>
      <c r="Z73" s="322"/>
      <c r="AA73" s="322"/>
      <c r="AB73" s="329"/>
      <c r="AC73" s="324"/>
      <c r="AD73" s="324"/>
      <c r="AE73" s="324"/>
      <c r="AF73" s="324"/>
      <c r="AG73" s="324"/>
      <c r="AH73" s="324"/>
      <c r="AI73" s="324"/>
      <c r="AJ73" s="324"/>
      <c r="AK73" s="324"/>
      <c r="AL73" s="324"/>
      <c r="AM73" s="324"/>
      <c r="AN73" s="324"/>
      <c r="AO73" s="324"/>
      <c r="AP73" s="324"/>
      <c r="AQ73" s="308"/>
      <c r="AR73" s="308"/>
      <c r="AS73" s="309">
        <f t="shared" si="1"/>
        <v>0</v>
      </c>
      <c r="AT73" s="309">
        <f t="shared" si="1"/>
        <v>0</v>
      </c>
      <c r="AU73" s="309">
        <f t="shared" si="2"/>
        <v>0</v>
      </c>
      <c r="AV73" s="310"/>
      <c r="AW73" s="309"/>
      <c r="AX73" s="309"/>
      <c r="AY73" s="309"/>
      <c r="AZ73" s="309"/>
      <c r="BA73" s="309"/>
      <c r="BB73" s="310"/>
      <c r="BC73" s="309"/>
      <c r="BD73" s="309"/>
      <c r="BE73" s="309"/>
      <c r="BF73" s="309"/>
      <c r="BG73" s="325"/>
      <c r="BH73" s="326"/>
      <c r="BI73" s="326"/>
      <c r="BJ73" s="326"/>
      <c r="BK73" s="326"/>
      <c r="BL73" s="327"/>
      <c r="BP73" s="2"/>
      <c r="BQ73" s="2"/>
      <c r="BR73" s="2"/>
      <c r="BS73" s="2"/>
      <c r="BT73" s="2"/>
      <c r="BU73" s="2"/>
      <c r="BV73" s="2"/>
      <c r="BW73" s="2"/>
      <c r="BX73" s="2"/>
      <c r="BY73" s="2"/>
      <c r="BZ73" s="2"/>
      <c r="CA73" s="2"/>
      <c r="CB73" s="2"/>
      <c r="CC73" s="2"/>
      <c r="CD73" s="2"/>
      <c r="CE73" s="2"/>
      <c r="CF73" s="2"/>
      <c r="CG73" s="2"/>
    </row>
    <row r="74" spans="1:85" s="288" customFormat="1" ht="3.75" hidden="1" customHeight="1" thickBot="1">
      <c r="A74" s="292"/>
      <c r="B74" s="292"/>
      <c r="C74" s="292"/>
      <c r="D74" s="292"/>
      <c r="E74" s="292"/>
      <c r="F74" s="292"/>
      <c r="G74" s="293"/>
      <c r="H74" s="314"/>
      <c r="I74" s="315"/>
      <c r="J74" s="316"/>
      <c r="K74" s="316"/>
      <c r="L74" s="316"/>
      <c r="M74" s="316"/>
      <c r="N74" s="316"/>
      <c r="O74" s="317"/>
      <c r="P74" s="318"/>
      <c r="Q74" s="319"/>
      <c r="R74" s="319"/>
      <c r="S74" s="319"/>
      <c r="T74" s="319"/>
      <c r="U74" s="320"/>
      <c r="V74" s="320"/>
      <c r="W74" s="330"/>
      <c r="X74" s="330"/>
      <c r="Y74" s="321"/>
      <c r="Z74" s="322"/>
      <c r="AA74" s="322"/>
      <c r="AB74" s="329"/>
      <c r="AC74" s="324"/>
      <c r="AD74" s="324"/>
      <c r="AE74" s="324"/>
      <c r="AF74" s="324"/>
      <c r="AG74" s="324"/>
      <c r="AH74" s="324"/>
      <c r="AI74" s="324"/>
      <c r="AJ74" s="324"/>
      <c r="AK74" s="324"/>
      <c r="AL74" s="324"/>
      <c r="AM74" s="324"/>
      <c r="AN74" s="324"/>
      <c r="AO74" s="324"/>
      <c r="AP74" s="324"/>
      <c r="AQ74" s="308"/>
      <c r="AR74" s="308"/>
      <c r="AS74" s="309">
        <f t="shared" si="1"/>
        <v>0</v>
      </c>
      <c r="AT74" s="309">
        <f t="shared" si="1"/>
        <v>0</v>
      </c>
      <c r="AU74" s="309">
        <f t="shared" si="2"/>
        <v>0</v>
      </c>
      <c r="AV74" s="310"/>
      <c r="AW74" s="309"/>
      <c r="AX74" s="309"/>
      <c r="AY74" s="309"/>
      <c r="AZ74" s="309"/>
      <c r="BA74" s="309"/>
      <c r="BB74" s="310"/>
      <c r="BC74" s="309"/>
      <c r="BD74" s="309"/>
      <c r="BE74" s="309"/>
      <c r="BF74" s="309"/>
      <c r="BG74" s="325"/>
      <c r="BH74" s="326"/>
      <c r="BI74" s="326"/>
      <c r="BJ74" s="326"/>
      <c r="BK74" s="326"/>
      <c r="BL74" s="327"/>
      <c r="BP74" s="2"/>
      <c r="BQ74" s="2"/>
      <c r="BR74" s="2"/>
      <c r="BS74" s="2"/>
      <c r="BT74" s="2"/>
      <c r="BU74" s="2"/>
      <c r="BV74" s="2"/>
      <c r="BW74" s="2"/>
      <c r="BX74" s="2"/>
      <c r="BY74" s="2"/>
      <c r="BZ74" s="2"/>
      <c r="CA74" s="2"/>
      <c r="CB74" s="2"/>
      <c r="CC74" s="2"/>
      <c r="CD74" s="2"/>
      <c r="CE74" s="2"/>
      <c r="CF74" s="2"/>
      <c r="CG74" s="2"/>
    </row>
    <row r="75" spans="1:85" s="288" customFormat="1" ht="3.75" hidden="1" customHeight="1" thickBot="1">
      <c r="A75" s="292"/>
      <c r="B75" s="292"/>
      <c r="C75" s="292"/>
      <c r="D75" s="292"/>
      <c r="E75" s="292"/>
      <c r="F75" s="292"/>
      <c r="G75" s="293"/>
      <c r="H75" s="314"/>
      <c r="I75" s="315"/>
      <c r="J75" s="316"/>
      <c r="K75" s="316"/>
      <c r="L75" s="316"/>
      <c r="M75" s="316"/>
      <c r="N75" s="316"/>
      <c r="O75" s="317"/>
      <c r="P75" s="318"/>
      <c r="Q75" s="319"/>
      <c r="R75" s="319"/>
      <c r="S75" s="319"/>
      <c r="T75" s="319"/>
      <c r="U75" s="320"/>
      <c r="V75" s="320"/>
      <c r="W75" s="330"/>
      <c r="X75" s="330"/>
      <c r="Y75" s="321"/>
      <c r="Z75" s="322"/>
      <c r="AA75" s="322"/>
      <c r="AB75" s="329"/>
      <c r="AC75" s="324"/>
      <c r="AD75" s="324"/>
      <c r="AE75" s="324"/>
      <c r="AF75" s="324"/>
      <c r="AG75" s="324"/>
      <c r="AH75" s="324"/>
      <c r="AI75" s="324"/>
      <c r="AJ75" s="324"/>
      <c r="AK75" s="324"/>
      <c r="AL75" s="324"/>
      <c r="AM75" s="324"/>
      <c r="AN75" s="324"/>
      <c r="AO75" s="324"/>
      <c r="AP75" s="324"/>
      <c r="AQ75" s="308"/>
      <c r="AR75" s="308"/>
      <c r="AS75" s="309">
        <f t="shared" si="1"/>
        <v>0</v>
      </c>
      <c r="AT75" s="309">
        <f t="shared" si="1"/>
        <v>0</v>
      </c>
      <c r="AU75" s="309">
        <f t="shared" si="2"/>
        <v>0</v>
      </c>
      <c r="AV75" s="310"/>
      <c r="AW75" s="309"/>
      <c r="AX75" s="309"/>
      <c r="AY75" s="309"/>
      <c r="AZ75" s="309"/>
      <c r="BA75" s="309"/>
      <c r="BB75" s="310"/>
      <c r="BC75" s="309"/>
      <c r="BD75" s="309"/>
      <c r="BE75" s="309"/>
      <c r="BF75" s="309"/>
      <c r="BG75" s="325"/>
      <c r="BH75" s="326"/>
      <c r="BI75" s="326"/>
      <c r="BJ75" s="326"/>
      <c r="BK75" s="326"/>
      <c r="BL75" s="327"/>
      <c r="BP75" s="2"/>
      <c r="BQ75" s="2"/>
      <c r="BR75" s="2"/>
      <c r="BS75" s="2"/>
      <c r="BT75" s="2"/>
      <c r="BU75" s="2"/>
      <c r="BV75" s="2"/>
      <c r="BW75" s="2"/>
      <c r="BX75" s="2"/>
      <c r="BY75" s="2"/>
      <c r="BZ75" s="2"/>
      <c r="CA75" s="2"/>
      <c r="CB75" s="2"/>
      <c r="CC75" s="2"/>
      <c r="CD75" s="2"/>
      <c r="CE75" s="2"/>
      <c r="CF75" s="2"/>
      <c r="CG75" s="2"/>
    </row>
    <row r="76" spans="1:85" s="288" customFormat="1" ht="3.75" hidden="1" customHeight="1" thickBot="1">
      <c r="A76" s="292"/>
      <c r="B76" s="292"/>
      <c r="C76" s="292"/>
      <c r="D76" s="292"/>
      <c r="E76" s="292"/>
      <c r="F76" s="292"/>
      <c r="G76" s="293"/>
      <c r="H76" s="314"/>
      <c r="I76" s="315"/>
      <c r="J76" s="316"/>
      <c r="K76" s="316"/>
      <c r="L76" s="316"/>
      <c r="M76" s="316"/>
      <c r="N76" s="316"/>
      <c r="O76" s="317"/>
      <c r="P76" s="318"/>
      <c r="Q76" s="319"/>
      <c r="R76" s="319"/>
      <c r="S76" s="319"/>
      <c r="T76" s="319"/>
      <c r="U76" s="320"/>
      <c r="V76" s="320"/>
      <c r="W76" s="330"/>
      <c r="X76" s="330"/>
      <c r="Y76" s="321"/>
      <c r="Z76" s="322"/>
      <c r="AA76" s="322"/>
      <c r="AB76" s="329"/>
      <c r="AC76" s="324"/>
      <c r="AD76" s="324"/>
      <c r="AE76" s="324"/>
      <c r="AF76" s="324"/>
      <c r="AG76" s="324"/>
      <c r="AH76" s="324"/>
      <c r="AI76" s="324"/>
      <c r="AJ76" s="324"/>
      <c r="AK76" s="324"/>
      <c r="AL76" s="324"/>
      <c r="AM76" s="324"/>
      <c r="AN76" s="324"/>
      <c r="AO76" s="324"/>
      <c r="AP76" s="324"/>
      <c r="AQ76" s="308"/>
      <c r="AR76" s="308"/>
      <c r="AS76" s="309">
        <f t="shared" si="1"/>
        <v>0</v>
      </c>
      <c r="AT76" s="309">
        <f t="shared" si="1"/>
        <v>0</v>
      </c>
      <c r="AU76" s="309">
        <f t="shared" si="2"/>
        <v>0</v>
      </c>
      <c r="AV76" s="310"/>
      <c r="AW76" s="309"/>
      <c r="AX76" s="309"/>
      <c r="AY76" s="309"/>
      <c r="AZ76" s="309"/>
      <c r="BA76" s="309"/>
      <c r="BB76" s="310"/>
      <c r="BC76" s="309"/>
      <c r="BD76" s="309"/>
      <c r="BE76" s="309"/>
      <c r="BF76" s="309"/>
      <c r="BG76" s="325"/>
      <c r="BH76" s="326"/>
      <c r="BI76" s="326"/>
      <c r="BJ76" s="326"/>
      <c r="BK76" s="326"/>
      <c r="BL76" s="327"/>
      <c r="BP76" s="2"/>
      <c r="BQ76" s="2"/>
      <c r="BR76" s="2"/>
      <c r="BS76" s="2"/>
      <c r="BT76" s="2"/>
      <c r="BU76" s="2"/>
      <c r="BV76" s="2"/>
      <c r="BW76" s="2"/>
      <c r="BX76" s="2"/>
      <c r="BY76" s="2"/>
      <c r="BZ76" s="2"/>
      <c r="CA76" s="2"/>
      <c r="CB76" s="2"/>
      <c r="CC76" s="2"/>
      <c r="CD76" s="2"/>
      <c r="CE76" s="2"/>
      <c r="CF76" s="2"/>
      <c r="CG76" s="2"/>
    </row>
    <row r="77" spans="1:85" s="288" customFormat="1" ht="3.75" hidden="1" customHeight="1" thickBot="1">
      <c r="A77" s="292"/>
      <c r="B77" s="292"/>
      <c r="C77" s="292"/>
      <c r="D77" s="292"/>
      <c r="E77" s="292"/>
      <c r="F77" s="292"/>
      <c r="G77" s="293"/>
      <c r="H77" s="314"/>
      <c r="I77" s="315"/>
      <c r="J77" s="316"/>
      <c r="K77" s="316"/>
      <c r="L77" s="316"/>
      <c r="M77" s="316"/>
      <c r="N77" s="316"/>
      <c r="O77" s="317"/>
      <c r="P77" s="318"/>
      <c r="Q77" s="319"/>
      <c r="R77" s="319"/>
      <c r="S77" s="319"/>
      <c r="T77" s="319"/>
      <c r="U77" s="320"/>
      <c r="V77" s="320"/>
      <c r="W77" s="330"/>
      <c r="X77" s="330"/>
      <c r="Y77" s="321"/>
      <c r="Z77" s="322"/>
      <c r="AA77" s="322"/>
      <c r="AB77" s="329"/>
      <c r="AC77" s="324"/>
      <c r="AD77" s="324"/>
      <c r="AE77" s="324"/>
      <c r="AF77" s="324"/>
      <c r="AG77" s="324"/>
      <c r="AH77" s="324"/>
      <c r="AI77" s="324"/>
      <c r="AJ77" s="324"/>
      <c r="AK77" s="324"/>
      <c r="AL77" s="324"/>
      <c r="AM77" s="324"/>
      <c r="AN77" s="324"/>
      <c r="AO77" s="324"/>
      <c r="AP77" s="324"/>
      <c r="AQ77" s="308"/>
      <c r="AR77" s="308"/>
      <c r="AS77" s="309">
        <f t="shared" si="1"/>
        <v>0</v>
      </c>
      <c r="AT77" s="309">
        <f t="shared" si="1"/>
        <v>0</v>
      </c>
      <c r="AU77" s="309">
        <f t="shared" si="2"/>
        <v>0</v>
      </c>
      <c r="AV77" s="310"/>
      <c r="AW77" s="309"/>
      <c r="AX77" s="309"/>
      <c r="AY77" s="309"/>
      <c r="AZ77" s="309"/>
      <c r="BA77" s="309"/>
      <c r="BB77" s="310"/>
      <c r="BC77" s="309"/>
      <c r="BD77" s="309"/>
      <c r="BE77" s="309"/>
      <c r="BF77" s="309"/>
      <c r="BG77" s="325"/>
      <c r="BH77" s="326"/>
      <c r="BI77" s="326"/>
      <c r="BJ77" s="326"/>
      <c r="BK77" s="326"/>
      <c r="BL77" s="327"/>
      <c r="BP77" s="2"/>
      <c r="BQ77" s="2"/>
      <c r="BR77" s="2"/>
      <c r="BS77" s="2"/>
      <c r="BT77" s="2"/>
      <c r="BU77" s="2"/>
      <c r="BV77" s="2"/>
      <c r="BW77" s="2"/>
      <c r="BX77" s="2"/>
      <c r="BY77" s="2"/>
      <c r="BZ77" s="2"/>
      <c r="CA77" s="2"/>
      <c r="CB77" s="2"/>
      <c r="CC77" s="2"/>
      <c r="CD77" s="2"/>
      <c r="CE77" s="2"/>
      <c r="CF77" s="2"/>
      <c r="CG77" s="2"/>
    </row>
    <row r="78" spans="1:85" s="288" customFormat="1" ht="3.75" hidden="1" customHeight="1" thickBot="1">
      <c r="A78" s="292"/>
      <c r="B78" s="292"/>
      <c r="C78" s="292"/>
      <c r="D78" s="292"/>
      <c r="E78" s="292"/>
      <c r="F78" s="292"/>
      <c r="G78" s="293"/>
      <c r="H78" s="314"/>
      <c r="I78" s="315"/>
      <c r="J78" s="316"/>
      <c r="K78" s="316"/>
      <c r="L78" s="316"/>
      <c r="M78" s="316"/>
      <c r="N78" s="316"/>
      <c r="O78" s="317"/>
      <c r="P78" s="318"/>
      <c r="Q78" s="319"/>
      <c r="R78" s="319"/>
      <c r="S78" s="319"/>
      <c r="T78" s="319"/>
      <c r="U78" s="320"/>
      <c r="V78" s="320"/>
      <c r="W78" s="330"/>
      <c r="X78" s="330"/>
      <c r="Y78" s="321"/>
      <c r="Z78" s="322"/>
      <c r="AA78" s="322"/>
      <c r="AB78" s="329"/>
      <c r="AC78" s="324"/>
      <c r="AD78" s="324"/>
      <c r="AE78" s="324"/>
      <c r="AF78" s="324"/>
      <c r="AG78" s="324"/>
      <c r="AH78" s="324"/>
      <c r="AI78" s="324"/>
      <c r="AJ78" s="324"/>
      <c r="AK78" s="324"/>
      <c r="AL78" s="324"/>
      <c r="AM78" s="324"/>
      <c r="AN78" s="324"/>
      <c r="AO78" s="324"/>
      <c r="AP78" s="324"/>
      <c r="AQ78" s="308"/>
      <c r="AR78" s="308"/>
      <c r="AS78" s="309">
        <f t="shared" si="1"/>
        <v>0</v>
      </c>
      <c r="AT78" s="309">
        <f t="shared" si="1"/>
        <v>0</v>
      </c>
      <c r="AU78" s="309">
        <f t="shared" si="2"/>
        <v>0</v>
      </c>
      <c r="AV78" s="310"/>
      <c r="AW78" s="309"/>
      <c r="AX78" s="309"/>
      <c r="AY78" s="309"/>
      <c r="AZ78" s="309"/>
      <c r="BA78" s="309"/>
      <c r="BB78" s="310"/>
      <c r="BC78" s="309"/>
      <c r="BD78" s="309"/>
      <c r="BE78" s="309"/>
      <c r="BF78" s="309"/>
      <c r="BG78" s="325"/>
      <c r="BH78" s="326"/>
      <c r="BI78" s="326"/>
      <c r="BJ78" s="326"/>
      <c r="BK78" s="326"/>
      <c r="BL78" s="327"/>
      <c r="BP78" s="2"/>
      <c r="BQ78" s="2"/>
      <c r="BR78" s="2"/>
      <c r="BS78" s="2"/>
      <c r="BT78" s="2"/>
      <c r="BU78" s="2"/>
      <c r="BV78" s="2"/>
      <c r="BW78" s="2"/>
      <c r="BX78" s="2"/>
      <c r="BY78" s="2"/>
      <c r="BZ78" s="2"/>
      <c r="CA78" s="2"/>
      <c r="CB78" s="2"/>
      <c r="CC78" s="2"/>
      <c r="CD78" s="2"/>
      <c r="CE78" s="2"/>
      <c r="CF78" s="2"/>
      <c r="CG78" s="2"/>
    </row>
    <row r="79" spans="1:85" s="288" customFormat="1" ht="3.75" hidden="1" customHeight="1" thickBot="1">
      <c r="A79" s="292"/>
      <c r="B79" s="292"/>
      <c r="C79" s="292"/>
      <c r="D79" s="292"/>
      <c r="E79" s="292"/>
      <c r="F79" s="292"/>
      <c r="G79" s="293"/>
      <c r="H79" s="314"/>
      <c r="I79" s="315"/>
      <c r="J79" s="316"/>
      <c r="K79" s="316"/>
      <c r="L79" s="316"/>
      <c r="M79" s="316"/>
      <c r="N79" s="316"/>
      <c r="O79" s="317"/>
      <c r="P79" s="318"/>
      <c r="Q79" s="319"/>
      <c r="R79" s="319"/>
      <c r="S79" s="319"/>
      <c r="T79" s="319"/>
      <c r="U79" s="320"/>
      <c r="V79" s="320"/>
      <c r="W79" s="330"/>
      <c r="X79" s="330"/>
      <c r="Y79" s="321"/>
      <c r="Z79" s="322"/>
      <c r="AA79" s="322"/>
      <c r="AB79" s="329"/>
      <c r="AC79" s="324"/>
      <c r="AD79" s="324"/>
      <c r="AE79" s="324"/>
      <c r="AF79" s="324"/>
      <c r="AG79" s="324"/>
      <c r="AH79" s="324"/>
      <c r="AI79" s="324"/>
      <c r="AJ79" s="324"/>
      <c r="AK79" s="324"/>
      <c r="AL79" s="324"/>
      <c r="AM79" s="324"/>
      <c r="AN79" s="324"/>
      <c r="AO79" s="324"/>
      <c r="AP79" s="324"/>
      <c r="AQ79" s="308"/>
      <c r="AR79" s="308"/>
      <c r="AS79" s="309">
        <f t="shared" si="1"/>
        <v>0</v>
      </c>
      <c r="AT79" s="309">
        <f t="shared" si="1"/>
        <v>0</v>
      </c>
      <c r="AU79" s="309">
        <f t="shared" si="2"/>
        <v>0</v>
      </c>
      <c r="AV79" s="310"/>
      <c r="AW79" s="309"/>
      <c r="AX79" s="309"/>
      <c r="AY79" s="309"/>
      <c r="AZ79" s="309"/>
      <c r="BA79" s="309"/>
      <c r="BB79" s="310"/>
      <c r="BC79" s="309"/>
      <c r="BD79" s="309"/>
      <c r="BE79" s="309"/>
      <c r="BF79" s="309"/>
      <c r="BG79" s="325"/>
      <c r="BH79" s="326"/>
      <c r="BI79" s="326"/>
      <c r="BJ79" s="326"/>
      <c r="BK79" s="326"/>
      <c r="BL79" s="327"/>
      <c r="BP79" s="2"/>
      <c r="BQ79" s="2"/>
      <c r="BR79" s="2"/>
      <c r="BS79" s="2"/>
      <c r="BT79" s="2"/>
      <c r="BU79" s="2"/>
      <c r="BV79" s="2"/>
      <c r="BW79" s="2"/>
      <c r="BX79" s="2"/>
      <c r="BY79" s="2"/>
      <c r="BZ79" s="2"/>
      <c r="CA79" s="2"/>
      <c r="CB79" s="2"/>
      <c r="CC79" s="2"/>
      <c r="CD79" s="2"/>
      <c r="CE79" s="2"/>
      <c r="CF79" s="2"/>
      <c r="CG79" s="2"/>
    </row>
    <row r="80" spans="1:85" s="288" customFormat="1" ht="3.75" hidden="1" customHeight="1" thickBot="1">
      <c r="A80" s="292"/>
      <c r="B80" s="292"/>
      <c r="C80" s="292"/>
      <c r="D80" s="292"/>
      <c r="E80" s="292"/>
      <c r="F80" s="292"/>
      <c r="G80" s="293"/>
      <c r="H80" s="314"/>
      <c r="I80" s="315"/>
      <c r="J80" s="316"/>
      <c r="K80" s="316"/>
      <c r="L80" s="316"/>
      <c r="M80" s="316"/>
      <c r="N80" s="316"/>
      <c r="O80" s="317"/>
      <c r="P80" s="318"/>
      <c r="Q80" s="319"/>
      <c r="R80" s="319"/>
      <c r="S80" s="319"/>
      <c r="T80" s="319"/>
      <c r="U80" s="320"/>
      <c r="V80" s="320"/>
      <c r="W80" s="330"/>
      <c r="X80" s="330"/>
      <c r="Y80" s="321"/>
      <c r="Z80" s="322"/>
      <c r="AA80" s="322"/>
      <c r="AB80" s="329"/>
      <c r="AC80" s="324"/>
      <c r="AD80" s="324"/>
      <c r="AE80" s="324"/>
      <c r="AF80" s="324"/>
      <c r="AG80" s="324"/>
      <c r="AH80" s="324"/>
      <c r="AI80" s="324"/>
      <c r="AJ80" s="324"/>
      <c r="AK80" s="324"/>
      <c r="AL80" s="324"/>
      <c r="AM80" s="324"/>
      <c r="AN80" s="324"/>
      <c r="AO80" s="324"/>
      <c r="AP80" s="324"/>
      <c r="AQ80" s="308"/>
      <c r="AR80" s="308"/>
      <c r="AS80" s="309">
        <f t="shared" si="1"/>
        <v>0</v>
      </c>
      <c r="AT80" s="309">
        <f t="shared" si="1"/>
        <v>0</v>
      </c>
      <c r="AU80" s="309">
        <f t="shared" si="2"/>
        <v>0</v>
      </c>
      <c r="AV80" s="310"/>
      <c r="AW80" s="309"/>
      <c r="AX80" s="309"/>
      <c r="AY80" s="309"/>
      <c r="AZ80" s="309"/>
      <c r="BA80" s="309"/>
      <c r="BB80" s="310"/>
      <c r="BC80" s="309"/>
      <c r="BD80" s="309"/>
      <c r="BE80" s="309"/>
      <c r="BF80" s="309"/>
      <c r="BG80" s="325"/>
      <c r="BH80" s="326"/>
      <c r="BI80" s="326"/>
      <c r="BJ80" s="326"/>
      <c r="BK80" s="326"/>
      <c r="BL80" s="327"/>
      <c r="BP80" s="2"/>
      <c r="BQ80" s="2"/>
      <c r="BR80" s="2"/>
      <c r="BS80" s="2"/>
      <c r="BT80" s="2"/>
      <c r="BU80" s="2"/>
      <c r="BV80" s="2"/>
      <c r="BW80" s="2"/>
      <c r="BX80" s="2"/>
      <c r="BY80" s="2"/>
      <c r="BZ80" s="2"/>
      <c r="CA80" s="2"/>
      <c r="CB80" s="2"/>
      <c r="CC80" s="2"/>
      <c r="CD80" s="2"/>
      <c r="CE80" s="2"/>
      <c r="CF80" s="2"/>
      <c r="CG80" s="2"/>
    </row>
    <row r="81" spans="1:85" s="288" customFormat="1" ht="3.75" hidden="1" customHeight="1" thickBot="1">
      <c r="A81" s="292"/>
      <c r="B81" s="292"/>
      <c r="C81" s="292"/>
      <c r="D81" s="292"/>
      <c r="E81" s="292"/>
      <c r="F81" s="292"/>
      <c r="G81" s="293"/>
      <c r="H81" s="314"/>
      <c r="I81" s="315"/>
      <c r="J81" s="316"/>
      <c r="K81" s="316"/>
      <c r="L81" s="316"/>
      <c r="M81" s="316"/>
      <c r="N81" s="316"/>
      <c r="O81" s="317"/>
      <c r="P81" s="318"/>
      <c r="Q81" s="319"/>
      <c r="R81" s="319"/>
      <c r="S81" s="319"/>
      <c r="T81" s="319"/>
      <c r="U81" s="320"/>
      <c r="V81" s="320"/>
      <c r="W81" s="330"/>
      <c r="X81" s="330"/>
      <c r="Y81" s="321"/>
      <c r="Z81" s="322"/>
      <c r="AA81" s="322"/>
      <c r="AB81" s="329"/>
      <c r="AC81" s="324"/>
      <c r="AD81" s="324"/>
      <c r="AE81" s="324"/>
      <c r="AF81" s="324"/>
      <c r="AG81" s="324"/>
      <c r="AH81" s="324"/>
      <c r="AI81" s="324"/>
      <c r="AJ81" s="324"/>
      <c r="AK81" s="324"/>
      <c r="AL81" s="324"/>
      <c r="AM81" s="324"/>
      <c r="AN81" s="324"/>
      <c r="AO81" s="324"/>
      <c r="AP81" s="324"/>
      <c r="AQ81" s="308"/>
      <c r="AR81" s="308"/>
      <c r="AS81" s="309">
        <f t="shared" si="1"/>
        <v>0</v>
      </c>
      <c r="AT81" s="309">
        <f t="shared" si="1"/>
        <v>0</v>
      </c>
      <c r="AU81" s="309">
        <f t="shared" si="2"/>
        <v>0</v>
      </c>
      <c r="AV81" s="310"/>
      <c r="AW81" s="309"/>
      <c r="AX81" s="309"/>
      <c r="AY81" s="309"/>
      <c r="AZ81" s="309"/>
      <c r="BA81" s="309"/>
      <c r="BB81" s="310"/>
      <c r="BC81" s="309"/>
      <c r="BD81" s="309"/>
      <c r="BE81" s="309"/>
      <c r="BF81" s="309"/>
      <c r="BG81" s="325"/>
      <c r="BH81" s="326"/>
      <c r="BI81" s="326"/>
      <c r="BJ81" s="326"/>
      <c r="BK81" s="326"/>
      <c r="BL81" s="327"/>
      <c r="BP81" s="2"/>
      <c r="BQ81" s="2"/>
      <c r="BR81" s="2"/>
      <c r="BS81" s="2"/>
      <c r="BT81" s="2"/>
      <c r="BU81" s="2"/>
      <c r="BV81" s="2"/>
      <c r="BW81" s="2"/>
      <c r="BX81" s="2"/>
      <c r="BY81" s="2"/>
      <c r="BZ81" s="2"/>
      <c r="CA81" s="2"/>
      <c r="CB81" s="2"/>
      <c r="CC81" s="2"/>
      <c r="CD81" s="2"/>
      <c r="CE81" s="2"/>
      <c r="CF81" s="2"/>
      <c r="CG81" s="2"/>
    </row>
    <row r="82" spans="1:85" s="288" customFormat="1" ht="3.75" hidden="1" customHeight="1" thickBot="1">
      <c r="A82" s="292"/>
      <c r="B82" s="292"/>
      <c r="C82" s="292"/>
      <c r="D82" s="292"/>
      <c r="E82" s="292"/>
      <c r="F82" s="292"/>
      <c r="G82" s="293"/>
      <c r="H82" s="314"/>
      <c r="I82" s="315"/>
      <c r="J82" s="316"/>
      <c r="K82" s="316"/>
      <c r="L82" s="316"/>
      <c r="M82" s="316"/>
      <c r="N82" s="316"/>
      <c r="O82" s="317"/>
      <c r="P82" s="318"/>
      <c r="Q82" s="319"/>
      <c r="R82" s="319"/>
      <c r="S82" s="319"/>
      <c r="T82" s="319"/>
      <c r="U82" s="320"/>
      <c r="V82" s="320"/>
      <c r="W82" s="330"/>
      <c r="X82" s="330"/>
      <c r="Y82" s="321"/>
      <c r="Z82" s="322"/>
      <c r="AA82" s="322"/>
      <c r="AB82" s="329"/>
      <c r="AC82" s="324"/>
      <c r="AD82" s="324"/>
      <c r="AE82" s="324"/>
      <c r="AF82" s="324"/>
      <c r="AG82" s="324"/>
      <c r="AH82" s="324"/>
      <c r="AI82" s="324"/>
      <c r="AJ82" s="324"/>
      <c r="AK82" s="324"/>
      <c r="AL82" s="324"/>
      <c r="AM82" s="324"/>
      <c r="AN82" s="324"/>
      <c r="AO82" s="324"/>
      <c r="AP82" s="324"/>
      <c r="AQ82" s="308"/>
      <c r="AR82" s="308"/>
      <c r="AS82" s="309">
        <f t="shared" si="1"/>
        <v>0</v>
      </c>
      <c r="AT82" s="309">
        <f t="shared" si="1"/>
        <v>0</v>
      </c>
      <c r="AU82" s="309">
        <f t="shared" si="2"/>
        <v>0</v>
      </c>
      <c r="AV82" s="310"/>
      <c r="AW82" s="309"/>
      <c r="AX82" s="309"/>
      <c r="AY82" s="309"/>
      <c r="AZ82" s="309"/>
      <c r="BA82" s="309"/>
      <c r="BB82" s="310"/>
      <c r="BC82" s="309"/>
      <c r="BD82" s="309"/>
      <c r="BE82" s="309"/>
      <c r="BF82" s="309"/>
      <c r="BG82" s="325"/>
      <c r="BH82" s="326"/>
      <c r="BI82" s="326"/>
      <c r="BJ82" s="326"/>
      <c r="BK82" s="326"/>
      <c r="BL82" s="327"/>
      <c r="BP82" s="2"/>
      <c r="BQ82" s="2"/>
      <c r="BR82" s="2"/>
      <c r="BS82" s="2"/>
      <c r="BT82" s="2"/>
      <c r="BU82" s="2"/>
      <c r="BV82" s="2"/>
      <c r="BW82" s="2"/>
      <c r="BX82" s="2"/>
      <c r="BY82" s="2"/>
      <c r="BZ82" s="2"/>
      <c r="CA82" s="2"/>
      <c r="CB82" s="2"/>
      <c r="CC82" s="2"/>
      <c r="CD82" s="2"/>
      <c r="CE82" s="2"/>
      <c r="CF82" s="2"/>
      <c r="CG82" s="2"/>
    </row>
    <row r="83" spans="1:85" s="288" customFormat="1" ht="3.75" hidden="1" customHeight="1" thickBot="1">
      <c r="A83" s="292"/>
      <c r="B83" s="292"/>
      <c r="C83" s="292"/>
      <c r="D83" s="292"/>
      <c r="E83" s="292"/>
      <c r="F83" s="292"/>
      <c r="G83" s="293"/>
      <c r="H83" s="314"/>
      <c r="I83" s="315"/>
      <c r="J83" s="316"/>
      <c r="K83" s="316"/>
      <c r="L83" s="316"/>
      <c r="M83" s="316"/>
      <c r="N83" s="316"/>
      <c r="O83" s="317"/>
      <c r="P83" s="318"/>
      <c r="Q83" s="319"/>
      <c r="R83" s="319"/>
      <c r="S83" s="319"/>
      <c r="T83" s="319"/>
      <c r="U83" s="320"/>
      <c r="V83" s="320"/>
      <c r="W83" s="330"/>
      <c r="X83" s="330"/>
      <c r="Y83" s="321"/>
      <c r="Z83" s="322"/>
      <c r="AA83" s="322"/>
      <c r="AB83" s="329" t="s">
        <v>253</v>
      </c>
      <c r="AC83" s="324"/>
      <c r="AD83" s="324"/>
      <c r="AE83" s="324"/>
      <c r="AF83" s="324"/>
      <c r="AG83" s="324"/>
      <c r="AH83" s="324"/>
      <c r="AI83" s="324"/>
      <c r="AJ83" s="324"/>
      <c r="AK83" s="324"/>
      <c r="AL83" s="324"/>
      <c r="AM83" s="324"/>
      <c r="AN83" s="324"/>
      <c r="AO83" s="324"/>
      <c r="AP83" s="324"/>
      <c r="AQ83" s="308">
        <f t="shared" si="0"/>
        <v>0</v>
      </c>
      <c r="AR83" s="308">
        <f t="shared" si="0"/>
        <v>0</v>
      </c>
      <c r="AS83" s="309">
        <f t="shared" ref="AS83:AT146" si="4">+R83-S83</f>
        <v>0</v>
      </c>
      <c r="AT83" s="309">
        <f t="shared" si="4"/>
        <v>0</v>
      </c>
      <c r="AU83" s="309">
        <f t="shared" ref="AU83:AU146" si="5">+U83-V83</f>
        <v>0</v>
      </c>
      <c r="AV83" s="310"/>
      <c r="AW83" s="309"/>
      <c r="AX83" s="309"/>
      <c r="AY83" s="309"/>
      <c r="AZ83" s="309"/>
      <c r="BA83" s="309"/>
      <c r="BB83" s="310"/>
      <c r="BC83" s="309"/>
      <c r="BD83" s="309"/>
      <c r="BE83" s="309"/>
      <c r="BF83" s="309"/>
      <c r="BG83" s="325"/>
      <c r="BH83" s="326"/>
      <c r="BI83" s="326"/>
      <c r="BJ83" s="326"/>
      <c r="BK83" s="326"/>
      <c r="BL83" s="327"/>
      <c r="BP83" s="2"/>
      <c r="BQ83" s="2"/>
      <c r="BR83" s="2"/>
      <c r="BS83" s="2"/>
      <c r="BT83" s="2"/>
      <c r="BU83" s="2"/>
      <c r="BV83" s="2"/>
      <c r="BW83" s="2"/>
      <c r="BX83" s="2"/>
      <c r="BY83" s="2"/>
      <c r="BZ83" s="2"/>
      <c r="CA83" s="2"/>
      <c r="CB83" s="2"/>
      <c r="CC83" s="2"/>
      <c r="CD83" s="2"/>
      <c r="CE83" s="2"/>
      <c r="CF83" s="2"/>
      <c r="CG83" s="2"/>
    </row>
    <row r="84" spans="1:85" s="288" customFormat="1" ht="3.75" hidden="1" customHeight="1" thickBot="1">
      <c r="A84" s="292"/>
      <c r="B84" s="292"/>
      <c r="C84" s="292"/>
      <c r="D84" s="292"/>
      <c r="E84" s="292"/>
      <c r="F84" s="292"/>
      <c r="G84" s="293"/>
      <c r="H84" s="314"/>
      <c r="I84" s="315"/>
      <c r="J84" s="316"/>
      <c r="K84" s="316"/>
      <c r="L84" s="316"/>
      <c r="M84" s="316"/>
      <c r="N84" s="316"/>
      <c r="O84" s="317"/>
      <c r="P84" s="318"/>
      <c r="Q84" s="319"/>
      <c r="R84" s="319"/>
      <c r="S84" s="319"/>
      <c r="T84" s="319"/>
      <c r="U84" s="320"/>
      <c r="V84" s="320"/>
      <c r="W84" s="330"/>
      <c r="X84" s="330"/>
      <c r="Y84" s="321"/>
      <c r="Z84" s="322"/>
      <c r="AA84" s="322"/>
      <c r="AB84" s="329" t="s">
        <v>254</v>
      </c>
      <c r="AC84" s="324"/>
      <c r="AD84" s="324"/>
      <c r="AE84" s="324"/>
      <c r="AF84" s="324"/>
      <c r="AG84" s="324"/>
      <c r="AH84" s="324"/>
      <c r="AI84" s="324"/>
      <c r="AJ84" s="324"/>
      <c r="AK84" s="324"/>
      <c r="AL84" s="324"/>
      <c r="AM84" s="324"/>
      <c r="AN84" s="324"/>
      <c r="AO84" s="324"/>
      <c r="AP84" s="324"/>
      <c r="AQ84" s="308">
        <f t="shared" si="0"/>
        <v>0</v>
      </c>
      <c r="AR84" s="308">
        <f t="shared" si="0"/>
        <v>0</v>
      </c>
      <c r="AS84" s="309">
        <f t="shared" si="4"/>
        <v>0</v>
      </c>
      <c r="AT84" s="309">
        <f t="shared" si="4"/>
        <v>0</v>
      </c>
      <c r="AU84" s="309">
        <f t="shared" si="5"/>
        <v>0</v>
      </c>
      <c r="AV84" s="310"/>
      <c r="AW84" s="309"/>
      <c r="AX84" s="309"/>
      <c r="AY84" s="309"/>
      <c r="AZ84" s="309"/>
      <c r="BA84" s="309"/>
      <c r="BB84" s="310"/>
      <c r="BC84" s="309"/>
      <c r="BD84" s="309"/>
      <c r="BE84" s="309"/>
      <c r="BF84" s="309"/>
      <c r="BG84" s="325"/>
      <c r="BH84" s="326"/>
      <c r="BI84" s="326"/>
      <c r="BJ84" s="326"/>
      <c r="BK84" s="326"/>
      <c r="BL84" s="327"/>
      <c r="BP84" s="2"/>
      <c r="BQ84" s="2"/>
      <c r="BR84" s="2"/>
      <c r="BS84" s="2"/>
      <c r="BT84" s="2"/>
      <c r="BU84" s="2"/>
      <c r="BV84" s="2"/>
      <c r="BW84" s="2"/>
      <c r="BX84" s="2"/>
      <c r="BY84" s="2"/>
      <c r="BZ84" s="2"/>
      <c r="CA84" s="2"/>
      <c r="CB84" s="2"/>
      <c r="CC84" s="2"/>
      <c r="CD84" s="2"/>
      <c r="CE84" s="2"/>
      <c r="CF84" s="2"/>
      <c r="CG84" s="2"/>
    </row>
    <row r="85" spans="1:85" s="288" customFormat="1" ht="3.75" hidden="1" customHeight="1" thickBot="1">
      <c r="A85" s="292"/>
      <c r="B85" s="292"/>
      <c r="C85" s="292"/>
      <c r="D85" s="292"/>
      <c r="E85" s="292"/>
      <c r="F85" s="292"/>
      <c r="G85" s="293"/>
      <c r="H85" s="314"/>
      <c r="I85" s="315"/>
      <c r="J85" s="316"/>
      <c r="K85" s="316"/>
      <c r="L85" s="316"/>
      <c r="M85" s="316"/>
      <c r="N85" s="316"/>
      <c r="O85" s="317"/>
      <c r="P85" s="318"/>
      <c r="Q85" s="319"/>
      <c r="R85" s="319"/>
      <c r="S85" s="319"/>
      <c r="T85" s="319"/>
      <c r="U85" s="320"/>
      <c r="V85" s="320"/>
      <c r="W85" s="330"/>
      <c r="X85" s="330"/>
      <c r="Y85" s="321"/>
      <c r="Z85" s="322"/>
      <c r="AA85" s="322"/>
      <c r="AB85" s="329" t="s">
        <v>255</v>
      </c>
      <c r="AC85" s="324"/>
      <c r="AD85" s="324"/>
      <c r="AE85" s="324"/>
      <c r="AF85" s="324"/>
      <c r="AG85" s="324"/>
      <c r="AH85" s="324"/>
      <c r="AI85" s="324"/>
      <c r="AJ85" s="324"/>
      <c r="AK85" s="324"/>
      <c r="AL85" s="324"/>
      <c r="AM85" s="324"/>
      <c r="AN85" s="324"/>
      <c r="AO85" s="324"/>
      <c r="AP85" s="324"/>
      <c r="AQ85" s="308">
        <f t="shared" si="0"/>
        <v>0</v>
      </c>
      <c r="AR85" s="308">
        <f t="shared" si="0"/>
        <v>0</v>
      </c>
      <c r="AS85" s="309">
        <f t="shared" si="4"/>
        <v>0</v>
      </c>
      <c r="AT85" s="309">
        <f t="shared" si="4"/>
        <v>0</v>
      </c>
      <c r="AU85" s="309">
        <f t="shared" si="5"/>
        <v>0</v>
      </c>
      <c r="AV85" s="310"/>
      <c r="AW85" s="309"/>
      <c r="AX85" s="309"/>
      <c r="AY85" s="309"/>
      <c r="AZ85" s="309"/>
      <c r="BA85" s="309"/>
      <c r="BB85" s="310"/>
      <c r="BC85" s="309"/>
      <c r="BD85" s="309"/>
      <c r="BE85" s="309"/>
      <c r="BF85" s="309"/>
      <c r="BG85" s="325"/>
      <c r="BH85" s="326"/>
      <c r="BI85" s="326"/>
      <c r="BJ85" s="326"/>
      <c r="BK85" s="326"/>
      <c r="BL85" s="327"/>
      <c r="BP85" s="2"/>
      <c r="BQ85" s="2"/>
      <c r="BR85" s="2"/>
      <c r="BS85" s="2"/>
      <c r="BT85" s="2"/>
      <c r="BU85" s="2"/>
      <c r="BV85" s="2"/>
      <c r="BW85" s="2"/>
      <c r="BX85" s="2"/>
      <c r="BY85" s="2"/>
      <c r="BZ85" s="2"/>
      <c r="CA85" s="2"/>
      <c r="CB85" s="2"/>
      <c r="CC85" s="2"/>
      <c r="CD85" s="2"/>
      <c r="CE85" s="2"/>
      <c r="CF85" s="2"/>
      <c r="CG85" s="2"/>
    </row>
    <row r="86" spans="1:85" s="288" customFormat="1" ht="3.75" hidden="1" customHeight="1" thickBot="1">
      <c r="A86" s="292"/>
      <c r="B86" s="292"/>
      <c r="C86" s="292"/>
      <c r="D86" s="292"/>
      <c r="E86" s="292"/>
      <c r="F86" s="292"/>
      <c r="G86" s="293"/>
      <c r="H86" s="314"/>
      <c r="I86" s="315"/>
      <c r="J86" s="316"/>
      <c r="K86" s="316"/>
      <c r="L86" s="316"/>
      <c r="M86" s="316"/>
      <c r="N86" s="316"/>
      <c r="O86" s="317"/>
      <c r="P86" s="318"/>
      <c r="Q86" s="319"/>
      <c r="R86" s="319"/>
      <c r="S86" s="319"/>
      <c r="T86" s="319"/>
      <c r="U86" s="320"/>
      <c r="V86" s="320"/>
      <c r="W86" s="330"/>
      <c r="X86" s="330"/>
      <c r="Y86" s="321"/>
      <c r="Z86" s="322"/>
      <c r="AA86" s="322"/>
      <c r="AB86" s="331" t="s">
        <v>256</v>
      </c>
      <c r="AC86" s="332">
        <f t="shared" ref="AC86:AP86" si="6">SUM(AC26:AC85)+IF(AC24=0,AC25,AC24)</f>
        <v>0</v>
      </c>
      <c r="AD86" s="332">
        <f t="shared" si="6"/>
        <v>0</v>
      </c>
      <c r="AE86" s="332">
        <f t="shared" si="6"/>
        <v>0</v>
      </c>
      <c r="AF86" s="332">
        <f t="shared" si="6"/>
        <v>0</v>
      </c>
      <c r="AG86" s="332">
        <f t="shared" si="6"/>
        <v>0</v>
      </c>
      <c r="AH86" s="332">
        <f t="shared" si="6"/>
        <v>0</v>
      </c>
      <c r="AI86" s="332">
        <f t="shared" si="6"/>
        <v>0</v>
      </c>
      <c r="AJ86" s="332">
        <f t="shared" si="6"/>
        <v>0</v>
      </c>
      <c r="AK86" s="332">
        <f t="shared" si="6"/>
        <v>0</v>
      </c>
      <c r="AL86" s="332">
        <f t="shared" si="6"/>
        <v>0</v>
      </c>
      <c r="AM86" s="332">
        <f t="shared" si="6"/>
        <v>0</v>
      </c>
      <c r="AN86" s="332">
        <f t="shared" si="6"/>
        <v>0</v>
      </c>
      <c r="AO86" s="332">
        <f t="shared" si="6"/>
        <v>0</v>
      </c>
      <c r="AP86" s="332">
        <f t="shared" si="6"/>
        <v>0</v>
      </c>
      <c r="AQ86" s="308">
        <f t="shared" si="0"/>
        <v>0</v>
      </c>
      <c r="AR86" s="308">
        <f t="shared" si="0"/>
        <v>0</v>
      </c>
      <c r="AS86" s="309">
        <f t="shared" si="4"/>
        <v>0</v>
      </c>
      <c r="AT86" s="309">
        <f t="shared" si="4"/>
        <v>0</v>
      </c>
      <c r="AU86" s="309">
        <f t="shared" si="5"/>
        <v>0</v>
      </c>
      <c r="AV86" s="310"/>
      <c r="AW86" s="309"/>
      <c r="AX86" s="309"/>
      <c r="AY86" s="309"/>
      <c r="AZ86" s="309"/>
      <c r="BA86" s="309"/>
      <c r="BB86" s="310"/>
      <c r="BC86" s="309"/>
      <c r="BD86" s="309"/>
      <c r="BE86" s="309"/>
      <c r="BF86" s="309"/>
      <c r="BG86" s="325"/>
      <c r="BH86" s="326"/>
      <c r="BI86" s="326"/>
      <c r="BJ86" s="326"/>
      <c r="BK86" s="326"/>
      <c r="BL86" s="327"/>
      <c r="BP86" s="2"/>
      <c r="BQ86" s="2"/>
      <c r="BR86" s="2"/>
      <c r="BS86" s="2"/>
      <c r="BT86" s="2"/>
      <c r="BU86" s="2"/>
      <c r="BV86" s="2"/>
      <c r="BW86" s="2"/>
      <c r="BX86" s="2"/>
      <c r="BY86" s="2"/>
      <c r="BZ86" s="2"/>
      <c r="CA86" s="2"/>
      <c r="CB86" s="2"/>
      <c r="CC86" s="2"/>
      <c r="CD86" s="2"/>
      <c r="CE86" s="2"/>
      <c r="CF86" s="2"/>
      <c r="CG86" s="2"/>
    </row>
    <row r="87" spans="1:85" s="288" customFormat="1" ht="3.75" hidden="1" customHeight="1" thickBot="1">
      <c r="A87" s="292"/>
      <c r="B87" s="292"/>
      <c r="C87" s="292"/>
      <c r="D87" s="292"/>
      <c r="E87" s="292"/>
      <c r="F87" s="292"/>
      <c r="G87" s="293"/>
      <c r="H87" s="334"/>
      <c r="I87" s="335"/>
      <c r="J87" s="336"/>
      <c r="K87" s="336"/>
      <c r="L87" s="336"/>
      <c r="M87" s="336"/>
      <c r="N87" s="336"/>
      <c r="O87" s="337"/>
      <c r="P87" s="338"/>
      <c r="Q87" s="339"/>
      <c r="R87" s="339"/>
      <c r="S87" s="339"/>
      <c r="T87" s="339"/>
      <c r="U87" s="340"/>
      <c r="V87" s="340"/>
      <c r="W87" s="341"/>
      <c r="X87" s="341"/>
      <c r="Y87" s="342"/>
      <c r="Z87" s="343"/>
      <c r="AA87" s="344"/>
      <c r="AB87" s="345" t="s">
        <v>257</v>
      </c>
      <c r="AC87" s="346"/>
      <c r="AD87" s="346"/>
      <c r="AE87" s="346"/>
      <c r="AF87" s="346"/>
      <c r="AG87" s="346"/>
      <c r="AH87" s="346"/>
      <c r="AI87" s="346"/>
      <c r="AJ87" s="346"/>
      <c r="AK87" s="346"/>
      <c r="AL87" s="346"/>
      <c r="AM87" s="346"/>
      <c r="AN87" s="346"/>
      <c r="AO87" s="346"/>
      <c r="AP87" s="346"/>
      <c r="AQ87" s="308">
        <f t="shared" si="0"/>
        <v>0</v>
      </c>
      <c r="AR87" s="308">
        <f t="shared" si="0"/>
        <v>0</v>
      </c>
      <c r="AS87" s="309">
        <f t="shared" si="4"/>
        <v>0</v>
      </c>
      <c r="AT87" s="309">
        <f t="shared" si="4"/>
        <v>0</v>
      </c>
      <c r="AU87" s="309">
        <f t="shared" si="5"/>
        <v>0</v>
      </c>
      <c r="AV87" s="310"/>
      <c r="AW87" s="309"/>
      <c r="AX87" s="309"/>
      <c r="AY87" s="309"/>
      <c r="AZ87" s="309"/>
      <c r="BA87" s="309"/>
      <c r="BB87" s="310"/>
      <c r="BC87" s="309"/>
      <c r="BD87" s="309"/>
      <c r="BE87" s="309"/>
      <c r="BF87" s="309"/>
      <c r="BG87" s="347"/>
      <c r="BH87" s="348"/>
      <c r="BI87" s="348"/>
      <c r="BJ87" s="348"/>
      <c r="BK87" s="348"/>
      <c r="BL87" s="349"/>
      <c r="BP87" s="2"/>
      <c r="BQ87" s="2"/>
      <c r="BR87" s="2"/>
      <c r="BS87" s="2"/>
      <c r="BT87" s="2"/>
      <c r="BU87" s="2"/>
      <c r="BV87" s="2"/>
      <c r="BW87" s="2"/>
      <c r="BX87" s="2"/>
      <c r="BY87" s="2"/>
      <c r="BZ87" s="2"/>
      <c r="CA87" s="2"/>
      <c r="CB87" s="2"/>
      <c r="CC87" s="2"/>
      <c r="CD87" s="2"/>
      <c r="CE87" s="2"/>
      <c r="CF87" s="2"/>
      <c r="CG87" s="2"/>
    </row>
    <row r="88" spans="1:85" s="288" customFormat="1" ht="38.25" customHeight="1" thickBot="1">
      <c r="A88" s="292" t="s">
        <v>258</v>
      </c>
      <c r="B88" s="292" t="s">
        <v>258</v>
      </c>
      <c r="C88" s="292" t="s">
        <v>227</v>
      </c>
      <c r="D88" s="292" t="s">
        <v>228</v>
      </c>
      <c r="E88" s="292" t="s">
        <v>229</v>
      </c>
      <c r="F88" s="292" t="s">
        <v>259</v>
      </c>
      <c r="G88" s="293">
        <v>12</v>
      </c>
      <c r="H88" s="294">
        <v>876</v>
      </c>
      <c r="I88" s="350" t="s">
        <v>260</v>
      </c>
      <c r="J88" s="351"/>
      <c r="K88" s="297" t="s">
        <v>261</v>
      </c>
      <c r="L88" s="297"/>
      <c r="M88" s="297" t="s">
        <v>262</v>
      </c>
      <c r="N88" s="297" t="s">
        <v>263</v>
      </c>
      <c r="O88" s="352">
        <v>32</v>
      </c>
      <c r="P88" s="352" t="s">
        <v>264</v>
      </c>
      <c r="Q88" s="300">
        <f>SUMIF('Actividades inversión 876'!$B$15:$B$52,'Metas inversión 876'!$B88,'Actividades inversión 876'!M$15:M$52)</f>
        <v>3019796400</v>
      </c>
      <c r="R88" s="300">
        <f>SUMIF('Actividades inversión 876'!$B$15:$B$52,'Metas inversión 876'!$B88,'Actividades inversión 876'!N$15:N$52)</f>
        <v>1796611680</v>
      </c>
      <c r="S88" s="300">
        <f>SUMIF('Actividades inversión 876'!$B$15:$B$52,'Metas inversión 876'!$B88,'Actividades inversión 876'!O$15:O$52)</f>
        <v>1006571680</v>
      </c>
      <c r="T88" s="300">
        <f>SUMIF('Actividades inversión 876'!$B$15:$B$52,'Metas inversión 876'!$B88,'Actividades inversión 876'!P$15:P$52)</f>
        <v>90252671</v>
      </c>
      <c r="U88" s="300">
        <f>SUMIF('Actividades inversión 876'!$B$15:$B$52,'Metas inversión 876'!$B88,'Actividades inversión 876'!Q$15:Q$52)</f>
        <v>740815167</v>
      </c>
      <c r="V88" s="300">
        <f>SUMIF('Actividades inversión 876'!$B$15:$B$52,'Metas inversión 876'!$B88,'Actividades inversión 876'!R$15:R$52)</f>
        <v>335376417</v>
      </c>
      <c r="W88" s="353" t="s">
        <v>265</v>
      </c>
      <c r="X88" s="353" t="s">
        <v>266</v>
      </c>
      <c r="Y88" s="353" t="s">
        <v>267</v>
      </c>
      <c r="Z88" s="354" t="s">
        <v>236</v>
      </c>
      <c r="AA88" s="355"/>
      <c r="AB88" s="306" t="s">
        <v>237</v>
      </c>
      <c r="AC88" s="307"/>
      <c r="AD88" s="307"/>
      <c r="AE88" s="307"/>
      <c r="AF88" s="307"/>
      <c r="AG88" s="307"/>
      <c r="AH88" s="307"/>
      <c r="AI88" s="307"/>
      <c r="AJ88" s="307"/>
      <c r="AK88" s="307"/>
      <c r="AL88" s="307"/>
      <c r="AM88" s="307"/>
      <c r="AN88" s="307"/>
      <c r="AO88" s="307"/>
      <c r="AP88" s="307"/>
      <c r="AQ88" s="308">
        <f t="shared" si="0"/>
        <v>0</v>
      </c>
      <c r="AR88" s="308">
        <f t="shared" si="0"/>
        <v>0</v>
      </c>
      <c r="AS88" s="309">
        <f t="shared" si="4"/>
        <v>790040000</v>
      </c>
      <c r="AT88" s="309">
        <f t="shared" si="4"/>
        <v>916319009</v>
      </c>
      <c r="AU88" s="309">
        <f t="shared" si="5"/>
        <v>405438750</v>
      </c>
      <c r="AV88" s="310"/>
      <c r="AW88" s="309"/>
      <c r="AX88" s="309"/>
      <c r="AY88" s="309"/>
      <c r="AZ88" s="309"/>
      <c r="BA88" s="309"/>
      <c r="BB88" s="310"/>
      <c r="BC88" s="309"/>
      <c r="BD88" s="309"/>
      <c r="BE88" s="309"/>
      <c r="BF88" s="309"/>
      <c r="BG88" s="313">
        <f>SUM('[2]01-USAQUEN:99-METROPOLITANO'!N30)</f>
        <v>3019796400</v>
      </c>
      <c r="BH88" s="313">
        <f>SUM('[2]01-USAQUEN:99-METROPOLITANO'!O30)</f>
        <v>1796611680</v>
      </c>
      <c r="BI88" s="313">
        <f>SUM('[2]01-USAQUEN:99-METROPOLITANO'!P30)</f>
        <v>1006571680</v>
      </c>
      <c r="BJ88" s="313">
        <f>SUM('[2]01-USAQUEN:99-METROPOLITANO'!Q30)</f>
        <v>90252671</v>
      </c>
      <c r="BK88" s="313">
        <f>SUM('[2]01-USAQUEN:99-METROPOLITANO'!R30)</f>
        <v>740815167</v>
      </c>
      <c r="BL88" s="313">
        <f>SUM('[2]01-USAQUEN:99-METROPOLITANO'!S30)</f>
        <v>335376417</v>
      </c>
      <c r="BP88" s="2"/>
      <c r="BQ88" s="2"/>
      <c r="BR88" s="2"/>
      <c r="BS88" s="2"/>
      <c r="BT88" s="2"/>
      <c r="BU88" s="2"/>
      <c r="BV88" s="2"/>
      <c r="BW88" s="2"/>
      <c r="BX88" s="2"/>
      <c r="BY88" s="2"/>
      <c r="BZ88" s="2"/>
      <c r="CA88" s="2"/>
      <c r="CB88" s="2"/>
      <c r="CC88" s="2"/>
      <c r="CD88" s="2"/>
      <c r="CE88" s="2"/>
      <c r="CF88" s="2"/>
      <c r="CG88" s="2"/>
    </row>
    <row r="89" spans="1:85" s="288" customFormat="1" ht="9" customHeight="1" thickBot="1">
      <c r="A89" s="292"/>
      <c r="B89" s="292"/>
      <c r="C89" s="292"/>
      <c r="D89" s="292"/>
      <c r="E89" s="292"/>
      <c r="F89" s="292"/>
      <c r="G89" s="293"/>
      <c r="H89" s="314"/>
      <c r="I89" s="356"/>
      <c r="J89" s="316"/>
      <c r="K89" s="316"/>
      <c r="L89" s="316"/>
      <c r="M89" s="316"/>
      <c r="N89" s="316"/>
      <c r="O89" s="357"/>
      <c r="P89" s="357"/>
      <c r="Q89" s="319"/>
      <c r="R89" s="319"/>
      <c r="S89" s="319"/>
      <c r="T89" s="319"/>
      <c r="U89" s="319"/>
      <c r="V89" s="319"/>
      <c r="W89" s="358"/>
      <c r="X89" s="359"/>
      <c r="Y89" s="359"/>
      <c r="Z89" s="360"/>
      <c r="AA89" s="360"/>
      <c r="AB89" s="323" t="s">
        <v>240</v>
      </c>
      <c r="AC89" s="324"/>
      <c r="AD89" s="324"/>
      <c r="AE89" s="324"/>
      <c r="AF89" s="324"/>
      <c r="AG89" s="324"/>
      <c r="AH89" s="324"/>
      <c r="AI89" s="324"/>
      <c r="AJ89" s="324"/>
      <c r="AK89" s="324"/>
      <c r="AL89" s="324"/>
      <c r="AM89" s="324"/>
      <c r="AN89" s="324"/>
      <c r="AO89" s="324"/>
      <c r="AP89" s="324"/>
      <c r="AQ89" s="308">
        <f t="shared" si="0"/>
        <v>0</v>
      </c>
      <c r="AR89" s="308">
        <f t="shared" si="0"/>
        <v>0</v>
      </c>
      <c r="AS89" s="309">
        <f t="shared" si="4"/>
        <v>0</v>
      </c>
      <c r="AT89" s="309">
        <f t="shared" si="4"/>
        <v>0</v>
      </c>
      <c r="AU89" s="309">
        <f t="shared" si="5"/>
        <v>0</v>
      </c>
      <c r="AV89" s="310"/>
      <c r="AW89" s="309"/>
      <c r="AX89" s="309"/>
      <c r="AY89" s="309"/>
      <c r="AZ89" s="309"/>
      <c r="BA89" s="309"/>
      <c r="BB89" s="310"/>
      <c r="BC89" s="309"/>
      <c r="BD89" s="309"/>
      <c r="BE89" s="309"/>
      <c r="BF89" s="309"/>
      <c r="BG89" s="325"/>
      <c r="BH89" s="326"/>
      <c r="BI89" s="326"/>
      <c r="BJ89" s="326"/>
      <c r="BK89" s="326"/>
      <c r="BL89" s="327"/>
      <c r="BP89" s="2"/>
      <c r="BQ89" s="2"/>
      <c r="BR89" s="2"/>
      <c r="BS89" s="2"/>
      <c r="BT89" s="2"/>
      <c r="BU89" s="2"/>
      <c r="BV89" s="2"/>
      <c r="BW89" s="2"/>
      <c r="BX89" s="2"/>
      <c r="BY89" s="2"/>
      <c r="BZ89" s="2"/>
      <c r="CA89" s="2"/>
      <c r="CB89" s="2"/>
      <c r="CC89" s="2"/>
      <c r="CD89" s="2"/>
      <c r="CE89" s="2"/>
      <c r="CF89" s="2"/>
      <c r="CG89" s="2"/>
    </row>
    <row r="90" spans="1:85" s="288" customFormat="1" ht="9" customHeight="1" thickBot="1">
      <c r="A90" s="292"/>
      <c r="B90" s="292"/>
      <c r="C90" s="292"/>
      <c r="D90" s="292"/>
      <c r="E90" s="292"/>
      <c r="F90" s="292"/>
      <c r="G90" s="293"/>
      <c r="H90" s="314"/>
      <c r="I90" s="356"/>
      <c r="J90" s="316"/>
      <c r="K90" s="316"/>
      <c r="L90" s="316"/>
      <c r="M90" s="316"/>
      <c r="N90" s="316"/>
      <c r="O90" s="357"/>
      <c r="P90" s="357"/>
      <c r="Q90" s="319"/>
      <c r="R90" s="319"/>
      <c r="S90" s="319"/>
      <c r="T90" s="319"/>
      <c r="U90" s="319"/>
      <c r="V90" s="319"/>
      <c r="W90" s="358"/>
      <c r="X90" s="359"/>
      <c r="Y90" s="359"/>
      <c r="Z90" s="360"/>
      <c r="AA90" s="360"/>
      <c r="AB90" s="323" t="s">
        <v>242</v>
      </c>
      <c r="AC90" s="324"/>
      <c r="AD90" s="324"/>
      <c r="AE90" s="324"/>
      <c r="AF90" s="324"/>
      <c r="AG90" s="324"/>
      <c r="AH90" s="324"/>
      <c r="AI90" s="324"/>
      <c r="AJ90" s="324"/>
      <c r="AK90" s="324"/>
      <c r="AL90" s="324"/>
      <c r="AM90" s="324"/>
      <c r="AN90" s="324"/>
      <c r="AO90" s="324"/>
      <c r="AP90" s="324"/>
      <c r="AQ90" s="308">
        <f t="shared" si="0"/>
        <v>0</v>
      </c>
      <c r="AR90" s="308">
        <f t="shared" si="0"/>
        <v>0</v>
      </c>
      <c r="AS90" s="309">
        <f t="shared" si="4"/>
        <v>0</v>
      </c>
      <c r="AT90" s="309">
        <f t="shared" si="4"/>
        <v>0</v>
      </c>
      <c r="AU90" s="309">
        <f t="shared" si="5"/>
        <v>0</v>
      </c>
      <c r="AV90" s="310"/>
      <c r="AW90" s="309"/>
      <c r="AX90" s="309"/>
      <c r="AY90" s="309"/>
      <c r="AZ90" s="309"/>
      <c r="BA90" s="309"/>
      <c r="BB90" s="310"/>
      <c r="BC90" s="309"/>
      <c r="BD90" s="309"/>
      <c r="BE90" s="309"/>
      <c r="BF90" s="309"/>
      <c r="BG90" s="325"/>
      <c r="BH90" s="326"/>
      <c r="BI90" s="326"/>
      <c r="BJ90" s="326"/>
      <c r="BK90" s="326"/>
      <c r="BL90" s="327"/>
      <c r="BP90" s="2"/>
      <c r="BQ90" s="2"/>
      <c r="BR90" s="2"/>
      <c r="BS90" s="2"/>
      <c r="BT90" s="2"/>
      <c r="BU90" s="2"/>
      <c r="BV90" s="2"/>
      <c r="BW90" s="2"/>
      <c r="BX90" s="2"/>
      <c r="BY90" s="2"/>
      <c r="BZ90" s="2"/>
      <c r="CA90" s="2"/>
      <c r="CB90" s="2"/>
      <c r="CC90" s="2"/>
      <c r="CD90" s="2"/>
      <c r="CE90" s="2"/>
      <c r="CF90" s="2"/>
      <c r="CG90" s="2"/>
    </row>
    <row r="91" spans="1:85" s="288" customFormat="1" ht="9" customHeight="1" thickBot="1">
      <c r="A91" s="292"/>
      <c r="B91" s="292"/>
      <c r="C91" s="292"/>
      <c r="D91" s="292"/>
      <c r="E91" s="292"/>
      <c r="F91" s="292"/>
      <c r="G91" s="293"/>
      <c r="H91" s="314"/>
      <c r="I91" s="356"/>
      <c r="J91" s="316"/>
      <c r="K91" s="316"/>
      <c r="L91" s="316"/>
      <c r="M91" s="316"/>
      <c r="N91" s="316"/>
      <c r="O91" s="357"/>
      <c r="P91" s="357"/>
      <c r="Q91" s="319"/>
      <c r="R91" s="319"/>
      <c r="S91" s="319"/>
      <c r="T91" s="319"/>
      <c r="U91" s="319"/>
      <c r="V91" s="319"/>
      <c r="W91" s="358"/>
      <c r="X91" s="359"/>
      <c r="Y91" s="359"/>
      <c r="Z91" s="360"/>
      <c r="AA91" s="360"/>
      <c r="AB91" s="323" t="s">
        <v>245</v>
      </c>
      <c r="AC91" s="324"/>
      <c r="AD91" s="324"/>
      <c r="AE91" s="324"/>
      <c r="AF91" s="324"/>
      <c r="AG91" s="324"/>
      <c r="AH91" s="324"/>
      <c r="AI91" s="324"/>
      <c r="AJ91" s="324"/>
      <c r="AK91" s="324"/>
      <c r="AL91" s="324"/>
      <c r="AM91" s="324"/>
      <c r="AN91" s="324"/>
      <c r="AO91" s="324"/>
      <c r="AP91" s="324"/>
      <c r="AQ91" s="308">
        <f t="shared" si="0"/>
        <v>0</v>
      </c>
      <c r="AR91" s="308">
        <f t="shared" si="0"/>
        <v>0</v>
      </c>
      <c r="AS91" s="309">
        <f t="shared" si="4"/>
        <v>0</v>
      </c>
      <c r="AT91" s="309">
        <f t="shared" si="4"/>
        <v>0</v>
      </c>
      <c r="AU91" s="309">
        <f t="shared" si="5"/>
        <v>0</v>
      </c>
      <c r="AV91" s="310"/>
      <c r="AW91" s="309"/>
      <c r="AX91" s="309"/>
      <c r="AY91" s="309"/>
      <c r="AZ91" s="309"/>
      <c r="BA91" s="309"/>
      <c r="BB91" s="310"/>
      <c r="BC91" s="309"/>
      <c r="BD91" s="309"/>
      <c r="BE91" s="309"/>
      <c r="BF91" s="309"/>
      <c r="BG91" s="325"/>
      <c r="BH91" s="326"/>
      <c r="BI91" s="326"/>
      <c r="BJ91" s="326"/>
      <c r="BK91" s="326"/>
      <c r="BL91" s="327"/>
      <c r="BP91" s="2"/>
      <c r="BQ91" s="2"/>
      <c r="BR91" s="2"/>
      <c r="BS91" s="2"/>
      <c r="BT91" s="2"/>
      <c r="BU91" s="2"/>
      <c r="BV91" s="2"/>
      <c r="BW91" s="2"/>
      <c r="BX91" s="2"/>
      <c r="BY91" s="2"/>
      <c r="BZ91" s="2"/>
      <c r="CA91" s="2"/>
      <c r="CB91" s="2"/>
      <c r="CC91" s="2"/>
      <c r="CD91" s="2"/>
      <c r="CE91" s="2"/>
      <c r="CF91" s="2"/>
      <c r="CG91" s="2"/>
    </row>
    <row r="92" spans="1:85" s="288" customFormat="1" ht="9" customHeight="1" thickBot="1">
      <c r="A92" s="292"/>
      <c r="B92" s="292"/>
      <c r="C92" s="292"/>
      <c r="D92" s="292"/>
      <c r="E92" s="292"/>
      <c r="F92" s="292"/>
      <c r="G92" s="293"/>
      <c r="H92" s="314"/>
      <c r="I92" s="356"/>
      <c r="J92" s="316"/>
      <c r="K92" s="316"/>
      <c r="L92" s="316"/>
      <c r="M92" s="316"/>
      <c r="N92" s="316"/>
      <c r="O92" s="357"/>
      <c r="P92" s="357"/>
      <c r="Q92" s="319"/>
      <c r="R92" s="319"/>
      <c r="S92" s="319"/>
      <c r="T92" s="319"/>
      <c r="U92" s="319"/>
      <c r="V92" s="319"/>
      <c r="W92" s="358"/>
      <c r="X92" s="359"/>
      <c r="Y92" s="359"/>
      <c r="Z92" s="360"/>
      <c r="AA92" s="360"/>
      <c r="AB92" s="323" t="s">
        <v>246</v>
      </c>
      <c r="AC92" s="324"/>
      <c r="AD92" s="324"/>
      <c r="AE92" s="324"/>
      <c r="AF92" s="324"/>
      <c r="AG92" s="324"/>
      <c r="AH92" s="324"/>
      <c r="AI92" s="324"/>
      <c r="AJ92" s="324"/>
      <c r="AK92" s="324"/>
      <c r="AL92" s="324"/>
      <c r="AM92" s="324"/>
      <c r="AN92" s="324"/>
      <c r="AO92" s="324"/>
      <c r="AP92" s="324"/>
      <c r="AQ92" s="308">
        <f t="shared" si="0"/>
        <v>0</v>
      </c>
      <c r="AR92" s="308">
        <f t="shared" si="0"/>
        <v>0</v>
      </c>
      <c r="AS92" s="309">
        <f t="shared" si="4"/>
        <v>0</v>
      </c>
      <c r="AT92" s="309">
        <f t="shared" si="4"/>
        <v>0</v>
      </c>
      <c r="AU92" s="309">
        <f t="shared" si="5"/>
        <v>0</v>
      </c>
      <c r="AV92" s="310"/>
      <c r="AW92" s="309"/>
      <c r="AX92" s="309"/>
      <c r="AY92" s="309"/>
      <c r="AZ92" s="309"/>
      <c r="BA92" s="309"/>
      <c r="BB92" s="310"/>
      <c r="BC92" s="309"/>
      <c r="BD92" s="309"/>
      <c r="BE92" s="309"/>
      <c r="BF92" s="309"/>
      <c r="BG92" s="325"/>
      <c r="BH92" s="326"/>
      <c r="BI92" s="326"/>
      <c r="BJ92" s="326"/>
      <c r="BK92" s="326"/>
      <c r="BL92" s="327"/>
      <c r="BP92" s="2"/>
      <c r="BQ92" s="2"/>
      <c r="BR92" s="2"/>
      <c r="BS92" s="2"/>
      <c r="BT92" s="2"/>
      <c r="BU92" s="2"/>
      <c r="BV92" s="2"/>
      <c r="BW92" s="2"/>
      <c r="BX92" s="2"/>
      <c r="BY92" s="2"/>
      <c r="BZ92" s="2"/>
      <c r="CA92" s="2"/>
      <c r="CB92" s="2"/>
      <c r="CC92" s="2"/>
      <c r="CD92" s="2"/>
      <c r="CE92" s="2"/>
      <c r="CF92" s="2"/>
      <c r="CG92" s="2"/>
    </row>
    <row r="93" spans="1:85" s="288" customFormat="1" ht="9" customHeight="1" thickBot="1">
      <c r="A93" s="292"/>
      <c r="B93" s="292"/>
      <c r="C93" s="292"/>
      <c r="D93" s="292"/>
      <c r="E93" s="292"/>
      <c r="F93" s="292"/>
      <c r="G93" s="293"/>
      <c r="H93" s="314"/>
      <c r="I93" s="356"/>
      <c r="J93" s="316"/>
      <c r="K93" s="316"/>
      <c r="L93" s="316"/>
      <c r="M93" s="316"/>
      <c r="N93" s="316"/>
      <c r="O93" s="357"/>
      <c r="P93" s="357"/>
      <c r="Q93" s="319"/>
      <c r="R93" s="319"/>
      <c r="S93" s="319"/>
      <c r="T93" s="319"/>
      <c r="U93" s="319"/>
      <c r="V93" s="319"/>
      <c r="W93" s="358"/>
      <c r="X93" s="359"/>
      <c r="Y93" s="359"/>
      <c r="Z93" s="360"/>
      <c r="AA93" s="360"/>
      <c r="AB93" s="329" t="s">
        <v>247</v>
      </c>
      <c r="AC93" s="324"/>
      <c r="AD93" s="324"/>
      <c r="AE93" s="324"/>
      <c r="AF93" s="324"/>
      <c r="AG93" s="324"/>
      <c r="AH93" s="324"/>
      <c r="AI93" s="324"/>
      <c r="AJ93" s="324"/>
      <c r="AK93" s="324"/>
      <c r="AL93" s="324"/>
      <c r="AM93" s="324"/>
      <c r="AN93" s="324"/>
      <c r="AO93" s="324"/>
      <c r="AP93" s="324"/>
      <c r="AQ93" s="308">
        <f t="shared" si="0"/>
        <v>0</v>
      </c>
      <c r="AR93" s="308">
        <f t="shared" si="0"/>
        <v>0</v>
      </c>
      <c r="AS93" s="309">
        <f t="shared" si="4"/>
        <v>0</v>
      </c>
      <c r="AT93" s="309">
        <f t="shared" si="4"/>
        <v>0</v>
      </c>
      <c r="AU93" s="309">
        <f t="shared" si="5"/>
        <v>0</v>
      </c>
      <c r="AV93" s="310"/>
      <c r="AW93" s="309"/>
      <c r="AX93" s="309"/>
      <c r="AY93" s="309"/>
      <c r="AZ93" s="309"/>
      <c r="BA93" s="309"/>
      <c r="BB93" s="310"/>
      <c r="BC93" s="309"/>
      <c r="BD93" s="309"/>
      <c r="BE93" s="309"/>
      <c r="BF93" s="309"/>
      <c r="BG93" s="325"/>
      <c r="BH93" s="326"/>
      <c r="BI93" s="326"/>
      <c r="BJ93" s="326"/>
      <c r="BK93" s="326"/>
      <c r="BL93" s="327"/>
      <c r="BP93" s="2"/>
      <c r="BQ93" s="2"/>
      <c r="BR93" s="2"/>
      <c r="BS93" s="2"/>
      <c r="BT93" s="2"/>
      <c r="BU93" s="2"/>
      <c r="BV93" s="2"/>
      <c r="BW93" s="2"/>
      <c r="BX93" s="2"/>
      <c r="BY93" s="2"/>
      <c r="BZ93" s="2"/>
      <c r="CA93" s="2"/>
      <c r="CB93" s="2"/>
      <c r="CC93" s="2"/>
      <c r="CD93" s="2"/>
      <c r="CE93" s="2"/>
      <c r="CF93" s="2"/>
      <c r="CG93" s="2"/>
    </row>
    <row r="94" spans="1:85" s="288" customFormat="1" ht="9" customHeight="1" thickBot="1">
      <c r="A94" s="292"/>
      <c r="B94" s="292"/>
      <c r="C94" s="292"/>
      <c r="D94" s="292"/>
      <c r="E94" s="292"/>
      <c r="F94" s="292"/>
      <c r="G94" s="293"/>
      <c r="H94" s="314"/>
      <c r="I94" s="356"/>
      <c r="J94" s="316"/>
      <c r="K94" s="316"/>
      <c r="L94" s="316"/>
      <c r="M94" s="316"/>
      <c r="N94" s="316"/>
      <c r="O94" s="357"/>
      <c r="P94" s="357"/>
      <c r="Q94" s="319"/>
      <c r="R94" s="319"/>
      <c r="S94" s="319"/>
      <c r="T94" s="319"/>
      <c r="U94" s="319"/>
      <c r="V94" s="319"/>
      <c r="W94" s="358"/>
      <c r="X94" s="359"/>
      <c r="Y94" s="359"/>
      <c r="Z94" s="360"/>
      <c r="AA94" s="360"/>
      <c r="AB94" s="331" t="s">
        <v>248</v>
      </c>
      <c r="AC94" s="332">
        <f t="shared" ref="AC94:AP94" si="7">SUM(AC88:AC93)</f>
        <v>0</v>
      </c>
      <c r="AD94" s="332">
        <f t="shared" si="7"/>
        <v>0</v>
      </c>
      <c r="AE94" s="332">
        <f t="shared" si="7"/>
        <v>0</v>
      </c>
      <c r="AF94" s="332">
        <f t="shared" si="7"/>
        <v>0</v>
      </c>
      <c r="AG94" s="332">
        <f t="shared" si="7"/>
        <v>0</v>
      </c>
      <c r="AH94" s="332">
        <f t="shared" si="7"/>
        <v>0</v>
      </c>
      <c r="AI94" s="332">
        <f t="shared" si="7"/>
        <v>0</v>
      </c>
      <c r="AJ94" s="332">
        <f t="shared" si="7"/>
        <v>0</v>
      </c>
      <c r="AK94" s="332">
        <f t="shared" si="7"/>
        <v>0</v>
      </c>
      <c r="AL94" s="332">
        <f t="shared" si="7"/>
        <v>0</v>
      </c>
      <c r="AM94" s="332">
        <f t="shared" si="7"/>
        <v>0</v>
      </c>
      <c r="AN94" s="332">
        <f t="shared" si="7"/>
        <v>0</v>
      </c>
      <c r="AO94" s="332">
        <f t="shared" si="7"/>
        <v>0</v>
      </c>
      <c r="AP94" s="332">
        <f t="shared" si="7"/>
        <v>0</v>
      </c>
      <c r="AQ94" s="308">
        <f t="shared" si="0"/>
        <v>0</v>
      </c>
      <c r="AR94" s="308">
        <f t="shared" si="0"/>
        <v>0</v>
      </c>
      <c r="AS94" s="309">
        <f t="shared" si="4"/>
        <v>0</v>
      </c>
      <c r="AT94" s="309">
        <f t="shared" si="4"/>
        <v>0</v>
      </c>
      <c r="AU94" s="309">
        <f t="shared" si="5"/>
        <v>0</v>
      </c>
      <c r="AV94" s="310"/>
      <c r="AW94" s="309"/>
      <c r="AX94" s="309"/>
      <c r="AY94" s="309"/>
      <c r="AZ94" s="309"/>
      <c r="BA94" s="309"/>
      <c r="BB94" s="310"/>
      <c r="BC94" s="309"/>
      <c r="BD94" s="309"/>
      <c r="BE94" s="309"/>
      <c r="BF94" s="309"/>
      <c r="BG94" s="325"/>
      <c r="BH94" s="326"/>
      <c r="BI94" s="326"/>
      <c r="BJ94" s="326"/>
      <c r="BK94" s="326"/>
      <c r="BL94" s="327"/>
      <c r="BP94" s="2"/>
      <c r="BQ94" s="2"/>
      <c r="BR94" s="2"/>
      <c r="BS94" s="2"/>
      <c r="BT94" s="2"/>
      <c r="BU94" s="2"/>
      <c r="BV94" s="2"/>
      <c r="BW94" s="2"/>
      <c r="BX94" s="2"/>
      <c r="BY94" s="2"/>
      <c r="BZ94" s="2"/>
      <c r="CA94" s="2"/>
      <c r="CB94" s="2"/>
      <c r="CC94" s="2"/>
      <c r="CD94" s="2"/>
      <c r="CE94" s="2"/>
      <c r="CF94" s="2"/>
      <c r="CG94" s="2"/>
    </row>
    <row r="95" spans="1:85" s="288" customFormat="1" ht="9" customHeight="1" thickBot="1">
      <c r="A95" s="292"/>
      <c r="B95" s="292"/>
      <c r="C95" s="292"/>
      <c r="D95" s="292"/>
      <c r="E95" s="292"/>
      <c r="F95" s="292"/>
      <c r="G95" s="293"/>
      <c r="H95" s="314"/>
      <c r="I95" s="356"/>
      <c r="J95" s="316"/>
      <c r="K95" s="316"/>
      <c r="L95" s="316"/>
      <c r="M95" s="316"/>
      <c r="N95" s="316"/>
      <c r="O95" s="357"/>
      <c r="P95" s="357"/>
      <c r="Q95" s="319"/>
      <c r="R95" s="319"/>
      <c r="S95" s="319"/>
      <c r="T95" s="319"/>
      <c r="U95" s="319"/>
      <c r="V95" s="319"/>
      <c r="W95" s="358"/>
      <c r="X95" s="359"/>
      <c r="Y95" s="359"/>
      <c r="Z95" s="360"/>
      <c r="AA95" s="360"/>
      <c r="AB95" s="323" t="s">
        <v>249</v>
      </c>
      <c r="AC95" s="324"/>
      <c r="AD95" s="324"/>
      <c r="AE95" s="324"/>
      <c r="AF95" s="324"/>
      <c r="AG95" s="324"/>
      <c r="AH95" s="324"/>
      <c r="AI95" s="324"/>
      <c r="AJ95" s="324"/>
      <c r="AK95" s="324"/>
      <c r="AL95" s="324"/>
      <c r="AM95" s="324"/>
      <c r="AN95" s="324"/>
      <c r="AO95" s="324"/>
      <c r="AP95" s="324"/>
      <c r="AQ95" s="308">
        <f t="shared" si="0"/>
        <v>0</v>
      </c>
      <c r="AR95" s="308">
        <f t="shared" si="0"/>
        <v>0</v>
      </c>
      <c r="AS95" s="309">
        <f t="shared" si="4"/>
        <v>0</v>
      </c>
      <c r="AT95" s="309">
        <f t="shared" si="4"/>
        <v>0</v>
      </c>
      <c r="AU95" s="309">
        <f t="shared" si="5"/>
        <v>0</v>
      </c>
      <c r="AV95" s="310"/>
      <c r="AW95" s="309"/>
      <c r="AX95" s="309"/>
      <c r="AY95" s="309"/>
      <c r="AZ95" s="309"/>
      <c r="BA95" s="309"/>
      <c r="BB95" s="310"/>
      <c r="BC95" s="309"/>
      <c r="BD95" s="309"/>
      <c r="BE95" s="309"/>
      <c r="BF95" s="309"/>
      <c r="BG95" s="325"/>
      <c r="BH95" s="326"/>
      <c r="BI95" s="326"/>
      <c r="BJ95" s="326"/>
      <c r="BK95" s="326"/>
      <c r="BL95" s="327"/>
      <c r="BP95" s="2"/>
      <c r="BQ95" s="2"/>
      <c r="BR95" s="2"/>
      <c r="BS95" s="2"/>
      <c r="BT95" s="2"/>
      <c r="BU95" s="2"/>
      <c r="BV95" s="2"/>
      <c r="BW95" s="2"/>
      <c r="BX95" s="2"/>
      <c r="BY95" s="2"/>
      <c r="BZ95" s="2"/>
      <c r="CA95" s="2"/>
      <c r="CB95" s="2"/>
      <c r="CC95" s="2"/>
      <c r="CD95" s="2"/>
      <c r="CE95" s="2"/>
      <c r="CF95" s="2"/>
      <c r="CG95" s="2"/>
    </row>
    <row r="96" spans="1:85" s="288" customFormat="1" ht="9" customHeight="1" thickBot="1">
      <c r="A96" s="292"/>
      <c r="B96" s="292"/>
      <c r="C96" s="292"/>
      <c r="D96" s="292"/>
      <c r="E96" s="292"/>
      <c r="F96" s="292"/>
      <c r="G96" s="293"/>
      <c r="H96" s="314"/>
      <c r="I96" s="356"/>
      <c r="J96" s="316"/>
      <c r="K96" s="316"/>
      <c r="L96" s="316"/>
      <c r="M96" s="316"/>
      <c r="N96" s="316"/>
      <c r="O96" s="357"/>
      <c r="P96" s="357"/>
      <c r="Q96" s="319"/>
      <c r="R96" s="319"/>
      <c r="S96" s="319"/>
      <c r="T96" s="319"/>
      <c r="U96" s="319"/>
      <c r="V96" s="319"/>
      <c r="W96" s="358"/>
      <c r="X96" s="359"/>
      <c r="Y96" s="359"/>
      <c r="Z96" s="360"/>
      <c r="AA96" s="360"/>
      <c r="AB96" s="323" t="s">
        <v>250</v>
      </c>
      <c r="AC96" s="324"/>
      <c r="AD96" s="324"/>
      <c r="AE96" s="324"/>
      <c r="AF96" s="324"/>
      <c r="AG96" s="324"/>
      <c r="AH96" s="324"/>
      <c r="AI96" s="324"/>
      <c r="AJ96" s="324"/>
      <c r="AK96" s="324"/>
      <c r="AL96" s="324"/>
      <c r="AM96" s="324"/>
      <c r="AN96" s="324"/>
      <c r="AO96" s="324"/>
      <c r="AP96" s="324"/>
      <c r="AQ96" s="308">
        <f t="shared" si="0"/>
        <v>0</v>
      </c>
      <c r="AR96" s="308">
        <f t="shared" si="0"/>
        <v>0</v>
      </c>
      <c r="AS96" s="309">
        <f t="shared" si="4"/>
        <v>0</v>
      </c>
      <c r="AT96" s="309">
        <f t="shared" si="4"/>
        <v>0</v>
      </c>
      <c r="AU96" s="309">
        <f t="shared" si="5"/>
        <v>0</v>
      </c>
      <c r="AV96" s="310"/>
      <c r="AW96" s="309"/>
      <c r="AX96" s="309"/>
      <c r="AY96" s="309"/>
      <c r="AZ96" s="309"/>
      <c r="BA96" s="309"/>
      <c r="BB96" s="310"/>
      <c r="BC96" s="309"/>
      <c r="BD96" s="309"/>
      <c r="BE96" s="309"/>
      <c r="BF96" s="309"/>
      <c r="BG96" s="325"/>
      <c r="BH96" s="326"/>
      <c r="BI96" s="326"/>
      <c r="BJ96" s="326"/>
      <c r="BK96" s="326"/>
      <c r="BL96" s="327"/>
      <c r="BP96" s="2"/>
      <c r="BQ96" s="2"/>
      <c r="BR96" s="2"/>
      <c r="BS96" s="2"/>
      <c r="BT96" s="2"/>
      <c r="BU96" s="2"/>
      <c r="BV96" s="2"/>
      <c r="BW96" s="2"/>
      <c r="BX96" s="2"/>
      <c r="BY96" s="2"/>
      <c r="BZ96" s="2"/>
      <c r="CA96" s="2"/>
      <c r="CB96" s="2"/>
      <c r="CC96" s="2"/>
      <c r="CD96" s="2"/>
      <c r="CE96" s="2"/>
      <c r="CF96" s="2"/>
      <c r="CG96" s="2"/>
    </row>
    <row r="97" spans="1:85" s="288" customFormat="1" ht="9" customHeight="1" thickBot="1">
      <c r="A97" s="292"/>
      <c r="B97" s="292"/>
      <c r="C97" s="292"/>
      <c r="D97" s="292"/>
      <c r="E97" s="292"/>
      <c r="F97" s="292"/>
      <c r="G97" s="293"/>
      <c r="H97" s="314"/>
      <c r="I97" s="356"/>
      <c r="J97" s="316"/>
      <c r="K97" s="316"/>
      <c r="L97" s="316"/>
      <c r="M97" s="316"/>
      <c r="N97" s="316"/>
      <c r="O97" s="357"/>
      <c r="P97" s="357"/>
      <c r="Q97" s="319"/>
      <c r="R97" s="319"/>
      <c r="S97" s="319"/>
      <c r="T97" s="319"/>
      <c r="U97" s="319"/>
      <c r="V97" s="319"/>
      <c r="W97" s="358"/>
      <c r="X97" s="359"/>
      <c r="Y97" s="359"/>
      <c r="Z97" s="360"/>
      <c r="AA97" s="360"/>
      <c r="AB97" s="329" t="s">
        <v>251</v>
      </c>
      <c r="AC97" s="324"/>
      <c r="AD97" s="324"/>
      <c r="AE97" s="324"/>
      <c r="AF97" s="324"/>
      <c r="AG97" s="324"/>
      <c r="AH97" s="324"/>
      <c r="AI97" s="324"/>
      <c r="AJ97" s="324"/>
      <c r="AK97" s="324"/>
      <c r="AL97" s="324"/>
      <c r="AM97" s="324"/>
      <c r="AN97" s="324"/>
      <c r="AO97" s="324"/>
      <c r="AP97" s="324"/>
      <c r="AQ97" s="308">
        <f t="shared" si="0"/>
        <v>0</v>
      </c>
      <c r="AR97" s="308">
        <f t="shared" si="0"/>
        <v>0</v>
      </c>
      <c r="AS97" s="309">
        <f t="shared" si="4"/>
        <v>0</v>
      </c>
      <c r="AT97" s="309">
        <f t="shared" si="4"/>
        <v>0</v>
      </c>
      <c r="AU97" s="309">
        <f t="shared" si="5"/>
        <v>0</v>
      </c>
      <c r="AV97" s="310"/>
      <c r="AW97" s="309"/>
      <c r="AX97" s="309"/>
      <c r="AY97" s="309"/>
      <c r="AZ97" s="309"/>
      <c r="BA97" s="309"/>
      <c r="BB97" s="310"/>
      <c r="BC97" s="309"/>
      <c r="BD97" s="309"/>
      <c r="BE97" s="309"/>
      <c r="BF97" s="309"/>
      <c r="BG97" s="325"/>
      <c r="BH97" s="326"/>
      <c r="BI97" s="326"/>
      <c r="BJ97" s="326"/>
      <c r="BK97" s="326"/>
      <c r="BL97" s="327"/>
      <c r="BP97" s="2"/>
      <c r="BQ97" s="2"/>
      <c r="BR97" s="2"/>
      <c r="BS97" s="2"/>
      <c r="BT97" s="2"/>
      <c r="BU97" s="2"/>
      <c r="BV97" s="2"/>
      <c r="BW97" s="2"/>
      <c r="BX97" s="2"/>
      <c r="BY97" s="2"/>
      <c r="BZ97" s="2"/>
      <c r="CA97" s="2"/>
      <c r="CB97" s="2"/>
      <c r="CC97" s="2"/>
      <c r="CD97" s="2"/>
      <c r="CE97" s="2"/>
      <c r="CF97" s="2"/>
      <c r="CG97" s="2"/>
    </row>
    <row r="98" spans="1:85" s="288" customFormat="1" ht="9" customHeight="1" thickBot="1">
      <c r="A98" s="292"/>
      <c r="B98" s="292"/>
      <c r="C98" s="292"/>
      <c r="D98" s="292"/>
      <c r="E98" s="292"/>
      <c r="F98" s="292"/>
      <c r="G98" s="293"/>
      <c r="H98" s="314"/>
      <c r="I98" s="356"/>
      <c r="J98" s="316"/>
      <c r="K98" s="316"/>
      <c r="L98" s="316"/>
      <c r="M98" s="316"/>
      <c r="N98" s="316"/>
      <c r="O98" s="357"/>
      <c r="P98" s="357"/>
      <c r="Q98" s="319"/>
      <c r="R98" s="319"/>
      <c r="S98" s="319"/>
      <c r="T98" s="319"/>
      <c r="U98" s="319"/>
      <c r="V98" s="319"/>
      <c r="W98" s="358"/>
      <c r="X98" s="359"/>
      <c r="Y98" s="359"/>
      <c r="Z98" s="360"/>
      <c r="AA98" s="360"/>
      <c r="AB98" s="329" t="s">
        <v>252</v>
      </c>
      <c r="AC98" s="324"/>
      <c r="AD98" s="324"/>
      <c r="AE98" s="324"/>
      <c r="AF98" s="324"/>
      <c r="AG98" s="324"/>
      <c r="AH98" s="324"/>
      <c r="AI98" s="324"/>
      <c r="AJ98" s="324"/>
      <c r="AK98" s="324"/>
      <c r="AL98" s="324"/>
      <c r="AM98" s="324"/>
      <c r="AN98" s="324"/>
      <c r="AO98" s="324"/>
      <c r="AP98" s="324"/>
      <c r="AQ98" s="308">
        <f t="shared" si="0"/>
        <v>0</v>
      </c>
      <c r="AR98" s="308">
        <f t="shared" si="0"/>
        <v>0</v>
      </c>
      <c r="AS98" s="309">
        <f t="shared" si="4"/>
        <v>0</v>
      </c>
      <c r="AT98" s="309">
        <f t="shared" si="4"/>
        <v>0</v>
      </c>
      <c r="AU98" s="309">
        <f t="shared" si="5"/>
        <v>0</v>
      </c>
      <c r="AV98" s="310"/>
      <c r="AW98" s="309"/>
      <c r="AX98" s="309"/>
      <c r="AY98" s="309"/>
      <c r="AZ98" s="309"/>
      <c r="BA98" s="309"/>
      <c r="BB98" s="310"/>
      <c r="BC98" s="309"/>
      <c r="BD98" s="309"/>
      <c r="BE98" s="309"/>
      <c r="BF98" s="309"/>
      <c r="BG98" s="325"/>
      <c r="BH98" s="326"/>
      <c r="BI98" s="326"/>
      <c r="BJ98" s="326"/>
      <c r="BK98" s="326"/>
      <c r="BL98" s="327"/>
      <c r="BP98" s="2"/>
      <c r="BQ98" s="2"/>
      <c r="BR98" s="2"/>
      <c r="BS98" s="2"/>
      <c r="BT98" s="2"/>
      <c r="BU98" s="2"/>
      <c r="BV98" s="2"/>
      <c r="BW98" s="2"/>
      <c r="BX98" s="2"/>
      <c r="BY98" s="2"/>
      <c r="BZ98" s="2"/>
      <c r="CA98" s="2"/>
      <c r="CB98" s="2"/>
      <c r="CC98" s="2"/>
      <c r="CD98" s="2"/>
      <c r="CE98" s="2"/>
      <c r="CF98" s="2"/>
      <c r="CG98" s="2"/>
    </row>
    <row r="99" spans="1:85" s="288" customFormat="1" ht="9" customHeight="1" thickBot="1">
      <c r="A99" s="292"/>
      <c r="B99" s="292"/>
      <c r="C99" s="292"/>
      <c r="D99" s="292"/>
      <c r="E99" s="292"/>
      <c r="F99" s="292"/>
      <c r="G99" s="293"/>
      <c r="H99" s="314"/>
      <c r="I99" s="356"/>
      <c r="J99" s="316"/>
      <c r="K99" s="316"/>
      <c r="L99" s="316"/>
      <c r="M99" s="316"/>
      <c r="N99" s="316"/>
      <c r="O99" s="357"/>
      <c r="P99" s="357"/>
      <c r="Q99" s="319"/>
      <c r="R99" s="319"/>
      <c r="S99" s="319"/>
      <c r="T99" s="319"/>
      <c r="U99" s="319"/>
      <c r="V99" s="319"/>
      <c r="W99" s="358"/>
      <c r="X99" s="359"/>
      <c r="Y99" s="359"/>
      <c r="Z99" s="360"/>
      <c r="AA99" s="360"/>
      <c r="AB99" s="329" t="s">
        <v>253</v>
      </c>
      <c r="AC99" s="324"/>
      <c r="AD99" s="324"/>
      <c r="AE99" s="324"/>
      <c r="AF99" s="324"/>
      <c r="AG99" s="324"/>
      <c r="AH99" s="324"/>
      <c r="AI99" s="324"/>
      <c r="AJ99" s="324"/>
      <c r="AK99" s="324"/>
      <c r="AL99" s="324"/>
      <c r="AM99" s="324"/>
      <c r="AN99" s="324"/>
      <c r="AO99" s="324"/>
      <c r="AP99" s="324"/>
      <c r="AQ99" s="308">
        <f t="shared" si="0"/>
        <v>0</v>
      </c>
      <c r="AR99" s="308">
        <f t="shared" si="0"/>
        <v>0</v>
      </c>
      <c r="AS99" s="309">
        <f t="shared" si="4"/>
        <v>0</v>
      </c>
      <c r="AT99" s="309">
        <f t="shared" si="4"/>
        <v>0</v>
      </c>
      <c r="AU99" s="309">
        <f t="shared" si="5"/>
        <v>0</v>
      </c>
      <c r="AV99" s="310"/>
      <c r="AW99" s="309"/>
      <c r="AX99" s="309"/>
      <c r="AY99" s="309"/>
      <c r="AZ99" s="309"/>
      <c r="BA99" s="309"/>
      <c r="BB99" s="310"/>
      <c r="BC99" s="309"/>
      <c r="BD99" s="309"/>
      <c r="BE99" s="309"/>
      <c r="BF99" s="309"/>
      <c r="BG99" s="325"/>
      <c r="BH99" s="326"/>
      <c r="BI99" s="326"/>
      <c r="BJ99" s="326"/>
      <c r="BK99" s="326"/>
      <c r="BL99" s="327"/>
      <c r="BP99" s="2"/>
      <c r="BQ99" s="2"/>
      <c r="BR99" s="2"/>
      <c r="BS99" s="2"/>
      <c r="BT99" s="2"/>
      <c r="BU99" s="2"/>
      <c r="BV99" s="2"/>
      <c r="BW99" s="2"/>
      <c r="BX99" s="2"/>
      <c r="BY99" s="2"/>
      <c r="BZ99" s="2"/>
      <c r="CA99" s="2"/>
      <c r="CB99" s="2"/>
      <c r="CC99" s="2"/>
      <c r="CD99" s="2"/>
      <c r="CE99" s="2"/>
      <c r="CF99" s="2"/>
      <c r="CG99" s="2"/>
    </row>
    <row r="100" spans="1:85" s="288" customFormat="1" ht="9" customHeight="1" thickBot="1">
      <c r="A100" s="292"/>
      <c r="B100" s="292"/>
      <c r="C100" s="292"/>
      <c r="D100" s="292"/>
      <c r="E100" s="292"/>
      <c r="F100" s="292"/>
      <c r="G100" s="293"/>
      <c r="H100" s="314"/>
      <c r="I100" s="356"/>
      <c r="J100" s="316"/>
      <c r="K100" s="316"/>
      <c r="L100" s="316"/>
      <c r="M100" s="316"/>
      <c r="N100" s="316"/>
      <c r="O100" s="357"/>
      <c r="P100" s="357"/>
      <c r="Q100" s="319"/>
      <c r="R100" s="319"/>
      <c r="S100" s="319"/>
      <c r="T100" s="319"/>
      <c r="U100" s="319"/>
      <c r="V100" s="319"/>
      <c r="W100" s="358"/>
      <c r="X100" s="359"/>
      <c r="Y100" s="359"/>
      <c r="Z100" s="360"/>
      <c r="AA100" s="360"/>
      <c r="AB100" s="329" t="s">
        <v>254</v>
      </c>
      <c r="AC100" s="324"/>
      <c r="AD100" s="324"/>
      <c r="AE100" s="324"/>
      <c r="AF100" s="324"/>
      <c r="AG100" s="324"/>
      <c r="AH100" s="324"/>
      <c r="AI100" s="324"/>
      <c r="AJ100" s="324"/>
      <c r="AK100" s="324"/>
      <c r="AL100" s="324"/>
      <c r="AM100" s="324"/>
      <c r="AN100" s="324"/>
      <c r="AO100" s="324"/>
      <c r="AP100" s="324"/>
      <c r="AQ100" s="308">
        <f t="shared" si="0"/>
        <v>0</v>
      </c>
      <c r="AR100" s="308">
        <f t="shared" si="0"/>
        <v>0</v>
      </c>
      <c r="AS100" s="309">
        <f t="shared" si="4"/>
        <v>0</v>
      </c>
      <c r="AT100" s="309">
        <f t="shared" si="4"/>
        <v>0</v>
      </c>
      <c r="AU100" s="309">
        <f t="shared" si="5"/>
        <v>0</v>
      </c>
      <c r="AV100" s="310"/>
      <c r="AW100" s="309"/>
      <c r="AX100" s="309"/>
      <c r="AY100" s="309"/>
      <c r="AZ100" s="309"/>
      <c r="BA100" s="309"/>
      <c r="BB100" s="310"/>
      <c r="BC100" s="309"/>
      <c r="BD100" s="309"/>
      <c r="BE100" s="309"/>
      <c r="BF100" s="309"/>
      <c r="BG100" s="325"/>
      <c r="BH100" s="326"/>
      <c r="BI100" s="326"/>
      <c r="BJ100" s="326"/>
      <c r="BK100" s="326"/>
      <c r="BL100" s="327"/>
      <c r="BP100" s="2"/>
      <c r="BQ100" s="2"/>
      <c r="BR100" s="2"/>
      <c r="BS100" s="2"/>
      <c r="BT100" s="2"/>
      <c r="BU100" s="2"/>
      <c r="BV100" s="2"/>
      <c r="BW100" s="2"/>
      <c r="BX100" s="2"/>
      <c r="BY100" s="2"/>
      <c r="BZ100" s="2"/>
      <c r="CA100" s="2"/>
      <c r="CB100" s="2"/>
      <c r="CC100" s="2"/>
      <c r="CD100" s="2"/>
      <c r="CE100" s="2"/>
      <c r="CF100" s="2"/>
      <c r="CG100" s="2"/>
    </row>
    <row r="101" spans="1:85" s="288" customFormat="1" ht="9" customHeight="1" thickBot="1">
      <c r="A101" s="292"/>
      <c r="B101" s="292"/>
      <c r="C101" s="292"/>
      <c r="D101" s="292"/>
      <c r="E101" s="292"/>
      <c r="F101" s="292"/>
      <c r="G101" s="293"/>
      <c r="H101" s="314"/>
      <c r="I101" s="356"/>
      <c r="J101" s="316"/>
      <c r="K101" s="316"/>
      <c r="L101" s="316"/>
      <c r="M101" s="316"/>
      <c r="N101" s="316"/>
      <c r="O101" s="357"/>
      <c r="P101" s="357"/>
      <c r="Q101" s="319"/>
      <c r="R101" s="319"/>
      <c r="S101" s="319"/>
      <c r="T101" s="319"/>
      <c r="U101" s="319"/>
      <c r="V101" s="319"/>
      <c r="W101" s="358"/>
      <c r="X101" s="359"/>
      <c r="Y101" s="359"/>
      <c r="Z101" s="360"/>
      <c r="AA101" s="360"/>
      <c r="AB101" s="329" t="s">
        <v>255</v>
      </c>
      <c r="AC101" s="324"/>
      <c r="AD101" s="324"/>
      <c r="AE101" s="324"/>
      <c r="AF101" s="324"/>
      <c r="AG101" s="324"/>
      <c r="AH101" s="324"/>
      <c r="AI101" s="324"/>
      <c r="AJ101" s="324"/>
      <c r="AK101" s="324"/>
      <c r="AL101" s="324"/>
      <c r="AM101" s="324"/>
      <c r="AN101" s="324"/>
      <c r="AO101" s="324"/>
      <c r="AP101" s="324"/>
      <c r="AQ101" s="308">
        <f t="shared" si="0"/>
        <v>0</v>
      </c>
      <c r="AR101" s="308">
        <f t="shared" si="0"/>
        <v>0</v>
      </c>
      <c r="AS101" s="309">
        <f t="shared" si="4"/>
        <v>0</v>
      </c>
      <c r="AT101" s="309">
        <f t="shared" si="4"/>
        <v>0</v>
      </c>
      <c r="AU101" s="309">
        <f t="shared" si="5"/>
        <v>0</v>
      </c>
      <c r="AV101" s="310"/>
      <c r="AW101" s="309"/>
      <c r="AX101" s="309"/>
      <c r="AY101" s="309"/>
      <c r="AZ101" s="309"/>
      <c r="BA101" s="309"/>
      <c r="BB101" s="310"/>
      <c r="BC101" s="309"/>
      <c r="BD101" s="309"/>
      <c r="BE101" s="309"/>
      <c r="BF101" s="309"/>
      <c r="BG101" s="325"/>
      <c r="BH101" s="326"/>
      <c r="BI101" s="326"/>
      <c r="BJ101" s="326"/>
      <c r="BK101" s="326"/>
      <c r="BL101" s="327"/>
      <c r="BP101" s="2"/>
      <c r="BQ101" s="2"/>
      <c r="BR101" s="2"/>
      <c r="BS101" s="2"/>
      <c r="BT101" s="2"/>
      <c r="BU101" s="2"/>
      <c r="BV101" s="2"/>
      <c r="BW101" s="2"/>
      <c r="BX101" s="2"/>
      <c r="BY101" s="2"/>
      <c r="BZ101" s="2"/>
      <c r="CA101" s="2"/>
      <c r="CB101" s="2"/>
      <c r="CC101" s="2"/>
      <c r="CD101" s="2"/>
      <c r="CE101" s="2"/>
      <c r="CF101" s="2"/>
      <c r="CG101" s="2"/>
    </row>
    <row r="102" spans="1:85" s="288" customFormat="1" ht="9" customHeight="1" thickBot="1">
      <c r="A102" s="292"/>
      <c r="B102" s="292"/>
      <c r="C102" s="292"/>
      <c r="D102" s="292"/>
      <c r="E102" s="292"/>
      <c r="F102" s="292"/>
      <c r="G102" s="293"/>
      <c r="H102" s="314"/>
      <c r="I102" s="356"/>
      <c r="J102" s="316"/>
      <c r="K102" s="316"/>
      <c r="L102" s="316"/>
      <c r="M102" s="316"/>
      <c r="N102" s="316"/>
      <c r="O102" s="357"/>
      <c r="P102" s="357"/>
      <c r="Q102" s="319"/>
      <c r="R102" s="319"/>
      <c r="S102" s="319"/>
      <c r="T102" s="319"/>
      <c r="U102" s="319"/>
      <c r="V102" s="319"/>
      <c r="W102" s="358"/>
      <c r="X102" s="359"/>
      <c r="Y102" s="359"/>
      <c r="Z102" s="360"/>
      <c r="AA102" s="360"/>
      <c r="AB102" s="331" t="s">
        <v>256</v>
      </c>
      <c r="AC102" s="332">
        <f t="shared" ref="AC102:AP102" si="8">SUM(AC96:AC101)+IF(AC94=0,AC95,AC94)</f>
        <v>0</v>
      </c>
      <c r="AD102" s="332">
        <f t="shared" si="8"/>
        <v>0</v>
      </c>
      <c r="AE102" s="332">
        <f t="shared" si="8"/>
        <v>0</v>
      </c>
      <c r="AF102" s="332">
        <f t="shared" si="8"/>
        <v>0</v>
      </c>
      <c r="AG102" s="332">
        <f t="shared" si="8"/>
        <v>0</v>
      </c>
      <c r="AH102" s="332">
        <f t="shared" si="8"/>
        <v>0</v>
      </c>
      <c r="AI102" s="332">
        <f t="shared" si="8"/>
        <v>0</v>
      </c>
      <c r="AJ102" s="332">
        <f t="shared" si="8"/>
        <v>0</v>
      </c>
      <c r="AK102" s="332">
        <f t="shared" si="8"/>
        <v>0</v>
      </c>
      <c r="AL102" s="332">
        <f t="shared" si="8"/>
        <v>0</v>
      </c>
      <c r="AM102" s="332">
        <f t="shared" si="8"/>
        <v>0</v>
      </c>
      <c r="AN102" s="332">
        <f t="shared" si="8"/>
        <v>0</v>
      </c>
      <c r="AO102" s="332">
        <f t="shared" si="8"/>
        <v>0</v>
      </c>
      <c r="AP102" s="332">
        <f t="shared" si="8"/>
        <v>0</v>
      </c>
      <c r="AQ102" s="308">
        <f t="shared" si="0"/>
        <v>0</v>
      </c>
      <c r="AR102" s="308">
        <f t="shared" si="0"/>
        <v>0</v>
      </c>
      <c r="AS102" s="309">
        <f t="shared" si="4"/>
        <v>0</v>
      </c>
      <c r="AT102" s="309">
        <f t="shared" si="4"/>
        <v>0</v>
      </c>
      <c r="AU102" s="309">
        <f t="shared" si="5"/>
        <v>0</v>
      </c>
      <c r="AV102" s="310"/>
      <c r="AW102" s="309"/>
      <c r="AX102" s="309"/>
      <c r="AY102" s="309"/>
      <c r="AZ102" s="309"/>
      <c r="BA102" s="309"/>
      <c r="BB102" s="310"/>
      <c r="BC102" s="309"/>
      <c r="BD102" s="309"/>
      <c r="BE102" s="309"/>
      <c r="BF102" s="309"/>
      <c r="BG102" s="325"/>
      <c r="BH102" s="326"/>
      <c r="BI102" s="326"/>
      <c r="BJ102" s="326"/>
      <c r="BK102" s="326"/>
      <c r="BL102" s="327"/>
      <c r="BP102" s="2"/>
      <c r="BQ102" s="2"/>
      <c r="BR102" s="2"/>
      <c r="BS102" s="2"/>
      <c r="BT102" s="2"/>
      <c r="BU102" s="2"/>
      <c r="BV102" s="2"/>
      <c r="BW102" s="2"/>
      <c r="BX102" s="2"/>
      <c r="BY102" s="2"/>
      <c r="BZ102" s="2"/>
      <c r="CA102" s="2"/>
      <c r="CB102" s="2"/>
      <c r="CC102" s="2"/>
      <c r="CD102" s="2"/>
      <c r="CE102" s="2"/>
      <c r="CF102" s="2"/>
      <c r="CG102" s="2"/>
    </row>
    <row r="103" spans="1:85" s="288" customFormat="1" ht="23.25" customHeight="1" thickBot="1">
      <c r="A103" s="292"/>
      <c r="B103" s="292"/>
      <c r="C103" s="292"/>
      <c r="D103" s="292"/>
      <c r="E103" s="292"/>
      <c r="F103" s="292"/>
      <c r="G103" s="293"/>
      <c r="H103" s="334"/>
      <c r="I103" s="361"/>
      <c r="J103" s="336"/>
      <c r="K103" s="336"/>
      <c r="L103" s="336"/>
      <c r="M103" s="336"/>
      <c r="N103" s="336"/>
      <c r="O103" s="362"/>
      <c r="P103" s="362"/>
      <c r="Q103" s="339"/>
      <c r="R103" s="339"/>
      <c r="S103" s="339"/>
      <c r="T103" s="339"/>
      <c r="U103" s="339"/>
      <c r="V103" s="339"/>
      <c r="W103" s="363"/>
      <c r="X103" s="364"/>
      <c r="Y103" s="364"/>
      <c r="Z103" s="365"/>
      <c r="AA103" s="365"/>
      <c r="AB103" s="345" t="s">
        <v>257</v>
      </c>
      <c r="AC103" s="346"/>
      <c r="AD103" s="346"/>
      <c r="AE103" s="346"/>
      <c r="AF103" s="346"/>
      <c r="AG103" s="346"/>
      <c r="AH103" s="346"/>
      <c r="AI103" s="346"/>
      <c r="AJ103" s="346"/>
      <c r="AK103" s="346"/>
      <c r="AL103" s="346"/>
      <c r="AM103" s="346"/>
      <c r="AN103" s="346"/>
      <c r="AO103" s="346"/>
      <c r="AP103" s="346"/>
      <c r="AQ103" s="308">
        <f t="shared" si="0"/>
        <v>0</v>
      </c>
      <c r="AR103" s="308">
        <f t="shared" si="0"/>
        <v>0</v>
      </c>
      <c r="AS103" s="309">
        <f t="shared" si="4"/>
        <v>0</v>
      </c>
      <c r="AT103" s="309">
        <f t="shared" si="4"/>
        <v>0</v>
      </c>
      <c r="AU103" s="309">
        <f t="shared" si="5"/>
        <v>0</v>
      </c>
      <c r="AV103" s="310"/>
      <c r="AW103" s="309"/>
      <c r="AX103" s="309"/>
      <c r="AY103" s="309"/>
      <c r="AZ103" s="309"/>
      <c r="BA103" s="309"/>
      <c r="BB103" s="310"/>
      <c r="BC103" s="309"/>
      <c r="BD103" s="309"/>
      <c r="BE103" s="309"/>
      <c r="BF103" s="309"/>
      <c r="BG103" s="347"/>
      <c r="BH103" s="348"/>
      <c r="BI103" s="348"/>
      <c r="BJ103" s="348"/>
      <c r="BK103" s="348"/>
      <c r="BL103" s="349"/>
      <c r="BP103" s="2"/>
      <c r="BQ103" s="2"/>
      <c r="BR103" s="2"/>
      <c r="BS103" s="2"/>
      <c r="BT103" s="2"/>
      <c r="BU103" s="2"/>
      <c r="BV103" s="2"/>
      <c r="BW103" s="2"/>
      <c r="BX103" s="2"/>
      <c r="BY103" s="2"/>
      <c r="BZ103" s="2"/>
      <c r="CA103" s="2"/>
      <c r="CB103" s="2"/>
      <c r="CC103" s="2"/>
      <c r="CD103" s="2"/>
      <c r="CE103" s="2"/>
      <c r="CF103" s="2"/>
      <c r="CG103" s="2"/>
    </row>
    <row r="104" spans="1:85" s="288" customFormat="1" ht="14.25" customHeight="1" thickBot="1">
      <c r="A104" s="292" t="s">
        <v>268</v>
      </c>
      <c r="B104" s="292" t="s">
        <v>268</v>
      </c>
      <c r="C104" s="292" t="s">
        <v>227</v>
      </c>
      <c r="D104" s="292" t="s">
        <v>228</v>
      </c>
      <c r="E104" s="292" t="s">
        <v>229</v>
      </c>
      <c r="F104" s="292" t="s">
        <v>163</v>
      </c>
      <c r="G104" s="293">
        <v>7</v>
      </c>
      <c r="H104" s="294">
        <v>876</v>
      </c>
      <c r="I104" s="350" t="s">
        <v>269</v>
      </c>
      <c r="J104" s="351"/>
      <c r="K104" s="297"/>
      <c r="L104" s="366"/>
      <c r="M104" s="367" t="s">
        <v>270</v>
      </c>
      <c r="N104" s="297" t="s">
        <v>271</v>
      </c>
      <c r="O104" s="352">
        <v>15</v>
      </c>
      <c r="P104" s="352" t="s">
        <v>272</v>
      </c>
      <c r="Q104" s="300">
        <f>SUMIF('Actividades inversión 876'!$B$15:$B$52,'Metas inversión 876'!$B104,'Actividades inversión 876'!M$15:M$52)</f>
        <v>450520000</v>
      </c>
      <c r="R104" s="300">
        <f>SUMIF('Actividades inversión 876'!$B$15:$B$52,'Metas inversión 876'!$B104,'Actividades inversión 876'!N$15:N$52)</f>
        <v>658432800</v>
      </c>
      <c r="S104" s="300">
        <f>SUMIF('Actividades inversión 876'!$B$15:$B$52,'Metas inversión 876'!$B104,'Actividades inversión 876'!O$15:O$52)</f>
        <v>188360000</v>
      </c>
      <c r="T104" s="300">
        <f>SUMIF('Actividades inversión 876'!$B$15:$B$52,'Metas inversión 876'!$B104,'Actividades inversión 876'!P$15:P$52)</f>
        <v>24560667</v>
      </c>
      <c r="U104" s="300">
        <f>SUMIF('Actividades inversión 876'!$B$15:$B$52,'Metas inversión 876'!$B104,'Actividades inversión 876'!Q$15:Q$52)</f>
        <v>29685600</v>
      </c>
      <c r="V104" s="300">
        <f>SUMIF('Actividades inversión 876'!$B$15:$B$52,'Metas inversión 876'!$B104,'Actividades inversión 876'!R$15:R$52)</f>
        <v>29685600</v>
      </c>
      <c r="W104" s="354" t="s">
        <v>273</v>
      </c>
      <c r="X104" s="354" t="s">
        <v>274</v>
      </c>
      <c r="Y104" s="354" t="s">
        <v>275</v>
      </c>
      <c r="Z104" s="354" t="s">
        <v>276</v>
      </c>
      <c r="AA104" s="354" t="s">
        <v>277</v>
      </c>
      <c r="AB104" s="306" t="s">
        <v>237</v>
      </c>
      <c r="AC104" s="307"/>
      <c r="AD104" s="307"/>
      <c r="AE104" s="307"/>
      <c r="AF104" s="307"/>
      <c r="AG104" s="307"/>
      <c r="AH104" s="307"/>
      <c r="AI104" s="307"/>
      <c r="AJ104" s="307"/>
      <c r="AK104" s="307"/>
      <c r="AL104" s="307"/>
      <c r="AM104" s="307"/>
      <c r="AN104" s="307"/>
      <c r="AO104" s="307"/>
      <c r="AP104" s="307"/>
      <c r="AQ104" s="308">
        <f t="shared" si="0"/>
        <v>0</v>
      </c>
      <c r="AR104" s="308">
        <f t="shared" si="0"/>
        <v>0</v>
      </c>
      <c r="AS104" s="309">
        <f t="shared" si="4"/>
        <v>470072800</v>
      </c>
      <c r="AT104" s="309">
        <f t="shared" si="4"/>
        <v>163799333</v>
      </c>
      <c r="AU104" s="309">
        <f t="shared" si="5"/>
        <v>0</v>
      </c>
      <c r="AV104" s="310"/>
      <c r="AW104" s="309"/>
      <c r="AX104" s="309"/>
      <c r="AY104" s="309"/>
      <c r="AZ104" s="309"/>
      <c r="BA104" s="309"/>
      <c r="BB104" s="310"/>
      <c r="BC104" s="309"/>
      <c r="BD104" s="309"/>
      <c r="BE104" s="309"/>
      <c r="BF104" s="309"/>
      <c r="BG104" s="313">
        <f>SUM('[2]01-USAQUEN:99-METROPOLITANO'!N46)</f>
        <v>450520000</v>
      </c>
      <c r="BH104" s="313">
        <f>SUM('[2]01-USAQUEN:99-METROPOLITANO'!O46)</f>
        <v>658432800</v>
      </c>
      <c r="BI104" s="313">
        <f>SUM('[2]01-USAQUEN:99-METROPOLITANO'!P46)</f>
        <v>188360000</v>
      </c>
      <c r="BJ104" s="313">
        <f>SUM('[2]01-USAQUEN:99-METROPOLITANO'!Q46)</f>
        <v>24560667</v>
      </c>
      <c r="BK104" s="313">
        <f>SUM('[2]01-USAQUEN:99-METROPOLITANO'!R46)</f>
        <v>29685600</v>
      </c>
      <c r="BL104" s="313">
        <f>SUM('[2]01-USAQUEN:99-METROPOLITANO'!S46)</f>
        <v>29685600</v>
      </c>
      <c r="BM104" s="310"/>
      <c r="BP104" s="2"/>
      <c r="BQ104" s="2"/>
      <c r="BR104" s="2"/>
      <c r="BS104" s="2"/>
      <c r="BT104" s="2"/>
      <c r="BU104" s="2"/>
      <c r="BV104" s="2"/>
      <c r="BW104" s="2"/>
      <c r="BX104" s="2"/>
      <c r="BY104" s="2"/>
      <c r="BZ104" s="2"/>
      <c r="CA104" s="2"/>
      <c r="CB104" s="2"/>
      <c r="CC104" s="2"/>
      <c r="CD104" s="2"/>
      <c r="CE104" s="2"/>
      <c r="CF104" s="2"/>
      <c r="CG104" s="2"/>
    </row>
    <row r="105" spans="1:85" s="288" customFormat="1" ht="9" customHeight="1" thickBot="1">
      <c r="A105" s="292"/>
      <c r="B105" s="292"/>
      <c r="C105" s="292"/>
      <c r="D105" s="292"/>
      <c r="E105" s="292"/>
      <c r="F105" s="292"/>
      <c r="G105" s="293"/>
      <c r="H105" s="314"/>
      <c r="I105" s="356"/>
      <c r="J105" s="316"/>
      <c r="K105" s="316"/>
      <c r="L105" s="368"/>
      <c r="M105" s="369"/>
      <c r="N105" s="316"/>
      <c r="O105" s="357"/>
      <c r="P105" s="357"/>
      <c r="Q105" s="319"/>
      <c r="R105" s="319"/>
      <c r="S105" s="319"/>
      <c r="T105" s="319"/>
      <c r="U105" s="319"/>
      <c r="V105" s="319"/>
      <c r="W105" s="360"/>
      <c r="X105" s="360"/>
      <c r="Y105" s="360"/>
      <c r="Z105" s="360"/>
      <c r="AA105" s="360"/>
      <c r="AB105" s="323" t="s">
        <v>240</v>
      </c>
      <c r="AC105" s="324"/>
      <c r="AD105" s="324"/>
      <c r="AE105" s="324"/>
      <c r="AF105" s="324"/>
      <c r="AG105" s="324"/>
      <c r="AH105" s="324"/>
      <c r="AI105" s="324"/>
      <c r="AJ105" s="324"/>
      <c r="AK105" s="324"/>
      <c r="AL105" s="324"/>
      <c r="AM105" s="324"/>
      <c r="AN105" s="324"/>
      <c r="AO105" s="324"/>
      <c r="AP105" s="324"/>
      <c r="AQ105" s="308">
        <f t="shared" si="0"/>
        <v>0</v>
      </c>
      <c r="AR105" s="308">
        <f t="shared" si="0"/>
        <v>0</v>
      </c>
      <c r="AS105" s="309">
        <f t="shared" si="4"/>
        <v>0</v>
      </c>
      <c r="AT105" s="309">
        <f t="shared" si="4"/>
        <v>0</v>
      </c>
      <c r="AU105" s="309">
        <f t="shared" si="5"/>
        <v>0</v>
      </c>
      <c r="AV105" s="310"/>
      <c r="AW105" s="309"/>
      <c r="AX105" s="309"/>
      <c r="AY105" s="309"/>
      <c r="AZ105" s="309"/>
      <c r="BA105" s="309"/>
      <c r="BB105" s="310"/>
      <c r="BC105" s="309"/>
      <c r="BD105" s="309"/>
      <c r="BE105" s="309"/>
      <c r="BF105" s="309"/>
      <c r="BG105" s="325"/>
      <c r="BH105" s="326"/>
      <c r="BI105" s="326"/>
      <c r="BJ105" s="326"/>
      <c r="BK105" s="326"/>
      <c r="BL105" s="327"/>
      <c r="BP105" s="2"/>
      <c r="BQ105" s="2"/>
      <c r="BR105" s="2"/>
      <c r="BS105" s="2"/>
      <c r="BT105" s="2"/>
      <c r="BU105" s="2"/>
      <c r="BV105" s="2"/>
      <c r="BW105" s="2"/>
      <c r="BX105" s="2"/>
      <c r="BY105" s="2"/>
      <c r="BZ105" s="2"/>
      <c r="CA105" s="2"/>
      <c r="CB105" s="2"/>
      <c r="CC105" s="2"/>
      <c r="CD105" s="2"/>
      <c r="CE105" s="2"/>
      <c r="CF105" s="2"/>
      <c r="CG105" s="2"/>
    </row>
    <row r="106" spans="1:85" s="288" customFormat="1" ht="9" customHeight="1" thickBot="1">
      <c r="A106" s="292"/>
      <c r="B106" s="292"/>
      <c r="C106" s="292"/>
      <c r="D106" s="292"/>
      <c r="E106" s="292"/>
      <c r="F106" s="292"/>
      <c r="G106" s="293"/>
      <c r="H106" s="314"/>
      <c r="I106" s="356"/>
      <c r="J106" s="316"/>
      <c r="K106" s="316"/>
      <c r="L106" s="368"/>
      <c r="M106" s="369"/>
      <c r="N106" s="316"/>
      <c r="O106" s="357"/>
      <c r="P106" s="357"/>
      <c r="Q106" s="319"/>
      <c r="R106" s="319"/>
      <c r="S106" s="319"/>
      <c r="T106" s="319"/>
      <c r="U106" s="319"/>
      <c r="V106" s="319"/>
      <c r="W106" s="360"/>
      <c r="X106" s="360"/>
      <c r="Y106" s="360"/>
      <c r="Z106" s="360"/>
      <c r="AA106" s="360"/>
      <c r="AB106" s="323" t="s">
        <v>242</v>
      </c>
      <c r="AC106" s="324"/>
      <c r="AD106" s="324"/>
      <c r="AE106" s="324"/>
      <c r="AF106" s="324"/>
      <c r="AG106" s="324"/>
      <c r="AH106" s="324"/>
      <c r="AI106" s="324"/>
      <c r="AJ106" s="324"/>
      <c r="AK106" s="324"/>
      <c r="AL106" s="324"/>
      <c r="AM106" s="324"/>
      <c r="AN106" s="324"/>
      <c r="AO106" s="324"/>
      <c r="AP106" s="324"/>
      <c r="AQ106" s="308">
        <f t="shared" si="0"/>
        <v>0</v>
      </c>
      <c r="AR106" s="308">
        <f t="shared" si="0"/>
        <v>0</v>
      </c>
      <c r="AS106" s="309">
        <f t="shared" si="4"/>
        <v>0</v>
      </c>
      <c r="AT106" s="309">
        <f t="shared" si="4"/>
        <v>0</v>
      </c>
      <c r="AU106" s="309">
        <f t="shared" si="5"/>
        <v>0</v>
      </c>
      <c r="AV106" s="310"/>
      <c r="AW106" s="309"/>
      <c r="AX106" s="309"/>
      <c r="AY106" s="309"/>
      <c r="AZ106" s="309"/>
      <c r="BA106" s="309"/>
      <c r="BB106" s="310"/>
      <c r="BC106" s="309"/>
      <c r="BD106" s="309"/>
      <c r="BE106" s="309"/>
      <c r="BF106" s="309"/>
      <c r="BG106" s="325"/>
      <c r="BH106" s="326"/>
      <c r="BI106" s="326"/>
      <c r="BJ106" s="326"/>
      <c r="BK106" s="326"/>
      <c r="BL106" s="327"/>
      <c r="BP106" s="2"/>
      <c r="BQ106" s="2"/>
      <c r="BR106" s="2"/>
      <c r="BS106" s="2"/>
      <c r="BT106" s="2"/>
      <c r="BU106" s="2"/>
      <c r="BV106" s="2"/>
      <c r="BW106" s="2"/>
      <c r="BX106" s="2"/>
      <c r="BY106" s="2"/>
      <c r="BZ106" s="2"/>
      <c r="CA106" s="2"/>
      <c r="CB106" s="2"/>
      <c r="CC106" s="2"/>
      <c r="CD106" s="2"/>
      <c r="CE106" s="2"/>
      <c r="CF106" s="2"/>
      <c r="CG106" s="2"/>
    </row>
    <row r="107" spans="1:85" s="288" customFormat="1" ht="9" customHeight="1" thickBot="1">
      <c r="A107" s="292"/>
      <c r="B107" s="292"/>
      <c r="C107" s="292"/>
      <c r="D107" s="292"/>
      <c r="E107" s="292"/>
      <c r="F107" s="292"/>
      <c r="G107" s="293"/>
      <c r="H107" s="314"/>
      <c r="I107" s="356"/>
      <c r="J107" s="316"/>
      <c r="K107" s="316"/>
      <c r="L107" s="368"/>
      <c r="M107" s="369"/>
      <c r="N107" s="316"/>
      <c r="O107" s="357"/>
      <c r="P107" s="357"/>
      <c r="Q107" s="319"/>
      <c r="R107" s="319"/>
      <c r="S107" s="319"/>
      <c r="T107" s="319"/>
      <c r="U107" s="319"/>
      <c r="V107" s="319"/>
      <c r="W107" s="360"/>
      <c r="X107" s="360"/>
      <c r="Y107" s="360"/>
      <c r="Z107" s="360"/>
      <c r="AA107" s="360"/>
      <c r="AB107" s="323" t="s">
        <v>245</v>
      </c>
      <c r="AC107" s="324"/>
      <c r="AD107" s="324"/>
      <c r="AE107" s="324"/>
      <c r="AF107" s="324"/>
      <c r="AG107" s="324"/>
      <c r="AH107" s="324"/>
      <c r="AI107" s="324"/>
      <c r="AJ107" s="324"/>
      <c r="AK107" s="324"/>
      <c r="AL107" s="324"/>
      <c r="AM107" s="324"/>
      <c r="AN107" s="324"/>
      <c r="AO107" s="324"/>
      <c r="AP107" s="324"/>
      <c r="AQ107" s="308">
        <f t="shared" si="0"/>
        <v>0</v>
      </c>
      <c r="AR107" s="308">
        <f t="shared" si="0"/>
        <v>0</v>
      </c>
      <c r="AS107" s="309">
        <f t="shared" si="4"/>
        <v>0</v>
      </c>
      <c r="AT107" s="309">
        <f t="shared" si="4"/>
        <v>0</v>
      </c>
      <c r="AU107" s="309">
        <f t="shared" si="5"/>
        <v>0</v>
      </c>
      <c r="AV107" s="310"/>
      <c r="AW107" s="309"/>
      <c r="AX107" s="309"/>
      <c r="AY107" s="309"/>
      <c r="AZ107" s="309"/>
      <c r="BA107" s="309"/>
      <c r="BB107" s="310"/>
      <c r="BC107" s="309"/>
      <c r="BD107" s="309"/>
      <c r="BE107" s="309"/>
      <c r="BF107" s="309"/>
      <c r="BG107" s="325"/>
      <c r="BH107" s="326"/>
      <c r="BI107" s="326"/>
      <c r="BJ107" s="326"/>
      <c r="BK107" s="326"/>
      <c r="BL107" s="327"/>
      <c r="BP107" s="2"/>
      <c r="BQ107" s="2"/>
      <c r="BR107" s="2"/>
      <c r="BS107" s="2"/>
      <c r="BT107" s="2"/>
      <c r="BU107" s="2"/>
      <c r="BV107" s="2"/>
      <c r="BW107" s="2"/>
      <c r="BX107" s="2"/>
      <c r="BY107" s="2"/>
      <c r="BZ107" s="2"/>
      <c r="CA107" s="2"/>
      <c r="CB107" s="2"/>
      <c r="CC107" s="2"/>
      <c r="CD107" s="2"/>
      <c r="CE107" s="2"/>
      <c r="CF107" s="2"/>
      <c r="CG107" s="2"/>
    </row>
    <row r="108" spans="1:85" s="288" customFormat="1" ht="9" customHeight="1" thickBot="1">
      <c r="A108" s="292"/>
      <c r="B108" s="292"/>
      <c r="C108" s="292"/>
      <c r="D108" s="292"/>
      <c r="E108" s="292"/>
      <c r="F108" s="292"/>
      <c r="G108" s="293"/>
      <c r="H108" s="314"/>
      <c r="I108" s="356"/>
      <c r="J108" s="316"/>
      <c r="K108" s="316"/>
      <c r="L108" s="368"/>
      <c r="M108" s="369"/>
      <c r="N108" s="316"/>
      <c r="O108" s="357"/>
      <c r="P108" s="357"/>
      <c r="Q108" s="319"/>
      <c r="R108" s="319"/>
      <c r="S108" s="319"/>
      <c r="T108" s="319"/>
      <c r="U108" s="319"/>
      <c r="V108" s="319"/>
      <c r="W108" s="360"/>
      <c r="X108" s="360"/>
      <c r="Y108" s="360"/>
      <c r="Z108" s="360"/>
      <c r="AA108" s="360"/>
      <c r="AB108" s="323" t="s">
        <v>246</v>
      </c>
      <c r="AC108" s="324"/>
      <c r="AD108" s="324"/>
      <c r="AE108" s="324"/>
      <c r="AF108" s="324"/>
      <c r="AG108" s="324"/>
      <c r="AH108" s="324"/>
      <c r="AI108" s="324"/>
      <c r="AJ108" s="324"/>
      <c r="AK108" s="324"/>
      <c r="AL108" s="324"/>
      <c r="AM108" s="324"/>
      <c r="AN108" s="324"/>
      <c r="AO108" s="324"/>
      <c r="AP108" s="324"/>
      <c r="AQ108" s="308">
        <f t="shared" si="0"/>
        <v>0</v>
      </c>
      <c r="AR108" s="308">
        <f t="shared" si="0"/>
        <v>0</v>
      </c>
      <c r="AS108" s="309">
        <f t="shared" si="4"/>
        <v>0</v>
      </c>
      <c r="AT108" s="309">
        <f t="shared" si="4"/>
        <v>0</v>
      </c>
      <c r="AU108" s="309">
        <f t="shared" si="5"/>
        <v>0</v>
      </c>
      <c r="AV108" s="310"/>
      <c r="AW108" s="309"/>
      <c r="AX108" s="309"/>
      <c r="AY108" s="309"/>
      <c r="AZ108" s="309"/>
      <c r="BA108" s="309"/>
      <c r="BB108" s="310"/>
      <c r="BC108" s="309"/>
      <c r="BD108" s="309"/>
      <c r="BE108" s="309"/>
      <c r="BF108" s="309"/>
      <c r="BG108" s="325"/>
      <c r="BH108" s="326"/>
      <c r="BI108" s="326"/>
      <c r="BJ108" s="326"/>
      <c r="BK108" s="326"/>
      <c r="BL108" s="327"/>
      <c r="BP108" s="2"/>
      <c r="BQ108" s="2"/>
      <c r="BR108" s="2"/>
      <c r="BS108" s="2"/>
      <c r="BT108" s="2"/>
      <c r="BU108" s="2"/>
      <c r="BV108" s="2"/>
      <c r="BW108" s="2"/>
      <c r="BX108" s="2"/>
      <c r="BY108" s="2"/>
      <c r="BZ108" s="2"/>
      <c r="CA108" s="2"/>
      <c r="CB108" s="2"/>
      <c r="CC108" s="2"/>
      <c r="CD108" s="2"/>
      <c r="CE108" s="2"/>
      <c r="CF108" s="2"/>
      <c r="CG108" s="2"/>
    </row>
    <row r="109" spans="1:85" s="288" customFormat="1" ht="9" customHeight="1" thickBot="1">
      <c r="A109" s="292"/>
      <c r="B109" s="292"/>
      <c r="C109" s="292"/>
      <c r="D109" s="292"/>
      <c r="E109" s="292"/>
      <c r="F109" s="292"/>
      <c r="G109" s="293"/>
      <c r="H109" s="314"/>
      <c r="I109" s="356"/>
      <c r="J109" s="316"/>
      <c r="K109" s="316"/>
      <c r="L109" s="368"/>
      <c r="M109" s="369"/>
      <c r="N109" s="316"/>
      <c r="O109" s="357"/>
      <c r="P109" s="357"/>
      <c r="Q109" s="319"/>
      <c r="R109" s="319"/>
      <c r="S109" s="319"/>
      <c r="T109" s="319"/>
      <c r="U109" s="319"/>
      <c r="V109" s="319"/>
      <c r="W109" s="360"/>
      <c r="X109" s="360"/>
      <c r="Y109" s="360"/>
      <c r="Z109" s="360"/>
      <c r="AA109" s="360"/>
      <c r="AB109" s="329" t="s">
        <v>247</v>
      </c>
      <c r="AC109" s="324"/>
      <c r="AD109" s="324"/>
      <c r="AE109" s="324"/>
      <c r="AF109" s="324"/>
      <c r="AG109" s="324"/>
      <c r="AH109" s="324"/>
      <c r="AI109" s="324"/>
      <c r="AJ109" s="324"/>
      <c r="AK109" s="324"/>
      <c r="AL109" s="324"/>
      <c r="AM109" s="324"/>
      <c r="AN109" s="324"/>
      <c r="AO109" s="324"/>
      <c r="AP109" s="324"/>
      <c r="AQ109" s="308">
        <f t="shared" si="0"/>
        <v>0</v>
      </c>
      <c r="AR109" s="308">
        <f t="shared" si="0"/>
        <v>0</v>
      </c>
      <c r="AS109" s="309">
        <f t="shared" si="4"/>
        <v>0</v>
      </c>
      <c r="AT109" s="309">
        <f t="shared" si="4"/>
        <v>0</v>
      </c>
      <c r="AU109" s="309">
        <f t="shared" si="5"/>
        <v>0</v>
      </c>
      <c r="AV109" s="310"/>
      <c r="AW109" s="309"/>
      <c r="AX109" s="309"/>
      <c r="AY109" s="309"/>
      <c r="AZ109" s="309"/>
      <c r="BA109" s="309"/>
      <c r="BB109" s="310"/>
      <c r="BC109" s="309"/>
      <c r="BD109" s="309"/>
      <c r="BE109" s="309"/>
      <c r="BF109" s="309"/>
      <c r="BG109" s="325"/>
      <c r="BH109" s="326"/>
      <c r="BI109" s="326"/>
      <c r="BJ109" s="326"/>
      <c r="BK109" s="326"/>
      <c r="BL109" s="327"/>
      <c r="BP109" s="2"/>
      <c r="BQ109" s="2"/>
      <c r="BR109" s="2"/>
      <c r="BS109" s="2"/>
      <c r="BT109" s="2"/>
      <c r="BU109" s="2"/>
      <c r="BV109" s="2"/>
      <c r="BW109" s="2"/>
      <c r="BX109" s="2"/>
      <c r="BY109" s="2"/>
      <c r="BZ109" s="2"/>
      <c r="CA109" s="2"/>
      <c r="CB109" s="2"/>
      <c r="CC109" s="2"/>
      <c r="CD109" s="2"/>
      <c r="CE109" s="2"/>
      <c r="CF109" s="2"/>
      <c r="CG109" s="2"/>
    </row>
    <row r="110" spans="1:85" s="288" customFormat="1" ht="9" customHeight="1" thickBot="1">
      <c r="A110" s="292"/>
      <c r="B110" s="292"/>
      <c r="C110" s="292"/>
      <c r="D110" s="292"/>
      <c r="E110" s="292"/>
      <c r="F110" s="292"/>
      <c r="G110" s="293"/>
      <c r="H110" s="314"/>
      <c r="I110" s="356"/>
      <c r="J110" s="316"/>
      <c r="K110" s="316"/>
      <c r="L110" s="368"/>
      <c r="M110" s="369"/>
      <c r="N110" s="316"/>
      <c r="O110" s="357"/>
      <c r="P110" s="357"/>
      <c r="Q110" s="319"/>
      <c r="R110" s="319"/>
      <c r="S110" s="319"/>
      <c r="T110" s="319"/>
      <c r="U110" s="319"/>
      <c r="V110" s="319"/>
      <c r="W110" s="360"/>
      <c r="X110" s="360"/>
      <c r="Y110" s="360"/>
      <c r="Z110" s="360"/>
      <c r="AA110" s="360"/>
      <c r="AB110" s="331" t="s">
        <v>248</v>
      </c>
      <c r="AC110" s="332">
        <f t="shared" ref="AC110:AP110" si="9">SUM(AC104:AC109)</f>
        <v>0</v>
      </c>
      <c r="AD110" s="332">
        <f t="shared" si="9"/>
        <v>0</v>
      </c>
      <c r="AE110" s="332">
        <f t="shared" si="9"/>
        <v>0</v>
      </c>
      <c r="AF110" s="332">
        <f t="shared" si="9"/>
        <v>0</v>
      </c>
      <c r="AG110" s="332">
        <f t="shared" si="9"/>
        <v>0</v>
      </c>
      <c r="AH110" s="332">
        <f t="shared" si="9"/>
        <v>0</v>
      </c>
      <c r="AI110" s="332">
        <f t="shared" si="9"/>
        <v>0</v>
      </c>
      <c r="AJ110" s="332">
        <f t="shared" si="9"/>
        <v>0</v>
      </c>
      <c r="AK110" s="332">
        <f t="shared" si="9"/>
        <v>0</v>
      </c>
      <c r="AL110" s="332">
        <f t="shared" si="9"/>
        <v>0</v>
      </c>
      <c r="AM110" s="332">
        <f t="shared" si="9"/>
        <v>0</v>
      </c>
      <c r="AN110" s="332">
        <f t="shared" si="9"/>
        <v>0</v>
      </c>
      <c r="AO110" s="332">
        <f t="shared" si="9"/>
        <v>0</v>
      </c>
      <c r="AP110" s="332">
        <f t="shared" si="9"/>
        <v>0</v>
      </c>
      <c r="AQ110" s="308">
        <f t="shared" si="0"/>
        <v>0</v>
      </c>
      <c r="AR110" s="308">
        <f t="shared" si="0"/>
        <v>0</v>
      </c>
      <c r="AS110" s="309">
        <f t="shared" si="4"/>
        <v>0</v>
      </c>
      <c r="AT110" s="309">
        <f t="shared" si="4"/>
        <v>0</v>
      </c>
      <c r="AU110" s="309">
        <f t="shared" si="5"/>
        <v>0</v>
      </c>
      <c r="AV110" s="310"/>
      <c r="AW110" s="309"/>
      <c r="AX110" s="309"/>
      <c r="AY110" s="309"/>
      <c r="AZ110" s="309"/>
      <c r="BA110" s="309"/>
      <c r="BB110" s="310"/>
      <c r="BC110" s="309"/>
      <c r="BD110" s="309"/>
      <c r="BE110" s="309"/>
      <c r="BF110" s="309"/>
      <c r="BG110" s="325"/>
      <c r="BH110" s="326"/>
      <c r="BI110" s="326"/>
      <c r="BJ110" s="326"/>
      <c r="BK110" s="326"/>
      <c r="BL110" s="327"/>
      <c r="BP110" s="2"/>
      <c r="BQ110" s="2"/>
      <c r="BR110" s="2"/>
      <c r="BS110" s="2"/>
      <c r="BT110" s="2"/>
      <c r="BU110" s="2"/>
      <c r="BV110" s="2"/>
      <c r="BW110" s="2"/>
      <c r="BX110" s="2"/>
      <c r="BY110" s="2"/>
      <c r="BZ110" s="2"/>
      <c r="CA110" s="2"/>
      <c r="CB110" s="2"/>
      <c r="CC110" s="2"/>
      <c r="CD110" s="2"/>
      <c r="CE110" s="2"/>
      <c r="CF110" s="2"/>
      <c r="CG110" s="2"/>
    </row>
    <row r="111" spans="1:85" s="288" customFormat="1" ht="9" customHeight="1" thickBot="1">
      <c r="A111" s="292"/>
      <c r="B111" s="292"/>
      <c r="C111" s="292"/>
      <c r="D111" s="292"/>
      <c r="E111" s="292"/>
      <c r="F111" s="292"/>
      <c r="G111" s="293"/>
      <c r="H111" s="314"/>
      <c r="I111" s="356"/>
      <c r="J111" s="316"/>
      <c r="K111" s="316"/>
      <c r="L111" s="368"/>
      <c r="M111" s="369"/>
      <c r="N111" s="316"/>
      <c r="O111" s="357"/>
      <c r="P111" s="357"/>
      <c r="Q111" s="319"/>
      <c r="R111" s="319"/>
      <c r="S111" s="319"/>
      <c r="T111" s="319"/>
      <c r="U111" s="319"/>
      <c r="V111" s="319"/>
      <c r="W111" s="360"/>
      <c r="X111" s="360"/>
      <c r="Y111" s="360"/>
      <c r="Z111" s="360"/>
      <c r="AA111" s="360"/>
      <c r="AB111" s="323" t="s">
        <v>249</v>
      </c>
      <c r="AC111" s="324"/>
      <c r="AD111" s="324"/>
      <c r="AE111" s="324"/>
      <c r="AF111" s="324"/>
      <c r="AG111" s="324"/>
      <c r="AH111" s="324"/>
      <c r="AI111" s="324"/>
      <c r="AJ111" s="324"/>
      <c r="AK111" s="324"/>
      <c r="AL111" s="324"/>
      <c r="AM111" s="324"/>
      <c r="AN111" s="324"/>
      <c r="AO111" s="324"/>
      <c r="AP111" s="324"/>
      <c r="AQ111" s="308">
        <f t="shared" si="0"/>
        <v>0</v>
      </c>
      <c r="AR111" s="308">
        <f t="shared" si="0"/>
        <v>0</v>
      </c>
      <c r="AS111" s="309">
        <f t="shared" si="4"/>
        <v>0</v>
      </c>
      <c r="AT111" s="309">
        <f t="shared" si="4"/>
        <v>0</v>
      </c>
      <c r="AU111" s="309">
        <f t="shared" si="5"/>
        <v>0</v>
      </c>
      <c r="AV111" s="310"/>
      <c r="AW111" s="309"/>
      <c r="AX111" s="309"/>
      <c r="AY111" s="309"/>
      <c r="AZ111" s="309"/>
      <c r="BA111" s="309"/>
      <c r="BB111" s="310"/>
      <c r="BC111" s="309"/>
      <c r="BD111" s="309"/>
      <c r="BE111" s="309"/>
      <c r="BF111" s="309"/>
      <c r="BG111" s="325"/>
      <c r="BH111" s="326"/>
      <c r="BI111" s="326"/>
      <c r="BJ111" s="326"/>
      <c r="BK111" s="326"/>
      <c r="BL111" s="327"/>
      <c r="BP111" s="2"/>
      <c r="BQ111" s="2"/>
      <c r="BR111" s="2"/>
      <c r="BS111" s="2"/>
      <c r="BT111" s="2"/>
      <c r="BU111" s="2"/>
      <c r="BV111" s="2"/>
      <c r="BW111" s="2"/>
      <c r="BX111" s="2"/>
      <c r="BY111" s="2"/>
      <c r="BZ111" s="2"/>
      <c r="CA111" s="2"/>
      <c r="CB111" s="2"/>
      <c r="CC111" s="2"/>
      <c r="CD111" s="2"/>
      <c r="CE111" s="2"/>
      <c r="CF111" s="2"/>
      <c r="CG111" s="2"/>
    </row>
    <row r="112" spans="1:85" s="288" customFormat="1" ht="9" customHeight="1" thickBot="1">
      <c r="A112" s="292"/>
      <c r="B112" s="292"/>
      <c r="C112" s="292"/>
      <c r="D112" s="292"/>
      <c r="E112" s="292"/>
      <c r="F112" s="292"/>
      <c r="G112" s="293"/>
      <c r="H112" s="314"/>
      <c r="I112" s="356"/>
      <c r="J112" s="316"/>
      <c r="K112" s="316"/>
      <c r="L112" s="368"/>
      <c r="M112" s="369"/>
      <c r="N112" s="316"/>
      <c r="O112" s="357"/>
      <c r="P112" s="357"/>
      <c r="Q112" s="319"/>
      <c r="R112" s="319"/>
      <c r="S112" s="319"/>
      <c r="T112" s="319"/>
      <c r="U112" s="319"/>
      <c r="V112" s="319"/>
      <c r="W112" s="360"/>
      <c r="X112" s="360"/>
      <c r="Y112" s="360"/>
      <c r="Z112" s="360"/>
      <c r="AA112" s="360"/>
      <c r="AB112" s="323" t="s">
        <v>250</v>
      </c>
      <c r="AC112" s="324"/>
      <c r="AD112" s="324"/>
      <c r="AE112" s="324"/>
      <c r="AF112" s="324"/>
      <c r="AG112" s="324"/>
      <c r="AH112" s="324"/>
      <c r="AI112" s="324"/>
      <c r="AJ112" s="324"/>
      <c r="AK112" s="324"/>
      <c r="AL112" s="324"/>
      <c r="AM112" s="324"/>
      <c r="AN112" s="324"/>
      <c r="AO112" s="324"/>
      <c r="AP112" s="324"/>
      <c r="AQ112" s="308">
        <f t="shared" si="0"/>
        <v>0</v>
      </c>
      <c r="AR112" s="308">
        <f t="shared" si="0"/>
        <v>0</v>
      </c>
      <c r="AS112" s="309">
        <f t="shared" si="4"/>
        <v>0</v>
      </c>
      <c r="AT112" s="309">
        <f t="shared" si="4"/>
        <v>0</v>
      </c>
      <c r="AU112" s="309">
        <f t="shared" si="5"/>
        <v>0</v>
      </c>
      <c r="AV112" s="310"/>
      <c r="AW112" s="309"/>
      <c r="AX112" s="309"/>
      <c r="AY112" s="309"/>
      <c r="AZ112" s="309"/>
      <c r="BA112" s="309"/>
      <c r="BB112" s="310"/>
      <c r="BC112" s="309"/>
      <c r="BD112" s="309"/>
      <c r="BE112" s="309"/>
      <c r="BF112" s="309"/>
      <c r="BG112" s="325"/>
      <c r="BH112" s="326"/>
      <c r="BI112" s="326"/>
      <c r="BJ112" s="326"/>
      <c r="BK112" s="326"/>
      <c r="BL112" s="327"/>
      <c r="BP112" s="2"/>
      <c r="BQ112" s="2"/>
      <c r="BR112" s="2"/>
      <c r="BS112" s="2"/>
      <c r="BT112" s="2"/>
      <c r="BU112" s="2"/>
      <c r="BV112" s="2"/>
      <c r="BW112" s="2"/>
      <c r="BX112" s="2"/>
      <c r="BY112" s="2"/>
      <c r="BZ112" s="2"/>
      <c r="CA112" s="2"/>
      <c r="CB112" s="2"/>
      <c r="CC112" s="2"/>
      <c r="CD112" s="2"/>
      <c r="CE112" s="2"/>
      <c r="CF112" s="2"/>
      <c r="CG112" s="2"/>
    </row>
    <row r="113" spans="1:85" s="288" customFormat="1" ht="9" customHeight="1" thickBot="1">
      <c r="A113" s="292"/>
      <c r="B113" s="292"/>
      <c r="C113" s="292"/>
      <c r="D113" s="292"/>
      <c r="E113" s="292"/>
      <c r="F113" s="292"/>
      <c r="G113" s="293"/>
      <c r="H113" s="314"/>
      <c r="I113" s="356"/>
      <c r="J113" s="316"/>
      <c r="K113" s="316"/>
      <c r="L113" s="368"/>
      <c r="M113" s="369"/>
      <c r="N113" s="316"/>
      <c r="O113" s="357"/>
      <c r="P113" s="357"/>
      <c r="Q113" s="319"/>
      <c r="R113" s="319"/>
      <c r="S113" s="319"/>
      <c r="T113" s="319"/>
      <c r="U113" s="319"/>
      <c r="V113" s="319"/>
      <c r="W113" s="360"/>
      <c r="X113" s="360"/>
      <c r="Y113" s="360"/>
      <c r="Z113" s="360"/>
      <c r="AA113" s="360"/>
      <c r="AB113" s="329" t="s">
        <v>251</v>
      </c>
      <c r="AC113" s="324"/>
      <c r="AD113" s="324"/>
      <c r="AE113" s="324"/>
      <c r="AF113" s="324"/>
      <c r="AG113" s="324"/>
      <c r="AH113" s="324"/>
      <c r="AI113" s="324"/>
      <c r="AJ113" s="324"/>
      <c r="AK113" s="324"/>
      <c r="AL113" s="324"/>
      <c r="AM113" s="324"/>
      <c r="AN113" s="324"/>
      <c r="AO113" s="324"/>
      <c r="AP113" s="324"/>
      <c r="AQ113" s="308">
        <f t="shared" si="0"/>
        <v>0</v>
      </c>
      <c r="AR113" s="308">
        <f t="shared" si="0"/>
        <v>0</v>
      </c>
      <c r="AS113" s="309">
        <f t="shared" si="4"/>
        <v>0</v>
      </c>
      <c r="AT113" s="309">
        <f t="shared" si="4"/>
        <v>0</v>
      </c>
      <c r="AU113" s="309">
        <f t="shared" si="5"/>
        <v>0</v>
      </c>
      <c r="AV113" s="310"/>
      <c r="AW113" s="309"/>
      <c r="AX113" s="309"/>
      <c r="AY113" s="309"/>
      <c r="AZ113" s="309"/>
      <c r="BA113" s="309"/>
      <c r="BB113" s="310"/>
      <c r="BC113" s="309"/>
      <c r="BD113" s="309"/>
      <c r="BE113" s="309"/>
      <c r="BF113" s="309"/>
      <c r="BG113" s="325"/>
      <c r="BH113" s="326"/>
      <c r="BI113" s="326"/>
      <c r="BJ113" s="326"/>
      <c r="BK113" s="326"/>
      <c r="BL113" s="327"/>
      <c r="BP113" s="2"/>
      <c r="BQ113" s="2"/>
      <c r="BR113" s="2"/>
      <c r="BS113" s="2"/>
      <c r="BT113" s="2"/>
      <c r="BU113" s="2"/>
      <c r="BV113" s="2"/>
      <c r="BW113" s="2"/>
      <c r="BX113" s="2"/>
      <c r="BY113" s="2"/>
      <c r="BZ113" s="2"/>
      <c r="CA113" s="2"/>
      <c r="CB113" s="2"/>
      <c r="CC113" s="2"/>
      <c r="CD113" s="2"/>
      <c r="CE113" s="2"/>
      <c r="CF113" s="2"/>
      <c r="CG113" s="2"/>
    </row>
    <row r="114" spans="1:85" s="288" customFormat="1" ht="9" customHeight="1" thickBot="1">
      <c r="A114" s="292"/>
      <c r="B114" s="292"/>
      <c r="C114" s="292"/>
      <c r="D114" s="292"/>
      <c r="E114" s="292"/>
      <c r="F114" s="292"/>
      <c r="G114" s="293"/>
      <c r="H114" s="314"/>
      <c r="I114" s="356"/>
      <c r="J114" s="316"/>
      <c r="K114" s="316"/>
      <c r="L114" s="368"/>
      <c r="M114" s="369"/>
      <c r="N114" s="316"/>
      <c r="O114" s="357"/>
      <c r="P114" s="357"/>
      <c r="Q114" s="319"/>
      <c r="R114" s="319"/>
      <c r="S114" s="319"/>
      <c r="T114" s="319"/>
      <c r="U114" s="319"/>
      <c r="V114" s="319"/>
      <c r="W114" s="360"/>
      <c r="X114" s="360"/>
      <c r="Y114" s="360"/>
      <c r="Z114" s="360"/>
      <c r="AA114" s="360"/>
      <c r="AB114" s="329" t="s">
        <v>252</v>
      </c>
      <c r="AC114" s="324"/>
      <c r="AD114" s="324"/>
      <c r="AE114" s="324"/>
      <c r="AF114" s="324"/>
      <c r="AG114" s="324"/>
      <c r="AH114" s="324"/>
      <c r="AI114" s="324"/>
      <c r="AJ114" s="324"/>
      <c r="AK114" s="324"/>
      <c r="AL114" s="324"/>
      <c r="AM114" s="324"/>
      <c r="AN114" s="324"/>
      <c r="AO114" s="324"/>
      <c r="AP114" s="324"/>
      <c r="AQ114" s="308">
        <f t="shared" si="0"/>
        <v>0</v>
      </c>
      <c r="AR114" s="308">
        <f t="shared" si="0"/>
        <v>0</v>
      </c>
      <c r="AS114" s="309">
        <f t="shared" si="4"/>
        <v>0</v>
      </c>
      <c r="AT114" s="309">
        <f t="shared" si="4"/>
        <v>0</v>
      </c>
      <c r="AU114" s="309">
        <f t="shared" si="5"/>
        <v>0</v>
      </c>
      <c r="AV114" s="310"/>
      <c r="AW114" s="309"/>
      <c r="AX114" s="309"/>
      <c r="AY114" s="309"/>
      <c r="AZ114" s="309"/>
      <c r="BA114" s="309"/>
      <c r="BB114" s="310"/>
      <c r="BC114" s="309"/>
      <c r="BD114" s="309"/>
      <c r="BE114" s="309"/>
      <c r="BF114" s="309"/>
      <c r="BG114" s="325"/>
      <c r="BH114" s="326"/>
      <c r="BI114" s="326"/>
      <c r="BJ114" s="326"/>
      <c r="BK114" s="326"/>
      <c r="BL114" s="327"/>
      <c r="BP114" s="2"/>
      <c r="BQ114" s="2"/>
      <c r="BR114" s="2"/>
      <c r="BS114" s="2"/>
      <c r="BT114" s="2"/>
      <c r="BU114" s="2"/>
      <c r="BV114" s="2"/>
      <c r="BW114" s="2"/>
      <c r="BX114" s="2"/>
      <c r="BY114" s="2"/>
      <c r="BZ114" s="2"/>
      <c r="CA114" s="2"/>
      <c r="CB114" s="2"/>
      <c r="CC114" s="2"/>
      <c r="CD114" s="2"/>
      <c r="CE114" s="2"/>
      <c r="CF114" s="2"/>
      <c r="CG114" s="2"/>
    </row>
    <row r="115" spans="1:85" s="288" customFormat="1" ht="9" customHeight="1" thickBot="1">
      <c r="A115" s="292"/>
      <c r="B115" s="292"/>
      <c r="C115" s="292"/>
      <c r="D115" s="292"/>
      <c r="E115" s="292"/>
      <c r="F115" s="292"/>
      <c r="G115" s="293"/>
      <c r="H115" s="314"/>
      <c r="I115" s="356"/>
      <c r="J115" s="316"/>
      <c r="K115" s="316"/>
      <c r="L115" s="368"/>
      <c r="M115" s="369"/>
      <c r="N115" s="316"/>
      <c r="O115" s="357"/>
      <c r="P115" s="357"/>
      <c r="Q115" s="319"/>
      <c r="R115" s="319"/>
      <c r="S115" s="319"/>
      <c r="T115" s="319"/>
      <c r="U115" s="319"/>
      <c r="V115" s="319"/>
      <c r="W115" s="360"/>
      <c r="X115" s="360"/>
      <c r="Y115" s="360"/>
      <c r="Z115" s="360"/>
      <c r="AA115" s="360"/>
      <c r="AB115" s="329" t="s">
        <v>253</v>
      </c>
      <c r="AC115" s="324"/>
      <c r="AD115" s="324"/>
      <c r="AE115" s="324"/>
      <c r="AF115" s="324"/>
      <c r="AG115" s="324"/>
      <c r="AH115" s="324"/>
      <c r="AI115" s="324"/>
      <c r="AJ115" s="324"/>
      <c r="AK115" s="324"/>
      <c r="AL115" s="324"/>
      <c r="AM115" s="324"/>
      <c r="AN115" s="324"/>
      <c r="AO115" s="324"/>
      <c r="AP115" s="324"/>
      <c r="AQ115" s="308">
        <f t="shared" si="0"/>
        <v>0</v>
      </c>
      <c r="AR115" s="308">
        <f t="shared" si="0"/>
        <v>0</v>
      </c>
      <c r="AS115" s="309">
        <f t="shared" si="4"/>
        <v>0</v>
      </c>
      <c r="AT115" s="309">
        <f t="shared" si="4"/>
        <v>0</v>
      </c>
      <c r="AU115" s="309">
        <f t="shared" si="5"/>
        <v>0</v>
      </c>
      <c r="AV115" s="310"/>
      <c r="AW115" s="309"/>
      <c r="AX115" s="309"/>
      <c r="AY115" s="309"/>
      <c r="AZ115" s="309"/>
      <c r="BA115" s="309"/>
      <c r="BB115" s="310"/>
      <c r="BC115" s="309"/>
      <c r="BD115" s="309"/>
      <c r="BE115" s="309"/>
      <c r="BF115" s="309"/>
      <c r="BG115" s="325"/>
      <c r="BH115" s="326"/>
      <c r="BI115" s="326"/>
      <c r="BJ115" s="326"/>
      <c r="BK115" s="326"/>
      <c r="BL115" s="327"/>
      <c r="BP115" s="2"/>
      <c r="BQ115" s="2"/>
      <c r="BR115" s="2"/>
      <c r="BS115" s="2"/>
      <c r="BT115" s="2"/>
      <c r="BU115" s="2"/>
      <c r="BV115" s="2"/>
      <c r="BW115" s="2"/>
      <c r="BX115" s="2"/>
      <c r="BY115" s="2"/>
      <c r="BZ115" s="2"/>
      <c r="CA115" s="2"/>
      <c r="CB115" s="2"/>
      <c r="CC115" s="2"/>
      <c r="CD115" s="2"/>
      <c r="CE115" s="2"/>
      <c r="CF115" s="2"/>
      <c r="CG115" s="2"/>
    </row>
    <row r="116" spans="1:85" s="288" customFormat="1" ht="9" customHeight="1" thickBot="1">
      <c r="A116" s="292"/>
      <c r="B116" s="292"/>
      <c r="C116" s="292"/>
      <c r="D116" s="292"/>
      <c r="E116" s="292"/>
      <c r="F116" s="292"/>
      <c r="G116" s="293"/>
      <c r="H116" s="314"/>
      <c r="I116" s="356"/>
      <c r="J116" s="316"/>
      <c r="K116" s="316"/>
      <c r="L116" s="368"/>
      <c r="M116" s="369"/>
      <c r="N116" s="316"/>
      <c r="O116" s="357"/>
      <c r="P116" s="357"/>
      <c r="Q116" s="319"/>
      <c r="R116" s="319"/>
      <c r="S116" s="319"/>
      <c r="T116" s="319"/>
      <c r="U116" s="319"/>
      <c r="V116" s="319"/>
      <c r="W116" s="360"/>
      <c r="X116" s="360"/>
      <c r="Y116" s="360"/>
      <c r="Z116" s="360"/>
      <c r="AA116" s="360"/>
      <c r="AB116" s="329" t="s">
        <v>254</v>
      </c>
      <c r="AC116" s="324"/>
      <c r="AD116" s="324"/>
      <c r="AE116" s="324"/>
      <c r="AF116" s="324"/>
      <c r="AG116" s="324"/>
      <c r="AH116" s="324"/>
      <c r="AI116" s="324"/>
      <c r="AJ116" s="324"/>
      <c r="AK116" s="324"/>
      <c r="AL116" s="324"/>
      <c r="AM116" s="324"/>
      <c r="AN116" s="324"/>
      <c r="AO116" s="324"/>
      <c r="AP116" s="324"/>
      <c r="AQ116" s="308">
        <f t="shared" si="0"/>
        <v>0</v>
      </c>
      <c r="AR116" s="308">
        <f t="shared" si="0"/>
        <v>0</v>
      </c>
      <c r="AS116" s="309">
        <f t="shared" si="4"/>
        <v>0</v>
      </c>
      <c r="AT116" s="309">
        <f t="shared" si="4"/>
        <v>0</v>
      </c>
      <c r="AU116" s="309">
        <f t="shared" si="5"/>
        <v>0</v>
      </c>
      <c r="AV116" s="310"/>
      <c r="AW116" s="309"/>
      <c r="AX116" s="309"/>
      <c r="AY116" s="309"/>
      <c r="AZ116" s="309"/>
      <c r="BA116" s="309"/>
      <c r="BB116" s="310"/>
      <c r="BC116" s="309"/>
      <c r="BD116" s="309"/>
      <c r="BE116" s="309"/>
      <c r="BF116" s="309"/>
      <c r="BG116" s="325"/>
      <c r="BH116" s="326"/>
      <c r="BI116" s="326"/>
      <c r="BJ116" s="326"/>
      <c r="BK116" s="326"/>
      <c r="BL116" s="327"/>
      <c r="BP116" s="2"/>
      <c r="BQ116" s="2"/>
      <c r="BR116" s="2"/>
      <c r="BS116" s="2"/>
      <c r="BT116" s="2"/>
      <c r="BU116" s="2"/>
      <c r="BV116" s="2"/>
      <c r="BW116" s="2"/>
      <c r="BX116" s="2"/>
      <c r="BY116" s="2"/>
      <c r="BZ116" s="2"/>
      <c r="CA116" s="2"/>
      <c r="CB116" s="2"/>
      <c r="CC116" s="2"/>
      <c r="CD116" s="2"/>
      <c r="CE116" s="2"/>
      <c r="CF116" s="2"/>
      <c r="CG116" s="2"/>
    </row>
    <row r="117" spans="1:85" s="288" customFormat="1" ht="9" customHeight="1" thickBot="1">
      <c r="A117" s="292"/>
      <c r="B117" s="292"/>
      <c r="C117" s="292"/>
      <c r="D117" s="292"/>
      <c r="E117" s="292"/>
      <c r="F117" s="292"/>
      <c r="G117" s="293"/>
      <c r="H117" s="314"/>
      <c r="I117" s="356"/>
      <c r="J117" s="316"/>
      <c r="K117" s="316"/>
      <c r="L117" s="368"/>
      <c r="M117" s="369"/>
      <c r="N117" s="316"/>
      <c r="O117" s="357"/>
      <c r="P117" s="357"/>
      <c r="Q117" s="319"/>
      <c r="R117" s="319"/>
      <c r="S117" s="319"/>
      <c r="T117" s="319"/>
      <c r="U117" s="319"/>
      <c r="V117" s="319"/>
      <c r="W117" s="360"/>
      <c r="X117" s="360"/>
      <c r="Y117" s="360"/>
      <c r="Z117" s="360"/>
      <c r="AA117" s="360"/>
      <c r="AB117" s="329" t="s">
        <v>255</v>
      </c>
      <c r="AC117" s="324"/>
      <c r="AD117" s="324"/>
      <c r="AE117" s="324"/>
      <c r="AF117" s="324"/>
      <c r="AG117" s="324"/>
      <c r="AH117" s="324"/>
      <c r="AI117" s="324"/>
      <c r="AJ117" s="324"/>
      <c r="AK117" s="324"/>
      <c r="AL117" s="324"/>
      <c r="AM117" s="324"/>
      <c r="AN117" s="324"/>
      <c r="AO117" s="324"/>
      <c r="AP117" s="324"/>
      <c r="AQ117" s="308">
        <f t="shared" si="0"/>
        <v>0</v>
      </c>
      <c r="AR117" s="308">
        <f t="shared" si="0"/>
        <v>0</v>
      </c>
      <c r="AS117" s="309">
        <f t="shared" si="4"/>
        <v>0</v>
      </c>
      <c r="AT117" s="309">
        <f t="shared" si="4"/>
        <v>0</v>
      </c>
      <c r="AU117" s="309">
        <f t="shared" si="5"/>
        <v>0</v>
      </c>
      <c r="AV117" s="310"/>
      <c r="AW117" s="309"/>
      <c r="AX117" s="309"/>
      <c r="AY117" s="309"/>
      <c r="AZ117" s="309"/>
      <c r="BA117" s="309"/>
      <c r="BB117" s="310"/>
      <c r="BC117" s="309"/>
      <c r="BD117" s="309"/>
      <c r="BE117" s="309"/>
      <c r="BF117" s="309"/>
      <c r="BG117" s="325"/>
      <c r="BH117" s="326"/>
      <c r="BI117" s="326"/>
      <c r="BJ117" s="326"/>
      <c r="BK117" s="326"/>
      <c r="BL117" s="327"/>
      <c r="BP117" s="2"/>
      <c r="BQ117" s="2"/>
      <c r="BR117" s="2"/>
      <c r="BS117" s="2"/>
      <c r="BT117" s="2"/>
      <c r="BU117" s="2"/>
      <c r="BV117" s="2"/>
      <c r="BW117" s="2"/>
      <c r="BX117" s="2"/>
      <c r="BY117" s="2"/>
      <c r="BZ117" s="2"/>
      <c r="CA117" s="2"/>
      <c r="CB117" s="2"/>
      <c r="CC117" s="2"/>
      <c r="CD117" s="2"/>
      <c r="CE117" s="2"/>
      <c r="CF117" s="2"/>
      <c r="CG117" s="2"/>
    </row>
    <row r="118" spans="1:85" s="288" customFormat="1" ht="9" customHeight="1" thickBot="1">
      <c r="A118" s="292"/>
      <c r="B118" s="292"/>
      <c r="C118" s="292"/>
      <c r="D118" s="292"/>
      <c r="E118" s="292"/>
      <c r="F118" s="292"/>
      <c r="G118" s="293"/>
      <c r="H118" s="314"/>
      <c r="I118" s="356"/>
      <c r="J118" s="316"/>
      <c r="K118" s="316"/>
      <c r="L118" s="368"/>
      <c r="M118" s="369"/>
      <c r="N118" s="316"/>
      <c r="O118" s="357"/>
      <c r="P118" s="357"/>
      <c r="Q118" s="319"/>
      <c r="R118" s="319"/>
      <c r="S118" s="319"/>
      <c r="T118" s="319"/>
      <c r="U118" s="319"/>
      <c r="V118" s="319"/>
      <c r="W118" s="360"/>
      <c r="X118" s="360"/>
      <c r="Y118" s="360"/>
      <c r="Z118" s="360"/>
      <c r="AA118" s="360"/>
      <c r="AB118" s="331" t="s">
        <v>256</v>
      </c>
      <c r="AC118" s="332">
        <f t="shared" ref="AC118:AP118" si="10">SUM(AC112:AC117)+IF(AC110=0,AC111,AC110)</f>
        <v>0</v>
      </c>
      <c r="AD118" s="332">
        <f t="shared" si="10"/>
        <v>0</v>
      </c>
      <c r="AE118" s="332">
        <f t="shared" si="10"/>
        <v>0</v>
      </c>
      <c r="AF118" s="332">
        <f t="shared" si="10"/>
        <v>0</v>
      </c>
      <c r="AG118" s="332">
        <f t="shared" si="10"/>
        <v>0</v>
      </c>
      <c r="AH118" s="332">
        <f t="shared" si="10"/>
        <v>0</v>
      </c>
      <c r="AI118" s="332">
        <f t="shared" si="10"/>
        <v>0</v>
      </c>
      <c r="AJ118" s="332">
        <f t="shared" si="10"/>
        <v>0</v>
      </c>
      <c r="AK118" s="332">
        <f t="shared" si="10"/>
        <v>0</v>
      </c>
      <c r="AL118" s="332">
        <f t="shared" si="10"/>
        <v>0</v>
      </c>
      <c r="AM118" s="332">
        <f t="shared" si="10"/>
        <v>0</v>
      </c>
      <c r="AN118" s="332">
        <f t="shared" si="10"/>
        <v>0</v>
      </c>
      <c r="AO118" s="332">
        <f t="shared" si="10"/>
        <v>0</v>
      </c>
      <c r="AP118" s="332">
        <f t="shared" si="10"/>
        <v>0</v>
      </c>
      <c r="AQ118" s="308">
        <f t="shared" si="0"/>
        <v>0</v>
      </c>
      <c r="AR118" s="308">
        <f t="shared" si="0"/>
        <v>0</v>
      </c>
      <c r="AS118" s="309">
        <f t="shared" si="4"/>
        <v>0</v>
      </c>
      <c r="AT118" s="309">
        <f t="shared" si="4"/>
        <v>0</v>
      </c>
      <c r="AU118" s="309">
        <f t="shared" si="5"/>
        <v>0</v>
      </c>
      <c r="AV118" s="310"/>
      <c r="AW118" s="309"/>
      <c r="AX118" s="309"/>
      <c r="AY118" s="309"/>
      <c r="AZ118" s="309"/>
      <c r="BA118" s="309"/>
      <c r="BB118" s="310"/>
      <c r="BC118" s="309"/>
      <c r="BD118" s="309"/>
      <c r="BE118" s="309"/>
      <c r="BF118" s="309"/>
      <c r="BG118" s="325"/>
      <c r="BH118" s="326"/>
      <c r="BI118" s="326"/>
      <c r="BJ118" s="326"/>
      <c r="BK118" s="326"/>
      <c r="BL118" s="327"/>
      <c r="BP118" s="2"/>
      <c r="BQ118" s="2"/>
      <c r="BR118" s="2"/>
      <c r="BS118" s="2"/>
      <c r="BT118" s="2"/>
      <c r="BU118" s="2"/>
      <c r="BV118" s="2"/>
      <c r="BW118" s="2"/>
      <c r="BX118" s="2"/>
      <c r="BY118" s="2"/>
      <c r="BZ118" s="2"/>
      <c r="CA118" s="2"/>
      <c r="CB118" s="2"/>
      <c r="CC118" s="2"/>
      <c r="CD118" s="2"/>
      <c r="CE118" s="2"/>
      <c r="CF118" s="2"/>
      <c r="CG118" s="2"/>
    </row>
    <row r="119" spans="1:85" s="288" customFormat="1" ht="9" customHeight="1" thickBot="1">
      <c r="A119" s="292"/>
      <c r="B119" s="292"/>
      <c r="C119" s="292"/>
      <c r="D119" s="292"/>
      <c r="E119" s="292"/>
      <c r="F119" s="292"/>
      <c r="G119" s="293"/>
      <c r="H119" s="334"/>
      <c r="I119" s="361"/>
      <c r="J119" s="336"/>
      <c r="K119" s="336"/>
      <c r="L119" s="370"/>
      <c r="M119" s="371"/>
      <c r="N119" s="336"/>
      <c r="O119" s="362"/>
      <c r="P119" s="362"/>
      <c r="Q119" s="339"/>
      <c r="R119" s="339"/>
      <c r="S119" s="339"/>
      <c r="T119" s="339"/>
      <c r="U119" s="339"/>
      <c r="V119" s="339"/>
      <c r="W119" s="365"/>
      <c r="X119" s="365"/>
      <c r="Y119" s="365"/>
      <c r="Z119" s="365"/>
      <c r="AA119" s="365"/>
      <c r="AB119" s="345" t="s">
        <v>257</v>
      </c>
      <c r="AC119" s="346"/>
      <c r="AD119" s="346"/>
      <c r="AE119" s="346"/>
      <c r="AF119" s="346"/>
      <c r="AG119" s="346"/>
      <c r="AH119" s="346"/>
      <c r="AI119" s="346"/>
      <c r="AJ119" s="346"/>
      <c r="AK119" s="346"/>
      <c r="AL119" s="346"/>
      <c r="AM119" s="346"/>
      <c r="AN119" s="346"/>
      <c r="AO119" s="346"/>
      <c r="AP119" s="346"/>
      <c r="AQ119" s="308">
        <f t="shared" si="0"/>
        <v>0</v>
      </c>
      <c r="AR119" s="308">
        <f t="shared" si="0"/>
        <v>0</v>
      </c>
      <c r="AS119" s="309">
        <f t="shared" si="4"/>
        <v>0</v>
      </c>
      <c r="AT119" s="309">
        <f t="shared" si="4"/>
        <v>0</v>
      </c>
      <c r="AU119" s="309">
        <f t="shared" si="5"/>
        <v>0</v>
      </c>
      <c r="AV119" s="310"/>
      <c r="AW119" s="309"/>
      <c r="AX119" s="309"/>
      <c r="AY119" s="309"/>
      <c r="AZ119" s="309"/>
      <c r="BA119" s="309"/>
      <c r="BB119" s="310"/>
      <c r="BC119" s="309"/>
      <c r="BD119" s="309"/>
      <c r="BE119" s="309"/>
      <c r="BF119" s="309"/>
      <c r="BG119" s="347"/>
      <c r="BH119" s="348"/>
      <c r="BI119" s="348"/>
      <c r="BJ119" s="348"/>
      <c r="BK119" s="348"/>
      <c r="BL119" s="349"/>
      <c r="BP119" s="2"/>
      <c r="BQ119" s="2"/>
      <c r="BR119" s="2"/>
      <c r="BS119" s="2"/>
      <c r="BT119" s="2"/>
      <c r="BU119" s="2"/>
      <c r="BV119" s="2"/>
      <c r="BW119" s="2"/>
      <c r="BX119" s="2"/>
      <c r="BY119" s="2"/>
      <c r="BZ119" s="2"/>
      <c r="CA119" s="2"/>
      <c r="CB119" s="2"/>
      <c r="CC119" s="2"/>
      <c r="CD119" s="2"/>
      <c r="CE119" s="2"/>
      <c r="CF119" s="2"/>
      <c r="CG119" s="2"/>
    </row>
    <row r="120" spans="1:85" s="288" customFormat="1" ht="9" hidden="1" customHeight="1" thickBot="1">
      <c r="A120" s="292" t="s">
        <v>278</v>
      </c>
      <c r="B120" s="292" t="s">
        <v>278</v>
      </c>
      <c r="C120" s="292" t="s">
        <v>227</v>
      </c>
      <c r="D120" s="292" t="s">
        <v>228</v>
      </c>
      <c r="E120" s="292" t="s">
        <v>259</v>
      </c>
      <c r="F120" s="292" t="s">
        <v>229</v>
      </c>
      <c r="G120" s="293">
        <v>13</v>
      </c>
      <c r="H120" s="294">
        <v>876</v>
      </c>
      <c r="I120" s="350" t="s">
        <v>279</v>
      </c>
      <c r="J120" s="351"/>
      <c r="K120" s="297"/>
      <c r="L120" s="366"/>
      <c r="M120" s="372">
        <v>0</v>
      </c>
      <c r="N120" s="297" t="s">
        <v>280</v>
      </c>
      <c r="O120" s="373">
        <v>0.3</v>
      </c>
      <c r="P120" s="374">
        <v>0.15</v>
      </c>
      <c r="Q120" s="300">
        <f>SUMIF('Actividades inversión 876'!$B$15:$B$52,'Metas inversión 876'!$B120,'Actividades inversión 876'!M$15:M$52)</f>
        <v>114189120</v>
      </c>
      <c r="R120" s="300">
        <f>SUMIF('Actividades inversión 876'!$B$15:$B$52,'Metas inversión 876'!$B120,'Actividades inversión 876'!N$15:N$52)</f>
        <v>87336400</v>
      </c>
      <c r="S120" s="300">
        <f>SUMIF('Actividades inversión 876'!$B$15:$B$52,'Metas inversión 876'!$B120,'Actividades inversión 876'!O$15:O$52)</f>
        <v>87336400</v>
      </c>
      <c r="T120" s="300">
        <f>SUMIF('Actividades inversión 876'!$B$15:$B$52,'Metas inversión 876'!$B120,'Actividades inversión 876'!P$15:P$52)</f>
        <v>7569155</v>
      </c>
      <c r="U120" s="300">
        <f>SUMIF('Actividades inversión 876'!$B$15:$B$52,'Metas inversión 876'!$B120,'Actividades inversión 876'!Q$15:Q$52)</f>
        <v>35049300</v>
      </c>
      <c r="V120" s="300">
        <f>SUMIF('Actividades inversión 876'!$B$15:$B$52,'Metas inversión 876'!$B120,'Actividades inversión 876'!R$15:R$52)</f>
        <v>35049300</v>
      </c>
      <c r="W120" s="354" t="s">
        <v>281</v>
      </c>
      <c r="X120" s="354" t="s">
        <v>282</v>
      </c>
      <c r="Y120" s="354" t="s">
        <v>283</v>
      </c>
      <c r="Z120" s="353" t="s">
        <v>236</v>
      </c>
      <c r="AA120" s="375"/>
      <c r="AB120" s="306" t="s">
        <v>237</v>
      </c>
      <c r="AC120" s="307"/>
      <c r="AD120" s="307"/>
      <c r="AE120" s="307"/>
      <c r="AF120" s="307"/>
      <c r="AG120" s="307"/>
      <c r="AH120" s="307"/>
      <c r="AI120" s="307"/>
      <c r="AJ120" s="307"/>
      <c r="AK120" s="307"/>
      <c r="AL120" s="307"/>
      <c r="AM120" s="307"/>
      <c r="AN120" s="307"/>
      <c r="AO120" s="307"/>
      <c r="AP120" s="307"/>
      <c r="AQ120" s="308">
        <f t="shared" si="0"/>
        <v>0</v>
      </c>
      <c r="AR120" s="308">
        <f t="shared" si="0"/>
        <v>0</v>
      </c>
      <c r="AS120" s="309">
        <f t="shared" si="4"/>
        <v>0</v>
      </c>
      <c r="AT120" s="309">
        <f t="shared" si="4"/>
        <v>79767245</v>
      </c>
      <c r="AU120" s="309">
        <f t="shared" si="5"/>
        <v>0</v>
      </c>
      <c r="AV120" s="310"/>
      <c r="AW120" s="309"/>
      <c r="AX120" s="309"/>
      <c r="AY120" s="309"/>
      <c r="AZ120" s="309"/>
      <c r="BA120" s="309"/>
      <c r="BB120" s="310"/>
      <c r="BC120" s="309"/>
      <c r="BD120" s="309"/>
      <c r="BE120" s="309"/>
      <c r="BF120" s="309"/>
      <c r="BG120" s="313">
        <f>SUM('[2]01-USAQUEN:99-METROPOLITANO'!N62)</f>
        <v>114189120</v>
      </c>
      <c r="BH120" s="313">
        <f>SUM('[2]01-USAQUEN:99-METROPOLITANO'!O62)</f>
        <v>87336400</v>
      </c>
      <c r="BI120" s="313">
        <f>SUM('[2]01-USAQUEN:99-METROPOLITANO'!P62)</f>
        <v>87336400</v>
      </c>
      <c r="BJ120" s="313">
        <f>SUM('[2]01-USAQUEN:99-METROPOLITANO'!Q62)</f>
        <v>7569155</v>
      </c>
      <c r="BK120" s="313">
        <f>SUM('[2]01-USAQUEN:99-METROPOLITANO'!R62)</f>
        <v>35049300</v>
      </c>
      <c r="BL120" s="313">
        <f>SUM('[2]01-USAQUEN:99-METROPOLITANO'!S62)</f>
        <v>35049300</v>
      </c>
      <c r="BP120" s="2"/>
      <c r="BQ120" s="2"/>
      <c r="BR120" s="2"/>
      <c r="BS120" s="2"/>
      <c r="BT120" s="2"/>
      <c r="BU120" s="2"/>
      <c r="BV120" s="2"/>
      <c r="BW120" s="2"/>
      <c r="BX120" s="2"/>
      <c r="BY120" s="2"/>
      <c r="BZ120" s="2"/>
      <c r="CA120" s="2"/>
      <c r="CB120" s="2"/>
      <c r="CC120" s="2"/>
      <c r="CD120" s="2"/>
      <c r="CE120" s="2"/>
      <c r="CF120" s="2"/>
      <c r="CG120" s="2"/>
    </row>
    <row r="121" spans="1:85" s="288" customFormat="1" ht="9" hidden="1" customHeight="1" thickBot="1">
      <c r="A121" s="292"/>
      <c r="B121" s="292"/>
      <c r="C121" s="292"/>
      <c r="D121" s="292"/>
      <c r="E121" s="292"/>
      <c r="F121" s="292"/>
      <c r="G121" s="293"/>
      <c r="H121" s="314"/>
      <c r="I121" s="356"/>
      <c r="J121" s="316"/>
      <c r="K121" s="316"/>
      <c r="L121" s="368"/>
      <c r="M121" s="376"/>
      <c r="N121" s="316"/>
      <c r="O121" s="377"/>
      <c r="P121" s="378"/>
      <c r="Q121" s="319"/>
      <c r="R121" s="319"/>
      <c r="S121" s="319"/>
      <c r="T121" s="319"/>
      <c r="U121" s="319"/>
      <c r="V121" s="319"/>
      <c r="W121" s="360"/>
      <c r="X121" s="360"/>
      <c r="Y121" s="360"/>
      <c r="Z121" s="359"/>
      <c r="AA121" s="359"/>
      <c r="AB121" s="323" t="s">
        <v>240</v>
      </c>
      <c r="AC121" s="324"/>
      <c r="AD121" s="324"/>
      <c r="AE121" s="324"/>
      <c r="AF121" s="324"/>
      <c r="AG121" s="324"/>
      <c r="AH121" s="324"/>
      <c r="AI121" s="324"/>
      <c r="AJ121" s="324"/>
      <c r="AK121" s="324"/>
      <c r="AL121" s="324"/>
      <c r="AM121" s="324"/>
      <c r="AN121" s="324"/>
      <c r="AO121" s="324"/>
      <c r="AP121" s="324"/>
      <c r="AQ121" s="308">
        <f t="shared" si="0"/>
        <v>0</v>
      </c>
      <c r="AR121" s="308">
        <f t="shared" si="0"/>
        <v>0</v>
      </c>
      <c r="AS121" s="309">
        <f t="shared" si="4"/>
        <v>0</v>
      </c>
      <c r="AT121" s="309">
        <f t="shared" si="4"/>
        <v>0</v>
      </c>
      <c r="AU121" s="309">
        <f t="shared" si="5"/>
        <v>0</v>
      </c>
      <c r="AV121" s="310"/>
      <c r="AW121" s="309"/>
      <c r="AX121" s="309"/>
      <c r="AY121" s="309"/>
      <c r="AZ121" s="309"/>
      <c r="BA121" s="309"/>
      <c r="BB121" s="310"/>
      <c r="BC121" s="309"/>
      <c r="BD121" s="309"/>
      <c r="BE121" s="309"/>
      <c r="BF121" s="309"/>
      <c r="BG121" s="325"/>
      <c r="BH121" s="326"/>
      <c r="BI121" s="326"/>
      <c r="BJ121" s="326"/>
      <c r="BK121" s="326"/>
      <c r="BL121" s="327"/>
      <c r="BP121" s="2"/>
      <c r="BQ121" s="2"/>
      <c r="BR121" s="2"/>
      <c r="BS121" s="2"/>
      <c r="BT121" s="2"/>
      <c r="BU121" s="2"/>
      <c r="BV121" s="2"/>
      <c r="BW121" s="2"/>
      <c r="BX121" s="2"/>
      <c r="BY121" s="2"/>
      <c r="BZ121" s="2"/>
      <c r="CA121" s="2"/>
      <c r="CB121" s="2"/>
      <c r="CC121" s="2"/>
      <c r="CD121" s="2"/>
      <c r="CE121" s="2"/>
      <c r="CF121" s="2"/>
      <c r="CG121" s="2"/>
    </row>
    <row r="122" spans="1:85" s="288" customFormat="1" ht="9" hidden="1" customHeight="1" thickBot="1">
      <c r="A122" s="292"/>
      <c r="B122" s="292"/>
      <c r="C122" s="292"/>
      <c r="D122" s="292"/>
      <c r="E122" s="292"/>
      <c r="F122" s="292"/>
      <c r="G122" s="293"/>
      <c r="H122" s="314"/>
      <c r="I122" s="356"/>
      <c r="J122" s="316"/>
      <c r="K122" s="316"/>
      <c r="L122" s="368"/>
      <c r="M122" s="376"/>
      <c r="N122" s="316"/>
      <c r="O122" s="377"/>
      <c r="P122" s="378"/>
      <c r="Q122" s="319"/>
      <c r="R122" s="319"/>
      <c r="S122" s="319"/>
      <c r="T122" s="319"/>
      <c r="U122" s="319"/>
      <c r="V122" s="319"/>
      <c r="W122" s="360"/>
      <c r="X122" s="360"/>
      <c r="Y122" s="360"/>
      <c r="Z122" s="359"/>
      <c r="AA122" s="359"/>
      <c r="AB122" s="323" t="s">
        <v>242</v>
      </c>
      <c r="AC122" s="324"/>
      <c r="AD122" s="324"/>
      <c r="AE122" s="324"/>
      <c r="AF122" s="324"/>
      <c r="AG122" s="324"/>
      <c r="AH122" s="324"/>
      <c r="AI122" s="324"/>
      <c r="AJ122" s="324"/>
      <c r="AK122" s="324"/>
      <c r="AL122" s="324"/>
      <c r="AM122" s="324"/>
      <c r="AN122" s="324"/>
      <c r="AO122" s="324"/>
      <c r="AP122" s="324"/>
      <c r="AQ122" s="308">
        <f t="shared" si="0"/>
        <v>0</v>
      </c>
      <c r="AR122" s="308">
        <f t="shared" si="0"/>
        <v>0</v>
      </c>
      <c r="AS122" s="309">
        <f t="shared" si="4"/>
        <v>0</v>
      </c>
      <c r="AT122" s="309">
        <f t="shared" si="4"/>
        <v>0</v>
      </c>
      <c r="AU122" s="309">
        <f t="shared" si="5"/>
        <v>0</v>
      </c>
      <c r="AV122" s="310"/>
      <c r="AW122" s="309"/>
      <c r="AX122" s="309"/>
      <c r="AY122" s="309"/>
      <c r="AZ122" s="309"/>
      <c r="BA122" s="309"/>
      <c r="BB122" s="310"/>
      <c r="BC122" s="309"/>
      <c r="BD122" s="309"/>
      <c r="BE122" s="309"/>
      <c r="BF122" s="309"/>
      <c r="BG122" s="325"/>
      <c r="BH122" s="326"/>
      <c r="BI122" s="326"/>
      <c r="BJ122" s="326"/>
      <c r="BK122" s="326"/>
      <c r="BL122" s="327"/>
      <c r="BP122" s="2"/>
      <c r="BQ122" s="2"/>
      <c r="BR122" s="2"/>
      <c r="BS122" s="2"/>
      <c r="BT122" s="2"/>
      <c r="BU122" s="2"/>
      <c r="BV122" s="2"/>
      <c r="BW122" s="2"/>
      <c r="BX122" s="2"/>
      <c r="BY122" s="2"/>
      <c r="BZ122" s="2"/>
      <c r="CA122" s="2"/>
      <c r="CB122" s="2"/>
      <c r="CC122" s="2"/>
      <c r="CD122" s="2"/>
      <c r="CE122" s="2"/>
      <c r="CF122" s="2"/>
      <c r="CG122" s="2"/>
    </row>
    <row r="123" spans="1:85" s="288" customFormat="1" ht="9" hidden="1" customHeight="1" thickBot="1">
      <c r="A123" s="292"/>
      <c r="B123" s="292"/>
      <c r="C123" s="292"/>
      <c r="D123" s="292"/>
      <c r="E123" s="292"/>
      <c r="F123" s="292"/>
      <c r="G123" s="293"/>
      <c r="H123" s="314"/>
      <c r="I123" s="356"/>
      <c r="J123" s="316"/>
      <c r="K123" s="316"/>
      <c r="L123" s="368"/>
      <c r="M123" s="376"/>
      <c r="N123" s="316"/>
      <c r="O123" s="377"/>
      <c r="P123" s="378"/>
      <c r="Q123" s="319"/>
      <c r="R123" s="319"/>
      <c r="S123" s="319"/>
      <c r="T123" s="319"/>
      <c r="U123" s="319"/>
      <c r="V123" s="319"/>
      <c r="W123" s="360"/>
      <c r="X123" s="360"/>
      <c r="Y123" s="360"/>
      <c r="Z123" s="359"/>
      <c r="AA123" s="359"/>
      <c r="AB123" s="323" t="s">
        <v>245</v>
      </c>
      <c r="AC123" s="324"/>
      <c r="AD123" s="324"/>
      <c r="AE123" s="324"/>
      <c r="AF123" s="324"/>
      <c r="AG123" s="324"/>
      <c r="AH123" s="324"/>
      <c r="AI123" s="324"/>
      <c r="AJ123" s="324"/>
      <c r="AK123" s="324"/>
      <c r="AL123" s="324"/>
      <c r="AM123" s="324"/>
      <c r="AN123" s="324"/>
      <c r="AO123" s="324"/>
      <c r="AP123" s="324"/>
      <c r="AQ123" s="308">
        <f t="shared" si="0"/>
        <v>0</v>
      </c>
      <c r="AR123" s="308">
        <f t="shared" si="0"/>
        <v>0</v>
      </c>
      <c r="AS123" s="309">
        <f t="shared" si="4"/>
        <v>0</v>
      </c>
      <c r="AT123" s="309">
        <f t="shared" si="4"/>
        <v>0</v>
      </c>
      <c r="AU123" s="309">
        <f t="shared" si="5"/>
        <v>0</v>
      </c>
      <c r="AV123" s="310"/>
      <c r="AW123" s="309"/>
      <c r="AX123" s="309"/>
      <c r="AY123" s="309"/>
      <c r="AZ123" s="309"/>
      <c r="BA123" s="309"/>
      <c r="BB123" s="310"/>
      <c r="BC123" s="309"/>
      <c r="BD123" s="309"/>
      <c r="BE123" s="309"/>
      <c r="BF123" s="309"/>
      <c r="BG123" s="325"/>
      <c r="BH123" s="326"/>
      <c r="BI123" s="326"/>
      <c r="BJ123" s="326"/>
      <c r="BK123" s="326"/>
      <c r="BL123" s="327"/>
      <c r="BP123" s="2"/>
      <c r="BQ123" s="2"/>
      <c r="BR123" s="2"/>
      <c r="BS123" s="2"/>
      <c r="BT123" s="2"/>
      <c r="BU123" s="2"/>
      <c r="BV123" s="2"/>
      <c r="BW123" s="2"/>
      <c r="BX123" s="2"/>
      <c r="BY123" s="2"/>
      <c r="BZ123" s="2"/>
      <c r="CA123" s="2"/>
      <c r="CB123" s="2"/>
      <c r="CC123" s="2"/>
      <c r="CD123" s="2"/>
      <c r="CE123" s="2"/>
      <c r="CF123" s="2"/>
      <c r="CG123" s="2"/>
    </row>
    <row r="124" spans="1:85" s="288" customFormat="1" ht="9" hidden="1" customHeight="1" thickBot="1">
      <c r="A124" s="292"/>
      <c r="B124" s="292"/>
      <c r="C124" s="292"/>
      <c r="D124" s="292"/>
      <c r="E124" s="292"/>
      <c r="F124" s="292"/>
      <c r="G124" s="293"/>
      <c r="H124" s="314"/>
      <c r="I124" s="356"/>
      <c r="J124" s="316"/>
      <c r="K124" s="316"/>
      <c r="L124" s="368"/>
      <c r="M124" s="376"/>
      <c r="N124" s="316"/>
      <c r="O124" s="377"/>
      <c r="P124" s="378"/>
      <c r="Q124" s="319"/>
      <c r="R124" s="319"/>
      <c r="S124" s="319"/>
      <c r="T124" s="319"/>
      <c r="U124" s="319"/>
      <c r="V124" s="319"/>
      <c r="W124" s="360"/>
      <c r="X124" s="360"/>
      <c r="Y124" s="360"/>
      <c r="Z124" s="359"/>
      <c r="AA124" s="359"/>
      <c r="AB124" s="323" t="s">
        <v>246</v>
      </c>
      <c r="AC124" s="324"/>
      <c r="AD124" s="324"/>
      <c r="AE124" s="324"/>
      <c r="AF124" s="324"/>
      <c r="AG124" s="324"/>
      <c r="AH124" s="324"/>
      <c r="AI124" s="324"/>
      <c r="AJ124" s="324"/>
      <c r="AK124" s="324"/>
      <c r="AL124" s="324"/>
      <c r="AM124" s="324"/>
      <c r="AN124" s="324"/>
      <c r="AO124" s="324"/>
      <c r="AP124" s="324"/>
      <c r="AQ124" s="308">
        <f t="shared" si="0"/>
        <v>0</v>
      </c>
      <c r="AR124" s="308">
        <f t="shared" si="0"/>
        <v>0</v>
      </c>
      <c r="AS124" s="309">
        <f t="shared" si="4"/>
        <v>0</v>
      </c>
      <c r="AT124" s="309">
        <f t="shared" si="4"/>
        <v>0</v>
      </c>
      <c r="AU124" s="309">
        <f t="shared" si="5"/>
        <v>0</v>
      </c>
      <c r="AV124" s="310"/>
      <c r="AW124" s="309"/>
      <c r="AX124" s="309"/>
      <c r="AY124" s="309"/>
      <c r="AZ124" s="309"/>
      <c r="BA124" s="309"/>
      <c r="BB124" s="310"/>
      <c r="BC124" s="309"/>
      <c r="BD124" s="309"/>
      <c r="BE124" s="309"/>
      <c r="BF124" s="309"/>
      <c r="BG124" s="325"/>
      <c r="BH124" s="326"/>
      <c r="BI124" s="326"/>
      <c r="BJ124" s="326"/>
      <c r="BK124" s="326"/>
      <c r="BL124" s="327"/>
      <c r="BP124" s="2"/>
      <c r="BQ124" s="2"/>
      <c r="BR124" s="2"/>
      <c r="BS124" s="2"/>
      <c r="BT124" s="2"/>
      <c r="BU124" s="2"/>
      <c r="BV124" s="2"/>
      <c r="BW124" s="2"/>
      <c r="BX124" s="2"/>
      <c r="BY124" s="2"/>
      <c r="BZ124" s="2"/>
      <c r="CA124" s="2"/>
      <c r="CB124" s="2"/>
      <c r="CC124" s="2"/>
      <c r="CD124" s="2"/>
      <c r="CE124" s="2"/>
      <c r="CF124" s="2"/>
      <c r="CG124" s="2"/>
    </row>
    <row r="125" spans="1:85" s="288" customFormat="1" ht="9" hidden="1" customHeight="1" thickBot="1">
      <c r="A125" s="292"/>
      <c r="B125" s="292"/>
      <c r="C125" s="292"/>
      <c r="D125" s="292"/>
      <c r="E125" s="292"/>
      <c r="F125" s="292"/>
      <c r="G125" s="293"/>
      <c r="H125" s="314"/>
      <c r="I125" s="356"/>
      <c r="J125" s="316"/>
      <c r="K125" s="316"/>
      <c r="L125" s="368"/>
      <c r="M125" s="376"/>
      <c r="N125" s="316"/>
      <c r="O125" s="377"/>
      <c r="P125" s="378"/>
      <c r="Q125" s="319"/>
      <c r="R125" s="319"/>
      <c r="S125" s="319"/>
      <c r="T125" s="319"/>
      <c r="U125" s="319"/>
      <c r="V125" s="319"/>
      <c r="W125" s="360"/>
      <c r="X125" s="360"/>
      <c r="Y125" s="360"/>
      <c r="Z125" s="359"/>
      <c r="AA125" s="359"/>
      <c r="AB125" s="329" t="s">
        <v>247</v>
      </c>
      <c r="AC125" s="324"/>
      <c r="AD125" s="324"/>
      <c r="AE125" s="324"/>
      <c r="AF125" s="324"/>
      <c r="AG125" s="324"/>
      <c r="AH125" s="324"/>
      <c r="AI125" s="324"/>
      <c r="AJ125" s="324"/>
      <c r="AK125" s="324"/>
      <c r="AL125" s="324"/>
      <c r="AM125" s="324"/>
      <c r="AN125" s="324"/>
      <c r="AO125" s="324"/>
      <c r="AP125" s="324"/>
      <c r="AQ125" s="308">
        <f t="shared" si="0"/>
        <v>0</v>
      </c>
      <c r="AR125" s="308">
        <f t="shared" si="0"/>
        <v>0</v>
      </c>
      <c r="AS125" s="309">
        <f t="shared" si="4"/>
        <v>0</v>
      </c>
      <c r="AT125" s="309">
        <f t="shared" si="4"/>
        <v>0</v>
      </c>
      <c r="AU125" s="309">
        <f t="shared" si="5"/>
        <v>0</v>
      </c>
      <c r="AV125" s="310"/>
      <c r="AW125" s="309"/>
      <c r="AX125" s="309"/>
      <c r="AY125" s="309"/>
      <c r="AZ125" s="309"/>
      <c r="BA125" s="309"/>
      <c r="BB125" s="310"/>
      <c r="BC125" s="309"/>
      <c r="BD125" s="309"/>
      <c r="BE125" s="309"/>
      <c r="BF125" s="309"/>
      <c r="BG125" s="325"/>
      <c r="BH125" s="326"/>
      <c r="BI125" s="326"/>
      <c r="BJ125" s="326"/>
      <c r="BK125" s="326"/>
      <c r="BL125" s="327"/>
      <c r="BP125" s="2"/>
      <c r="BQ125" s="2"/>
      <c r="BR125" s="2"/>
      <c r="BS125" s="2"/>
      <c r="BT125" s="2"/>
      <c r="BU125" s="2"/>
      <c r="BV125" s="2"/>
      <c r="BW125" s="2"/>
      <c r="BX125" s="2"/>
      <c r="BY125" s="2"/>
      <c r="BZ125" s="2"/>
      <c r="CA125" s="2"/>
      <c r="CB125" s="2"/>
      <c r="CC125" s="2"/>
      <c r="CD125" s="2"/>
      <c r="CE125" s="2"/>
      <c r="CF125" s="2"/>
      <c r="CG125" s="2"/>
    </row>
    <row r="126" spans="1:85" s="288" customFormat="1" ht="9" hidden="1" customHeight="1" thickBot="1">
      <c r="A126" s="292"/>
      <c r="B126" s="292"/>
      <c r="C126" s="292"/>
      <c r="D126" s="292"/>
      <c r="E126" s="292"/>
      <c r="F126" s="292"/>
      <c r="G126" s="293"/>
      <c r="H126" s="314"/>
      <c r="I126" s="356"/>
      <c r="J126" s="316"/>
      <c r="K126" s="316"/>
      <c r="L126" s="368"/>
      <c r="M126" s="376"/>
      <c r="N126" s="316"/>
      <c r="O126" s="377"/>
      <c r="P126" s="378"/>
      <c r="Q126" s="319"/>
      <c r="R126" s="319"/>
      <c r="S126" s="319"/>
      <c r="T126" s="319"/>
      <c r="U126" s="319"/>
      <c r="V126" s="319"/>
      <c r="W126" s="360"/>
      <c r="X126" s="360"/>
      <c r="Y126" s="360"/>
      <c r="Z126" s="359"/>
      <c r="AA126" s="359"/>
      <c r="AB126" s="331" t="s">
        <v>248</v>
      </c>
      <c r="AC126" s="332">
        <f t="shared" ref="AC126:AP126" si="11">SUM(AC120:AC125)</f>
        <v>0</v>
      </c>
      <c r="AD126" s="332">
        <f t="shared" si="11"/>
        <v>0</v>
      </c>
      <c r="AE126" s="332">
        <f t="shared" si="11"/>
        <v>0</v>
      </c>
      <c r="AF126" s="332">
        <f t="shared" si="11"/>
        <v>0</v>
      </c>
      <c r="AG126" s="332">
        <f t="shared" si="11"/>
        <v>0</v>
      </c>
      <c r="AH126" s="332">
        <f t="shared" si="11"/>
        <v>0</v>
      </c>
      <c r="AI126" s="332">
        <f t="shared" si="11"/>
        <v>0</v>
      </c>
      <c r="AJ126" s="332">
        <f t="shared" si="11"/>
        <v>0</v>
      </c>
      <c r="AK126" s="332">
        <f t="shared" si="11"/>
        <v>0</v>
      </c>
      <c r="AL126" s="332">
        <f t="shared" si="11"/>
        <v>0</v>
      </c>
      <c r="AM126" s="332">
        <f t="shared" si="11"/>
        <v>0</v>
      </c>
      <c r="AN126" s="332">
        <f t="shared" si="11"/>
        <v>0</v>
      </c>
      <c r="AO126" s="332">
        <f t="shared" si="11"/>
        <v>0</v>
      </c>
      <c r="AP126" s="332">
        <f t="shared" si="11"/>
        <v>0</v>
      </c>
      <c r="AQ126" s="308">
        <f t="shared" si="0"/>
        <v>0</v>
      </c>
      <c r="AR126" s="308">
        <f t="shared" si="0"/>
        <v>0</v>
      </c>
      <c r="AS126" s="309">
        <f t="shared" si="4"/>
        <v>0</v>
      </c>
      <c r="AT126" s="309">
        <f t="shared" si="4"/>
        <v>0</v>
      </c>
      <c r="AU126" s="309">
        <f t="shared" si="5"/>
        <v>0</v>
      </c>
      <c r="AV126" s="310"/>
      <c r="AW126" s="309"/>
      <c r="AX126" s="309"/>
      <c r="AY126" s="309"/>
      <c r="AZ126" s="309"/>
      <c r="BA126" s="309"/>
      <c r="BB126" s="310"/>
      <c r="BC126" s="309"/>
      <c r="BD126" s="309"/>
      <c r="BE126" s="309"/>
      <c r="BF126" s="309"/>
      <c r="BG126" s="325"/>
      <c r="BH126" s="326"/>
      <c r="BI126" s="326"/>
      <c r="BJ126" s="326"/>
      <c r="BK126" s="326"/>
      <c r="BL126" s="327"/>
      <c r="BP126" s="2"/>
      <c r="BQ126" s="2"/>
      <c r="BR126" s="2"/>
      <c r="BS126" s="2"/>
      <c r="BT126" s="2"/>
      <c r="BU126" s="2"/>
      <c r="BV126" s="2"/>
      <c r="BW126" s="2"/>
      <c r="BX126" s="2"/>
      <c r="BY126" s="2"/>
      <c r="BZ126" s="2"/>
      <c r="CA126" s="2"/>
      <c r="CB126" s="2"/>
      <c r="CC126" s="2"/>
      <c r="CD126" s="2"/>
      <c r="CE126" s="2"/>
      <c r="CF126" s="2"/>
      <c r="CG126" s="2"/>
    </row>
    <row r="127" spans="1:85" s="288" customFormat="1" ht="9" hidden="1" customHeight="1" thickBot="1">
      <c r="A127" s="292"/>
      <c r="B127" s="292"/>
      <c r="C127" s="292"/>
      <c r="D127" s="292"/>
      <c r="E127" s="292"/>
      <c r="F127" s="292"/>
      <c r="G127" s="293"/>
      <c r="H127" s="314"/>
      <c r="I127" s="356"/>
      <c r="J127" s="316"/>
      <c r="K127" s="316"/>
      <c r="L127" s="368"/>
      <c r="M127" s="376"/>
      <c r="N127" s="316"/>
      <c r="O127" s="377"/>
      <c r="P127" s="378"/>
      <c r="Q127" s="319"/>
      <c r="R127" s="319"/>
      <c r="S127" s="319"/>
      <c r="T127" s="319"/>
      <c r="U127" s="319"/>
      <c r="V127" s="319"/>
      <c r="W127" s="360"/>
      <c r="X127" s="360"/>
      <c r="Y127" s="360"/>
      <c r="Z127" s="359"/>
      <c r="AA127" s="359"/>
      <c r="AB127" s="323" t="s">
        <v>249</v>
      </c>
      <c r="AC127" s="324"/>
      <c r="AD127" s="324"/>
      <c r="AE127" s="324"/>
      <c r="AF127" s="324"/>
      <c r="AG127" s="324"/>
      <c r="AH127" s="324"/>
      <c r="AI127" s="324"/>
      <c r="AJ127" s="324"/>
      <c r="AK127" s="324"/>
      <c r="AL127" s="324"/>
      <c r="AM127" s="324"/>
      <c r="AN127" s="324"/>
      <c r="AO127" s="324"/>
      <c r="AP127" s="324"/>
      <c r="AQ127" s="308">
        <f t="shared" si="0"/>
        <v>0</v>
      </c>
      <c r="AR127" s="308">
        <f t="shared" si="0"/>
        <v>0</v>
      </c>
      <c r="AS127" s="309">
        <f t="shared" si="4"/>
        <v>0</v>
      </c>
      <c r="AT127" s="309">
        <f t="shared" si="4"/>
        <v>0</v>
      </c>
      <c r="AU127" s="309">
        <f t="shared" si="5"/>
        <v>0</v>
      </c>
      <c r="AV127" s="310"/>
      <c r="AW127" s="309"/>
      <c r="AX127" s="309"/>
      <c r="AY127" s="309"/>
      <c r="AZ127" s="309"/>
      <c r="BA127" s="309"/>
      <c r="BB127" s="310"/>
      <c r="BC127" s="309"/>
      <c r="BD127" s="309"/>
      <c r="BE127" s="309"/>
      <c r="BF127" s="309"/>
      <c r="BG127" s="325"/>
      <c r="BH127" s="326"/>
      <c r="BI127" s="326"/>
      <c r="BJ127" s="326"/>
      <c r="BK127" s="326"/>
      <c r="BL127" s="327"/>
      <c r="BP127" s="2"/>
      <c r="BQ127" s="2"/>
      <c r="BR127" s="2"/>
      <c r="BS127" s="2"/>
      <c r="BT127" s="2"/>
      <c r="BU127" s="2"/>
      <c r="BV127" s="2"/>
      <c r="BW127" s="2"/>
      <c r="BX127" s="2"/>
      <c r="BY127" s="2"/>
      <c r="BZ127" s="2"/>
      <c r="CA127" s="2"/>
      <c r="CB127" s="2"/>
      <c r="CC127" s="2"/>
      <c r="CD127" s="2"/>
      <c r="CE127" s="2"/>
      <c r="CF127" s="2"/>
      <c r="CG127" s="2"/>
    </row>
    <row r="128" spans="1:85" s="288" customFormat="1" ht="9" hidden="1" customHeight="1" thickBot="1">
      <c r="A128" s="292"/>
      <c r="B128" s="292"/>
      <c r="C128" s="292"/>
      <c r="D128" s="292"/>
      <c r="E128" s="292"/>
      <c r="F128" s="292"/>
      <c r="G128" s="293"/>
      <c r="H128" s="314"/>
      <c r="I128" s="356"/>
      <c r="J128" s="316"/>
      <c r="K128" s="316"/>
      <c r="L128" s="368"/>
      <c r="M128" s="376"/>
      <c r="N128" s="316"/>
      <c r="O128" s="377"/>
      <c r="P128" s="378"/>
      <c r="Q128" s="319"/>
      <c r="R128" s="319"/>
      <c r="S128" s="319"/>
      <c r="T128" s="319"/>
      <c r="U128" s="319"/>
      <c r="V128" s="319"/>
      <c r="W128" s="360"/>
      <c r="X128" s="360"/>
      <c r="Y128" s="360"/>
      <c r="Z128" s="359"/>
      <c r="AA128" s="359"/>
      <c r="AB128" s="323" t="s">
        <v>250</v>
      </c>
      <c r="AC128" s="324"/>
      <c r="AD128" s="324"/>
      <c r="AE128" s="324"/>
      <c r="AF128" s="324"/>
      <c r="AG128" s="324"/>
      <c r="AH128" s="324"/>
      <c r="AI128" s="324"/>
      <c r="AJ128" s="324"/>
      <c r="AK128" s="324"/>
      <c r="AL128" s="324"/>
      <c r="AM128" s="324"/>
      <c r="AN128" s="324"/>
      <c r="AO128" s="324"/>
      <c r="AP128" s="324"/>
      <c r="AQ128" s="308">
        <f t="shared" si="0"/>
        <v>0</v>
      </c>
      <c r="AR128" s="308">
        <f t="shared" si="0"/>
        <v>0</v>
      </c>
      <c r="AS128" s="309">
        <f t="shared" si="4"/>
        <v>0</v>
      </c>
      <c r="AT128" s="309">
        <f t="shared" si="4"/>
        <v>0</v>
      </c>
      <c r="AU128" s="309">
        <f t="shared" si="5"/>
        <v>0</v>
      </c>
      <c r="AV128" s="310"/>
      <c r="AW128" s="309"/>
      <c r="AX128" s="309"/>
      <c r="AY128" s="309"/>
      <c r="AZ128" s="309"/>
      <c r="BA128" s="309"/>
      <c r="BB128" s="310"/>
      <c r="BC128" s="309"/>
      <c r="BD128" s="309"/>
      <c r="BE128" s="309"/>
      <c r="BF128" s="309"/>
      <c r="BG128" s="325"/>
      <c r="BH128" s="326"/>
      <c r="BI128" s="326"/>
      <c r="BJ128" s="326"/>
      <c r="BK128" s="326"/>
      <c r="BL128" s="327"/>
      <c r="BP128" s="2"/>
      <c r="BQ128" s="2"/>
      <c r="BR128" s="2"/>
      <c r="BS128" s="2"/>
      <c r="BT128" s="2"/>
      <c r="BU128" s="2"/>
      <c r="BV128" s="2"/>
      <c r="BW128" s="2"/>
      <c r="BX128" s="2"/>
      <c r="BY128" s="2"/>
      <c r="BZ128" s="2"/>
      <c r="CA128" s="2"/>
      <c r="CB128" s="2"/>
      <c r="CC128" s="2"/>
      <c r="CD128" s="2"/>
      <c r="CE128" s="2"/>
      <c r="CF128" s="2"/>
      <c r="CG128" s="2"/>
    </row>
    <row r="129" spans="1:85" s="288" customFormat="1" ht="9" hidden="1" customHeight="1" thickBot="1">
      <c r="A129" s="292"/>
      <c r="B129" s="292"/>
      <c r="C129" s="292"/>
      <c r="D129" s="292"/>
      <c r="E129" s="292"/>
      <c r="F129" s="292"/>
      <c r="G129" s="293"/>
      <c r="H129" s="314"/>
      <c r="I129" s="356"/>
      <c r="J129" s="316"/>
      <c r="K129" s="316"/>
      <c r="L129" s="368"/>
      <c r="M129" s="376"/>
      <c r="N129" s="316"/>
      <c r="O129" s="377"/>
      <c r="P129" s="378"/>
      <c r="Q129" s="319"/>
      <c r="R129" s="319"/>
      <c r="S129" s="319"/>
      <c r="T129" s="319"/>
      <c r="U129" s="319"/>
      <c r="V129" s="319"/>
      <c r="W129" s="360"/>
      <c r="X129" s="360"/>
      <c r="Y129" s="360"/>
      <c r="Z129" s="359"/>
      <c r="AA129" s="359"/>
      <c r="AB129" s="329" t="s">
        <v>251</v>
      </c>
      <c r="AC129" s="324"/>
      <c r="AD129" s="324"/>
      <c r="AE129" s="324"/>
      <c r="AF129" s="324"/>
      <c r="AG129" s="324"/>
      <c r="AH129" s="324"/>
      <c r="AI129" s="324"/>
      <c r="AJ129" s="324"/>
      <c r="AK129" s="324"/>
      <c r="AL129" s="324"/>
      <c r="AM129" s="324"/>
      <c r="AN129" s="324"/>
      <c r="AO129" s="324"/>
      <c r="AP129" s="324"/>
      <c r="AQ129" s="308">
        <f t="shared" si="0"/>
        <v>0</v>
      </c>
      <c r="AR129" s="308">
        <f t="shared" si="0"/>
        <v>0</v>
      </c>
      <c r="AS129" s="309">
        <f t="shared" si="4"/>
        <v>0</v>
      </c>
      <c r="AT129" s="309">
        <f t="shared" si="4"/>
        <v>0</v>
      </c>
      <c r="AU129" s="309">
        <f t="shared" si="5"/>
        <v>0</v>
      </c>
      <c r="AV129" s="310"/>
      <c r="AW129" s="309"/>
      <c r="AX129" s="309"/>
      <c r="AY129" s="309"/>
      <c r="AZ129" s="309"/>
      <c r="BA129" s="309"/>
      <c r="BB129" s="310"/>
      <c r="BC129" s="309"/>
      <c r="BD129" s="309"/>
      <c r="BE129" s="309"/>
      <c r="BF129" s="309"/>
      <c r="BG129" s="325"/>
      <c r="BH129" s="326"/>
      <c r="BI129" s="326"/>
      <c r="BJ129" s="326"/>
      <c r="BK129" s="326"/>
      <c r="BL129" s="327"/>
      <c r="BP129" s="2"/>
      <c r="BQ129" s="2"/>
      <c r="BR129" s="2"/>
      <c r="BS129" s="2"/>
      <c r="BT129" s="2"/>
      <c r="BU129" s="2"/>
      <c r="BV129" s="2"/>
      <c r="BW129" s="2"/>
      <c r="BX129" s="2"/>
      <c r="BY129" s="2"/>
      <c r="BZ129" s="2"/>
      <c r="CA129" s="2"/>
      <c r="CB129" s="2"/>
      <c r="CC129" s="2"/>
      <c r="CD129" s="2"/>
      <c r="CE129" s="2"/>
      <c r="CF129" s="2"/>
      <c r="CG129" s="2"/>
    </row>
    <row r="130" spans="1:85" s="288" customFormat="1" ht="9" hidden="1" customHeight="1" thickBot="1">
      <c r="A130" s="292"/>
      <c r="B130" s="292"/>
      <c r="C130" s="292"/>
      <c r="D130" s="292"/>
      <c r="E130" s="292"/>
      <c r="F130" s="292"/>
      <c r="G130" s="293"/>
      <c r="H130" s="314"/>
      <c r="I130" s="356"/>
      <c r="J130" s="316"/>
      <c r="K130" s="316"/>
      <c r="L130" s="368"/>
      <c r="M130" s="376"/>
      <c r="N130" s="316"/>
      <c r="O130" s="377"/>
      <c r="P130" s="378"/>
      <c r="Q130" s="319"/>
      <c r="R130" s="319"/>
      <c r="S130" s="319"/>
      <c r="T130" s="319"/>
      <c r="U130" s="319"/>
      <c r="V130" s="319"/>
      <c r="W130" s="360"/>
      <c r="X130" s="360"/>
      <c r="Y130" s="360"/>
      <c r="Z130" s="359"/>
      <c r="AA130" s="359"/>
      <c r="AB130" s="329" t="s">
        <v>252</v>
      </c>
      <c r="AC130" s="324"/>
      <c r="AD130" s="324"/>
      <c r="AE130" s="324"/>
      <c r="AF130" s="324"/>
      <c r="AG130" s="324"/>
      <c r="AH130" s="324"/>
      <c r="AI130" s="324"/>
      <c r="AJ130" s="324"/>
      <c r="AK130" s="324"/>
      <c r="AL130" s="324"/>
      <c r="AM130" s="324"/>
      <c r="AN130" s="324"/>
      <c r="AO130" s="324"/>
      <c r="AP130" s="324"/>
      <c r="AQ130" s="308">
        <f t="shared" si="0"/>
        <v>0</v>
      </c>
      <c r="AR130" s="308">
        <f t="shared" si="0"/>
        <v>0</v>
      </c>
      <c r="AS130" s="309">
        <f t="shared" si="4"/>
        <v>0</v>
      </c>
      <c r="AT130" s="309">
        <f t="shared" si="4"/>
        <v>0</v>
      </c>
      <c r="AU130" s="309">
        <f t="shared" si="5"/>
        <v>0</v>
      </c>
      <c r="AV130" s="310"/>
      <c r="AW130" s="309"/>
      <c r="AX130" s="309"/>
      <c r="AY130" s="309"/>
      <c r="AZ130" s="309"/>
      <c r="BA130" s="309"/>
      <c r="BB130" s="310"/>
      <c r="BC130" s="309"/>
      <c r="BD130" s="309"/>
      <c r="BE130" s="309"/>
      <c r="BF130" s="309"/>
      <c r="BG130" s="325"/>
      <c r="BH130" s="326"/>
      <c r="BI130" s="326"/>
      <c r="BJ130" s="326"/>
      <c r="BK130" s="326"/>
      <c r="BL130" s="327"/>
      <c r="BP130" s="2"/>
      <c r="BQ130" s="2"/>
      <c r="BR130" s="2"/>
      <c r="BS130" s="2"/>
      <c r="BT130" s="2"/>
      <c r="BU130" s="2"/>
      <c r="BV130" s="2"/>
      <c r="BW130" s="2"/>
      <c r="BX130" s="2"/>
      <c r="BY130" s="2"/>
      <c r="BZ130" s="2"/>
      <c r="CA130" s="2"/>
      <c r="CB130" s="2"/>
      <c r="CC130" s="2"/>
      <c r="CD130" s="2"/>
      <c r="CE130" s="2"/>
      <c r="CF130" s="2"/>
      <c r="CG130" s="2"/>
    </row>
    <row r="131" spans="1:85" s="288" customFormat="1" ht="9" hidden="1" customHeight="1" thickBot="1">
      <c r="A131" s="292"/>
      <c r="B131" s="292"/>
      <c r="C131" s="292"/>
      <c r="D131" s="292"/>
      <c r="E131" s="292"/>
      <c r="F131" s="292"/>
      <c r="G131" s="293"/>
      <c r="H131" s="314"/>
      <c r="I131" s="356"/>
      <c r="J131" s="316"/>
      <c r="K131" s="316"/>
      <c r="L131" s="368"/>
      <c r="M131" s="376"/>
      <c r="N131" s="316"/>
      <c r="O131" s="377"/>
      <c r="P131" s="378"/>
      <c r="Q131" s="319"/>
      <c r="R131" s="319"/>
      <c r="S131" s="319"/>
      <c r="T131" s="319"/>
      <c r="U131" s="319"/>
      <c r="V131" s="319"/>
      <c r="W131" s="360"/>
      <c r="X131" s="360"/>
      <c r="Y131" s="360"/>
      <c r="Z131" s="359"/>
      <c r="AA131" s="359"/>
      <c r="AB131" s="329" t="s">
        <v>253</v>
      </c>
      <c r="AC131" s="324"/>
      <c r="AD131" s="324"/>
      <c r="AE131" s="324"/>
      <c r="AF131" s="324"/>
      <c r="AG131" s="324"/>
      <c r="AH131" s="324"/>
      <c r="AI131" s="324"/>
      <c r="AJ131" s="324"/>
      <c r="AK131" s="324"/>
      <c r="AL131" s="324"/>
      <c r="AM131" s="324"/>
      <c r="AN131" s="324"/>
      <c r="AO131" s="324"/>
      <c r="AP131" s="324"/>
      <c r="AQ131" s="308">
        <f t="shared" si="0"/>
        <v>0</v>
      </c>
      <c r="AR131" s="308">
        <f t="shared" si="0"/>
        <v>0</v>
      </c>
      <c r="AS131" s="309">
        <f t="shared" si="4"/>
        <v>0</v>
      </c>
      <c r="AT131" s="309">
        <f t="shared" si="4"/>
        <v>0</v>
      </c>
      <c r="AU131" s="309">
        <f t="shared" si="5"/>
        <v>0</v>
      </c>
      <c r="AV131" s="310"/>
      <c r="AW131" s="309"/>
      <c r="AX131" s="309"/>
      <c r="AY131" s="309"/>
      <c r="AZ131" s="309"/>
      <c r="BA131" s="309"/>
      <c r="BB131" s="310"/>
      <c r="BC131" s="309"/>
      <c r="BD131" s="309"/>
      <c r="BE131" s="309"/>
      <c r="BF131" s="309"/>
      <c r="BG131" s="325"/>
      <c r="BH131" s="326"/>
      <c r="BI131" s="326"/>
      <c r="BJ131" s="326"/>
      <c r="BK131" s="326"/>
      <c r="BL131" s="327"/>
      <c r="BP131" s="2"/>
      <c r="BQ131" s="2"/>
      <c r="BR131" s="2"/>
      <c r="BS131" s="2"/>
      <c r="BT131" s="2"/>
      <c r="BU131" s="2"/>
      <c r="BV131" s="2"/>
      <c r="BW131" s="2"/>
      <c r="BX131" s="2"/>
      <c r="BY131" s="2"/>
      <c r="BZ131" s="2"/>
      <c r="CA131" s="2"/>
      <c r="CB131" s="2"/>
      <c r="CC131" s="2"/>
      <c r="CD131" s="2"/>
      <c r="CE131" s="2"/>
      <c r="CF131" s="2"/>
      <c r="CG131" s="2"/>
    </row>
    <row r="132" spans="1:85" s="288" customFormat="1" ht="9" hidden="1" customHeight="1" thickBot="1">
      <c r="A132" s="292"/>
      <c r="B132" s="292"/>
      <c r="C132" s="292"/>
      <c r="D132" s="292"/>
      <c r="E132" s="292"/>
      <c r="F132" s="292"/>
      <c r="G132" s="293"/>
      <c r="H132" s="314"/>
      <c r="I132" s="356"/>
      <c r="J132" s="316"/>
      <c r="K132" s="316"/>
      <c r="L132" s="368"/>
      <c r="M132" s="376"/>
      <c r="N132" s="316"/>
      <c r="O132" s="377"/>
      <c r="P132" s="378"/>
      <c r="Q132" s="319"/>
      <c r="R132" s="319"/>
      <c r="S132" s="319"/>
      <c r="T132" s="319"/>
      <c r="U132" s="319"/>
      <c r="V132" s="319"/>
      <c r="W132" s="360"/>
      <c r="X132" s="360"/>
      <c r="Y132" s="360"/>
      <c r="Z132" s="359"/>
      <c r="AA132" s="359"/>
      <c r="AB132" s="329" t="s">
        <v>254</v>
      </c>
      <c r="AC132" s="324"/>
      <c r="AD132" s="324"/>
      <c r="AE132" s="324"/>
      <c r="AF132" s="324"/>
      <c r="AG132" s="324"/>
      <c r="AH132" s="324"/>
      <c r="AI132" s="324"/>
      <c r="AJ132" s="324"/>
      <c r="AK132" s="324"/>
      <c r="AL132" s="324"/>
      <c r="AM132" s="324"/>
      <c r="AN132" s="324"/>
      <c r="AO132" s="324"/>
      <c r="AP132" s="324"/>
      <c r="AQ132" s="308">
        <f t="shared" si="0"/>
        <v>0</v>
      </c>
      <c r="AR132" s="308">
        <f t="shared" si="0"/>
        <v>0</v>
      </c>
      <c r="AS132" s="309">
        <f t="shared" si="4"/>
        <v>0</v>
      </c>
      <c r="AT132" s="309">
        <f t="shared" si="4"/>
        <v>0</v>
      </c>
      <c r="AU132" s="309">
        <f t="shared" si="5"/>
        <v>0</v>
      </c>
      <c r="AV132" s="310"/>
      <c r="AW132" s="309"/>
      <c r="AX132" s="309"/>
      <c r="AY132" s="309"/>
      <c r="AZ132" s="309"/>
      <c r="BA132" s="309"/>
      <c r="BB132" s="310"/>
      <c r="BC132" s="309"/>
      <c r="BD132" s="309"/>
      <c r="BE132" s="309"/>
      <c r="BF132" s="309"/>
      <c r="BG132" s="325"/>
      <c r="BH132" s="326"/>
      <c r="BI132" s="326"/>
      <c r="BJ132" s="326"/>
      <c r="BK132" s="326"/>
      <c r="BL132" s="327"/>
      <c r="BP132" s="2"/>
      <c r="BQ132" s="2"/>
      <c r="BR132" s="2"/>
      <c r="BS132" s="2"/>
      <c r="BT132" s="2"/>
      <c r="BU132" s="2"/>
      <c r="BV132" s="2"/>
      <c r="BW132" s="2"/>
      <c r="BX132" s="2"/>
      <c r="BY132" s="2"/>
      <c r="BZ132" s="2"/>
      <c r="CA132" s="2"/>
      <c r="CB132" s="2"/>
      <c r="CC132" s="2"/>
      <c r="CD132" s="2"/>
      <c r="CE132" s="2"/>
      <c r="CF132" s="2"/>
      <c r="CG132" s="2"/>
    </row>
    <row r="133" spans="1:85" s="288" customFormat="1" ht="9" hidden="1" customHeight="1" thickBot="1">
      <c r="A133" s="292"/>
      <c r="B133" s="292"/>
      <c r="C133" s="292"/>
      <c r="D133" s="292"/>
      <c r="E133" s="292"/>
      <c r="F133" s="292"/>
      <c r="G133" s="293"/>
      <c r="H133" s="314"/>
      <c r="I133" s="356"/>
      <c r="J133" s="316"/>
      <c r="K133" s="316"/>
      <c r="L133" s="368"/>
      <c r="M133" s="376"/>
      <c r="N133" s="316"/>
      <c r="O133" s="377"/>
      <c r="P133" s="378"/>
      <c r="Q133" s="319"/>
      <c r="R133" s="319"/>
      <c r="S133" s="319"/>
      <c r="T133" s="319"/>
      <c r="U133" s="319"/>
      <c r="V133" s="319"/>
      <c r="W133" s="360"/>
      <c r="X133" s="360"/>
      <c r="Y133" s="360"/>
      <c r="Z133" s="359"/>
      <c r="AA133" s="359"/>
      <c r="AB133" s="329" t="s">
        <v>255</v>
      </c>
      <c r="AC133" s="324"/>
      <c r="AD133" s="324"/>
      <c r="AE133" s="324"/>
      <c r="AF133" s="324"/>
      <c r="AG133" s="324"/>
      <c r="AH133" s="324"/>
      <c r="AI133" s="324"/>
      <c r="AJ133" s="324"/>
      <c r="AK133" s="324"/>
      <c r="AL133" s="324"/>
      <c r="AM133" s="324"/>
      <c r="AN133" s="324"/>
      <c r="AO133" s="324"/>
      <c r="AP133" s="324"/>
      <c r="AQ133" s="308">
        <f t="shared" si="0"/>
        <v>0</v>
      </c>
      <c r="AR133" s="308">
        <f t="shared" si="0"/>
        <v>0</v>
      </c>
      <c r="AS133" s="309">
        <f t="shared" si="4"/>
        <v>0</v>
      </c>
      <c r="AT133" s="309">
        <f t="shared" si="4"/>
        <v>0</v>
      </c>
      <c r="AU133" s="309">
        <f t="shared" si="5"/>
        <v>0</v>
      </c>
      <c r="AV133" s="310"/>
      <c r="AW133" s="309"/>
      <c r="AX133" s="309"/>
      <c r="AY133" s="309"/>
      <c r="AZ133" s="309"/>
      <c r="BA133" s="309"/>
      <c r="BB133" s="310"/>
      <c r="BC133" s="309"/>
      <c r="BD133" s="309"/>
      <c r="BE133" s="309"/>
      <c r="BF133" s="309"/>
      <c r="BG133" s="325"/>
      <c r="BH133" s="326"/>
      <c r="BI133" s="326"/>
      <c r="BJ133" s="326"/>
      <c r="BK133" s="326"/>
      <c r="BL133" s="327"/>
      <c r="BP133" s="2"/>
      <c r="BQ133" s="2"/>
      <c r="BR133" s="2"/>
      <c r="BS133" s="2"/>
      <c r="BT133" s="2"/>
      <c r="BU133" s="2"/>
      <c r="BV133" s="2"/>
      <c r="BW133" s="2"/>
      <c r="BX133" s="2"/>
      <c r="BY133" s="2"/>
      <c r="BZ133" s="2"/>
      <c r="CA133" s="2"/>
      <c r="CB133" s="2"/>
      <c r="CC133" s="2"/>
      <c r="CD133" s="2"/>
      <c r="CE133" s="2"/>
      <c r="CF133" s="2"/>
      <c r="CG133" s="2"/>
    </row>
    <row r="134" spans="1:85" s="288" customFormat="1" ht="9" hidden="1" customHeight="1" thickBot="1">
      <c r="A134" s="292"/>
      <c r="B134" s="292"/>
      <c r="C134" s="292"/>
      <c r="D134" s="292"/>
      <c r="E134" s="292"/>
      <c r="F134" s="292"/>
      <c r="G134" s="293"/>
      <c r="H134" s="314"/>
      <c r="I134" s="356"/>
      <c r="J134" s="316"/>
      <c r="K134" s="316"/>
      <c r="L134" s="368"/>
      <c r="M134" s="376"/>
      <c r="N134" s="316"/>
      <c r="O134" s="377"/>
      <c r="P134" s="378"/>
      <c r="Q134" s="319"/>
      <c r="R134" s="319"/>
      <c r="S134" s="319"/>
      <c r="T134" s="319"/>
      <c r="U134" s="319"/>
      <c r="V134" s="319"/>
      <c r="W134" s="360"/>
      <c r="X134" s="360"/>
      <c r="Y134" s="360"/>
      <c r="Z134" s="359"/>
      <c r="AA134" s="359"/>
      <c r="AB134" s="331" t="s">
        <v>256</v>
      </c>
      <c r="AC134" s="332">
        <f t="shared" ref="AC134:AP134" si="12">SUM(AC128:AC133)+IF(AC126=0,AC127,AC126)</f>
        <v>0</v>
      </c>
      <c r="AD134" s="332">
        <f t="shared" si="12"/>
        <v>0</v>
      </c>
      <c r="AE134" s="332">
        <f t="shared" si="12"/>
        <v>0</v>
      </c>
      <c r="AF134" s="332">
        <f t="shared" si="12"/>
        <v>0</v>
      </c>
      <c r="AG134" s="332">
        <f t="shared" si="12"/>
        <v>0</v>
      </c>
      <c r="AH134" s="332">
        <f t="shared" si="12"/>
        <v>0</v>
      </c>
      <c r="AI134" s="332">
        <f t="shared" si="12"/>
        <v>0</v>
      </c>
      <c r="AJ134" s="332">
        <f t="shared" si="12"/>
        <v>0</v>
      </c>
      <c r="AK134" s="332">
        <f t="shared" si="12"/>
        <v>0</v>
      </c>
      <c r="AL134" s="332">
        <f t="shared" si="12"/>
        <v>0</v>
      </c>
      <c r="AM134" s="332">
        <f t="shared" si="12"/>
        <v>0</v>
      </c>
      <c r="AN134" s="332">
        <f t="shared" si="12"/>
        <v>0</v>
      </c>
      <c r="AO134" s="332">
        <f t="shared" si="12"/>
        <v>0</v>
      </c>
      <c r="AP134" s="332">
        <f t="shared" si="12"/>
        <v>0</v>
      </c>
      <c r="AQ134" s="308">
        <f t="shared" si="0"/>
        <v>0</v>
      </c>
      <c r="AR134" s="308">
        <f t="shared" si="0"/>
        <v>0</v>
      </c>
      <c r="AS134" s="309">
        <f t="shared" si="4"/>
        <v>0</v>
      </c>
      <c r="AT134" s="309">
        <f t="shared" si="4"/>
        <v>0</v>
      </c>
      <c r="AU134" s="309">
        <f t="shared" si="5"/>
        <v>0</v>
      </c>
      <c r="AV134" s="310"/>
      <c r="AW134" s="309"/>
      <c r="AX134" s="309"/>
      <c r="AY134" s="309"/>
      <c r="AZ134" s="309"/>
      <c r="BA134" s="309"/>
      <c r="BB134" s="310"/>
      <c r="BC134" s="309"/>
      <c r="BD134" s="309"/>
      <c r="BE134" s="309"/>
      <c r="BF134" s="309"/>
      <c r="BG134" s="325"/>
      <c r="BH134" s="326"/>
      <c r="BI134" s="326"/>
      <c r="BJ134" s="326"/>
      <c r="BK134" s="326"/>
      <c r="BL134" s="327"/>
      <c r="BP134" s="2"/>
      <c r="BQ134" s="2"/>
      <c r="BR134" s="2"/>
      <c r="BS134" s="2"/>
      <c r="BT134" s="2"/>
      <c r="BU134" s="2"/>
      <c r="BV134" s="2"/>
      <c r="BW134" s="2"/>
      <c r="BX134" s="2"/>
      <c r="BY134" s="2"/>
      <c r="BZ134" s="2"/>
      <c r="CA134" s="2"/>
      <c r="CB134" s="2"/>
      <c r="CC134" s="2"/>
      <c r="CD134" s="2"/>
      <c r="CE134" s="2"/>
      <c r="CF134" s="2"/>
      <c r="CG134" s="2"/>
    </row>
    <row r="135" spans="1:85" s="288" customFormat="1" ht="9" hidden="1" customHeight="1" thickBot="1">
      <c r="A135" s="292"/>
      <c r="B135" s="292"/>
      <c r="C135" s="292"/>
      <c r="D135" s="292"/>
      <c r="E135" s="292"/>
      <c r="F135" s="292"/>
      <c r="G135" s="293"/>
      <c r="H135" s="334"/>
      <c r="I135" s="361"/>
      <c r="J135" s="336"/>
      <c r="K135" s="336"/>
      <c r="L135" s="370"/>
      <c r="M135" s="379"/>
      <c r="N135" s="336"/>
      <c r="O135" s="380"/>
      <c r="P135" s="381"/>
      <c r="Q135" s="339"/>
      <c r="R135" s="339"/>
      <c r="S135" s="339"/>
      <c r="T135" s="339"/>
      <c r="U135" s="339"/>
      <c r="V135" s="339"/>
      <c r="W135" s="365"/>
      <c r="X135" s="365"/>
      <c r="Y135" s="365"/>
      <c r="Z135" s="364"/>
      <c r="AA135" s="364"/>
      <c r="AB135" s="345" t="s">
        <v>257</v>
      </c>
      <c r="AC135" s="346"/>
      <c r="AD135" s="346"/>
      <c r="AE135" s="346"/>
      <c r="AF135" s="346"/>
      <c r="AG135" s="346"/>
      <c r="AH135" s="346"/>
      <c r="AI135" s="346"/>
      <c r="AJ135" s="346"/>
      <c r="AK135" s="346"/>
      <c r="AL135" s="346"/>
      <c r="AM135" s="346"/>
      <c r="AN135" s="346"/>
      <c r="AO135" s="346"/>
      <c r="AP135" s="346"/>
      <c r="AQ135" s="308">
        <f t="shared" si="0"/>
        <v>0</v>
      </c>
      <c r="AR135" s="308">
        <f t="shared" si="0"/>
        <v>0</v>
      </c>
      <c r="AS135" s="309">
        <f t="shared" si="4"/>
        <v>0</v>
      </c>
      <c r="AT135" s="309">
        <f t="shared" si="4"/>
        <v>0</v>
      </c>
      <c r="AU135" s="309">
        <f t="shared" si="5"/>
        <v>0</v>
      </c>
      <c r="AV135" s="310"/>
      <c r="AW135" s="309"/>
      <c r="AX135" s="309"/>
      <c r="AY135" s="309"/>
      <c r="AZ135" s="309"/>
      <c r="BA135" s="309"/>
      <c r="BB135" s="310"/>
      <c r="BC135" s="309"/>
      <c r="BD135" s="309"/>
      <c r="BE135" s="309"/>
      <c r="BF135" s="309"/>
      <c r="BG135" s="347"/>
      <c r="BH135" s="348"/>
      <c r="BI135" s="348"/>
      <c r="BJ135" s="348"/>
      <c r="BK135" s="348"/>
      <c r="BL135" s="349"/>
      <c r="BP135" s="2"/>
      <c r="BQ135" s="2"/>
      <c r="BR135" s="2"/>
      <c r="BS135" s="2"/>
      <c r="BT135" s="2"/>
      <c r="BU135" s="2"/>
      <c r="BV135" s="2"/>
      <c r="BW135" s="2"/>
      <c r="BX135" s="2"/>
      <c r="BY135" s="2"/>
      <c r="BZ135" s="2"/>
      <c r="CA135" s="2"/>
      <c r="CB135" s="2"/>
      <c r="CC135" s="2"/>
      <c r="CD135" s="2"/>
      <c r="CE135" s="2"/>
      <c r="CF135" s="2"/>
      <c r="CG135" s="2"/>
    </row>
    <row r="136" spans="1:85" s="288" customFormat="1" ht="15" hidden="1" customHeight="1" thickBot="1">
      <c r="A136" s="292" t="s">
        <v>284</v>
      </c>
      <c r="B136" s="292" t="s">
        <v>284</v>
      </c>
      <c r="C136" s="292" t="s">
        <v>227</v>
      </c>
      <c r="D136" s="292" t="s">
        <v>228</v>
      </c>
      <c r="E136" s="292" t="s">
        <v>259</v>
      </c>
      <c r="F136" s="292" t="s">
        <v>259</v>
      </c>
      <c r="G136" s="293">
        <v>14</v>
      </c>
      <c r="H136" s="294">
        <v>876</v>
      </c>
      <c r="I136" s="350" t="s">
        <v>285</v>
      </c>
      <c r="J136" s="351"/>
      <c r="K136" s="297"/>
      <c r="L136" s="366"/>
      <c r="M136" s="367" t="s">
        <v>286</v>
      </c>
      <c r="N136" s="297" t="s">
        <v>287</v>
      </c>
      <c r="O136" s="373">
        <v>1</v>
      </c>
      <c r="P136" s="382">
        <v>1</v>
      </c>
      <c r="Q136" s="300">
        <f>SUMIF('Actividades inversión 876'!$B$15:$B$52,'Metas inversión 876'!$B136,'Actividades inversión 876'!M$15:M$52)</f>
        <v>858500000</v>
      </c>
      <c r="R136" s="300">
        <f>SUMIF('Actividades inversión 876'!$B$15:$B$52,'Metas inversión 876'!$B136,'Actividades inversión 876'!N$15:N$52)</f>
        <v>786480000</v>
      </c>
      <c r="S136" s="300">
        <f>SUMIF('Actividades inversión 876'!$B$15:$B$52,'Metas inversión 876'!$B136,'Actividades inversión 876'!O$15:O$52)</f>
        <v>626480000</v>
      </c>
      <c r="T136" s="300">
        <f>SUMIF('Actividades inversión 876'!$B$15:$B$52,'Metas inversión 876'!$B136,'Actividades inversión 876'!P$15:P$52)</f>
        <v>15696667</v>
      </c>
      <c r="U136" s="300">
        <f>SUMIF('Actividades inversión 876'!$B$15:$B$52,'Metas inversión 876'!$B136,'Actividades inversión 876'!Q$15:Q$52)</f>
        <v>725831100</v>
      </c>
      <c r="V136" s="300">
        <f>SUMIF('Actividades inversión 876'!$B$15:$B$52,'Metas inversión 876'!$B136,'Actividades inversión 876'!R$15:R$52)</f>
        <v>485831100</v>
      </c>
      <c r="W136" s="353" t="s">
        <v>288</v>
      </c>
      <c r="X136" s="354" t="s">
        <v>289</v>
      </c>
      <c r="Y136" s="353" t="s">
        <v>290</v>
      </c>
      <c r="Z136" s="354" t="s">
        <v>236</v>
      </c>
      <c r="AA136" s="353"/>
      <c r="AB136" s="306" t="s">
        <v>237</v>
      </c>
      <c r="AC136" s="307"/>
      <c r="AD136" s="307"/>
      <c r="AE136" s="307"/>
      <c r="AF136" s="307"/>
      <c r="AG136" s="307"/>
      <c r="AH136" s="307"/>
      <c r="AI136" s="307"/>
      <c r="AJ136" s="307"/>
      <c r="AK136" s="307"/>
      <c r="AL136" s="307"/>
      <c r="AM136" s="307"/>
      <c r="AN136" s="307"/>
      <c r="AO136" s="307"/>
      <c r="AP136" s="307"/>
      <c r="AQ136" s="308">
        <f t="shared" si="0"/>
        <v>0</v>
      </c>
      <c r="AR136" s="308">
        <f t="shared" si="0"/>
        <v>0</v>
      </c>
      <c r="AS136" s="309">
        <f t="shared" si="4"/>
        <v>160000000</v>
      </c>
      <c r="AT136" s="309">
        <f t="shared" si="4"/>
        <v>610783333</v>
      </c>
      <c r="AU136" s="309">
        <f t="shared" si="5"/>
        <v>240000000</v>
      </c>
      <c r="AV136" s="310"/>
      <c r="AW136" s="309"/>
      <c r="AX136" s="309"/>
      <c r="AY136" s="309"/>
      <c r="AZ136" s="309"/>
      <c r="BA136" s="309"/>
      <c r="BB136" s="310"/>
      <c r="BC136" s="309"/>
      <c r="BD136" s="309"/>
      <c r="BE136" s="309"/>
      <c r="BF136" s="309"/>
      <c r="BG136" s="313">
        <f>SUM('[2]01-USAQUEN:99-METROPOLITANO'!N78)</f>
        <v>858500000</v>
      </c>
      <c r="BH136" s="313">
        <f>SUM('[2]01-USAQUEN:99-METROPOLITANO'!O78)</f>
        <v>786480000</v>
      </c>
      <c r="BI136" s="313">
        <f>SUM('[2]01-USAQUEN:99-METROPOLITANO'!P78)</f>
        <v>626480000</v>
      </c>
      <c r="BJ136" s="313">
        <f>SUM('[2]01-USAQUEN:99-METROPOLITANO'!Q78)</f>
        <v>15696667</v>
      </c>
      <c r="BK136" s="313">
        <f>SUM('[2]01-USAQUEN:99-METROPOLITANO'!R78)</f>
        <v>725831100</v>
      </c>
      <c r="BL136" s="313">
        <f>SUM('[2]01-USAQUEN:99-METROPOLITANO'!S78)</f>
        <v>485831100</v>
      </c>
      <c r="BP136" s="2"/>
      <c r="BQ136" s="2"/>
      <c r="BR136" s="2"/>
      <c r="BS136" s="2"/>
      <c r="BT136" s="2"/>
      <c r="BU136" s="2"/>
      <c r="BV136" s="2"/>
      <c r="BW136" s="2"/>
      <c r="BX136" s="2"/>
      <c r="BY136" s="2"/>
      <c r="BZ136" s="2"/>
      <c r="CA136" s="2"/>
      <c r="CB136" s="2"/>
      <c r="CC136" s="2"/>
      <c r="CD136" s="2"/>
      <c r="CE136" s="2"/>
      <c r="CF136" s="2"/>
      <c r="CG136" s="2"/>
    </row>
    <row r="137" spans="1:85" s="288" customFormat="1" ht="9" hidden="1" customHeight="1" thickBot="1">
      <c r="A137" s="292"/>
      <c r="B137" s="292"/>
      <c r="C137" s="292"/>
      <c r="D137" s="292"/>
      <c r="E137" s="292"/>
      <c r="F137" s="292"/>
      <c r="G137" s="293"/>
      <c r="H137" s="314"/>
      <c r="I137" s="356"/>
      <c r="J137" s="316"/>
      <c r="K137" s="316"/>
      <c r="L137" s="368"/>
      <c r="M137" s="369"/>
      <c r="N137" s="316"/>
      <c r="O137" s="377"/>
      <c r="P137" s="383"/>
      <c r="Q137" s="319"/>
      <c r="R137" s="319"/>
      <c r="S137" s="319"/>
      <c r="T137" s="319"/>
      <c r="U137" s="319"/>
      <c r="V137" s="319"/>
      <c r="W137" s="359"/>
      <c r="X137" s="360"/>
      <c r="Y137" s="359"/>
      <c r="Z137" s="360"/>
      <c r="AA137" s="358"/>
      <c r="AB137" s="323" t="s">
        <v>240</v>
      </c>
      <c r="AC137" s="324"/>
      <c r="AD137" s="324"/>
      <c r="AE137" s="324"/>
      <c r="AF137" s="324"/>
      <c r="AG137" s="324"/>
      <c r="AH137" s="324"/>
      <c r="AI137" s="324"/>
      <c r="AJ137" s="324"/>
      <c r="AK137" s="324"/>
      <c r="AL137" s="324"/>
      <c r="AM137" s="324"/>
      <c r="AN137" s="324"/>
      <c r="AO137" s="324"/>
      <c r="AP137" s="324"/>
      <c r="AQ137" s="308">
        <f t="shared" ref="AQ137:AR221" si="13">+AC137+AE137+AG137+AI137+AK137+AM137+AO137</f>
        <v>0</v>
      </c>
      <c r="AR137" s="308">
        <f t="shared" si="13"/>
        <v>0</v>
      </c>
      <c r="AS137" s="309">
        <f t="shared" si="4"/>
        <v>0</v>
      </c>
      <c r="AT137" s="309">
        <f t="shared" si="4"/>
        <v>0</v>
      </c>
      <c r="AU137" s="309">
        <f t="shared" si="5"/>
        <v>0</v>
      </c>
      <c r="AV137" s="310"/>
      <c r="AW137" s="309"/>
      <c r="AX137" s="309"/>
      <c r="AY137" s="309"/>
      <c r="AZ137" s="309"/>
      <c r="BA137" s="309"/>
      <c r="BB137" s="310"/>
      <c r="BC137" s="309"/>
      <c r="BD137" s="309"/>
      <c r="BE137" s="309"/>
      <c r="BF137" s="309"/>
      <c r="BG137" s="325"/>
      <c r="BH137" s="326"/>
      <c r="BI137" s="326"/>
      <c r="BJ137" s="326"/>
      <c r="BK137" s="326"/>
      <c r="BL137" s="327"/>
      <c r="BP137" s="2"/>
      <c r="BQ137" s="2"/>
      <c r="BR137" s="2"/>
      <c r="BS137" s="2"/>
      <c r="BT137" s="2"/>
      <c r="BU137" s="2"/>
      <c r="BV137" s="2"/>
      <c r="BW137" s="2"/>
      <c r="BX137" s="2"/>
      <c r="BY137" s="2"/>
      <c r="BZ137" s="2"/>
      <c r="CA137" s="2"/>
      <c r="CB137" s="2"/>
      <c r="CC137" s="2"/>
      <c r="CD137" s="2"/>
      <c r="CE137" s="2"/>
      <c r="CF137" s="2"/>
      <c r="CG137" s="2"/>
    </row>
    <row r="138" spans="1:85" s="288" customFormat="1" ht="9" hidden="1" customHeight="1" thickBot="1">
      <c r="A138" s="292"/>
      <c r="B138" s="292"/>
      <c r="C138" s="292"/>
      <c r="D138" s="292"/>
      <c r="E138" s="292"/>
      <c r="F138" s="292"/>
      <c r="G138" s="293"/>
      <c r="H138" s="314"/>
      <c r="I138" s="356"/>
      <c r="J138" s="316"/>
      <c r="K138" s="316"/>
      <c r="L138" s="368"/>
      <c r="M138" s="369"/>
      <c r="N138" s="316"/>
      <c r="O138" s="377"/>
      <c r="P138" s="383"/>
      <c r="Q138" s="319"/>
      <c r="R138" s="319"/>
      <c r="S138" s="319"/>
      <c r="T138" s="319"/>
      <c r="U138" s="319"/>
      <c r="V138" s="319"/>
      <c r="W138" s="359"/>
      <c r="X138" s="360"/>
      <c r="Y138" s="359"/>
      <c r="Z138" s="360"/>
      <c r="AA138" s="358"/>
      <c r="AB138" s="323" t="s">
        <v>242</v>
      </c>
      <c r="AC138" s="324"/>
      <c r="AD138" s="324"/>
      <c r="AE138" s="324"/>
      <c r="AF138" s="324"/>
      <c r="AG138" s="324"/>
      <c r="AH138" s="324"/>
      <c r="AI138" s="324"/>
      <c r="AJ138" s="324"/>
      <c r="AK138" s="324"/>
      <c r="AL138" s="324"/>
      <c r="AM138" s="324"/>
      <c r="AN138" s="324"/>
      <c r="AO138" s="324"/>
      <c r="AP138" s="324"/>
      <c r="AQ138" s="308">
        <f t="shared" si="13"/>
        <v>0</v>
      </c>
      <c r="AR138" s="308">
        <f t="shared" si="13"/>
        <v>0</v>
      </c>
      <c r="AS138" s="309">
        <f t="shared" si="4"/>
        <v>0</v>
      </c>
      <c r="AT138" s="309">
        <f t="shared" si="4"/>
        <v>0</v>
      </c>
      <c r="AU138" s="309">
        <f t="shared" si="5"/>
        <v>0</v>
      </c>
      <c r="AV138" s="310"/>
      <c r="AW138" s="309"/>
      <c r="AX138" s="309"/>
      <c r="AY138" s="309"/>
      <c r="AZ138" s="309"/>
      <c r="BA138" s="309"/>
      <c r="BB138" s="310"/>
      <c r="BC138" s="309"/>
      <c r="BD138" s="309"/>
      <c r="BE138" s="309"/>
      <c r="BF138" s="309"/>
      <c r="BG138" s="325"/>
      <c r="BH138" s="326"/>
      <c r="BI138" s="326"/>
      <c r="BJ138" s="326"/>
      <c r="BK138" s="326"/>
      <c r="BL138" s="327"/>
      <c r="BP138" s="2"/>
      <c r="BQ138" s="2"/>
      <c r="BR138" s="2"/>
      <c r="BS138" s="2"/>
      <c r="BT138" s="2"/>
      <c r="BU138" s="2"/>
      <c r="BV138" s="2"/>
      <c r="BW138" s="2"/>
      <c r="BX138" s="2"/>
      <c r="BY138" s="2"/>
      <c r="BZ138" s="2"/>
      <c r="CA138" s="2"/>
      <c r="CB138" s="2"/>
      <c r="CC138" s="2"/>
      <c r="CD138" s="2"/>
      <c r="CE138" s="2"/>
      <c r="CF138" s="2"/>
      <c r="CG138" s="2"/>
    </row>
    <row r="139" spans="1:85" s="288" customFormat="1" ht="9" hidden="1" customHeight="1" thickBot="1">
      <c r="A139" s="292"/>
      <c r="B139" s="292"/>
      <c r="C139" s="292"/>
      <c r="D139" s="292"/>
      <c r="E139" s="292"/>
      <c r="F139" s="292"/>
      <c r="G139" s="293"/>
      <c r="H139" s="314"/>
      <c r="I139" s="356"/>
      <c r="J139" s="316"/>
      <c r="K139" s="316"/>
      <c r="L139" s="368"/>
      <c r="M139" s="369"/>
      <c r="N139" s="316"/>
      <c r="O139" s="377"/>
      <c r="P139" s="383"/>
      <c r="Q139" s="319"/>
      <c r="R139" s="319"/>
      <c r="S139" s="319"/>
      <c r="T139" s="319"/>
      <c r="U139" s="319"/>
      <c r="V139" s="319"/>
      <c r="W139" s="359"/>
      <c r="X139" s="360"/>
      <c r="Y139" s="359"/>
      <c r="Z139" s="360"/>
      <c r="AA139" s="358"/>
      <c r="AB139" s="323" t="s">
        <v>245</v>
      </c>
      <c r="AC139" s="324"/>
      <c r="AD139" s="324"/>
      <c r="AE139" s="324"/>
      <c r="AF139" s="324"/>
      <c r="AG139" s="324"/>
      <c r="AH139" s="324"/>
      <c r="AI139" s="324"/>
      <c r="AJ139" s="324"/>
      <c r="AK139" s="324"/>
      <c r="AL139" s="324"/>
      <c r="AM139" s="324"/>
      <c r="AN139" s="324"/>
      <c r="AO139" s="324"/>
      <c r="AP139" s="324"/>
      <c r="AQ139" s="308">
        <f t="shared" si="13"/>
        <v>0</v>
      </c>
      <c r="AR139" s="308">
        <f t="shared" si="13"/>
        <v>0</v>
      </c>
      <c r="AS139" s="309">
        <f t="shared" si="4"/>
        <v>0</v>
      </c>
      <c r="AT139" s="309">
        <f t="shared" si="4"/>
        <v>0</v>
      </c>
      <c r="AU139" s="309">
        <f t="shared" si="5"/>
        <v>0</v>
      </c>
      <c r="AV139" s="310"/>
      <c r="AW139" s="309"/>
      <c r="AX139" s="309"/>
      <c r="AY139" s="309"/>
      <c r="AZ139" s="309"/>
      <c r="BA139" s="309"/>
      <c r="BB139" s="310"/>
      <c r="BC139" s="309"/>
      <c r="BD139" s="309"/>
      <c r="BE139" s="309"/>
      <c r="BF139" s="309"/>
      <c r="BG139" s="325"/>
      <c r="BH139" s="326"/>
      <c r="BI139" s="326"/>
      <c r="BJ139" s="326"/>
      <c r="BK139" s="326"/>
      <c r="BL139" s="327"/>
      <c r="BP139" s="2"/>
      <c r="BQ139" s="2"/>
      <c r="BR139" s="2"/>
      <c r="BS139" s="2"/>
      <c r="BT139" s="2"/>
      <c r="BU139" s="2"/>
      <c r="BV139" s="2"/>
      <c r="BW139" s="2"/>
      <c r="BX139" s="2"/>
      <c r="BY139" s="2"/>
      <c r="BZ139" s="2"/>
      <c r="CA139" s="2"/>
      <c r="CB139" s="2"/>
      <c r="CC139" s="2"/>
      <c r="CD139" s="2"/>
      <c r="CE139" s="2"/>
      <c r="CF139" s="2"/>
      <c r="CG139" s="2"/>
    </row>
    <row r="140" spans="1:85" s="288" customFormat="1" ht="9" hidden="1" customHeight="1" thickBot="1">
      <c r="A140" s="292"/>
      <c r="B140" s="292"/>
      <c r="C140" s="292"/>
      <c r="D140" s="292"/>
      <c r="E140" s="292"/>
      <c r="F140" s="292"/>
      <c r="G140" s="293"/>
      <c r="H140" s="314"/>
      <c r="I140" s="356"/>
      <c r="J140" s="316"/>
      <c r="K140" s="316"/>
      <c r="L140" s="368"/>
      <c r="M140" s="369"/>
      <c r="N140" s="316"/>
      <c r="O140" s="377"/>
      <c r="P140" s="383"/>
      <c r="Q140" s="319"/>
      <c r="R140" s="319"/>
      <c r="S140" s="319"/>
      <c r="T140" s="319"/>
      <c r="U140" s="319"/>
      <c r="V140" s="319"/>
      <c r="W140" s="359"/>
      <c r="X140" s="360"/>
      <c r="Y140" s="359"/>
      <c r="Z140" s="360"/>
      <c r="AA140" s="358"/>
      <c r="AB140" s="323" t="s">
        <v>246</v>
      </c>
      <c r="AC140" s="324"/>
      <c r="AD140" s="324"/>
      <c r="AE140" s="324"/>
      <c r="AF140" s="324"/>
      <c r="AG140" s="324"/>
      <c r="AH140" s="324"/>
      <c r="AI140" s="324"/>
      <c r="AJ140" s="324"/>
      <c r="AK140" s="324"/>
      <c r="AL140" s="324"/>
      <c r="AM140" s="324"/>
      <c r="AN140" s="324"/>
      <c r="AO140" s="324"/>
      <c r="AP140" s="324"/>
      <c r="AQ140" s="308">
        <f t="shared" si="13"/>
        <v>0</v>
      </c>
      <c r="AR140" s="308">
        <f t="shared" si="13"/>
        <v>0</v>
      </c>
      <c r="AS140" s="309">
        <f t="shared" si="4"/>
        <v>0</v>
      </c>
      <c r="AT140" s="309">
        <f t="shared" si="4"/>
        <v>0</v>
      </c>
      <c r="AU140" s="309">
        <f t="shared" si="5"/>
        <v>0</v>
      </c>
      <c r="AV140" s="310"/>
      <c r="AW140" s="309"/>
      <c r="AX140" s="309"/>
      <c r="AY140" s="309"/>
      <c r="AZ140" s="309"/>
      <c r="BA140" s="309"/>
      <c r="BB140" s="310"/>
      <c r="BC140" s="309"/>
      <c r="BD140" s="309"/>
      <c r="BE140" s="309"/>
      <c r="BF140" s="309"/>
      <c r="BG140" s="325"/>
      <c r="BH140" s="326"/>
      <c r="BI140" s="326"/>
      <c r="BJ140" s="326"/>
      <c r="BK140" s="326"/>
      <c r="BL140" s="327"/>
      <c r="BP140" s="2"/>
      <c r="BQ140" s="2"/>
      <c r="BR140" s="2"/>
      <c r="BS140" s="2"/>
      <c r="BT140" s="2"/>
      <c r="BU140" s="2"/>
      <c r="BV140" s="2"/>
      <c r="BW140" s="2"/>
      <c r="BX140" s="2"/>
      <c r="BY140" s="2"/>
      <c r="BZ140" s="2"/>
      <c r="CA140" s="2"/>
      <c r="CB140" s="2"/>
      <c r="CC140" s="2"/>
      <c r="CD140" s="2"/>
      <c r="CE140" s="2"/>
      <c r="CF140" s="2"/>
      <c r="CG140" s="2"/>
    </row>
    <row r="141" spans="1:85" s="288" customFormat="1" ht="9" hidden="1" customHeight="1" thickBot="1">
      <c r="A141" s="292"/>
      <c r="B141" s="292"/>
      <c r="C141" s="292"/>
      <c r="D141" s="292"/>
      <c r="E141" s="292"/>
      <c r="F141" s="292"/>
      <c r="G141" s="293"/>
      <c r="H141" s="314"/>
      <c r="I141" s="356"/>
      <c r="J141" s="316"/>
      <c r="K141" s="316"/>
      <c r="L141" s="368"/>
      <c r="M141" s="369"/>
      <c r="N141" s="316"/>
      <c r="O141" s="377"/>
      <c r="P141" s="383"/>
      <c r="Q141" s="319"/>
      <c r="R141" s="319"/>
      <c r="S141" s="319"/>
      <c r="T141" s="319"/>
      <c r="U141" s="319"/>
      <c r="V141" s="319"/>
      <c r="W141" s="359"/>
      <c r="X141" s="360"/>
      <c r="Y141" s="359"/>
      <c r="Z141" s="360"/>
      <c r="AA141" s="358"/>
      <c r="AB141" s="329" t="s">
        <v>247</v>
      </c>
      <c r="AC141" s="324"/>
      <c r="AD141" s="324"/>
      <c r="AE141" s="324"/>
      <c r="AF141" s="324"/>
      <c r="AG141" s="324"/>
      <c r="AH141" s="324"/>
      <c r="AI141" s="324"/>
      <c r="AJ141" s="324"/>
      <c r="AK141" s="324"/>
      <c r="AL141" s="324"/>
      <c r="AM141" s="324"/>
      <c r="AN141" s="324"/>
      <c r="AO141" s="324"/>
      <c r="AP141" s="324"/>
      <c r="AQ141" s="308">
        <f t="shared" si="13"/>
        <v>0</v>
      </c>
      <c r="AR141" s="308">
        <f t="shared" si="13"/>
        <v>0</v>
      </c>
      <c r="AS141" s="309">
        <f t="shared" si="4"/>
        <v>0</v>
      </c>
      <c r="AT141" s="309">
        <f t="shared" si="4"/>
        <v>0</v>
      </c>
      <c r="AU141" s="309">
        <f t="shared" si="5"/>
        <v>0</v>
      </c>
      <c r="AV141" s="310"/>
      <c r="AW141" s="309"/>
      <c r="AX141" s="309"/>
      <c r="AY141" s="309"/>
      <c r="AZ141" s="309"/>
      <c r="BA141" s="309"/>
      <c r="BB141" s="310"/>
      <c r="BC141" s="309"/>
      <c r="BD141" s="309"/>
      <c r="BE141" s="309"/>
      <c r="BF141" s="309"/>
      <c r="BG141" s="325"/>
      <c r="BH141" s="326"/>
      <c r="BI141" s="326"/>
      <c r="BJ141" s="326"/>
      <c r="BK141" s="326"/>
      <c r="BL141" s="327"/>
      <c r="BP141" s="2"/>
      <c r="BQ141" s="2"/>
      <c r="BR141" s="2"/>
      <c r="BS141" s="2"/>
      <c r="BT141" s="2"/>
      <c r="BU141" s="2"/>
      <c r="BV141" s="2"/>
      <c r="BW141" s="2"/>
      <c r="BX141" s="2"/>
      <c r="BY141" s="2"/>
      <c r="BZ141" s="2"/>
      <c r="CA141" s="2"/>
      <c r="CB141" s="2"/>
      <c r="CC141" s="2"/>
      <c r="CD141" s="2"/>
      <c r="CE141" s="2"/>
      <c r="CF141" s="2"/>
      <c r="CG141" s="2"/>
    </row>
    <row r="142" spans="1:85" s="288" customFormat="1" ht="9" hidden="1" customHeight="1" thickBot="1">
      <c r="A142" s="292"/>
      <c r="B142" s="292"/>
      <c r="C142" s="292"/>
      <c r="D142" s="292"/>
      <c r="E142" s="292"/>
      <c r="F142" s="292"/>
      <c r="G142" s="293"/>
      <c r="H142" s="314"/>
      <c r="I142" s="356"/>
      <c r="J142" s="316"/>
      <c r="K142" s="316"/>
      <c r="L142" s="368"/>
      <c r="M142" s="369"/>
      <c r="N142" s="316"/>
      <c r="O142" s="377"/>
      <c r="P142" s="383"/>
      <c r="Q142" s="319"/>
      <c r="R142" s="319"/>
      <c r="S142" s="319"/>
      <c r="T142" s="319"/>
      <c r="U142" s="319"/>
      <c r="V142" s="319"/>
      <c r="W142" s="359"/>
      <c r="X142" s="360"/>
      <c r="Y142" s="359"/>
      <c r="Z142" s="360"/>
      <c r="AA142" s="358"/>
      <c r="AB142" s="331" t="s">
        <v>248</v>
      </c>
      <c r="AC142" s="332">
        <f t="shared" ref="AC142:AP142" si="14">SUM(AC136:AC141)</f>
        <v>0</v>
      </c>
      <c r="AD142" s="332">
        <f t="shared" si="14"/>
        <v>0</v>
      </c>
      <c r="AE142" s="332">
        <f t="shared" si="14"/>
        <v>0</v>
      </c>
      <c r="AF142" s="332">
        <f t="shared" si="14"/>
        <v>0</v>
      </c>
      <c r="AG142" s="332">
        <f t="shared" si="14"/>
        <v>0</v>
      </c>
      <c r="AH142" s="332">
        <f t="shared" si="14"/>
        <v>0</v>
      </c>
      <c r="AI142" s="332">
        <f t="shared" si="14"/>
        <v>0</v>
      </c>
      <c r="AJ142" s="332">
        <f t="shared" si="14"/>
        <v>0</v>
      </c>
      <c r="AK142" s="332">
        <f t="shared" si="14"/>
        <v>0</v>
      </c>
      <c r="AL142" s="332">
        <f t="shared" si="14"/>
        <v>0</v>
      </c>
      <c r="AM142" s="332">
        <f t="shared" si="14"/>
        <v>0</v>
      </c>
      <c r="AN142" s="332">
        <f t="shared" si="14"/>
        <v>0</v>
      </c>
      <c r="AO142" s="332">
        <f t="shared" si="14"/>
        <v>0</v>
      </c>
      <c r="AP142" s="332">
        <f t="shared" si="14"/>
        <v>0</v>
      </c>
      <c r="AQ142" s="308">
        <f t="shared" si="13"/>
        <v>0</v>
      </c>
      <c r="AR142" s="308">
        <f t="shared" si="13"/>
        <v>0</v>
      </c>
      <c r="AS142" s="309">
        <f t="shared" si="4"/>
        <v>0</v>
      </c>
      <c r="AT142" s="309">
        <f t="shared" si="4"/>
        <v>0</v>
      </c>
      <c r="AU142" s="309">
        <f t="shared" si="5"/>
        <v>0</v>
      </c>
      <c r="AV142" s="310"/>
      <c r="AW142" s="309"/>
      <c r="AX142" s="309"/>
      <c r="AY142" s="309"/>
      <c r="AZ142" s="309"/>
      <c r="BA142" s="309"/>
      <c r="BB142" s="310"/>
      <c r="BC142" s="309"/>
      <c r="BD142" s="309"/>
      <c r="BE142" s="309"/>
      <c r="BF142" s="309"/>
      <c r="BG142" s="325"/>
      <c r="BH142" s="326"/>
      <c r="BI142" s="326"/>
      <c r="BJ142" s="326"/>
      <c r="BK142" s="326"/>
      <c r="BL142" s="327"/>
      <c r="BP142" s="2"/>
      <c r="BQ142" s="2"/>
      <c r="BR142" s="2"/>
      <c r="BS142" s="2"/>
      <c r="BT142" s="2"/>
      <c r="BU142" s="2"/>
      <c r="BV142" s="2"/>
      <c r="BW142" s="2"/>
      <c r="BX142" s="2"/>
      <c r="BY142" s="2"/>
      <c r="BZ142" s="2"/>
      <c r="CA142" s="2"/>
      <c r="CB142" s="2"/>
      <c r="CC142" s="2"/>
      <c r="CD142" s="2"/>
      <c r="CE142" s="2"/>
      <c r="CF142" s="2"/>
      <c r="CG142" s="2"/>
    </row>
    <row r="143" spans="1:85" s="288" customFormat="1" ht="9" hidden="1" customHeight="1" thickBot="1">
      <c r="A143" s="292"/>
      <c r="B143" s="292"/>
      <c r="C143" s="292"/>
      <c r="D143" s="292"/>
      <c r="E143" s="292"/>
      <c r="F143" s="292"/>
      <c r="G143" s="293"/>
      <c r="H143" s="314"/>
      <c r="I143" s="356"/>
      <c r="J143" s="316"/>
      <c r="K143" s="316"/>
      <c r="L143" s="368"/>
      <c r="M143" s="369"/>
      <c r="N143" s="316"/>
      <c r="O143" s="377"/>
      <c r="P143" s="383"/>
      <c r="Q143" s="319"/>
      <c r="R143" s="319"/>
      <c r="S143" s="319"/>
      <c r="T143" s="319"/>
      <c r="U143" s="319"/>
      <c r="V143" s="319"/>
      <c r="W143" s="359"/>
      <c r="X143" s="360"/>
      <c r="Y143" s="359"/>
      <c r="Z143" s="360"/>
      <c r="AA143" s="358"/>
      <c r="AB143" s="323" t="s">
        <v>249</v>
      </c>
      <c r="AC143" s="324"/>
      <c r="AD143" s="324"/>
      <c r="AE143" s="324"/>
      <c r="AF143" s="324"/>
      <c r="AG143" s="324"/>
      <c r="AH143" s="324"/>
      <c r="AI143" s="324"/>
      <c r="AJ143" s="324"/>
      <c r="AK143" s="324"/>
      <c r="AL143" s="324"/>
      <c r="AM143" s="324"/>
      <c r="AN143" s="324"/>
      <c r="AO143" s="324"/>
      <c r="AP143" s="324"/>
      <c r="AQ143" s="308">
        <f t="shared" si="13"/>
        <v>0</v>
      </c>
      <c r="AR143" s="308">
        <f t="shared" si="13"/>
        <v>0</v>
      </c>
      <c r="AS143" s="309">
        <f t="shared" si="4"/>
        <v>0</v>
      </c>
      <c r="AT143" s="309">
        <f t="shared" si="4"/>
        <v>0</v>
      </c>
      <c r="AU143" s="309">
        <f t="shared" si="5"/>
        <v>0</v>
      </c>
      <c r="AV143" s="310"/>
      <c r="AW143" s="309"/>
      <c r="AX143" s="309"/>
      <c r="AY143" s="309"/>
      <c r="AZ143" s="309"/>
      <c r="BA143" s="309"/>
      <c r="BB143" s="310"/>
      <c r="BC143" s="309"/>
      <c r="BD143" s="309"/>
      <c r="BE143" s="309"/>
      <c r="BF143" s="309"/>
      <c r="BG143" s="325"/>
      <c r="BH143" s="326"/>
      <c r="BI143" s="326"/>
      <c r="BJ143" s="326"/>
      <c r="BK143" s="326"/>
      <c r="BL143" s="327"/>
      <c r="BP143" s="2"/>
      <c r="BQ143" s="2"/>
      <c r="BR143" s="2"/>
      <c r="BS143" s="2"/>
      <c r="BT143" s="2"/>
      <c r="BU143" s="2"/>
      <c r="BV143" s="2"/>
      <c r="BW143" s="2"/>
      <c r="BX143" s="2"/>
      <c r="BY143" s="2"/>
      <c r="BZ143" s="2"/>
      <c r="CA143" s="2"/>
      <c r="CB143" s="2"/>
      <c r="CC143" s="2"/>
      <c r="CD143" s="2"/>
      <c r="CE143" s="2"/>
      <c r="CF143" s="2"/>
      <c r="CG143" s="2"/>
    </row>
    <row r="144" spans="1:85" s="288" customFormat="1" ht="9" hidden="1" customHeight="1" thickBot="1">
      <c r="A144" s="292"/>
      <c r="B144" s="292"/>
      <c r="C144" s="292"/>
      <c r="D144" s="292"/>
      <c r="E144" s="292"/>
      <c r="F144" s="292"/>
      <c r="G144" s="293"/>
      <c r="H144" s="314"/>
      <c r="I144" s="356"/>
      <c r="J144" s="316"/>
      <c r="K144" s="316"/>
      <c r="L144" s="368"/>
      <c r="M144" s="369"/>
      <c r="N144" s="316"/>
      <c r="O144" s="377"/>
      <c r="P144" s="383"/>
      <c r="Q144" s="319"/>
      <c r="R144" s="319"/>
      <c r="S144" s="319"/>
      <c r="T144" s="319"/>
      <c r="U144" s="319"/>
      <c r="V144" s="319"/>
      <c r="W144" s="359"/>
      <c r="X144" s="360"/>
      <c r="Y144" s="359"/>
      <c r="Z144" s="360"/>
      <c r="AA144" s="358"/>
      <c r="AB144" s="323" t="s">
        <v>250</v>
      </c>
      <c r="AC144" s="324"/>
      <c r="AD144" s="324"/>
      <c r="AE144" s="324"/>
      <c r="AF144" s="324"/>
      <c r="AG144" s="324"/>
      <c r="AH144" s="324"/>
      <c r="AI144" s="324"/>
      <c r="AJ144" s="324"/>
      <c r="AK144" s="324"/>
      <c r="AL144" s="324"/>
      <c r="AM144" s="324"/>
      <c r="AN144" s="324"/>
      <c r="AO144" s="324"/>
      <c r="AP144" s="324"/>
      <c r="AQ144" s="308">
        <f t="shared" si="13"/>
        <v>0</v>
      </c>
      <c r="AR144" s="308">
        <f t="shared" si="13"/>
        <v>0</v>
      </c>
      <c r="AS144" s="309">
        <f t="shared" si="4"/>
        <v>0</v>
      </c>
      <c r="AT144" s="309">
        <f t="shared" si="4"/>
        <v>0</v>
      </c>
      <c r="AU144" s="309">
        <f t="shared" si="5"/>
        <v>0</v>
      </c>
      <c r="AV144" s="310"/>
      <c r="AW144" s="309"/>
      <c r="AX144" s="309"/>
      <c r="AY144" s="309"/>
      <c r="AZ144" s="309"/>
      <c r="BA144" s="309"/>
      <c r="BB144" s="310"/>
      <c r="BC144" s="309"/>
      <c r="BD144" s="309"/>
      <c r="BE144" s="309"/>
      <c r="BF144" s="309"/>
      <c r="BG144" s="325"/>
      <c r="BH144" s="326"/>
      <c r="BI144" s="326"/>
      <c r="BJ144" s="326"/>
      <c r="BK144" s="326"/>
      <c r="BL144" s="327"/>
      <c r="BP144" s="2"/>
      <c r="BQ144" s="2"/>
      <c r="BR144" s="2"/>
      <c r="BS144" s="2"/>
      <c r="BT144" s="2"/>
      <c r="BU144" s="2"/>
      <c r="BV144" s="2"/>
      <c r="BW144" s="2"/>
      <c r="BX144" s="2"/>
      <c r="BY144" s="2"/>
      <c r="BZ144" s="2"/>
      <c r="CA144" s="2"/>
      <c r="CB144" s="2"/>
      <c r="CC144" s="2"/>
      <c r="CD144" s="2"/>
      <c r="CE144" s="2"/>
      <c r="CF144" s="2"/>
      <c r="CG144" s="2"/>
    </row>
    <row r="145" spans="1:85" s="288" customFormat="1" ht="9" hidden="1" customHeight="1" thickBot="1">
      <c r="A145" s="292"/>
      <c r="B145" s="292"/>
      <c r="C145" s="292"/>
      <c r="D145" s="292"/>
      <c r="E145" s="292"/>
      <c r="F145" s="292"/>
      <c r="G145" s="293"/>
      <c r="H145" s="314"/>
      <c r="I145" s="356"/>
      <c r="J145" s="316"/>
      <c r="K145" s="316"/>
      <c r="L145" s="368"/>
      <c r="M145" s="369"/>
      <c r="N145" s="316"/>
      <c r="O145" s="377"/>
      <c r="P145" s="383"/>
      <c r="Q145" s="319"/>
      <c r="R145" s="319"/>
      <c r="S145" s="319"/>
      <c r="T145" s="319"/>
      <c r="U145" s="319"/>
      <c r="V145" s="319"/>
      <c r="W145" s="359"/>
      <c r="X145" s="360"/>
      <c r="Y145" s="359"/>
      <c r="Z145" s="360"/>
      <c r="AA145" s="358"/>
      <c r="AB145" s="329" t="s">
        <v>251</v>
      </c>
      <c r="AC145" s="324"/>
      <c r="AD145" s="324"/>
      <c r="AE145" s="324"/>
      <c r="AF145" s="324"/>
      <c r="AG145" s="324"/>
      <c r="AH145" s="324"/>
      <c r="AI145" s="324"/>
      <c r="AJ145" s="324"/>
      <c r="AK145" s="324"/>
      <c r="AL145" s="324"/>
      <c r="AM145" s="324"/>
      <c r="AN145" s="324"/>
      <c r="AO145" s="324"/>
      <c r="AP145" s="324"/>
      <c r="AQ145" s="308">
        <f t="shared" si="13"/>
        <v>0</v>
      </c>
      <c r="AR145" s="308">
        <f t="shared" si="13"/>
        <v>0</v>
      </c>
      <c r="AS145" s="309">
        <f t="shared" si="4"/>
        <v>0</v>
      </c>
      <c r="AT145" s="309">
        <f t="shared" si="4"/>
        <v>0</v>
      </c>
      <c r="AU145" s="309">
        <f t="shared" si="5"/>
        <v>0</v>
      </c>
      <c r="AV145" s="310"/>
      <c r="AW145" s="309"/>
      <c r="AX145" s="309"/>
      <c r="AY145" s="309"/>
      <c r="AZ145" s="309"/>
      <c r="BA145" s="309"/>
      <c r="BB145" s="310"/>
      <c r="BC145" s="309"/>
      <c r="BD145" s="309"/>
      <c r="BE145" s="309"/>
      <c r="BF145" s="309"/>
      <c r="BG145" s="325"/>
      <c r="BH145" s="326"/>
      <c r="BI145" s="326"/>
      <c r="BJ145" s="326"/>
      <c r="BK145" s="326"/>
      <c r="BL145" s="327"/>
      <c r="BP145" s="2"/>
      <c r="BQ145" s="2"/>
      <c r="BR145" s="2"/>
      <c r="BS145" s="2"/>
      <c r="BT145" s="2"/>
      <c r="BU145" s="2"/>
      <c r="BV145" s="2"/>
      <c r="BW145" s="2"/>
      <c r="BX145" s="2"/>
      <c r="BY145" s="2"/>
      <c r="BZ145" s="2"/>
      <c r="CA145" s="2"/>
      <c r="CB145" s="2"/>
      <c r="CC145" s="2"/>
      <c r="CD145" s="2"/>
      <c r="CE145" s="2"/>
      <c r="CF145" s="2"/>
      <c r="CG145" s="2"/>
    </row>
    <row r="146" spans="1:85" s="288" customFormat="1" ht="9" hidden="1" customHeight="1" thickBot="1">
      <c r="A146" s="292"/>
      <c r="B146" s="292"/>
      <c r="C146" s="292"/>
      <c r="D146" s="292"/>
      <c r="E146" s="292"/>
      <c r="F146" s="292"/>
      <c r="G146" s="293"/>
      <c r="H146" s="314"/>
      <c r="I146" s="356"/>
      <c r="J146" s="316"/>
      <c r="K146" s="316"/>
      <c r="L146" s="368"/>
      <c r="M146" s="369"/>
      <c r="N146" s="316"/>
      <c r="O146" s="377"/>
      <c r="P146" s="383"/>
      <c r="Q146" s="319"/>
      <c r="R146" s="319"/>
      <c r="S146" s="319"/>
      <c r="T146" s="319"/>
      <c r="U146" s="319"/>
      <c r="V146" s="319"/>
      <c r="W146" s="359"/>
      <c r="X146" s="360"/>
      <c r="Y146" s="359"/>
      <c r="Z146" s="360"/>
      <c r="AA146" s="358"/>
      <c r="AB146" s="329" t="s">
        <v>252</v>
      </c>
      <c r="AC146" s="324"/>
      <c r="AD146" s="324"/>
      <c r="AE146" s="324"/>
      <c r="AF146" s="324"/>
      <c r="AG146" s="324"/>
      <c r="AH146" s="324"/>
      <c r="AI146" s="324"/>
      <c r="AJ146" s="324"/>
      <c r="AK146" s="324"/>
      <c r="AL146" s="324"/>
      <c r="AM146" s="324"/>
      <c r="AN146" s="324"/>
      <c r="AO146" s="324"/>
      <c r="AP146" s="324"/>
      <c r="AQ146" s="308">
        <f t="shared" si="13"/>
        <v>0</v>
      </c>
      <c r="AR146" s="308">
        <f t="shared" si="13"/>
        <v>0</v>
      </c>
      <c r="AS146" s="309">
        <f t="shared" si="4"/>
        <v>0</v>
      </c>
      <c r="AT146" s="309">
        <f t="shared" si="4"/>
        <v>0</v>
      </c>
      <c r="AU146" s="309">
        <f t="shared" si="5"/>
        <v>0</v>
      </c>
      <c r="AV146" s="310"/>
      <c r="AW146" s="309"/>
      <c r="AX146" s="309"/>
      <c r="AY146" s="309"/>
      <c r="AZ146" s="309"/>
      <c r="BA146" s="309"/>
      <c r="BB146" s="310"/>
      <c r="BC146" s="309"/>
      <c r="BD146" s="309"/>
      <c r="BE146" s="309"/>
      <c r="BF146" s="309"/>
      <c r="BG146" s="325"/>
      <c r="BH146" s="326"/>
      <c r="BI146" s="326"/>
      <c r="BJ146" s="326"/>
      <c r="BK146" s="326"/>
      <c r="BL146" s="327"/>
      <c r="BP146" s="2"/>
      <c r="BQ146" s="2"/>
      <c r="BR146" s="2"/>
      <c r="BS146" s="2"/>
      <c r="BT146" s="2"/>
      <c r="BU146" s="2"/>
      <c r="BV146" s="2"/>
      <c r="BW146" s="2"/>
      <c r="BX146" s="2"/>
      <c r="BY146" s="2"/>
      <c r="BZ146" s="2"/>
      <c r="CA146" s="2"/>
      <c r="CB146" s="2"/>
      <c r="CC146" s="2"/>
      <c r="CD146" s="2"/>
      <c r="CE146" s="2"/>
      <c r="CF146" s="2"/>
      <c r="CG146" s="2"/>
    </row>
    <row r="147" spans="1:85" s="288" customFormat="1" ht="9" hidden="1" customHeight="1" thickBot="1">
      <c r="A147" s="292"/>
      <c r="B147" s="292"/>
      <c r="C147" s="292"/>
      <c r="D147" s="292"/>
      <c r="E147" s="292"/>
      <c r="F147" s="292"/>
      <c r="G147" s="293"/>
      <c r="H147" s="314"/>
      <c r="I147" s="356"/>
      <c r="J147" s="316"/>
      <c r="K147" s="316"/>
      <c r="L147" s="368"/>
      <c r="M147" s="369"/>
      <c r="N147" s="316"/>
      <c r="O147" s="377"/>
      <c r="P147" s="383"/>
      <c r="Q147" s="319"/>
      <c r="R147" s="319"/>
      <c r="S147" s="319"/>
      <c r="T147" s="319"/>
      <c r="U147" s="319"/>
      <c r="V147" s="319"/>
      <c r="W147" s="359"/>
      <c r="X147" s="360"/>
      <c r="Y147" s="359"/>
      <c r="Z147" s="360"/>
      <c r="AA147" s="358"/>
      <c r="AB147" s="329" t="s">
        <v>253</v>
      </c>
      <c r="AC147" s="324"/>
      <c r="AD147" s="324"/>
      <c r="AE147" s="324"/>
      <c r="AF147" s="324"/>
      <c r="AG147" s="324"/>
      <c r="AH147" s="324"/>
      <c r="AI147" s="324"/>
      <c r="AJ147" s="324"/>
      <c r="AK147" s="324"/>
      <c r="AL147" s="324"/>
      <c r="AM147" s="324"/>
      <c r="AN147" s="324"/>
      <c r="AO147" s="324"/>
      <c r="AP147" s="324"/>
      <c r="AQ147" s="308">
        <f t="shared" si="13"/>
        <v>0</v>
      </c>
      <c r="AR147" s="308">
        <f t="shared" si="13"/>
        <v>0</v>
      </c>
      <c r="AS147" s="309">
        <f t="shared" ref="AS147:AT210" si="15">+R147-S147</f>
        <v>0</v>
      </c>
      <c r="AT147" s="309">
        <f t="shared" si="15"/>
        <v>0</v>
      </c>
      <c r="AU147" s="309">
        <f t="shared" ref="AU147:AU210" si="16">+U147-V147</f>
        <v>0</v>
      </c>
      <c r="AV147" s="310"/>
      <c r="AW147" s="309"/>
      <c r="AX147" s="309"/>
      <c r="AY147" s="309"/>
      <c r="AZ147" s="309"/>
      <c r="BA147" s="309"/>
      <c r="BB147" s="310"/>
      <c r="BC147" s="309"/>
      <c r="BD147" s="309"/>
      <c r="BE147" s="309"/>
      <c r="BF147" s="309"/>
      <c r="BG147" s="325"/>
      <c r="BH147" s="326"/>
      <c r="BI147" s="326"/>
      <c r="BJ147" s="326"/>
      <c r="BK147" s="326"/>
      <c r="BL147" s="327"/>
      <c r="BP147" s="2"/>
      <c r="BQ147" s="2"/>
      <c r="BR147" s="2"/>
      <c r="BS147" s="2"/>
      <c r="BT147" s="2"/>
      <c r="BU147" s="2"/>
      <c r="BV147" s="2"/>
      <c r="BW147" s="2"/>
      <c r="BX147" s="2"/>
      <c r="BY147" s="2"/>
      <c r="BZ147" s="2"/>
      <c r="CA147" s="2"/>
      <c r="CB147" s="2"/>
      <c r="CC147" s="2"/>
      <c r="CD147" s="2"/>
      <c r="CE147" s="2"/>
      <c r="CF147" s="2"/>
      <c r="CG147" s="2"/>
    </row>
    <row r="148" spans="1:85" s="288" customFormat="1" ht="9" hidden="1" customHeight="1" thickBot="1">
      <c r="A148" s="292"/>
      <c r="B148" s="292"/>
      <c r="C148" s="292"/>
      <c r="D148" s="292"/>
      <c r="E148" s="292"/>
      <c r="F148" s="292"/>
      <c r="G148" s="293"/>
      <c r="H148" s="314"/>
      <c r="I148" s="356"/>
      <c r="J148" s="316"/>
      <c r="K148" s="316"/>
      <c r="L148" s="368"/>
      <c r="M148" s="369"/>
      <c r="N148" s="316"/>
      <c r="O148" s="377"/>
      <c r="P148" s="383"/>
      <c r="Q148" s="319"/>
      <c r="R148" s="319"/>
      <c r="S148" s="319"/>
      <c r="T148" s="319"/>
      <c r="U148" s="319"/>
      <c r="V148" s="319"/>
      <c r="W148" s="359"/>
      <c r="X148" s="360"/>
      <c r="Y148" s="359"/>
      <c r="Z148" s="360"/>
      <c r="AA148" s="358"/>
      <c r="AB148" s="329" t="s">
        <v>254</v>
      </c>
      <c r="AC148" s="324"/>
      <c r="AD148" s="324"/>
      <c r="AE148" s="324"/>
      <c r="AF148" s="324"/>
      <c r="AG148" s="324"/>
      <c r="AH148" s="324"/>
      <c r="AI148" s="324"/>
      <c r="AJ148" s="324"/>
      <c r="AK148" s="324"/>
      <c r="AL148" s="324"/>
      <c r="AM148" s="324"/>
      <c r="AN148" s="324"/>
      <c r="AO148" s="324"/>
      <c r="AP148" s="324"/>
      <c r="AQ148" s="308">
        <f t="shared" si="13"/>
        <v>0</v>
      </c>
      <c r="AR148" s="308">
        <f t="shared" si="13"/>
        <v>0</v>
      </c>
      <c r="AS148" s="309">
        <f t="shared" si="15"/>
        <v>0</v>
      </c>
      <c r="AT148" s="309">
        <f t="shared" si="15"/>
        <v>0</v>
      </c>
      <c r="AU148" s="309">
        <f t="shared" si="16"/>
        <v>0</v>
      </c>
      <c r="AV148" s="310"/>
      <c r="AW148" s="309"/>
      <c r="AX148" s="309"/>
      <c r="AY148" s="309"/>
      <c r="AZ148" s="309"/>
      <c r="BA148" s="309"/>
      <c r="BB148" s="310"/>
      <c r="BC148" s="309"/>
      <c r="BD148" s="309"/>
      <c r="BE148" s="309"/>
      <c r="BF148" s="309"/>
      <c r="BG148" s="325"/>
      <c r="BH148" s="326"/>
      <c r="BI148" s="326"/>
      <c r="BJ148" s="326"/>
      <c r="BK148" s="326"/>
      <c r="BL148" s="327"/>
      <c r="BP148" s="2"/>
      <c r="BQ148" s="2"/>
      <c r="BR148" s="2"/>
      <c r="BS148" s="2"/>
      <c r="BT148" s="2"/>
      <c r="BU148" s="2"/>
      <c r="BV148" s="2"/>
      <c r="BW148" s="2"/>
      <c r="BX148" s="2"/>
      <c r="BY148" s="2"/>
      <c r="BZ148" s="2"/>
      <c r="CA148" s="2"/>
      <c r="CB148" s="2"/>
      <c r="CC148" s="2"/>
      <c r="CD148" s="2"/>
      <c r="CE148" s="2"/>
      <c r="CF148" s="2"/>
      <c r="CG148" s="2"/>
    </row>
    <row r="149" spans="1:85" s="288" customFormat="1" ht="9" hidden="1" customHeight="1" thickBot="1">
      <c r="A149" s="292"/>
      <c r="B149" s="292"/>
      <c r="C149" s="292"/>
      <c r="D149" s="292"/>
      <c r="E149" s="292"/>
      <c r="F149" s="292"/>
      <c r="G149" s="293"/>
      <c r="H149" s="314"/>
      <c r="I149" s="356"/>
      <c r="J149" s="316"/>
      <c r="K149" s="316"/>
      <c r="L149" s="368"/>
      <c r="M149" s="369"/>
      <c r="N149" s="316"/>
      <c r="O149" s="377"/>
      <c r="P149" s="383"/>
      <c r="Q149" s="319"/>
      <c r="R149" s="319"/>
      <c r="S149" s="319"/>
      <c r="T149" s="319"/>
      <c r="U149" s="319"/>
      <c r="V149" s="319"/>
      <c r="W149" s="359"/>
      <c r="X149" s="360"/>
      <c r="Y149" s="359"/>
      <c r="Z149" s="360"/>
      <c r="AA149" s="358"/>
      <c r="AB149" s="329" t="s">
        <v>255</v>
      </c>
      <c r="AC149" s="324"/>
      <c r="AD149" s="324"/>
      <c r="AE149" s="324"/>
      <c r="AF149" s="324"/>
      <c r="AG149" s="324"/>
      <c r="AH149" s="324"/>
      <c r="AI149" s="324"/>
      <c r="AJ149" s="324"/>
      <c r="AK149" s="324"/>
      <c r="AL149" s="324"/>
      <c r="AM149" s="324"/>
      <c r="AN149" s="324"/>
      <c r="AO149" s="324"/>
      <c r="AP149" s="324"/>
      <c r="AQ149" s="308">
        <f t="shared" si="13"/>
        <v>0</v>
      </c>
      <c r="AR149" s="308">
        <f t="shared" si="13"/>
        <v>0</v>
      </c>
      <c r="AS149" s="309">
        <f t="shared" si="15"/>
        <v>0</v>
      </c>
      <c r="AT149" s="309">
        <f t="shared" si="15"/>
        <v>0</v>
      </c>
      <c r="AU149" s="309">
        <f t="shared" si="16"/>
        <v>0</v>
      </c>
      <c r="AV149" s="310"/>
      <c r="AW149" s="309"/>
      <c r="AX149" s="309"/>
      <c r="AY149" s="309"/>
      <c r="AZ149" s="309"/>
      <c r="BA149" s="309"/>
      <c r="BB149" s="310"/>
      <c r="BC149" s="309"/>
      <c r="BD149" s="309"/>
      <c r="BE149" s="309"/>
      <c r="BF149" s="309"/>
      <c r="BG149" s="325"/>
      <c r="BH149" s="326"/>
      <c r="BI149" s="326"/>
      <c r="BJ149" s="326"/>
      <c r="BK149" s="326"/>
      <c r="BL149" s="327"/>
      <c r="BP149" s="2"/>
      <c r="BQ149" s="2"/>
      <c r="BR149" s="2"/>
      <c r="BS149" s="2"/>
      <c r="BT149" s="2"/>
      <c r="BU149" s="2"/>
      <c r="BV149" s="2"/>
      <c r="BW149" s="2"/>
      <c r="BX149" s="2"/>
      <c r="BY149" s="2"/>
      <c r="BZ149" s="2"/>
      <c r="CA149" s="2"/>
      <c r="CB149" s="2"/>
      <c r="CC149" s="2"/>
      <c r="CD149" s="2"/>
      <c r="CE149" s="2"/>
      <c r="CF149" s="2"/>
      <c r="CG149" s="2"/>
    </row>
    <row r="150" spans="1:85" s="288" customFormat="1" ht="9" hidden="1" customHeight="1" thickBot="1">
      <c r="A150" s="292"/>
      <c r="B150" s="292"/>
      <c r="C150" s="292"/>
      <c r="D150" s="292"/>
      <c r="E150" s="292"/>
      <c r="F150" s="292"/>
      <c r="G150" s="293"/>
      <c r="H150" s="314"/>
      <c r="I150" s="356"/>
      <c r="J150" s="316"/>
      <c r="K150" s="316"/>
      <c r="L150" s="368"/>
      <c r="M150" s="369"/>
      <c r="N150" s="316"/>
      <c r="O150" s="377"/>
      <c r="P150" s="383"/>
      <c r="Q150" s="319"/>
      <c r="R150" s="319"/>
      <c r="S150" s="319"/>
      <c r="T150" s="319"/>
      <c r="U150" s="319"/>
      <c r="V150" s="319"/>
      <c r="W150" s="359"/>
      <c r="X150" s="360"/>
      <c r="Y150" s="359"/>
      <c r="Z150" s="360"/>
      <c r="AA150" s="358"/>
      <c r="AB150" s="331" t="s">
        <v>256</v>
      </c>
      <c r="AC150" s="332">
        <f t="shared" ref="AC150:AP150" si="17">SUM(AC144:AC149)+IF(AC142=0,AC143,AC142)</f>
        <v>0</v>
      </c>
      <c r="AD150" s="332">
        <f t="shared" si="17"/>
        <v>0</v>
      </c>
      <c r="AE150" s="332">
        <f t="shared" si="17"/>
        <v>0</v>
      </c>
      <c r="AF150" s="332">
        <f t="shared" si="17"/>
        <v>0</v>
      </c>
      <c r="AG150" s="332">
        <f t="shared" si="17"/>
        <v>0</v>
      </c>
      <c r="AH150" s="332">
        <f t="shared" si="17"/>
        <v>0</v>
      </c>
      <c r="AI150" s="332">
        <f t="shared" si="17"/>
        <v>0</v>
      </c>
      <c r="AJ150" s="332">
        <f t="shared" si="17"/>
        <v>0</v>
      </c>
      <c r="AK150" s="332">
        <f t="shared" si="17"/>
        <v>0</v>
      </c>
      <c r="AL150" s="332">
        <f t="shared" si="17"/>
        <v>0</v>
      </c>
      <c r="AM150" s="332">
        <f t="shared" si="17"/>
        <v>0</v>
      </c>
      <c r="AN150" s="332">
        <f t="shared" si="17"/>
        <v>0</v>
      </c>
      <c r="AO150" s="332">
        <f t="shared" si="17"/>
        <v>0</v>
      </c>
      <c r="AP150" s="332">
        <f t="shared" si="17"/>
        <v>0</v>
      </c>
      <c r="AQ150" s="308">
        <f t="shared" si="13"/>
        <v>0</v>
      </c>
      <c r="AR150" s="308">
        <f t="shared" si="13"/>
        <v>0</v>
      </c>
      <c r="AS150" s="309">
        <f t="shared" si="15"/>
        <v>0</v>
      </c>
      <c r="AT150" s="309">
        <f t="shared" si="15"/>
        <v>0</v>
      </c>
      <c r="AU150" s="309">
        <f t="shared" si="16"/>
        <v>0</v>
      </c>
      <c r="AV150" s="310"/>
      <c r="AW150" s="309"/>
      <c r="AX150" s="309"/>
      <c r="AY150" s="309"/>
      <c r="AZ150" s="309"/>
      <c r="BA150" s="309"/>
      <c r="BB150" s="310"/>
      <c r="BC150" s="309"/>
      <c r="BD150" s="309"/>
      <c r="BE150" s="309"/>
      <c r="BF150" s="309"/>
      <c r="BG150" s="325"/>
      <c r="BH150" s="326"/>
      <c r="BI150" s="326"/>
      <c r="BJ150" s="326"/>
      <c r="BK150" s="326"/>
      <c r="BL150" s="327"/>
      <c r="BP150" s="2"/>
      <c r="BQ150" s="2"/>
      <c r="BR150" s="2"/>
      <c r="BS150" s="2"/>
      <c r="BT150" s="2"/>
      <c r="BU150" s="2"/>
      <c r="BV150" s="2"/>
      <c r="BW150" s="2"/>
      <c r="BX150" s="2"/>
      <c r="BY150" s="2"/>
      <c r="BZ150" s="2"/>
      <c r="CA150" s="2"/>
      <c r="CB150" s="2"/>
      <c r="CC150" s="2"/>
      <c r="CD150" s="2"/>
      <c r="CE150" s="2"/>
      <c r="CF150" s="2"/>
      <c r="CG150" s="2"/>
    </row>
    <row r="151" spans="1:85" s="288" customFormat="1" ht="9" hidden="1" customHeight="1" thickBot="1">
      <c r="A151" s="292"/>
      <c r="B151" s="292"/>
      <c r="C151" s="292"/>
      <c r="D151" s="292"/>
      <c r="E151" s="292"/>
      <c r="F151" s="292"/>
      <c r="G151" s="293"/>
      <c r="H151" s="334"/>
      <c r="I151" s="361"/>
      <c r="J151" s="336"/>
      <c r="K151" s="336"/>
      <c r="L151" s="370"/>
      <c r="M151" s="371"/>
      <c r="N151" s="336"/>
      <c r="O151" s="380"/>
      <c r="P151" s="384"/>
      <c r="Q151" s="339"/>
      <c r="R151" s="339"/>
      <c r="S151" s="339"/>
      <c r="T151" s="339"/>
      <c r="U151" s="339"/>
      <c r="V151" s="339"/>
      <c r="W151" s="364"/>
      <c r="X151" s="365"/>
      <c r="Y151" s="364"/>
      <c r="Z151" s="365"/>
      <c r="AA151" s="363"/>
      <c r="AB151" s="345" t="s">
        <v>257</v>
      </c>
      <c r="AC151" s="346"/>
      <c r="AD151" s="346"/>
      <c r="AE151" s="346"/>
      <c r="AF151" s="346"/>
      <c r="AG151" s="346"/>
      <c r="AH151" s="346"/>
      <c r="AI151" s="346"/>
      <c r="AJ151" s="346"/>
      <c r="AK151" s="346"/>
      <c r="AL151" s="346"/>
      <c r="AM151" s="346"/>
      <c r="AN151" s="346"/>
      <c r="AO151" s="346"/>
      <c r="AP151" s="346"/>
      <c r="AQ151" s="308">
        <f t="shared" si="13"/>
        <v>0</v>
      </c>
      <c r="AR151" s="308">
        <f t="shared" si="13"/>
        <v>0</v>
      </c>
      <c r="AS151" s="309">
        <f t="shared" si="15"/>
        <v>0</v>
      </c>
      <c r="AT151" s="309">
        <f t="shared" si="15"/>
        <v>0</v>
      </c>
      <c r="AU151" s="309">
        <f t="shared" si="16"/>
        <v>0</v>
      </c>
      <c r="AV151" s="310"/>
      <c r="AW151" s="309"/>
      <c r="AX151" s="309"/>
      <c r="AY151" s="309"/>
      <c r="AZ151" s="309"/>
      <c r="BA151" s="309"/>
      <c r="BB151" s="310"/>
      <c r="BC151" s="309"/>
      <c r="BD151" s="309"/>
      <c r="BE151" s="309"/>
      <c r="BF151" s="309"/>
      <c r="BG151" s="347"/>
      <c r="BH151" s="348"/>
      <c r="BI151" s="348"/>
      <c r="BJ151" s="348"/>
      <c r="BK151" s="348"/>
      <c r="BL151" s="349"/>
      <c r="BP151" s="2"/>
      <c r="BQ151" s="2"/>
      <c r="BR151" s="2"/>
      <c r="BS151" s="2"/>
      <c r="BT151" s="2"/>
      <c r="BU151" s="2"/>
      <c r="BV151" s="2"/>
      <c r="BW151" s="2"/>
      <c r="BX151" s="2"/>
      <c r="BY151" s="2"/>
      <c r="BZ151" s="2"/>
      <c r="CA151" s="2"/>
      <c r="CB151" s="2"/>
      <c r="CC151" s="2"/>
      <c r="CD151" s="2"/>
      <c r="CE151" s="2"/>
      <c r="CF151" s="2"/>
      <c r="CG151" s="2"/>
    </row>
    <row r="152" spans="1:85" s="288" customFormat="1" ht="9" customHeight="1" thickBot="1">
      <c r="A152" s="292" t="s">
        <v>291</v>
      </c>
      <c r="B152" s="292" t="s">
        <v>291</v>
      </c>
      <c r="C152" s="292" t="s">
        <v>227</v>
      </c>
      <c r="D152" s="292" t="s">
        <v>228</v>
      </c>
      <c r="E152" s="292" t="s">
        <v>259</v>
      </c>
      <c r="F152" s="292" t="s">
        <v>163</v>
      </c>
      <c r="G152" s="293">
        <v>8</v>
      </c>
      <c r="H152" s="294">
        <v>876</v>
      </c>
      <c r="I152" s="350" t="s">
        <v>292</v>
      </c>
      <c r="J152" s="351"/>
      <c r="K152" s="297"/>
      <c r="L152" s="366"/>
      <c r="M152" s="372" t="s">
        <v>293</v>
      </c>
      <c r="N152" s="297" t="s">
        <v>294</v>
      </c>
      <c r="O152" s="298">
        <v>0.3</v>
      </c>
      <c r="P152" s="385">
        <v>0.15</v>
      </c>
      <c r="Q152" s="300">
        <f>SUMIF('Actividades inversión 876'!$B$15:$B$52,'Metas inversión 876'!$B152,'Actividades inversión 876'!M$15:M$52)</f>
        <v>207210000</v>
      </c>
      <c r="R152" s="300">
        <f>SUMIF('Actividades inversión 876'!$B$15:$B$52,'Metas inversión 876'!$B152,'Actividades inversión 876'!N$15:N$52)</f>
        <v>248652000</v>
      </c>
      <c r="S152" s="300">
        <f>SUMIF('Actividades inversión 876'!$B$15:$B$52,'Metas inversión 876'!$B152,'Actividades inversión 876'!O$15:O$52)</f>
        <v>248652000</v>
      </c>
      <c r="T152" s="300">
        <f>SUMIF('Actividades inversión 876'!$B$15:$B$52,'Metas inversión 876'!$B152,'Actividades inversión 876'!P$15:P$52)</f>
        <v>56601966</v>
      </c>
      <c r="U152" s="300">
        <f>SUMIF('Actividades inversión 876'!$B$15:$B$52,'Metas inversión 876'!$B152,'Actividades inversión 876'!Q$15:Q$52)</f>
        <v>26138967</v>
      </c>
      <c r="V152" s="300">
        <f>SUMIF('Actividades inversión 876'!$B$15:$B$52,'Metas inversión 876'!$B152,'Actividades inversión 876'!R$15:R$52)</f>
        <v>26138967</v>
      </c>
      <c r="W152" s="386" t="s">
        <v>295</v>
      </c>
      <c r="X152" s="354" t="s">
        <v>296</v>
      </c>
      <c r="Y152" s="354" t="s">
        <v>297</v>
      </c>
      <c r="Z152" s="354" t="s">
        <v>236</v>
      </c>
      <c r="AA152" s="354" t="s">
        <v>236</v>
      </c>
      <c r="AB152" s="306" t="s">
        <v>237</v>
      </c>
      <c r="AC152" s="307"/>
      <c r="AD152" s="307"/>
      <c r="AE152" s="307"/>
      <c r="AF152" s="307"/>
      <c r="AG152" s="307"/>
      <c r="AH152" s="307"/>
      <c r="AI152" s="307"/>
      <c r="AJ152" s="307"/>
      <c r="AK152" s="307"/>
      <c r="AL152" s="307"/>
      <c r="AM152" s="307"/>
      <c r="AN152" s="307"/>
      <c r="AO152" s="307"/>
      <c r="AP152" s="307"/>
      <c r="AQ152" s="308">
        <f t="shared" si="13"/>
        <v>0</v>
      </c>
      <c r="AR152" s="308">
        <f t="shared" si="13"/>
        <v>0</v>
      </c>
      <c r="AS152" s="309">
        <f t="shared" si="15"/>
        <v>0</v>
      </c>
      <c r="AT152" s="309">
        <f t="shared" si="15"/>
        <v>192050034</v>
      </c>
      <c r="AU152" s="309">
        <f t="shared" si="16"/>
        <v>0</v>
      </c>
      <c r="AV152" s="310"/>
      <c r="AW152" s="309"/>
      <c r="AX152" s="309"/>
      <c r="AY152" s="309"/>
      <c r="AZ152" s="309"/>
      <c r="BA152" s="309"/>
      <c r="BB152" s="310"/>
      <c r="BC152" s="309"/>
      <c r="BD152" s="309"/>
      <c r="BE152" s="309"/>
      <c r="BF152" s="309"/>
      <c r="BG152" s="313">
        <f>SUM('[2]01-USAQUEN:99-METROPOLITANO'!N94)</f>
        <v>207210000</v>
      </c>
      <c r="BH152" s="313">
        <f>SUM('[2]01-USAQUEN:99-METROPOLITANO'!O94)</f>
        <v>248652000</v>
      </c>
      <c r="BI152" s="313">
        <f>SUM('[2]01-USAQUEN:99-METROPOLITANO'!P94)</f>
        <v>248652000</v>
      </c>
      <c r="BJ152" s="313">
        <f>SUM('[2]01-USAQUEN:99-METROPOLITANO'!Q94)</f>
        <v>56601966</v>
      </c>
      <c r="BK152" s="313">
        <f>SUM('[2]01-USAQUEN:99-METROPOLITANO'!R94)</f>
        <v>26138967</v>
      </c>
      <c r="BL152" s="313">
        <f>SUM('[2]01-USAQUEN:99-METROPOLITANO'!S94)</f>
        <v>26138967</v>
      </c>
      <c r="BP152" s="2"/>
      <c r="BQ152" s="2"/>
      <c r="BR152" s="2"/>
      <c r="BS152" s="2"/>
      <c r="BT152" s="2"/>
      <c r="BU152" s="2"/>
      <c r="BV152" s="2"/>
      <c r="BW152" s="2"/>
      <c r="BX152" s="2"/>
      <c r="BY152" s="2"/>
      <c r="BZ152" s="2"/>
      <c r="CA152" s="2"/>
      <c r="CB152" s="2"/>
      <c r="CC152" s="2"/>
      <c r="CD152" s="2"/>
      <c r="CE152" s="2"/>
      <c r="CF152" s="2"/>
      <c r="CG152" s="2"/>
    </row>
    <row r="153" spans="1:85" s="288" customFormat="1" ht="9" customHeight="1" thickBot="1">
      <c r="A153" s="292"/>
      <c r="B153" s="292"/>
      <c r="C153" s="292"/>
      <c r="D153" s="292"/>
      <c r="E153" s="292"/>
      <c r="F153" s="292"/>
      <c r="G153" s="293"/>
      <c r="H153" s="314"/>
      <c r="I153" s="356"/>
      <c r="J153" s="316"/>
      <c r="K153" s="316"/>
      <c r="L153" s="368"/>
      <c r="M153" s="376"/>
      <c r="N153" s="316"/>
      <c r="O153" s="317"/>
      <c r="P153" s="387"/>
      <c r="Q153" s="319"/>
      <c r="R153" s="319"/>
      <c r="S153" s="319"/>
      <c r="T153" s="319"/>
      <c r="U153" s="319"/>
      <c r="V153" s="319"/>
      <c r="W153" s="388"/>
      <c r="X153" s="360"/>
      <c r="Y153" s="360"/>
      <c r="Z153" s="360"/>
      <c r="AA153" s="360"/>
      <c r="AB153" s="323" t="s">
        <v>240</v>
      </c>
      <c r="AC153" s="324"/>
      <c r="AD153" s="324"/>
      <c r="AE153" s="324"/>
      <c r="AF153" s="324"/>
      <c r="AG153" s="324"/>
      <c r="AH153" s="324"/>
      <c r="AI153" s="324"/>
      <c r="AJ153" s="324"/>
      <c r="AK153" s="324"/>
      <c r="AL153" s="324"/>
      <c r="AM153" s="324"/>
      <c r="AN153" s="324"/>
      <c r="AO153" s="324"/>
      <c r="AP153" s="324"/>
      <c r="AQ153" s="308">
        <f t="shared" si="13"/>
        <v>0</v>
      </c>
      <c r="AR153" s="308">
        <f t="shared" si="13"/>
        <v>0</v>
      </c>
      <c r="AS153" s="309">
        <f t="shared" si="15"/>
        <v>0</v>
      </c>
      <c r="AT153" s="309">
        <f t="shared" si="15"/>
        <v>0</v>
      </c>
      <c r="AU153" s="309">
        <f t="shared" si="16"/>
        <v>0</v>
      </c>
      <c r="AV153" s="310"/>
      <c r="AW153" s="309"/>
      <c r="AX153" s="309"/>
      <c r="AY153" s="309"/>
      <c r="AZ153" s="309"/>
      <c r="BA153" s="309"/>
      <c r="BB153" s="310"/>
      <c r="BC153" s="309"/>
      <c r="BD153" s="309"/>
      <c r="BE153" s="309"/>
      <c r="BF153" s="309"/>
      <c r="BG153" s="325"/>
      <c r="BH153" s="326"/>
      <c r="BI153" s="326"/>
      <c r="BJ153" s="326"/>
      <c r="BK153" s="326"/>
      <c r="BL153" s="327"/>
      <c r="BP153" s="2"/>
      <c r="BQ153" s="2"/>
      <c r="BR153" s="2"/>
      <c r="BS153" s="2"/>
      <c r="BT153" s="2"/>
      <c r="BU153" s="2"/>
      <c r="BV153" s="2"/>
      <c r="BW153" s="2"/>
      <c r="BX153" s="2"/>
      <c r="BY153" s="2"/>
      <c r="BZ153" s="2"/>
      <c r="CA153" s="2"/>
      <c r="CB153" s="2"/>
      <c r="CC153" s="2"/>
      <c r="CD153" s="2"/>
      <c r="CE153" s="2"/>
      <c r="CF153" s="2"/>
      <c r="CG153" s="2"/>
    </row>
    <row r="154" spans="1:85" s="288" customFormat="1" ht="9" customHeight="1" thickBot="1">
      <c r="A154" s="292"/>
      <c r="B154" s="292"/>
      <c r="C154" s="292"/>
      <c r="D154" s="292"/>
      <c r="E154" s="292"/>
      <c r="F154" s="292"/>
      <c r="G154" s="293"/>
      <c r="H154" s="314"/>
      <c r="I154" s="356"/>
      <c r="J154" s="316"/>
      <c r="K154" s="316"/>
      <c r="L154" s="368"/>
      <c r="M154" s="376"/>
      <c r="N154" s="316"/>
      <c r="O154" s="317"/>
      <c r="P154" s="387"/>
      <c r="Q154" s="319"/>
      <c r="R154" s="319"/>
      <c r="S154" s="319"/>
      <c r="T154" s="319"/>
      <c r="U154" s="319"/>
      <c r="V154" s="319"/>
      <c r="W154" s="388"/>
      <c r="X154" s="360"/>
      <c r="Y154" s="360"/>
      <c r="Z154" s="360"/>
      <c r="AA154" s="360"/>
      <c r="AB154" s="323" t="s">
        <v>242</v>
      </c>
      <c r="AC154" s="324"/>
      <c r="AD154" s="324"/>
      <c r="AE154" s="324"/>
      <c r="AF154" s="324"/>
      <c r="AG154" s="324"/>
      <c r="AH154" s="324"/>
      <c r="AI154" s="324"/>
      <c r="AJ154" s="324"/>
      <c r="AK154" s="324"/>
      <c r="AL154" s="324"/>
      <c r="AM154" s="324"/>
      <c r="AN154" s="324"/>
      <c r="AO154" s="324"/>
      <c r="AP154" s="324"/>
      <c r="AQ154" s="308">
        <f t="shared" si="13"/>
        <v>0</v>
      </c>
      <c r="AR154" s="308">
        <f t="shared" si="13"/>
        <v>0</v>
      </c>
      <c r="AS154" s="309">
        <f t="shared" si="15"/>
        <v>0</v>
      </c>
      <c r="AT154" s="309">
        <f t="shared" si="15"/>
        <v>0</v>
      </c>
      <c r="AU154" s="309">
        <f t="shared" si="16"/>
        <v>0</v>
      </c>
      <c r="AV154" s="310"/>
      <c r="AW154" s="309"/>
      <c r="AX154" s="309"/>
      <c r="AY154" s="309"/>
      <c r="AZ154" s="309"/>
      <c r="BA154" s="309"/>
      <c r="BB154" s="310"/>
      <c r="BC154" s="309"/>
      <c r="BD154" s="309"/>
      <c r="BE154" s="309"/>
      <c r="BF154" s="309"/>
      <c r="BG154" s="325"/>
      <c r="BH154" s="326"/>
      <c r="BI154" s="326"/>
      <c r="BJ154" s="326"/>
      <c r="BK154" s="326"/>
      <c r="BL154" s="327"/>
      <c r="BP154" s="2"/>
      <c r="BQ154" s="2"/>
      <c r="BR154" s="2"/>
      <c r="BS154" s="2"/>
      <c r="BT154" s="2"/>
      <c r="BU154" s="2"/>
      <c r="BV154" s="2"/>
      <c r="BW154" s="2"/>
      <c r="BX154" s="2"/>
      <c r="BY154" s="2"/>
      <c r="BZ154" s="2"/>
      <c r="CA154" s="2"/>
      <c r="CB154" s="2"/>
      <c r="CC154" s="2"/>
      <c r="CD154" s="2"/>
      <c r="CE154" s="2"/>
      <c r="CF154" s="2"/>
      <c r="CG154" s="2"/>
    </row>
    <row r="155" spans="1:85" s="288" customFormat="1" ht="9" customHeight="1" thickBot="1">
      <c r="A155" s="292"/>
      <c r="B155" s="292"/>
      <c r="C155" s="292"/>
      <c r="D155" s="292"/>
      <c r="E155" s="292"/>
      <c r="F155" s="292"/>
      <c r="G155" s="293"/>
      <c r="H155" s="314"/>
      <c r="I155" s="356"/>
      <c r="J155" s="316"/>
      <c r="K155" s="316"/>
      <c r="L155" s="368"/>
      <c r="M155" s="376"/>
      <c r="N155" s="316"/>
      <c r="O155" s="317"/>
      <c r="P155" s="387"/>
      <c r="Q155" s="319"/>
      <c r="R155" s="319"/>
      <c r="S155" s="319"/>
      <c r="T155" s="319"/>
      <c r="U155" s="319"/>
      <c r="V155" s="319"/>
      <c r="W155" s="388"/>
      <c r="X155" s="360"/>
      <c r="Y155" s="360"/>
      <c r="Z155" s="360"/>
      <c r="AA155" s="360"/>
      <c r="AB155" s="323" t="s">
        <v>245</v>
      </c>
      <c r="AC155" s="324"/>
      <c r="AD155" s="324"/>
      <c r="AE155" s="324"/>
      <c r="AF155" s="324"/>
      <c r="AG155" s="324"/>
      <c r="AH155" s="324"/>
      <c r="AI155" s="324"/>
      <c r="AJ155" s="324"/>
      <c r="AK155" s="324"/>
      <c r="AL155" s="324"/>
      <c r="AM155" s="324"/>
      <c r="AN155" s="324"/>
      <c r="AO155" s="324"/>
      <c r="AP155" s="324"/>
      <c r="AQ155" s="308">
        <f t="shared" si="13"/>
        <v>0</v>
      </c>
      <c r="AR155" s="308">
        <f t="shared" si="13"/>
        <v>0</v>
      </c>
      <c r="AS155" s="309">
        <f t="shared" si="15"/>
        <v>0</v>
      </c>
      <c r="AT155" s="309">
        <f t="shared" si="15"/>
        <v>0</v>
      </c>
      <c r="AU155" s="309">
        <f t="shared" si="16"/>
        <v>0</v>
      </c>
      <c r="AV155" s="310"/>
      <c r="AW155" s="309"/>
      <c r="AX155" s="309"/>
      <c r="AY155" s="309"/>
      <c r="AZ155" s="309"/>
      <c r="BA155" s="309"/>
      <c r="BB155" s="310"/>
      <c r="BC155" s="309"/>
      <c r="BD155" s="309"/>
      <c r="BE155" s="309"/>
      <c r="BF155" s="309"/>
      <c r="BG155" s="325"/>
      <c r="BH155" s="326"/>
      <c r="BI155" s="326"/>
      <c r="BJ155" s="326"/>
      <c r="BK155" s="326"/>
      <c r="BL155" s="327"/>
      <c r="BP155" s="2"/>
      <c r="BQ155" s="2"/>
      <c r="BR155" s="2"/>
      <c r="BS155" s="2"/>
      <c r="BT155" s="2"/>
      <c r="BU155" s="2"/>
      <c r="BV155" s="2"/>
      <c r="BW155" s="2"/>
      <c r="BX155" s="2"/>
      <c r="BY155" s="2"/>
      <c r="BZ155" s="2"/>
      <c r="CA155" s="2"/>
      <c r="CB155" s="2"/>
      <c r="CC155" s="2"/>
      <c r="CD155" s="2"/>
      <c r="CE155" s="2"/>
      <c r="CF155" s="2"/>
      <c r="CG155" s="2"/>
    </row>
    <row r="156" spans="1:85" s="288" customFormat="1" ht="9" customHeight="1" thickBot="1">
      <c r="A156" s="292"/>
      <c r="B156" s="292"/>
      <c r="C156" s="292"/>
      <c r="D156" s="292"/>
      <c r="E156" s="292"/>
      <c r="F156" s="292"/>
      <c r="G156" s="293"/>
      <c r="H156" s="314"/>
      <c r="I156" s="356"/>
      <c r="J156" s="316"/>
      <c r="K156" s="316"/>
      <c r="L156" s="368"/>
      <c r="M156" s="376"/>
      <c r="N156" s="316"/>
      <c r="O156" s="317"/>
      <c r="P156" s="387"/>
      <c r="Q156" s="319"/>
      <c r="R156" s="319"/>
      <c r="S156" s="319"/>
      <c r="T156" s="319"/>
      <c r="U156" s="319"/>
      <c r="V156" s="319"/>
      <c r="W156" s="388"/>
      <c r="X156" s="360"/>
      <c r="Y156" s="360"/>
      <c r="Z156" s="360"/>
      <c r="AA156" s="360"/>
      <c r="AB156" s="323" t="s">
        <v>246</v>
      </c>
      <c r="AC156" s="324"/>
      <c r="AD156" s="324"/>
      <c r="AE156" s="324"/>
      <c r="AF156" s="324"/>
      <c r="AG156" s="324"/>
      <c r="AH156" s="324"/>
      <c r="AI156" s="324"/>
      <c r="AJ156" s="324"/>
      <c r="AK156" s="324"/>
      <c r="AL156" s="324"/>
      <c r="AM156" s="324"/>
      <c r="AN156" s="324"/>
      <c r="AO156" s="324"/>
      <c r="AP156" s="324"/>
      <c r="AQ156" s="308">
        <f t="shared" si="13"/>
        <v>0</v>
      </c>
      <c r="AR156" s="308">
        <f t="shared" si="13"/>
        <v>0</v>
      </c>
      <c r="AS156" s="309">
        <f t="shared" si="15"/>
        <v>0</v>
      </c>
      <c r="AT156" s="309">
        <f t="shared" si="15"/>
        <v>0</v>
      </c>
      <c r="AU156" s="309">
        <f t="shared" si="16"/>
        <v>0</v>
      </c>
      <c r="AV156" s="310"/>
      <c r="AW156" s="309"/>
      <c r="AX156" s="309"/>
      <c r="AY156" s="309"/>
      <c r="AZ156" s="309"/>
      <c r="BA156" s="309"/>
      <c r="BB156" s="310"/>
      <c r="BC156" s="309"/>
      <c r="BD156" s="309"/>
      <c r="BE156" s="309"/>
      <c r="BF156" s="309"/>
      <c r="BG156" s="325"/>
      <c r="BH156" s="326"/>
      <c r="BI156" s="326"/>
      <c r="BJ156" s="326"/>
      <c r="BK156" s="326"/>
      <c r="BL156" s="327"/>
      <c r="BP156" s="2"/>
      <c r="BQ156" s="2"/>
      <c r="BR156" s="2"/>
      <c r="BS156" s="2"/>
      <c r="BT156" s="2"/>
      <c r="BU156" s="2"/>
      <c r="BV156" s="2"/>
      <c r="BW156" s="2"/>
      <c r="BX156" s="2"/>
      <c r="BY156" s="2"/>
      <c r="BZ156" s="2"/>
      <c r="CA156" s="2"/>
      <c r="CB156" s="2"/>
      <c r="CC156" s="2"/>
      <c r="CD156" s="2"/>
      <c r="CE156" s="2"/>
      <c r="CF156" s="2"/>
      <c r="CG156" s="2"/>
    </row>
    <row r="157" spans="1:85" s="288" customFormat="1" ht="9" customHeight="1" thickBot="1">
      <c r="A157" s="292"/>
      <c r="B157" s="292"/>
      <c r="C157" s="292"/>
      <c r="D157" s="292"/>
      <c r="E157" s="292"/>
      <c r="F157" s="292"/>
      <c r="G157" s="293"/>
      <c r="H157" s="314"/>
      <c r="I157" s="356"/>
      <c r="J157" s="316"/>
      <c r="K157" s="316"/>
      <c r="L157" s="368"/>
      <c r="M157" s="376"/>
      <c r="N157" s="316"/>
      <c r="O157" s="317"/>
      <c r="P157" s="387"/>
      <c r="Q157" s="319"/>
      <c r="R157" s="319"/>
      <c r="S157" s="319"/>
      <c r="T157" s="319"/>
      <c r="U157" s="319"/>
      <c r="V157" s="319"/>
      <c r="W157" s="388"/>
      <c r="X157" s="360"/>
      <c r="Y157" s="360"/>
      <c r="Z157" s="360"/>
      <c r="AA157" s="360"/>
      <c r="AB157" s="329" t="s">
        <v>247</v>
      </c>
      <c r="AC157" s="324"/>
      <c r="AD157" s="324"/>
      <c r="AE157" s="324"/>
      <c r="AF157" s="324"/>
      <c r="AG157" s="324"/>
      <c r="AH157" s="324"/>
      <c r="AI157" s="324"/>
      <c r="AJ157" s="324"/>
      <c r="AK157" s="324"/>
      <c r="AL157" s="324"/>
      <c r="AM157" s="324"/>
      <c r="AN157" s="324"/>
      <c r="AO157" s="324"/>
      <c r="AP157" s="324"/>
      <c r="AQ157" s="308">
        <f t="shared" si="13"/>
        <v>0</v>
      </c>
      <c r="AR157" s="308">
        <f t="shared" si="13"/>
        <v>0</v>
      </c>
      <c r="AS157" s="309">
        <f t="shared" si="15"/>
        <v>0</v>
      </c>
      <c r="AT157" s="309">
        <f t="shared" si="15"/>
        <v>0</v>
      </c>
      <c r="AU157" s="309">
        <f t="shared" si="16"/>
        <v>0</v>
      </c>
      <c r="AV157" s="310"/>
      <c r="AW157" s="309"/>
      <c r="AX157" s="309"/>
      <c r="AY157" s="309"/>
      <c r="AZ157" s="309"/>
      <c r="BA157" s="309"/>
      <c r="BB157" s="310"/>
      <c r="BC157" s="309"/>
      <c r="BD157" s="309"/>
      <c r="BE157" s="309"/>
      <c r="BF157" s="309"/>
      <c r="BG157" s="325"/>
      <c r="BH157" s="326"/>
      <c r="BI157" s="326"/>
      <c r="BJ157" s="326"/>
      <c r="BK157" s="326"/>
      <c r="BL157" s="327"/>
      <c r="BP157" s="2"/>
      <c r="BQ157" s="2"/>
      <c r="BR157" s="2"/>
      <c r="BS157" s="2"/>
      <c r="BT157" s="2"/>
      <c r="BU157" s="2"/>
      <c r="BV157" s="2"/>
      <c r="BW157" s="2"/>
      <c r="BX157" s="2"/>
      <c r="BY157" s="2"/>
      <c r="BZ157" s="2"/>
      <c r="CA157" s="2"/>
      <c r="CB157" s="2"/>
      <c r="CC157" s="2"/>
      <c r="CD157" s="2"/>
      <c r="CE157" s="2"/>
      <c r="CF157" s="2"/>
      <c r="CG157" s="2"/>
    </row>
    <row r="158" spans="1:85" s="288" customFormat="1" ht="9" customHeight="1" thickBot="1">
      <c r="A158" s="292"/>
      <c r="B158" s="292"/>
      <c r="C158" s="292"/>
      <c r="D158" s="292"/>
      <c r="E158" s="292"/>
      <c r="F158" s="292"/>
      <c r="G158" s="293"/>
      <c r="H158" s="314"/>
      <c r="I158" s="356"/>
      <c r="J158" s="316"/>
      <c r="K158" s="316"/>
      <c r="L158" s="368"/>
      <c r="M158" s="376"/>
      <c r="N158" s="316"/>
      <c r="O158" s="317"/>
      <c r="P158" s="387"/>
      <c r="Q158" s="319"/>
      <c r="R158" s="319"/>
      <c r="S158" s="319"/>
      <c r="T158" s="319"/>
      <c r="U158" s="319"/>
      <c r="V158" s="319"/>
      <c r="W158" s="388"/>
      <c r="X158" s="360"/>
      <c r="Y158" s="360"/>
      <c r="Z158" s="360"/>
      <c r="AA158" s="360"/>
      <c r="AB158" s="331" t="s">
        <v>248</v>
      </c>
      <c r="AC158" s="332">
        <f t="shared" ref="AC158:AP158" si="18">SUM(AC152:AC157)</f>
        <v>0</v>
      </c>
      <c r="AD158" s="332">
        <f t="shared" si="18"/>
        <v>0</v>
      </c>
      <c r="AE158" s="332">
        <f t="shared" si="18"/>
        <v>0</v>
      </c>
      <c r="AF158" s="332">
        <f t="shared" si="18"/>
        <v>0</v>
      </c>
      <c r="AG158" s="332">
        <f t="shared" si="18"/>
        <v>0</v>
      </c>
      <c r="AH158" s="332">
        <f t="shared" si="18"/>
        <v>0</v>
      </c>
      <c r="AI158" s="332">
        <f t="shared" si="18"/>
        <v>0</v>
      </c>
      <c r="AJ158" s="332">
        <f t="shared" si="18"/>
        <v>0</v>
      </c>
      <c r="AK158" s="332">
        <f t="shared" si="18"/>
        <v>0</v>
      </c>
      <c r="AL158" s="332">
        <f t="shared" si="18"/>
        <v>0</v>
      </c>
      <c r="AM158" s="332">
        <f t="shared" si="18"/>
        <v>0</v>
      </c>
      <c r="AN158" s="332">
        <f t="shared" si="18"/>
        <v>0</v>
      </c>
      <c r="AO158" s="332">
        <f t="shared" si="18"/>
        <v>0</v>
      </c>
      <c r="AP158" s="332">
        <f t="shared" si="18"/>
        <v>0</v>
      </c>
      <c r="AQ158" s="308">
        <f t="shared" si="13"/>
        <v>0</v>
      </c>
      <c r="AR158" s="308">
        <f t="shared" si="13"/>
        <v>0</v>
      </c>
      <c r="AS158" s="309">
        <f t="shared" si="15"/>
        <v>0</v>
      </c>
      <c r="AT158" s="309">
        <f t="shared" si="15"/>
        <v>0</v>
      </c>
      <c r="AU158" s="309">
        <f t="shared" si="16"/>
        <v>0</v>
      </c>
      <c r="AV158" s="310"/>
      <c r="AW158" s="309"/>
      <c r="AX158" s="309"/>
      <c r="AY158" s="309"/>
      <c r="AZ158" s="309"/>
      <c r="BA158" s="309"/>
      <c r="BB158" s="310"/>
      <c r="BC158" s="309"/>
      <c r="BD158" s="309"/>
      <c r="BE158" s="309"/>
      <c r="BF158" s="309"/>
      <c r="BG158" s="325"/>
      <c r="BH158" s="326"/>
      <c r="BI158" s="326"/>
      <c r="BJ158" s="326"/>
      <c r="BK158" s="326"/>
      <c r="BL158" s="327"/>
      <c r="BP158" s="2"/>
      <c r="BQ158" s="2"/>
      <c r="BR158" s="2"/>
      <c r="BS158" s="2"/>
      <c r="BT158" s="2"/>
      <c r="BU158" s="2"/>
      <c r="BV158" s="2"/>
      <c r="BW158" s="2"/>
      <c r="BX158" s="2"/>
      <c r="BY158" s="2"/>
      <c r="BZ158" s="2"/>
      <c r="CA158" s="2"/>
      <c r="CB158" s="2"/>
      <c r="CC158" s="2"/>
      <c r="CD158" s="2"/>
      <c r="CE158" s="2"/>
      <c r="CF158" s="2"/>
      <c r="CG158" s="2"/>
    </row>
    <row r="159" spans="1:85" s="288" customFormat="1" ht="9" customHeight="1" thickBot="1">
      <c r="A159" s="292"/>
      <c r="B159" s="292"/>
      <c r="C159" s="292"/>
      <c r="D159" s="292"/>
      <c r="E159" s="292"/>
      <c r="F159" s="292"/>
      <c r="G159" s="293"/>
      <c r="H159" s="314"/>
      <c r="I159" s="356"/>
      <c r="J159" s="316"/>
      <c r="K159" s="316"/>
      <c r="L159" s="368"/>
      <c r="M159" s="376"/>
      <c r="N159" s="316"/>
      <c r="O159" s="317"/>
      <c r="P159" s="387"/>
      <c r="Q159" s="319"/>
      <c r="R159" s="319"/>
      <c r="S159" s="319"/>
      <c r="T159" s="319"/>
      <c r="U159" s="319"/>
      <c r="V159" s="319"/>
      <c r="W159" s="388"/>
      <c r="X159" s="360"/>
      <c r="Y159" s="360"/>
      <c r="Z159" s="360"/>
      <c r="AA159" s="360"/>
      <c r="AB159" s="331"/>
      <c r="AC159" s="332"/>
      <c r="AD159" s="332"/>
      <c r="AE159" s="332"/>
      <c r="AF159" s="332"/>
      <c r="AG159" s="332"/>
      <c r="AH159" s="332"/>
      <c r="AI159" s="332"/>
      <c r="AJ159" s="332"/>
      <c r="AK159" s="332"/>
      <c r="AL159" s="332"/>
      <c r="AM159" s="332"/>
      <c r="AN159" s="332"/>
      <c r="AO159" s="332"/>
      <c r="AP159" s="332"/>
      <c r="AQ159" s="308"/>
      <c r="AR159" s="308"/>
      <c r="AS159" s="309">
        <f t="shared" si="15"/>
        <v>0</v>
      </c>
      <c r="AT159" s="309">
        <f t="shared" si="15"/>
        <v>0</v>
      </c>
      <c r="AU159" s="309">
        <f t="shared" si="16"/>
        <v>0</v>
      </c>
      <c r="AV159" s="310"/>
      <c r="AW159" s="309"/>
      <c r="AX159" s="309"/>
      <c r="AY159" s="309"/>
      <c r="AZ159" s="309"/>
      <c r="BA159" s="309"/>
      <c r="BB159" s="310"/>
      <c r="BC159" s="309"/>
      <c r="BD159" s="309"/>
      <c r="BE159" s="309"/>
      <c r="BF159" s="309"/>
      <c r="BG159" s="325"/>
      <c r="BH159" s="326"/>
      <c r="BI159" s="326"/>
      <c r="BJ159" s="326"/>
      <c r="BK159" s="326"/>
      <c r="BL159" s="327"/>
      <c r="BP159" s="2"/>
      <c r="BQ159" s="2"/>
      <c r="BR159" s="2"/>
      <c r="BS159" s="2"/>
      <c r="BT159" s="2"/>
      <c r="BU159" s="2"/>
      <c r="BV159" s="2"/>
      <c r="BW159" s="2"/>
      <c r="BX159" s="2"/>
      <c r="BY159" s="2"/>
      <c r="BZ159" s="2"/>
      <c r="CA159" s="2"/>
      <c r="CB159" s="2"/>
      <c r="CC159" s="2"/>
      <c r="CD159" s="2"/>
      <c r="CE159" s="2"/>
      <c r="CF159" s="2"/>
      <c r="CG159" s="2"/>
    </row>
    <row r="160" spans="1:85" s="288" customFormat="1" ht="9" customHeight="1" thickBot="1">
      <c r="A160" s="292"/>
      <c r="B160" s="292"/>
      <c r="C160" s="292"/>
      <c r="D160" s="292"/>
      <c r="E160" s="292"/>
      <c r="F160" s="292"/>
      <c r="G160" s="293"/>
      <c r="H160" s="314"/>
      <c r="I160" s="356"/>
      <c r="J160" s="316"/>
      <c r="K160" s="316"/>
      <c r="L160" s="368"/>
      <c r="M160" s="376"/>
      <c r="N160" s="316"/>
      <c r="O160" s="317"/>
      <c r="P160" s="387"/>
      <c r="Q160" s="319"/>
      <c r="R160" s="319"/>
      <c r="S160" s="319"/>
      <c r="T160" s="319"/>
      <c r="U160" s="319"/>
      <c r="V160" s="319"/>
      <c r="W160" s="388"/>
      <c r="X160" s="360"/>
      <c r="Y160" s="360"/>
      <c r="Z160" s="360"/>
      <c r="AA160" s="360"/>
      <c r="AB160" s="331"/>
      <c r="AC160" s="332"/>
      <c r="AD160" s="332"/>
      <c r="AE160" s="332"/>
      <c r="AF160" s="332"/>
      <c r="AG160" s="332"/>
      <c r="AH160" s="332"/>
      <c r="AI160" s="332"/>
      <c r="AJ160" s="332"/>
      <c r="AK160" s="332"/>
      <c r="AL160" s="332"/>
      <c r="AM160" s="332"/>
      <c r="AN160" s="332"/>
      <c r="AO160" s="332"/>
      <c r="AP160" s="332"/>
      <c r="AQ160" s="308"/>
      <c r="AR160" s="308"/>
      <c r="AS160" s="309">
        <f t="shared" si="15"/>
        <v>0</v>
      </c>
      <c r="AT160" s="309">
        <f t="shared" si="15"/>
        <v>0</v>
      </c>
      <c r="AU160" s="309">
        <f t="shared" si="16"/>
        <v>0</v>
      </c>
      <c r="AV160" s="310"/>
      <c r="AW160" s="309"/>
      <c r="AX160" s="309"/>
      <c r="AY160" s="309"/>
      <c r="AZ160" s="309"/>
      <c r="BA160" s="309"/>
      <c r="BB160" s="310"/>
      <c r="BC160" s="309"/>
      <c r="BD160" s="309"/>
      <c r="BE160" s="309"/>
      <c r="BF160" s="309"/>
      <c r="BG160" s="325"/>
      <c r="BH160" s="326"/>
      <c r="BI160" s="326"/>
      <c r="BJ160" s="326"/>
      <c r="BK160" s="326"/>
      <c r="BL160" s="327"/>
      <c r="BP160" s="2"/>
      <c r="BQ160" s="2"/>
      <c r="BR160" s="2"/>
      <c r="BS160" s="2"/>
      <c r="BT160" s="2"/>
      <c r="BU160" s="2"/>
      <c r="BV160" s="2"/>
      <c r="BW160" s="2"/>
      <c r="BX160" s="2"/>
      <c r="BY160" s="2"/>
      <c r="BZ160" s="2"/>
      <c r="CA160" s="2"/>
      <c r="CB160" s="2"/>
      <c r="CC160" s="2"/>
      <c r="CD160" s="2"/>
      <c r="CE160" s="2"/>
      <c r="CF160" s="2"/>
      <c r="CG160" s="2"/>
    </row>
    <row r="161" spans="1:85" s="288" customFormat="1" ht="9" customHeight="1" thickBot="1">
      <c r="A161" s="292"/>
      <c r="B161" s="292"/>
      <c r="C161" s="292"/>
      <c r="D161" s="292"/>
      <c r="E161" s="292"/>
      <c r="F161" s="292"/>
      <c r="G161" s="293"/>
      <c r="H161" s="314"/>
      <c r="I161" s="356"/>
      <c r="J161" s="316"/>
      <c r="K161" s="316"/>
      <c r="L161" s="368"/>
      <c r="M161" s="376"/>
      <c r="N161" s="316"/>
      <c r="O161" s="317"/>
      <c r="P161" s="387"/>
      <c r="Q161" s="319"/>
      <c r="R161" s="319"/>
      <c r="S161" s="319"/>
      <c r="T161" s="319"/>
      <c r="U161" s="319"/>
      <c r="V161" s="319"/>
      <c r="W161" s="388"/>
      <c r="X161" s="360"/>
      <c r="Y161" s="360"/>
      <c r="Z161" s="360"/>
      <c r="AA161" s="360"/>
      <c r="AB161" s="331"/>
      <c r="AC161" s="332"/>
      <c r="AD161" s="332"/>
      <c r="AE161" s="332"/>
      <c r="AF161" s="332"/>
      <c r="AG161" s="332"/>
      <c r="AH161" s="332"/>
      <c r="AI161" s="332"/>
      <c r="AJ161" s="332"/>
      <c r="AK161" s="332"/>
      <c r="AL161" s="332"/>
      <c r="AM161" s="332"/>
      <c r="AN161" s="332"/>
      <c r="AO161" s="332"/>
      <c r="AP161" s="332"/>
      <c r="AQ161" s="308"/>
      <c r="AR161" s="308"/>
      <c r="AS161" s="309">
        <f t="shared" si="15"/>
        <v>0</v>
      </c>
      <c r="AT161" s="309">
        <f t="shared" si="15"/>
        <v>0</v>
      </c>
      <c r="AU161" s="309">
        <f t="shared" si="16"/>
        <v>0</v>
      </c>
      <c r="AV161" s="310"/>
      <c r="AW161" s="309"/>
      <c r="AX161" s="309"/>
      <c r="AY161" s="309"/>
      <c r="AZ161" s="309"/>
      <c r="BA161" s="309"/>
      <c r="BB161" s="310"/>
      <c r="BC161" s="309"/>
      <c r="BD161" s="309"/>
      <c r="BE161" s="309"/>
      <c r="BF161" s="309"/>
      <c r="BG161" s="325"/>
      <c r="BH161" s="326"/>
      <c r="BI161" s="326"/>
      <c r="BJ161" s="326"/>
      <c r="BK161" s="326"/>
      <c r="BL161" s="327"/>
      <c r="BP161" s="2"/>
      <c r="BQ161" s="2"/>
      <c r="BR161" s="2"/>
      <c r="BS161" s="2"/>
      <c r="BT161" s="2"/>
      <c r="BU161" s="2"/>
      <c r="BV161" s="2"/>
      <c r="BW161" s="2"/>
      <c r="BX161" s="2"/>
      <c r="BY161" s="2"/>
      <c r="BZ161" s="2"/>
      <c r="CA161" s="2"/>
      <c r="CB161" s="2"/>
      <c r="CC161" s="2"/>
      <c r="CD161" s="2"/>
      <c r="CE161" s="2"/>
      <c r="CF161" s="2"/>
      <c r="CG161" s="2"/>
    </row>
    <row r="162" spans="1:85" s="288" customFormat="1" ht="9" customHeight="1" thickBot="1">
      <c r="A162" s="292"/>
      <c r="B162" s="292"/>
      <c r="C162" s="292"/>
      <c r="D162" s="292"/>
      <c r="E162" s="292"/>
      <c r="F162" s="292"/>
      <c r="G162" s="293"/>
      <c r="H162" s="314"/>
      <c r="I162" s="356"/>
      <c r="J162" s="316"/>
      <c r="K162" s="316"/>
      <c r="L162" s="368"/>
      <c r="M162" s="376"/>
      <c r="N162" s="316"/>
      <c r="O162" s="317"/>
      <c r="P162" s="387"/>
      <c r="Q162" s="319"/>
      <c r="R162" s="319"/>
      <c r="S162" s="319"/>
      <c r="T162" s="319"/>
      <c r="U162" s="319"/>
      <c r="V162" s="319"/>
      <c r="W162" s="388"/>
      <c r="X162" s="360"/>
      <c r="Y162" s="360"/>
      <c r="Z162" s="360"/>
      <c r="AA162" s="360"/>
      <c r="AB162" s="331"/>
      <c r="AC162" s="332"/>
      <c r="AD162" s="332"/>
      <c r="AE162" s="332"/>
      <c r="AF162" s="332"/>
      <c r="AG162" s="332"/>
      <c r="AH162" s="332"/>
      <c r="AI162" s="332"/>
      <c r="AJ162" s="332"/>
      <c r="AK162" s="332"/>
      <c r="AL162" s="332"/>
      <c r="AM162" s="332"/>
      <c r="AN162" s="332"/>
      <c r="AO162" s="332"/>
      <c r="AP162" s="332"/>
      <c r="AQ162" s="308"/>
      <c r="AR162" s="308"/>
      <c r="AS162" s="309">
        <f t="shared" si="15"/>
        <v>0</v>
      </c>
      <c r="AT162" s="309">
        <f t="shared" si="15"/>
        <v>0</v>
      </c>
      <c r="AU162" s="309">
        <f t="shared" si="16"/>
        <v>0</v>
      </c>
      <c r="AV162" s="310"/>
      <c r="AW162" s="309"/>
      <c r="AX162" s="309"/>
      <c r="AY162" s="309"/>
      <c r="AZ162" s="309"/>
      <c r="BA162" s="309"/>
      <c r="BB162" s="310"/>
      <c r="BC162" s="309"/>
      <c r="BD162" s="309"/>
      <c r="BE162" s="309"/>
      <c r="BF162" s="309"/>
      <c r="BG162" s="325"/>
      <c r="BH162" s="326"/>
      <c r="BI162" s="326"/>
      <c r="BJ162" s="326"/>
      <c r="BK162" s="326"/>
      <c r="BL162" s="327"/>
      <c r="BP162" s="2"/>
      <c r="BQ162" s="2"/>
      <c r="BR162" s="2"/>
      <c r="BS162" s="2"/>
      <c r="BT162" s="2"/>
      <c r="BU162" s="2"/>
      <c r="BV162" s="2"/>
      <c r="BW162" s="2"/>
      <c r="BX162" s="2"/>
      <c r="BY162" s="2"/>
      <c r="BZ162" s="2"/>
      <c r="CA162" s="2"/>
      <c r="CB162" s="2"/>
      <c r="CC162" s="2"/>
      <c r="CD162" s="2"/>
      <c r="CE162" s="2"/>
      <c r="CF162" s="2"/>
      <c r="CG162" s="2"/>
    </row>
    <row r="163" spans="1:85" s="288" customFormat="1" ht="9" customHeight="1" thickBot="1">
      <c r="A163" s="292"/>
      <c r="B163" s="292"/>
      <c r="C163" s="292"/>
      <c r="D163" s="292"/>
      <c r="E163" s="292"/>
      <c r="F163" s="292"/>
      <c r="G163" s="293"/>
      <c r="H163" s="314"/>
      <c r="I163" s="356"/>
      <c r="J163" s="316"/>
      <c r="K163" s="316"/>
      <c r="L163" s="368"/>
      <c r="M163" s="376"/>
      <c r="N163" s="316"/>
      <c r="O163" s="317"/>
      <c r="P163" s="387"/>
      <c r="Q163" s="319"/>
      <c r="R163" s="319"/>
      <c r="S163" s="319"/>
      <c r="T163" s="319"/>
      <c r="U163" s="319"/>
      <c r="V163" s="319"/>
      <c r="W163" s="388"/>
      <c r="X163" s="360"/>
      <c r="Y163" s="360"/>
      <c r="Z163" s="360"/>
      <c r="AA163" s="360"/>
      <c r="AB163" s="331"/>
      <c r="AC163" s="332"/>
      <c r="AD163" s="332"/>
      <c r="AE163" s="332"/>
      <c r="AF163" s="332"/>
      <c r="AG163" s="332"/>
      <c r="AH163" s="332"/>
      <c r="AI163" s="332"/>
      <c r="AJ163" s="332"/>
      <c r="AK163" s="332"/>
      <c r="AL163" s="332"/>
      <c r="AM163" s="332"/>
      <c r="AN163" s="332"/>
      <c r="AO163" s="332"/>
      <c r="AP163" s="332"/>
      <c r="AQ163" s="308"/>
      <c r="AR163" s="308"/>
      <c r="AS163" s="309">
        <f t="shared" si="15"/>
        <v>0</v>
      </c>
      <c r="AT163" s="309">
        <f t="shared" si="15"/>
        <v>0</v>
      </c>
      <c r="AU163" s="309">
        <f t="shared" si="16"/>
        <v>0</v>
      </c>
      <c r="AV163" s="310"/>
      <c r="AW163" s="309"/>
      <c r="AX163" s="309"/>
      <c r="AY163" s="309"/>
      <c r="AZ163" s="309"/>
      <c r="BA163" s="309"/>
      <c r="BB163" s="310"/>
      <c r="BC163" s="309"/>
      <c r="BD163" s="309"/>
      <c r="BE163" s="309"/>
      <c r="BF163" s="309"/>
      <c r="BG163" s="325"/>
      <c r="BH163" s="326"/>
      <c r="BI163" s="326"/>
      <c r="BJ163" s="326"/>
      <c r="BK163" s="326"/>
      <c r="BL163" s="327"/>
      <c r="BP163" s="2"/>
      <c r="BQ163" s="2"/>
      <c r="BR163" s="2"/>
      <c r="BS163" s="2"/>
      <c r="BT163" s="2"/>
      <c r="BU163" s="2"/>
      <c r="BV163" s="2"/>
      <c r="BW163" s="2"/>
      <c r="BX163" s="2"/>
      <c r="BY163" s="2"/>
      <c r="BZ163" s="2"/>
      <c r="CA163" s="2"/>
      <c r="CB163" s="2"/>
      <c r="CC163" s="2"/>
      <c r="CD163" s="2"/>
      <c r="CE163" s="2"/>
      <c r="CF163" s="2"/>
      <c r="CG163" s="2"/>
    </row>
    <row r="164" spans="1:85" s="288" customFormat="1" ht="9" customHeight="1" thickBot="1">
      <c r="A164" s="292"/>
      <c r="B164" s="292"/>
      <c r="C164" s="292"/>
      <c r="D164" s="292"/>
      <c r="E164" s="292"/>
      <c r="F164" s="292"/>
      <c r="G164" s="293"/>
      <c r="H164" s="314"/>
      <c r="I164" s="356"/>
      <c r="J164" s="316"/>
      <c r="K164" s="316"/>
      <c r="L164" s="368"/>
      <c r="M164" s="376"/>
      <c r="N164" s="316"/>
      <c r="O164" s="317"/>
      <c r="P164" s="387"/>
      <c r="Q164" s="319"/>
      <c r="R164" s="319"/>
      <c r="S164" s="319"/>
      <c r="T164" s="319"/>
      <c r="U164" s="319"/>
      <c r="V164" s="319"/>
      <c r="W164" s="388"/>
      <c r="X164" s="360"/>
      <c r="Y164" s="360"/>
      <c r="Z164" s="360"/>
      <c r="AA164" s="360"/>
      <c r="AB164" s="331"/>
      <c r="AC164" s="332"/>
      <c r="AD164" s="332"/>
      <c r="AE164" s="332"/>
      <c r="AF164" s="332"/>
      <c r="AG164" s="332"/>
      <c r="AH164" s="332"/>
      <c r="AI164" s="332"/>
      <c r="AJ164" s="332"/>
      <c r="AK164" s="332"/>
      <c r="AL164" s="332"/>
      <c r="AM164" s="332"/>
      <c r="AN164" s="332"/>
      <c r="AO164" s="332"/>
      <c r="AP164" s="332"/>
      <c r="AQ164" s="308"/>
      <c r="AR164" s="308"/>
      <c r="AS164" s="309">
        <f t="shared" si="15"/>
        <v>0</v>
      </c>
      <c r="AT164" s="309">
        <f t="shared" si="15"/>
        <v>0</v>
      </c>
      <c r="AU164" s="309">
        <f t="shared" si="16"/>
        <v>0</v>
      </c>
      <c r="AV164" s="310"/>
      <c r="AW164" s="309"/>
      <c r="AX164" s="309"/>
      <c r="AY164" s="309"/>
      <c r="AZ164" s="309"/>
      <c r="BA164" s="309"/>
      <c r="BB164" s="310"/>
      <c r="BC164" s="309"/>
      <c r="BD164" s="309"/>
      <c r="BE164" s="309"/>
      <c r="BF164" s="309"/>
      <c r="BG164" s="325"/>
      <c r="BH164" s="326"/>
      <c r="BI164" s="326"/>
      <c r="BJ164" s="326"/>
      <c r="BK164" s="326"/>
      <c r="BL164" s="327"/>
      <c r="BP164" s="2"/>
      <c r="BQ164" s="2"/>
      <c r="BR164" s="2"/>
      <c r="BS164" s="2"/>
      <c r="BT164" s="2"/>
      <c r="BU164" s="2"/>
      <c r="BV164" s="2"/>
      <c r="BW164" s="2"/>
      <c r="BX164" s="2"/>
      <c r="BY164" s="2"/>
      <c r="BZ164" s="2"/>
      <c r="CA164" s="2"/>
      <c r="CB164" s="2"/>
      <c r="CC164" s="2"/>
      <c r="CD164" s="2"/>
      <c r="CE164" s="2"/>
      <c r="CF164" s="2"/>
      <c r="CG164" s="2"/>
    </row>
    <row r="165" spans="1:85" s="288" customFormat="1" ht="9" customHeight="1" thickBot="1">
      <c r="A165" s="292"/>
      <c r="B165" s="292"/>
      <c r="C165" s="292"/>
      <c r="D165" s="292"/>
      <c r="E165" s="292"/>
      <c r="F165" s="292"/>
      <c r="G165" s="293"/>
      <c r="H165" s="314"/>
      <c r="I165" s="356"/>
      <c r="J165" s="316"/>
      <c r="K165" s="316"/>
      <c r="L165" s="368"/>
      <c r="M165" s="376"/>
      <c r="N165" s="316"/>
      <c r="O165" s="317"/>
      <c r="P165" s="387"/>
      <c r="Q165" s="319"/>
      <c r="R165" s="319"/>
      <c r="S165" s="319"/>
      <c r="T165" s="319"/>
      <c r="U165" s="319"/>
      <c r="V165" s="319"/>
      <c r="W165" s="388"/>
      <c r="X165" s="360"/>
      <c r="Y165" s="360"/>
      <c r="Z165" s="360"/>
      <c r="AA165" s="360"/>
      <c r="AB165" s="331"/>
      <c r="AC165" s="332"/>
      <c r="AD165" s="332"/>
      <c r="AE165" s="332"/>
      <c r="AF165" s="332"/>
      <c r="AG165" s="332"/>
      <c r="AH165" s="332"/>
      <c r="AI165" s="332"/>
      <c r="AJ165" s="332"/>
      <c r="AK165" s="332"/>
      <c r="AL165" s="332"/>
      <c r="AM165" s="332"/>
      <c r="AN165" s="332"/>
      <c r="AO165" s="332"/>
      <c r="AP165" s="332"/>
      <c r="AQ165" s="308"/>
      <c r="AR165" s="308"/>
      <c r="AS165" s="309">
        <f t="shared" si="15"/>
        <v>0</v>
      </c>
      <c r="AT165" s="309">
        <f t="shared" si="15"/>
        <v>0</v>
      </c>
      <c r="AU165" s="309">
        <f t="shared" si="16"/>
        <v>0</v>
      </c>
      <c r="AV165" s="310"/>
      <c r="AW165" s="309"/>
      <c r="AX165" s="309"/>
      <c r="AY165" s="309"/>
      <c r="AZ165" s="309"/>
      <c r="BA165" s="309"/>
      <c r="BB165" s="310"/>
      <c r="BC165" s="309"/>
      <c r="BD165" s="309"/>
      <c r="BE165" s="309"/>
      <c r="BF165" s="309"/>
      <c r="BG165" s="325"/>
      <c r="BH165" s="326"/>
      <c r="BI165" s="326"/>
      <c r="BJ165" s="326"/>
      <c r="BK165" s="326"/>
      <c r="BL165" s="327"/>
      <c r="BP165" s="2"/>
      <c r="BQ165" s="2"/>
      <c r="BR165" s="2"/>
      <c r="BS165" s="2"/>
      <c r="BT165" s="2"/>
      <c r="BU165" s="2"/>
      <c r="BV165" s="2"/>
      <c r="BW165" s="2"/>
      <c r="BX165" s="2"/>
      <c r="BY165" s="2"/>
      <c r="BZ165" s="2"/>
      <c r="CA165" s="2"/>
      <c r="CB165" s="2"/>
      <c r="CC165" s="2"/>
      <c r="CD165" s="2"/>
      <c r="CE165" s="2"/>
      <c r="CF165" s="2"/>
      <c r="CG165" s="2"/>
    </row>
    <row r="166" spans="1:85" s="288" customFormat="1" ht="9" customHeight="1" thickBot="1">
      <c r="A166" s="292"/>
      <c r="B166" s="292"/>
      <c r="C166" s="292"/>
      <c r="D166" s="292"/>
      <c r="E166" s="292"/>
      <c r="F166" s="292"/>
      <c r="G166" s="293"/>
      <c r="H166" s="314"/>
      <c r="I166" s="356"/>
      <c r="J166" s="316"/>
      <c r="K166" s="316"/>
      <c r="L166" s="368"/>
      <c r="M166" s="376"/>
      <c r="N166" s="316"/>
      <c r="O166" s="317"/>
      <c r="P166" s="387"/>
      <c r="Q166" s="319"/>
      <c r="R166" s="319"/>
      <c r="S166" s="319"/>
      <c r="T166" s="319"/>
      <c r="U166" s="319"/>
      <c r="V166" s="319"/>
      <c r="W166" s="388"/>
      <c r="X166" s="360"/>
      <c r="Y166" s="360"/>
      <c r="Z166" s="360"/>
      <c r="AA166" s="360"/>
      <c r="AB166" s="331"/>
      <c r="AC166" s="332"/>
      <c r="AD166" s="332"/>
      <c r="AE166" s="332"/>
      <c r="AF166" s="332"/>
      <c r="AG166" s="332"/>
      <c r="AH166" s="332"/>
      <c r="AI166" s="332"/>
      <c r="AJ166" s="332"/>
      <c r="AK166" s="332"/>
      <c r="AL166" s="332"/>
      <c r="AM166" s="332"/>
      <c r="AN166" s="332"/>
      <c r="AO166" s="332"/>
      <c r="AP166" s="332"/>
      <c r="AQ166" s="308"/>
      <c r="AR166" s="308"/>
      <c r="AS166" s="309">
        <f t="shared" si="15"/>
        <v>0</v>
      </c>
      <c r="AT166" s="309">
        <f t="shared" si="15"/>
        <v>0</v>
      </c>
      <c r="AU166" s="309">
        <f t="shared" si="16"/>
        <v>0</v>
      </c>
      <c r="AV166" s="310"/>
      <c r="AW166" s="309"/>
      <c r="AX166" s="309"/>
      <c r="AY166" s="309"/>
      <c r="AZ166" s="309"/>
      <c r="BA166" s="309"/>
      <c r="BB166" s="310"/>
      <c r="BC166" s="309"/>
      <c r="BD166" s="309"/>
      <c r="BE166" s="309"/>
      <c r="BF166" s="309"/>
      <c r="BG166" s="325"/>
      <c r="BH166" s="326"/>
      <c r="BI166" s="326"/>
      <c r="BJ166" s="326"/>
      <c r="BK166" s="326"/>
      <c r="BL166" s="327"/>
      <c r="BP166" s="2"/>
      <c r="BQ166" s="2"/>
      <c r="BR166" s="2"/>
      <c r="BS166" s="2"/>
      <c r="BT166" s="2"/>
      <c r="BU166" s="2"/>
      <c r="BV166" s="2"/>
      <c r="BW166" s="2"/>
      <c r="BX166" s="2"/>
      <c r="BY166" s="2"/>
      <c r="BZ166" s="2"/>
      <c r="CA166" s="2"/>
      <c r="CB166" s="2"/>
      <c r="CC166" s="2"/>
      <c r="CD166" s="2"/>
      <c r="CE166" s="2"/>
      <c r="CF166" s="2"/>
      <c r="CG166" s="2"/>
    </row>
    <row r="167" spans="1:85" s="288" customFormat="1" ht="9" customHeight="1" thickBot="1">
      <c r="A167" s="292"/>
      <c r="B167" s="292"/>
      <c r="C167" s="292"/>
      <c r="D167" s="292"/>
      <c r="E167" s="292"/>
      <c r="F167" s="292"/>
      <c r="G167" s="293"/>
      <c r="H167" s="314"/>
      <c r="I167" s="356"/>
      <c r="J167" s="316"/>
      <c r="K167" s="316"/>
      <c r="L167" s="368"/>
      <c r="M167" s="376"/>
      <c r="N167" s="316"/>
      <c r="O167" s="317"/>
      <c r="P167" s="387"/>
      <c r="Q167" s="319"/>
      <c r="R167" s="319"/>
      <c r="S167" s="319"/>
      <c r="T167" s="319"/>
      <c r="U167" s="319"/>
      <c r="V167" s="319"/>
      <c r="W167" s="388"/>
      <c r="X167" s="360"/>
      <c r="Y167" s="360"/>
      <c r="Z167" s="360"/>
      <c r="AA167" s="360"/>
      <c r="AB167" s="331"/>
      <c r="AC167" s="332"/>
      <c r="AD167" s="332"/>
      <c r="AE167" s="332"/>
      <c r="AF167" s="332"/>
      <c r="AG167" s="332"/>
      <c r="AH167" s="332"/>
      <c r="AI167" s="332"/>
      <c r="AJ167" s="332"/>
      <c r="AK167" s="332"/>
      <c r="AL167" s="332"/>
      <c r="AM167" s="332"/>
      <c r="AN167" s="332"/>
      <c r="AO167" s="332"/>
      <c r="AP167" s="332"/>
      <c r="AQ167" s="308"/>
      <c r="AR167" s="308"/>
      <c r="AS167" s="309">
        <f t="shared" si="15"/>
        <v>0</v>
      </c>
      <c r="AT167" s="309">
        <f t="shared" si="15"/>
        <v>0</v>
      </c>
      <c r="AU167" s="309">
        <f t="shared" si="16"/>
        <v>0</v>
      </c>
      <c r="AV167" s="310"/>
      <c r="AW167" s="309"/>
      <c r="AX167" s="309"/>
      <c r="AY167" s="309"/>
      <c r="AZ167" s="309"/>
      <c r="BA167" s="309"/>
      <c r="BB167" s="310"/>
      <c r="BC167" s="309"/>
      <c r="BD167" s="309"/>
      <c r="BE167" s="309"/>
      <c r="BF167" s="309"/>
      <c r="BG167" s="325"/>
      <c r="BH167" s="326"/>
      <c r="BI167" s="326"/>
      <c r="BJ167" s="326"/>
      <c r="BK167" s="326"/>
      <c r="BL167" s="327"/>
      <c r="BP167" s="2"/>
      <c r="BQ167" s="2"/>
      <c r="BR167" s="2"/>
      <c r="BS167" s="2"/>
      <c r="BT167" s="2"/>
      <c r="BU167" s="2"/>
      <c r="BV167" s="2"/>
      <c r="BW167" s="2"/>
      <c r="BX167" s="2"/>
      <c r="BY167" s="2"/>
      <c r="BZ167" s="2"/>
      <c r="CA167" s="2"/>
      <c r="CB167" s="2"/>
      <c r="CC167" s="2"/>
      <c r="CD167" s="2"/>
      <c r="CE167" s="2"/>
      <c r="CF167" s="2"/>
      <c r="CG167" s="2"/>
    </row>
    <row r="168" spans="1:85" s="288" customFormat="1" ht="9" customHeight="1" thickBot="1">
      <c r="A168" s="292"/>
      <c r="B168" s="292"/>
      <c r="C168" s="292"/>
      <c r="D168" s="292"/>
      <c r="E168" s="292"/>
      <c r="F168" s="292"/>
      <c r="G168" s="293"/>
      <c r="H168" s="314"/>
      <c r="I168" s="356"/>
      <c r="J168" s="316"/>
      <c r="K168" s="316"/>
      <c r="L168" s="368"/>
      <c r="M168" s="376"/>
      <c r="N168" s="316"/>
      <c r="O168" s="317"/>
      <c r="P168" s="387"/>
      <c r="Q168" s="319"/>
      <c r="R168" s="319"/>
      <c r="S168" s="319"/>
      <c r="T168" s="319"/>
      <c r="U168" s="319"/>
      <c r="V168" s="319"/>
      <c r="W168" s="388"/>
      <c r="X168" s="360"/>
      <c r="Y168" s="360"/>
      <c r="Z168" s="360"/>
      <c r="AA168" s="360"/>
      <c r="AB168" s="331"/>
      <c r="AC168" s="332"/>
      <c r="AD168" s="332"/>
      <c r="AE168" s="332"/>
      <c r="AF168" s="332"/>
      <c r="AG168" s="332"/>
      <c r="AH168" s="332"/>
      <c r="AI168" s="332"/>
      <c r="AJ168" s="332"/>
      <c r="AK168" s="332"/>
      <c r="AL168" s="332"/>
      <c r="AM168" s="332"/>
      <c r="AN168" s="332"/>
      <c r="AO168" s="332"/>
      <c r="AP168" s="332"/>
      <c r="AQ168" s="308"/>
      <c r="AR168" s="308"/>
      <c r="AS168" s="309">
        <f t="shared" si="15"/>
        <v>0</v>
      </c>
      <c r="AT168" s="309">
        <f t="shared" si="15"/>
        <v>0</v>
      </c>
      <c r="AU168" s="309">
        <f t="shared" si="16"/>
        <v>0</v>
      </c>
      <c r="AV168" s="310"/>
      <c r="AW168" s="309"/>
      <c r="AX168" s="309"/>
      <c r="AY168" s="309"/>
      <c r="AZ168" s="309"/>
      <c r="BA168" s="309"/>
      <c r="BB168" s="310"/>
      <c r="BC168" s="309"/>
      <c r="BD168" s="309"/>
      <c r="BE168" s="309"/>
      <c r="BF168" s="309"/>
      <c r="BG168" s="325"/>
      <c r="BH168" s="326"/>
      <c r="BI168" s="326"/>
      <c r="BJ168" s="326"/>
      <c r="BK168" s="326"/>
      <c r="BL168" s="327"/>
      <c r="BP168" s="2"/>
      <c r="BQ168" s="2"/>
      <c r="BR168" s="2"/>
      <c r="BS168" s="2"/>
      <c r="BT168" s="2"/>
      <c r="BU168" s="2"/>
      <c r="BV168" s="2"/>
      <c r="BW168" s="2"/>
      <c r="BX168" s="2"/>
      <c r="BY168" s="2"/>
      <c r="BZ168" s="2"/>
      <c r="CA168" s="2"/>
      <c r="CB168" s="2"/>
      <c r="CC168" s="2"/>
      <c r="CD168" s="2"/>
      <c r="CE168" s="2"/>
      <c r="CF168" s="2"/>
      <c r="CG168" s="2"/>
    </row>
    <row r="169" spans="1:85" s="288" customFormat="1" ht="9" customHeight="1" thickBot="1">
      <c r="A169" s="292"/>
      <c r="B169" s="292"/>
      <c r="C169" s="292"/>
      <c r="D169" s="292"/>
      <c r="E169" s="292"/>
      <c r="F169" s="292"/>
      <c r="G169" s="293"/>
      <c r="H169" s="314"/>
      <c r="I169" s="356"/>
      <c r="J169" s="316"/>
      <c r="K169" s="316"/>
      <c r="L169" s="368"/>
      <c r="M169" s="376"/>
      <c r="N169" s="316"/>
      <c r="O169" s="317"/>
      <c r="P169" s="387"/>
      <c r="Q169" s="319"/>
      <c r="R169" s="319"/>
      <c r="S169" s="319"/>
      <c r="T169" s="319"/>
      <c r="U169" s="319"/>
      <c r="V169" s="319"/>
      <c r="W169" s="388"/>
      <c r="X169" s="360"/>
      <c r="Y169" s="360"/>
      <c r="Z169" s="360"/>
      <c r="AA169" s="360"/>
      <c r="AB169" s="331"/>
      <c r="AC169" s="332"/>
      <c r="AD169" s="332"/>
      <c r="AE169" s="332"/>
      <c r="AF169" s="332"/>
      <c r="AG169" s="332"/>
      <c r="AH169" s="332"/>
      <c r="AI169" s="332"/>
      <c r="AJ169" s="332"/>
      <c r="AK169" s="332"/>
      <c r="AL169" s="332"/>
      <c r="AM169" s="332"/>
      <c r="AN169" s="332"/>
      <c r="AO169" s="332"/>
      <c r="AP169" s="332"/>
      <c r="AQ169" s="308"/>
      <c r="AR169" s="308"/>
      <c r="AS169" s="309">
        <f t="shared" si="15"/>
        <v>0</v>
      </c>
      <c r="AT169" s="309">
        <f t="shared" si="15"/>
        <v>0</v>
      </c>
      <c r="AU169" s="309">
        <f t="shared" si="16"/>
        <v>0</v>
      </c>
      <c r="AV169" s="310"/>
      <c r="AW169" s="309"/>
      <c r="AX169" s="309"/>
      <c r="AY169" s="309"/>
      <c r="AZ169" s="309"/>
      <c r="BA169" s="309"/>
      <c r="BB169" s="310"/>
      <c r="BC169" s="309"/>
      <c r="BD169" s="309"/>
      <c r="BE169" s="309"/>
      <c r="BF169" s="309"/>
      <c r="BG169" s="325"/>
      <c r="BH169" s="326"/>
      <c r="BI169" s="326"/>
      <c r="BJ169" s="326"/>
      <c r="BK169" s="326"/>
      <c r="BL169" s="327"/>
      <c r="BP169" s="2"/>
      <c r="BQ169" s="2"/>
      <c r="BR169" s="2"/>
      <c r="BS169" s="2"/>
      <c r="BT169" s="2"/>
      <c r="BU169" s="2"/>
      <c r="BV169" s="2"/>
      <c r="BW169" s="2"/>
      <c r="BX169" s="2"/>
      <c r="BY169" s="2"/>
      <c r="BZ169" s="2"/>
      <c r="CA169" s="2"/>
      <c r="CB169" s="2"/>
      <c r="CC169" s="2"/>
      <c r="CD169" s="2"/>
      <c r="CE169" s="2"/>
      <c r="CF169" s="2"/>
      <c r="CG169" s="2"/>
    </row>
    <row r="170" spans="1:85" s="288" customFormat="1" ht="9" customHeight="1" thickBot="1">
      <c r="A170" s="292"/>
      <c r="B170" s="292"/>
      <c r="C170" s="292"/>
      <c r="D170" s="292"/>
      <c r="E170" s="292"/>
      <c r="F170" s="292"/>
      <c r="G170" s="293"/>
      <c r="H170" s="314"/>
      <c r="I170" s="356"/>
      <c r="J170" s="316"/>
      <c r="K170" s="316"/>
      <c r="L170" s="368"/>
      <c r="M170" s="376"/>
      <c r="N170" s="316"/>
      <c r="O170" s="317"/>
      <c r="P170" s="387"/>
      <c r="Q170" s="319"/>
      <c r="R170" s="319"/>
      <c r="S170" s="319"/>
      <c r="T170" s="319"/>
      <c r="U170" s="319"/>
      <c r="V170" s="319"/>
      <c r="W170" s="388"/>
      <c r="X170" s="360"/>
      <c r="Y170" s="360"/>
      <c r="Z170" s="360"/>
      <c r="AA170" s="360"/>
      <c r="AB170" s="331"/>
      <c r="AC170" s="332"/>
      <c r="AD170" s="332"/>
      <c r="AE170" s="332"/>
      <c r="AF170" s="332"/>
      <c r="AG170" s="332"/>
      <c r="AH170" s="332"/>
      <c r="AI170" s="332"/>
      <c r="AJ170" s="332"/>
      <c r="AK170" s="332"/>
      <c r="AL170" s="332"/>
      <c r="AM170" s="332"/>
      <c r="AN170" s="332"/>
      <c r="AO170" s="332"/>
      <c r="AP170" s="332"/>
      <c r="AQ170" s="308"/>
      <c r="AR170" s="308"/>
      <c r="AS170" s="309">
        <f t="shared" si="15"/>
        <v>0</v>
      </c>
      <c r="AT170" s="309">
        <f t="shared" si="15"/>
        <v>0</v>
      </c>
      <c r="AU170" s="309">
        <f t="shared" si="16"/>
        <v>0</v>
      </c>
      <c r="AV170" s="310"/>
      <c r="AW170" s="309"/>
      <c r="AX170" s="309"/>
      <c r="AY170" s="309"/>
      <c r="AZ170" s="309"/>
      <c r="BA170" s="309"/>
      <c r="BB170" s="310"/>
      <c r="BC170" s="309"/>
      <c r="BD170" s="309"/>
      <c r="BE170" s="309"/>
      <c r="BF170" s="309"/>
      <c r="BG170" s="325"/>
      <c r="BH170" s="326"/>
      <c r="BI170" s="326"/>
      <c r="BJ170" s="326"/>
      <c r="BK170" s="326"/>
      <c r="BL170" s="327"/>
      <c r="BP170" s="2"/>
      <c r="BQ170" s="2"/>
      <c r="BR170" s="2"/>
      <c r="BS170" s="2"/>
      <c r="BT170" s="2"/>
      <c r="BU170" s="2"/>
      <c r="BV170" s="2"/>
      <c r="BW170" s="2"/>
      <c r="BX170" s="2"/>
      <c r="BY170" s="2"/>
      <c r="BZ170" s="2"/>
      <c r="CA170" s="2"/>
      <c r="CB170" s="2"/>
      <c r="CC170" s="2"/>
      <c r="CD170" s="2"/>
      <c r="CE170" s="2"/>
      <c r="CF170" s="2"/>
      <c r="CG170" s="2"/>
    </row>
    <row r="171" spans="1:85" s="288" customFormat="1" ht="9" customHeight="1" thickBot="1">
      <c r="A171" s="292"/>
      <c r="B171" s="292"/>
      <c r="C171" s="292"/>
      <c r="D171" s="292"/>
      <c r="E171" s="292"/>
      <c r="F171" s="292"/>
      <c r="G171" s="293"/>
      <c r="H171" s="314"/>
      <c r="I171" s="356"/>
      <c r="J171" s="316"/>
      <c r="K171" s="316"/>
      <c r="L171" s="368"/>
      <c r="M171" s="376"/>
      <c r="N171" s="316"/>
      <c r="O171" s="317"/>
      <c r="P171" s="387"/>
      <c r="Q171" s="319"/>
      <c r="R171" s="319"/>
      <c r="S171" s="319"/>
      <c r="T171" s="319"/>
      <c r="U171" s="319"/>
      <c r="V171" s="319"/>
      <c r="W171" s="388"/>
      <c r="X171" s="360"/>
      <c r="Y171" s="360"/>
      <c r="Z171" s="360"/>
      <c r="AA171" s="360"/>
      <c r="AB171" s="331"/>
      <c r="AC171" s="332"/>
      <c r="AD171" s="332"/>
      <c r="AE171" s="332"/>
      <c r="AF171" s="332"/>
      <c r="AG171" s="332"/>
      <c r="AH171" s="332"/>
      <c r="AI171" s="332"/>
      <c r="AJ171" s="332"/>
      <c r="AK171" s="332"/>
      <c r="AL171" s="332"/>
      <c r="AM171" s="332"/>
      <c r="AN171" s="332"/>
      <c r="AO171" s="332"/>
      <c r="AP171" s="332"/>
      <c r="AQ171" s="308"/>
      <c r="AR171" s="308"/>
      <c r="AS171" s="309">
        <f t="shared" si="15"/>
        <v>0</v>
      </c>
      <c r="AT171" s="309">
        <f t="shared" si="15"/>
        <v>0</v>
      </c>
      <c r="AU171" s="309">
        <f t="shared" si="16"/>
        <v>0</v>
      </c>
      <c r="AV171" s="310"/>
      <c r="AW171" s="309"/>
      <c r="AX171" s="309"/>
      <c r="AY171" s="309"/>
      <c r="AZ171" s="309"/>
      <c r="BA171" s="309"/>
      <c r="BB171" s="310"/>
      <c r="BC171" s="309"/>
      <c r="BD171" s="309"/>
      <c r="BE171" s="309"/>
      <c r="BF171" s="309"/>
      <c r="BG171" s="325"/>
      <c r="BH171" s="326"/>
      <c r="BI171" s="326"/>
      <c r="BJ171" s="326"/>
      <c r="BK171" s="326"/>
      <c r="BL171" s="327"/>
      <c r="BP171" s="2"/>
      <c r="BQ171" s="2"/>
      <c r="BR171" s="2"/>
      <c r="BS171" s="2"/>
      <c r="BT171" s="2"/>
      <c r="BU171" s="2"/>
      <c r="BV171" s="2"/>
      <c r="BW171" s="2"/>
      <c r="BX171" s="2"/>
      <c r="BY171" s="2"/>
      <c r="BZ171" s="2"/>
      <c r="CA171" s="2"/>
      <c r="CB171" s="2"/>
      <c r="CC171" s="2"/>
      <c r="CD171" s="2"/>
      <c r="CE171" s="2"/>
      <c r="CF171" s="2"/>
      <c r="CG171" s="2"/>
    </row>
    <row r="172" spans="1:85" s="288" customFormat="1" ht="9" customHeight="1" thickBot="1">
      <c r="A172" s="292"/>
      <c r="B172" s="292"/>
      <c r="C172" s="292"/>
      <c r="D172" s="292"/>
      <c r="E172" s="292"/>
      <c r="F172" s="292"/>
      <c r="G172" s="293"/>
      <c r="H172" s="314"/>
      <c r="I172" s="356"/>
      <c r="J172" s="316"/>
      <c r="K172" s="316"/>
      <c r="L172" s="368"/>
      <c r="M172" s="376"/>
      <c r="N172" s="316"/>
      <c r="O172" s="317"/>
      <c r="P172" s="387"/>
      <c r="Q172" s="319"/>
      <c r="R172" s="319"/>
      <c r="S172" s="319"/>
      <c r="T172" s="319"/>
      <c r="U172" s="319"/>
      <c r="V172" s="319"/>
      <c r="W172" s="388"/>
      <c r="X172" s="360"/>
      <c r="Y172" s="360"/>
      <c r="Z172" s="360"/>
      <c r="AA172" s="360"/>
      <c r="AB172" s="331"/>
      <c r="AC172" s="332"/>
      <c r="AD172" s="332"/>
      <c r="AE172" s="332"/>
      <c r="AF172" s="332"/>
      <c r="AG172" s="332"/>
      <c r="AH172" s="332"/>
      <c r="AI172" s="332"/>
      <c r="AJ172" s="332"/>
      <c r="AK172" s="332"/>
      <c r="AL172" s="332"/>
      <c r="AM172" s="332"/>
      <c r="AN172" s="332"/>
      <c r="AO172" s="332"/>
      <c r="AP172" s="332"/>
      <c r="AQ172" s="308"/>
      <c r="AR172" s="308"/>
      <c r="AS172" s="309">
        <f t="shared" si="15"/>
        <v>0</v>
      </c>
      <c r="AT172" s="309">
        <f t="shared" si="15"/>
        <v>0</v>
      </c>
      <c r="AU172" s="309">
        <f t="shared" si="16"/>
        <v>0</v>
      </c>
      <c r="AV172" s="310"/>
      <c r="AW172" s="309"/>
      <c r="AX172" s="309"/>
      <c r="AY172" s="309"/>
      <c r="AZ172" s="309"/>
      <c r="BA172" s="309"/>
      <c r="BB172" s="310"/>
      <c r="BC172" s="309"/>
      <c r="BD172" s="309"/>
      <c r="BE172" s="309"/>
      <c r="BF172" s="309"/>
      <c r="BG172" s="325"/>
      <c r="BH172" s="326"/>
      <c r="BI172" s="326"/>
      <c r="BJ172" s="326"/>
      <c r="BK172" s="326"/>
      <c r="BL172" s="327"/>
      <c r="BP172" s="2"/>
      <c r="BQ172" s="2"/>
      <c r="BR172" s="2"/>
      <c r="BS172" s="2"/>
      <c r="BT172" s="2"/>
      <c r="BU172" s="2"/>
      <c r="BV172" s="2"/>
      <c r="BW172" s="2"/>
      <c r="BX172" s="2"/>
      <c r="BY172" s="2"/>
      <c r="BZ172" s="2"/>
      <c r="CA172" s="2"/>
      <c r="CB172" s="2"/>
      <c r="CC172" s="2"/>
      <c r="CD172" s="2"/>
      <c r="CE172" s="2"/>
      <c r="CF172" s="2"/>
      <c r="CG172" s="2"/>
    </row>
    <row r="173" spans="1:85" s="288" customFormat="1" ht="9" customHeight="1" thickBot="1">
      <c r="A173" s="292"/>
      <c r="B173" s="292"/>
      <c r="C173" s="292"/>
      <c r="D173" s="292"/>
      <c r="E173" s="292"/>
      <c r="F173" s="292"/>
      <c r="G173" s="293"/>
      <c r="H173" s="314"/>
      <c r="I173" s="356"/>
      <c r="J173" s="316"/>
      <c r="K173" s="316"/>
      <c r="L173" s="368"/>
      <c r="M173" s="376"/>
      <c r="N173" s="316"/>
      <c r="O173" s="317"/>
      <c r="P173" s="387"/>
      <c r="Q173" s="319"/>
      <c r="R173" s="319"/>
      <c r="S173" s="319"/>
      <c r="T173" s="319"/>
      <c r="U173" s="319"/>
      <c r="V173" s="319"/>
      <c r="W173" s="388"/>
      <c r="X173" s="360"/>
      <c r="Y173" s="360"/>
      <c r="Z173" s="360"/>
      <c r="AA173" s="360"/>
      <c r="AB173" s="331"/>
      <c r="AC173" s="332"/>
      <c r="AD173" s="332"/>
      <c r="AE173" s="332"/>
      <c r="AF173" s="332"/>
      <c r="AG173" s="332"/>
      <c r="AH173" s="332"/>
      <c r="AI173" s="332"/>
      <c r="AJ173" s="332"/>
      <c r="AK173" s="332"/>
      <c r="AL173" s="332"/>
      <c r="AM173" s="332"/>
      <c r="AN173" s="332"/>
      <c r="AO173" s="332"/>
      <c r="AP173" s="332"/>
      <c r="AQ173" s="308"/>
      <c r="AR173" s="308"/>
      <c r="AS173" s="309">
        <f t="shared" si="15"/>
        <v>0</v>
      </c>
      <c r="AT173" s="309">
        <f t="shared" si="15"/>
        <v>0</v>
      </c>
      <c r="AU173" s="309">
        <f t="shared" si="16"/>
        <v>0</v>
      </c>
      <c r="AV173" s="310"/>
      <c r="AW173" s="309"/>
      <c r="AX173" s="309"/>
      <c r="AY173" s="309"/>
      <c r="AZ173" s="309"/>
      <c r="BA173" s="309"/>
      <c r="BB173" s="310"/>
      <c r="BC173" s="309"/>
      <c r="BD173" s="309"/>
      <c r="BE173" s="309"/>
      <c r="BF173" s="309"/>
      <c r="BG173" s="325"/>
      <c r="BH173" s="326"/>
      <c r="BI173" s="326"/>
      <c r="BJ173" s="326"/>
      <c r="BK173" s="326"/>
      <c r="BL173" s="327"/>
      <c r="BP173" s="2"/>
      <c r="BQ173" s="2"/>
      <c r="BR173" s="2"/>
      <c r="BS173" s="2"/>
      <c r="BT173" s="2"/>
      <c r="BU173" s="2"/>
      <c r="BV173" s="2"/>
      <c r="BW173" s="2"/>
      <c r="BX173" s="2"/>
      <c r="BY173" s="2"/>
      <c r="BZ173" s="2"/>
      <c r="CA173" s="2"/>
      <c r="CB173" s="2"/>
      <c r="CC173" s="2"/>
      <c r="CD173" s="2"/>
      <c r="CE173" s="2"/>
      <c r="CF173" s="2"/>
      <c r="CG173" s="2"/>
    </row>
    <row r="174" spans="1:85" s="288" customFormat="1" ht="9" customHeight="1" thickBot="1">
      <c r="A174" s="292"/>
      <c r="B174" s="292"/>
      <c r="C174" s="292"/>
      <c r="D174" s="292"/>
      <c r="E174" s="292"/>
      <c r="F174" s="292"/>
      <c r="G174" s="293"/>
      <c r="H174" s="314"/>
      <c r="I174" s="356"/>
      <c r="J174" s="316"/>
      <c r="K174" s="316"/>
      <c r="L174" s="368"/>
      <c r="M174" s="376"/>
      <c r="N174" s="316"/>
      <c r="O174" s="317"/>
      <c r="P174" s="387"/>
      <c r="Q174" s="319"/>
      <c r="R174" s="319"/>
      <c r="S174" s="319"/>
      <c r="T174" s="319"/>
      <c r="U174" s="319"/>
      <c r="V174" s="319"/>
      <c r="W174" s="388"/>
      <c r="X174" s="360"/>
      <c r="Y174" s="360"/>
      <c r="Z174" s="360"/>
      <c r="AA174" s="360"/>
      <c r="AB174" s="331"/>
      <c r="AC174" s="332"/>
      <c r="AD174" s="332"/>
      <c r="AE174" s="332"/>
      <c r="AF174" s="332"/>
      <c r="AG174" s="332"/>
      <c r="AH174" s="332"/>
      <c r="AI174" s="332"/>
      <c r="AJ174" s="332"/>
      <c r="AK174" s="332"/>
      <c r="AL174" s="332"/>
      <c r="AM174" s="332"/>
      <c r="AN174" s="332"/>
      <c r="AO174" s="332"/>
      <c r="AP174" s="332"/>
      <c r="AQ174" s="308"/>
      <c r="AR174" s="308"/>
      <c r="AS174" s="309">
        <f t="shared" si="15"/>
        <v>0</v>
      </c>
      <c r="AT174" s="309">
        <f t="shared" si="15"/>
        <v>0</v>
      </c>
      <c r="AU174" s="309">
        <f t="shared" si="16"/>
        <v>0</v>
      </c>
      <c r="AV174" s="310"/>
      <c r="AW174" s="309"/>
      <c r="AX174" s="309"/>
      <c r="AY174" s="309"/>
      <c r="AZ174" s="309"/>
      <c r="BA174" s="309"/>
      <c r="BB174" s="310"/>
      <c r="BC174" s="309"/>
      <c r="BD174" s="309"/>
      <c r="BE174" s="309"/>
      <c r="BF174" s="309"/>
      <c r="BG174" s="325"/>
      <c r="BH174" s="326"/>
      <c r="BI174" s="326"/>
      <c r="BJ174" s="326"/>
      <c r="BK174" s="326"/>
      <c r="BL174" s="327"/>
      <c r="BP174" s="2"/>
      <c r="BQ174" s="2"/>
      <c r="BR174" s="2"/>
      <c r="BS174" s="2"/>
      <c r="BT174" s="2"/>
      <c r="BU174" s="2"/>
      <c r="BV174" s="2"/>
      <c r="BW174" s="2"/>
      <c r="BX174" s="2"/>
      <c r="BY174" s="2"/>
      <c r="BZ174" s="2"/>
      <c r="CA174" s="2"/>
      <c r="CB174" s="2"/>
      <c r="CC174" s="2"/>
      <c r="CD174" s="2"/>
      <c r="CE174" s="2"/>
      <c r="CF174" s="2"/>
      <c r="CG174" s="2"/>
    </row>
    <row r="175" spans="1:85" s="288" customFormat="1" ht="9" customHeight="1" thickBot="1">
      <c r="A175" s="292"/>
      <c r="B175" s="292"/>
      <c r="C175" s="292"/>
      <c r="D175" s="292"/>
      <c r="E175" s="292"/>
      <c r="F175" s="292"/>
      <c r="G175" s="293"/>
      <c r="H175" s="314"/>
      <c r="I175" s="356"/>
      <c r="J175" s="316"/>
      <c r="K175" s="316"/>
      <c r="L175" s="368"/>
      <c r="M175" s="376"/>
      <c r="N175" s="316"/>
      <c r="O175" s="317"/>
      <c r="P175" s="387"/>
      <c r="Q175" s="319"/>
      <c r="R175" s="319"/>
      <c r="S175" s="319"/>
      <c r="T175" s="319"/>
      <c r="U175" s="319"/>
      <c r="V175" s="319"/>
      <c r="W175" s="388"/>
      <c r="X175" s="360"/>
      <c r="Y175" s="360"/>
      <c r="Z175" s="360"/>
      <c r="AA175" s="360"/>
      <c r="AB175" s="331"/>
      <c r="AC175" s="332"/>
      <c r="AD175" s="332"/>
      <c r="AE175" s="332"/>
      <c r="AF175" s="332"/>
      <c r="AG175" s="332"/>
      <c r="AH175" s="332"/>
      <c r="AI175" s="332"/>
      <c r="AJ175" s="332"/>
      <c r="AK175" s="332"/>
      <c r="AL175" s="332"/>
      <c r="AM175" s="332"/>
      <c r="AN175" s="332"/>
      <c r="AO175" s="332"/>
      <c r="AP175" s="332"/>
      <c r="AQ175" s="308"/>
      <c r="AR175" s="308"/>
      <c r="AS175" s="309">
        <f t="shared" si="15"/>
        <v>0</v>
      </c>
      <c r="AT175" s="309">
        <f t="shared" si="15"/>
        <v>0</v>
      </c>
      <c r="AU175" s="309">
        <f t="shared" si="16"/>
        <v>0</v>
      </c>
      <c r="AV175" s="310"/>
      <c r="AW175" s="309"/>
      <c r="AX175" s="309"/>
      <c r="AY175" s="309"/>
      <c r="AZ175" s="309"/>
      <c r="BA175" s="309"/>
      <c r="BB175" s="310"/>
      <c r="BC175" s="309"/>
      <c r="BD175" s="309"/>
      <c r="BE175" s="309"/>
      <c r="BF175" s="309"/>
      <c r="BG175" s="325"/>
      <c r="BH175" s="326"/>
      <c r="BI175" s="326"/>
      <c r="BJ175" s="326"/>
      <c r="BK175" s="326"/>
      <c r="BL175" s="327"/>
      <c r="BP175" s="2"/>
      <c r="BQ175" s="2"/>
      <c r="BR175" s="2"/>
      <c r="BS175" s="2"/>
      <c r="BT175" s="2"/>
      <c r="BU175" s="2"/>
      <c r="BV175" s="2"/>
      <c r="BW175" s="2"/>
      <c r="BX175" s="2"/>
      <c r="BY175" s="2"/>
      <c r="BZ175" s="2"/>
      <c r="CA175" s="2"/>
      <c r="CB175" s="2"/>
      <c r="CC175" s="2"/>
      <c r="CD175" s="2"/>
      <c r="CE175" s="2"/>
      <c r="CF175" s="2"/>
      <c r="CG175" s="2"/>
    </row>
    <row r="176" spans="1:85" s="288" customFormat="1" ht="9" customHeight="1" thickBot="1">
      <c r="A176" s="292"/>
      <c r="B176" s="292"/>
      <c r="C176" s="292"/>
      <c r="D176" s="292"/>
      <c r="E176" s="292"/>
      <c r="F176" s="292"/>
      <c r="G176" s="293"/>
      <c r="H176" s="314"/>
      <c r="I176" s="356"/>
      <c r="J176" s="316"/>
      <c r="K176" s="316"/>
      <c r="L176" s="368"/>
      <c r="M176" s="376"/>
      <c r="N176" s="316"/>
      <c r="O176" s="317"/>
      <c r="P176" s="387"/>
      <c r="Q176" s="319"/>
      <c r="R176" s="319"/>
      <c r="S176" s="319"/>
      <c r="T176" s="319"/>
      <c r="U176" s="319"/>
      <c r="V176" s="319"/>
      <c r="W176" s="388"/>
      <c r="X176" s="360"/>
      <c r="Y176" s="360"/>
      <c r="Z176" s="360"/>
      <c r="AA176" s="360"/>
      <c r="AB176" s="331"/>
      <c r="AC176" s="332"/>
      <c r="AD176" s="332"/>
      <c r="AE176" s="332"/>
      <c r="AF176" s="332"/>
      <c r="AG176" s="332"/>
      <c r="AH176" s="332"/>
      <c r="AI176" s="332"/>
      <c r="AJ176" s="332"/>
      <c r="AK176" s="332"/>
      <c r="AL176" s="332"/>
      <c r="AM176" s="332"/>
      <c r="AN176" s="332"/>
      <c r="AO176" s="332"/>
      <c r="AP176" s="332"/>
      <c r="AQ176" s="308"/>
      <c r="AR176" s="308"/>
      <c r="AS176" s="309">
        <f t="shared" si="15"/>
        <v>0</v>
      </c>
      <c r="AT176" s="309">
        <f t="shared" si="15"/>
        <v>0</v>
      </c>
      <c r="AU176" s="309">
        <f t="shared" si="16"/>
        <v>0</v>
      </c>
      <c r="AV176" s="310"/>
      <c r="AW176" s="309"/>
      <c r="AX176" s="309"/>
      <c r="AY176" s="309"/>
      <c r="AZ176" s="309"/>
      <c r="BA176" s="309"/>
      <c r="BB176" s="310"/>
      <c r="BC176" s="309"/>
      <c r="BD176" s="309"/>
      <c r="BE176" s="309"/>
      <c r="BF176" s="309"/>
      <c r="BG176" s="325"/>
      <c r="BH176" s="326"/>
      <c r="BI176" s="326"/>
      <c r="BJ176" s="326"/>
      <c r="BK176" s="326"/>
      <c r="BL176" s="327"/>
      <c r="BP176" s="2"/>
      <c r="BQ176" s="2"/>
      <c r="BR176" s="2"/>
      <c r="BS176" s="2"/>
      <c r="BT176" s="2"/>
      <c r="BU176" s="2"/>
      <c r="BV176" s="2"/>
      <c r="BW176" s="2"/>
      <c r="BX176" s="2"/>
      <c r="BY176" s="2"/>
      <c r="BZ176" s="2"/>
      <c r="CA176" s="2"/>
      <c r="CB176" s="2"/>
      <c r="CC176" s="2"/>
      <c r="CD176" s="2"/>
      <c r="CE176" s="2"/>
      <c r="CF176" s="2"/>
      <c r="CG176" s="2"/>
    </row>
    <row r="177" spans="1:85" s="288" customFormat="1" ht="9" customHeight="1" thickBot="1">
      <c r="A177" s="292"/>
      <c r="B177" s="292"/>
      <c r="C177" s="292"/>
      <c r="D177" s="292"/>
      <c r="E177" s="292"/>
      <c r="F177" s="292"/>
      <c r="G177" s="293"/>
      <c r="H177" s="314"/>
      <c r="I177" s="356"/>
      <c r="J177" s="316"/>
      <c r="K177" s="316"/>
      <c r="L177" s="368"/>
      <c r="M177" s="376"/>
      <c r="N177" s="316"/>
      <c r="O177" s="317"/>
      <c r="P177" s="387"/>
      <c r="Q177" s="319"/>
      <c r="R177" s="319"/>
      <c r="S177" s="319"/>
      <c r="T177" s="319"/>
      <c r="U177" s="319"/>
      <c r="V177" s="319"/>
      <c r="W177" s="388"/>
      <c r="X177" s="360"/>
      <c r="Y177" s="360"/>
      <c r="Z177" s="360"/>
      <c r="AA177" s="360"/>
      <c r="AB177" s="331"/>
      <c r="AC177" s="332"/>
      <c r="AD177" s="332"/>
      <c r="AE177" s="332"/>
      <c r="AF177" s="332"/>
      <c r="AG177" s="332"/>
      <c r="AH177" s="332"/>
      <c r="AI177" s="332"/>
      <c r="AJ177" s="332"/>
      <c r="AK177" s="332"/>
      <c r="AL177" s="332"/>
      <c r="AM177" s="332"/>
      <c r="AN177" s="332"/>
      <c r="AO177" s="332"/>
      <c r="AP177" s="332"/>
      <c r="AQ177" s="308"/>
      <c r="AR177" s="308"/>
      <c r="AS177" s="309">
        <f t="shared" si="15"/>
        <v>0</v>
      </c>
      <c r="AT177" s="309">
        <f t="shared" si="15"/>
        <v>0</v>
      </c>
      <c r="AU177" s="309">
        <f t="shared" si="16"/>
        <v>0</v>
      </c>
      <c r="AV177" s="310"/>
      <c r="AW177" s="309"/>
      <c r="AX177" s="309"/>
      <c r="AY177" s="309"/>
      <c r="AZ177" s="309"/>
      <c r="BA177" s="309"/>
      <c r="BB177" s="310"/>
      <c r="BC177" s="309"/>
      <c r="BD177" s="309"/>
      <c r="BE177" s="309"/>
      <c r="BF177" s="309"/>
      <c r="BG177" s="325"/>
      <c r="BH177" s="326"/>
      <c r="BI177" s="326"/>
      <c r="BJ177" s="326"/>
      <c r="BK177" s="326"/>
      <c r="BL177" s="327"/>
      <c r="BP177" s="2"/>
      <c r="BQ177" s="2"/>
      <c r="BR177" s="2"/>
      <c r="BS177" s="2"/>
      <c r="BT177" s="2"/>
      <c r="BU177" s="2"/>
      <c r="BV177" s="2"/>
      <c r="BW177" s="2"/>
      <c r="BX177" s="2"/>
      <c r="BY177" s="2"/>
      <c r="BZ177" s="2"/>
      <c r="CA177" s="2"/>
      <c r="CB177" s="2"/>
      <c r="CC177" s="2"/>
      <c r="CD177" s="2"/>
      <c r="CE177" s="2"/>
      <c r="CF177" s="2"/>
      <c r="CG177" s="2"/>
    </row>
    <row r="178" spans="1:85" s="288" customFormat="1" ht="9" customHeight="1" thickBot="1">
      <c r="A178" s="292"/>
      <c r="B178" s="292"/>
      <c r="C178" s="292"/>
      <c r="D178" s="292"/>
      <c r="E178" s="292"/>
      <c r="F178" s="292"/>
      <c r="G178" s="293"/>
      <c r="H178" s="314"/>
      <c r="I178" s="356"/>
      <c r="J178" s="316"/>
      <c r="K178" s="316"/>
      <c r="L178" s="368"/>
      <c r="M178" s="376"/>
      <c r="N178" s="316"/>
      <c r="O178" s="317"/>
      <c r="P178" s="387"/>
      <c r="Q178" s="319"/>
      <c r="R178" s="319"/>
      <c r="S178" s="319"/>
      <c r="T178" s="319"/>
      <c r="U178" s="319"/>
      <c r="V178" s="319"/>
      <c r="W178" s="388"/>
      <c r="X178" s="360"/>
      <c r="Y178" s="360"/>
      <c r="Z178" s="360"/>
      <c r="AA178" s="360"/>
      <c r="AB178" s="331"/>
      <c r="AC178" s="332"/>
      <c r="AD178" s="332"/>
      <c r="AE178" s="332"/>
      <c r="AF178" s="332"/>
      <c r="AG178" s="332"/>
      <c r="AH178" s="332"/>
      <c r="AI178" s="332"/>
      <c r="AJ178" s="332"/>
      <c r="AK178" s="332"/>
      <c r="AL178" s="332"/>
      <c r="AM178" s="332"/>
      <c r="AN178" s="332"/>
      <c r="AO178" s="332"/>
      <c r="AP178" s="332"/>
      <c r="AQ178" s="308"/>
      <c r="AR178" s="308"/>
      <c r="AS178" s="309">
        <f t="shared" si="15"/>
        <v>0</v>
      </c>
      <c r="AT178" s="309">
        <f t="shared" si="15"/>
        <v>0</v>
      </c>
      <c r="AU178" s="309">
        <f t="shared" si="16"/>
        <v>0</v>
      </c>
      <c r="AV178" s="310"/>
      <c r="AW178" s="309"/>
      <c r="AX178" s="309"/>
      <c r="AY178" s="309"/>
      <c r="AZ178" s="309"/>
      <c r="BA178" s="309"/>
      <c r="BB178" s="310"/>
      <c r="BC178" s="309"/>
      <c r="BD178" s="309"/>
      <c r="BE178" s="309"/>
      <c r="BF178" s="309"/>
      <c r="BG178" s="325"/>
      <c r="BH178" s="326"/>
      <c r="BI178" s="326"/>
      <c r="BJ178" s="326"/>
      <c r="BK178" s="326"/>
      <c r="BL178" s="327"/>
      <c r="BP178" s="2"/>
      <c r="BQ178" s="2"/>
      <c r="BR178" s="2"/>
      <c r="BS178" s="2"/>
      <c r="BT178" s="2"/>
      <c r="BU178" s="2"/>
      <c r="BV178" s="2"/>
      <c r="BW178" s="2"/>
      <c r="BX178" s="2"/>
      <c r="BY178" s="2"/>
      <c r="BZ178" s="2"/>
      <c r="CA178" s="2"/>
      <c r="CB178" s="2"/>
      <c r="CC178" s="2"/>
      <c r="CD178" s="2"/>
      <c r="CE178" s="2"/>
      <c r="CF178" s="2"/>
      <c r="CG178" s="2"/>
    </row>
    <row r="179" spans="1:85" s="288" customFormat="1" ht="9" customHeight="1" thickBot="1">
      <c r="A179" s="292"/>
      <c r="B179" s="292"/>
      <c r="C179" s="292"/>
      <c r="D179" s="292"/>
      <c r="E179" s="292"/>
      <c r="F179" s="292"/>
      <c r="G179" s="293"/>
      <c r="H179" s="314"/>
      <c r="I179" s="356"/>
      <c r="J179" s="316"/>
      <c r="K179" s="316"/>
      <c r="L179" s="368"/>
      <c r="M179" s="376"/>
      <c r="N179" s="316"/>
      <c r="O179" s="317"/>
      <c r="P179" s="387"/>
      <c r="Q179" s="319"/>
      <c r="R179" s="319"/>
      <c r="S179" s="319"/>
      <c r="T179" s="319"/>
      <c r="U179" s="319"/>
      <c r="V179" s="319"/>
      <c r="W179" s="388"/>
      <c r="X179" s="360"/>
      <c r="Y179" s="360"/>
      <c r="Z179" s="360"/>
      <c r="AA179" s="360"/>
      <c r="AB179" s="331"/>
      <c r="AC179" s="332"/>
      <c r="AD179" s="332"/>
      <c r="AE179" s="332"/>
      <c r="AF179" s="332"/>
      <c r="AG179" s="332"/>
      <c r="AH179" s="332"/>
      <c r="AI179" s="332"/>
      <c r="AJ179" s="332"/>
      <c r="AK179" s="332"/>
      <c r="AL179" s="332"/>
      <c r="AM179" s="332"/>
      <c r="AN179" s="332"/>
      <c r="AO179" s="332"/>
      <c r="AP179" s="332"/>
      <c r="AQ179" s="308"/>
      <c r="AR179" s="308"/>
      <c r="AS179" s="309">
        <f t="shared" si="15"/>
        <v>0</v>
      </c>
      <c r="AT179" s="309">
        <f t="shared" si="15"/>
        <v>0</v>
      </c>
      <c r="AU179" s="309">
        <f t="shared" si="16"/>
        <v>0</v>
      </c>
      <c r="AV179" s="310"/>
      <c r="AW179" s="309"/>
      <c r="AX179" s="309"/>
      <c r="AY179" s="309"/>
      <c r="AZ179" s="309"/>
      <c r="BA179" s="309"/>
      <c r="BB179" s="310"/>
      <c r="BC179" s="309"/>
      <c r="BD179" s="309"/>
      <c r="BE179" s="309"/>
      <c r="BF179" s="309"/>
      <c r="BG179" s="325"/>
      <c r="BH179" s="326"/>
      <c r="BI179" s="326"/>
      <c r="BJ179" s="326"/>
      <c r="BK179" s="326"/>
      <c r="BL179" s="327"/>
      <c r="BP179" s="2"/>
      <c r="BQ179" s="2"/>
      <c r="BR179" s="2"/>
      <c r="BS179" s="2"/>
      <c r="BT179" s="2"/>
      <c r="BU179" s="2"/>
      <c r="BV179" s="2"/>
      <c r="BW179" s="2"/>
      <c r="BX179" s="2"/>
      <c r="BY179" s="2"/>
      <c r="BZ179" s="2"/>
      <c r="CA179" s="2"/>
      <c r="CB179" s="2"/>
      <c r="CC179" s="2"/>
      <c r="CD179" s="2"/>
      <c r="CE179" s="2"/>
      <c r="CF179" s="2"/>
      <c r="CG179" s="2"/>
    </row>
    <row r="180" spans="1:85" s="288" customFormat="1" ht="9" customHeight="1" thickBot="1">
      <c r="A180" s="292"/>
      <c r="B180" s="292"/>
      <c r="C180" s="292"/>
      <c r="D180" s="292"/>
      <c r="E180" s="292"/>
      <c r="F180" s="292"/>
      <c r="G180" s="293"/>
      <c r="H180" s="314"/>
      <c r="I180" s="356"/>
      <c r="J180" s="316"/>
      <c r="K180" s="316"/>
      <c r="L180" s="368"/>
      <c r="M180" s="376"/>
      <c r="N180" s="316"/>
      <c r="O180" s="317"/>
      <c r="P180" s="387"/>
      <c r="Q180" s="319"/>
      <c r="R180" s="319"/>
      <c r="S180" s="319"/>
      <c r="T180" s="319"/>
      <c r="U180" s="319"/>
      <c r="V180" s="319"/>
      <c r="W180" s="388"/>
      <c r="X180" s="360"/>
      <c r="Y180" s="360"/>
      <c r="Z180" s="360"/>
      <c r="AA180" s="360"/>
      <c r="AB180" s="323" t="s">
        <v>249</v>
      </c>
      <c r="AC180" s="324"/>
      <c r="AD180" s="324"/>
      <c r="AE180" s="324"/>
      <c r="AF180" s="324"/>
      <c r="AG180" s="324"/>
      <c r="AH180" s="324"/>
      <c r="AI180" s="324"/>
      <c r="AJ180" s="324"/>
      <c r="AK180" s="324"/>
      <c r="AL180" s="324"/>
      <c r="AM180" s="324"/>
      <c r="AN180" s="324"/>
      <c r="AO180" s="324"/>
      <c r="AP180" s="324"/>
      <c r="AQ180" s="308">
        <f t="shared" si="13"/>
        <v>0</v>
      </c>
      <c r="AR180" s="308">
        <f t="shared" si="13"/>
        <v>0</v>
      </c>
      <c r="AS180" s="309">
        <f t="shared" si="15"/>
        <v>0</v>
      </c>
      <c r="AT180" s="309">
        <f t="shared" si="15"/>
        <v>0</v>
      </c>
      <c r="AU180" s="309">
        <f t="shared" si="16"/>
        <v>0</v>
      </c>
      <c r="AV180" s="310"/>
      <c r="AW180" s="309"/>
      <c r="AX180" s="309"/>
      <c r="AY180" s="309"/>
      <c r="AZ180" s="309"/>
      <c r="BA180" s="309"/>
      <c r="BB180" s="310"/>
      <c r="BC180" s="309"/>
      <c r="BD180" s="309"/>
      <c r="BE180" s="309"/>
      <c r="BF180" s="309"/>
      <c r="BG180" s="325"/>
      <c r="BH180" s="326"/>
      <c r="BI180" s="326"/>
      <c r="BJ180" s="326"/>
      <c r="BK180" s="326"/>
      <c r="BL180" s="327"/>
      <c r="BP180" s="2"/>
      <c r="BQ180" s="2"/>
      <c r="BR180" s="2"/>
      <c r="BS180" s="2"/>
      <c r="BT180" s="2"/>
      <c r="BU180" s="2"/>
      <c r="BV180" s="2"/>
      <c r="BW180" s="2"/>
      <c r="BX180" s="2"/>
      <c r="BY180" s="2"/>
      <c r="BZ180" s="2"/>
      <c r="CA180" s="2"/>
      <c r="CB180" s="2"/>
      <c r="CC180" s="2"/>
      <c r="CD180" s="2"/>
      <c r="CE180" s="2"/>
      <c r="CF180" s="2"/>
      <c r="CG180" s="2"/>
    </row>
    <row r="181" spans="1:85" s="288" customFormat="1" ht="9" customHeight="1" thickBot="1">
      <c r="A181" s="292"/>
      <c r="B181" s="292"/>
      <c r="C181" s="292"/>
      <c r="D181" s="292"/>
      <c r="E181" s="292"/>
      <c r="F181" s="292"/>
      <c r="G181" s="293"/>
      <c r="H181" s="314"/>
      <c r="I181" s="356"/>
      <c r="J181" s="316"/>
      <c r="K181" s="316"/>
      <c r="L181" s="368"/>
      <c r="M181" s="376"/>
      <c r="N181" s="316"/>
      <c r="O181" s="317"/>
      <c r="P181" s="387"/>
      <c r="Q181" s="319"/>
      <c r="R181" s="319"/>
      <c r="S181" s="319"/>
      <c r="T181" s="319"/>
      <c r="U181" s="319"/>
      <c r="V181" s="319"/>
      <c r="W181" s="388"/>
      <c r="X181" s="360"/>
      <c r="Y181" s="360"/>
      <c r="Z181" s="360"/>
      <c r="AA181" s="360"/>
      <c r="AB181" s="323" t="s">
        <v>250</v>
      </c>
      <c r="AC181" s="324"/>
      <c r="AD181" s="324"/>
      <c r="AE181" s="324"/>
      <c r="AF181" s="324"/>
      <c r="AG181" s="324"/>
      <c r="AH181" s="324"/>
      <c r="AI181" s="324"/>
      <c r="AJ181" s="324"/>
      <c r="AK181" s="324"/>
      <c r="AL181" s="324"/>
      <c r="AM181" s="324"/>
      <c r="AN181" s="324"/>
      <c r="AO181" s="324"/>
      <c r="AP181" s="324"/>
      <c r="AQ181" s="308">
        <f t="shared" si="13"/>
        <v>0</v>
      </c>
      <c r="AR181" s="308">
        <f t="shared" si="13"/>
        <v>0</v>
      </c>
      <c r="AS181" s="309">
        <f t="shared" si="15"/>
        <v>0</v>
      </c>
      <c r="AT181" s="309">
        <f t="shared" si="15"/>
        <v>0</v>
      </c>
      <c r="AU181" s="309">
        <f t="shared" si="16"/>
        <v>0</v>
      </c>
      <c r="AV181" s="310"/>
      <c r="AW181" s="309"/>
      <c r="AX181" s="309"/>
      <c r="AY181" s="309"/>
      <c r="AZ181" s="309"/>
      <c r="BA181" s="309"/>
      <c r="BB181" s="310"/>
      <c r="BC181" s="309"/>
      <c r="BD181" s="309"/>
      <c r="BE181" s="309"/>
      <c r="BF181" s="309"/>
      <c r="BG181" s="325"/>
      <c r="BH181" s="326"/>
      <c r="BI181" s="326"/>
      <c r="BJ181" s="326"/>
      <c r="BK181" s="326"/>
      <c r="BL181" s="327"/>
      <c r="BP181" s="2"/>
      <c r="BQ181" s="2"/>
      <c r="BR181" s="2"/>
      <c r="BS181" s="2"/>
      <c r="BT181" s="2"/>
      <c r="BU181" s="2"/>
      <c r="BV181" s="2"/>
      <c r="BW181" s="2"/>
      <c r="BX181" s="2"/>
      <c r="BY181" s="2"/>
      <c r="BZ181" s="2"/>
      <c r="CA181" s="2"/>
      <c r="CB181" s="2"/>
      <c r="CC181" s="2"/>
      <c r="CD181" s="2"/>
      <c r="CE181" s="2"/>
      <c r="CF181" s="2"/>
      <c r="CG181" s="2"/>
    </row>
    <row r="182" spans="1:85" s="288" customFormat="1" ht="9" customHeight="1" thickBot="1">
      <c r="A182" s="292"/>
      <c r="B182" s="292"/>
      <c r="C182" s="292"/>
      <c r="D182" s="292"/>
      <c r="E182" s="292"/>
      <c r="F182" s="292"/>
      <c r="G182" s="293"/>
      <c r="H182" s="314"/>
      <c r="I182" s="356"/>
      <c r="J182" s="316"/>
      <c r="K182" s="316"/>
      <c r="L182" s="368"/>
      <c r="M182" s="376"/>
      <c r="N182" s="316"/>
      <c r="O182" s="317"/>
      <c r="P182" s="387"/>
      <c r="Q182" s="319"/>
      <c r="R182" s="319"/>
      <c r="S182" s="319"/>
      <c r="T182" s="319"/>
      <c r="U182" s="319"/>
      <c r="V182" s="319"/>
      <c r="W182" s="388"/>
      <c r="X182" s="360"/>
      <c r="Y182" s="360"/>
      <c r="Z182" s="360"/>
      <c r="AA182" s="360"/>
      <c r="AB182" s="329" t="s">
        <v>251</v>
      </c>
      <c r="AC182" s="324"/>
      <c r="AD182" s="324"/>
      <c r="AE182" s="324"/>
      <c r="AF182" s="324"/>
      <c r="AG182" s="324"/>
      <c r="AH182" s="324"/>
      <c r="AI182" s="324"/>
      <c r="AJ182" s="324"/>
      <c r="AK182" s="324"/>
      <c r="AL182" s="324"/>
      <c r="AM182" s="324"/>
      <c r="AN182" s="324"/>
      <c r="AO182" s="324"/>
      <c r="AP182" s="324"/>
      <c r="AQ182" s="308">
        <f t="shared" si="13"/>
        <v>0</v>
      </c>
      <c r="AR182" s="308">
        <f t="shared" si="13"/>
        <v>0</v>
      </c>
      <c r="AS182" s="309">
        <f t="shared" si="15"/>
        <v>0</v>
      </c>
      <c r="AT182" s="309">
        <f t="shared" si="15"/>
        <v>0</v>
      </c>
      <c r="AU182" s="309">
        <f t="shared" si="16"/>
        <v>0</v>
      </c>
      <c r="AV182" s="310"/>
      <c r="AW182" s="309"/>
      <c r="AX182" s="309"/>
      <c r="AY182" s="309"/>
      <c r="AZ182" s="309"/>
      <c r="BA182" s="309"/>
      <c r="BB182" s="310"/>
      <c r="BC182" s="309"/>
      <c r="BD182" s="309"/>
      <c r="BE182" s="309"/>
      <c r="BF182" s="309"/>
      <c r="BG182" s="325"/>
      <c r="BH182" s="326"/>
      <c r="BI182" s="326"/>
      <c r="BJ182" s="326"/>
      <c r="BK182" s="326"/>
      <c r="BL182" s="327"/>
      <c r="BP182" s="2"/>
      <c r="BQ182" s="2"/>
      <c r="BR182" s="2"/>
      <c r="BS182" s="2"/>
      <c r="BT182" s="2"/>
      <c r="BU182" s="2"/>
      <c r="BV182" s="2"/>
      <c r="BW182" s="2"/>
      <c r="BX182" s="2"/>
      <c r="BY182" s="2"/>
      <c r="BZ182" s="2"/>
      <c r="CA182" s="2"/>
      <c r="CB182" s="2"/>
      <c r="CC182" s="2"/>
      <c r="CD182" s="2"/>
      <c r="CE182" s="2"/>
      <c r="CF182" s="2"/>
      <c r="CG182" s="2"/>
    </row>
    <row r="183" spans="1:85" s="288" customFormat="1" ht="9" customHeight="1" thickBot="1">
      <c r="A183" s="292"/>
      <c r="B183" s="292"/>
      <c r="C183" s="292"/>
      <c r="D183" s="292"/>
      <c r="E183" s="292"/>
      <c r="F183" s="292"/>
      <c r="G183" s="293"/>
      <c r="H183" s="314"/>
      <c r="I183" s="356"/>
      <c r="J183" s="316"/>
      <c r="K183" s="316"/>
      <c r="L183" s="368"/>
      <c r="M183" s="376"/>
      <c r="N183" s="316"/>
      <c r="O183" s="317"/>
      <c r="P183" s="387"/>
      <c r="Q183" s="319"/>
      <c r="R183" s="319"/>
      <c r="S183" s="319"/>
      <c r="T183" s="319"/>
      <c r="U183" s="319"/>
      <c r="V183" s="319"/>
      <c r="W183" s="388"/>
      <c r="X183" s="360"/>
      <c r="Y183" s="360"/>
      <c r="Z183" s="360"/>
      <c r="AA183" s="360"/>
      <c r="AB183" s="329" t="s">
        <v>252</v>
      </c>
      <c r="AC183" s="324"/>
      <c r="AD183" s="324"/>
      <c r="AE183" s="324"/>
      <c r="AF183" s="324"/>
      <c r="AG183" s="324"/>
      <c r="AH183" s="324"/>
      <c r="AI183" s="324"/>
      <c r="AJ183" s="324"/>
      <c r="AK183" s="324"/>
      <c r="AL183" s="324"/>
      <c r="AM183" s="324"/>
      <c r="AN183" s="324"/>
      <c r="AO183" s="324"/>
      <c r="AP183" s="324"/>
      <c r="AQ183" s="308">
        <f t="shared" si="13"/>
        <v>0</v>
      </c>
      <c r="AR183" s="308">
        <f t="shared" si="13"/>
        <v>0</v>
      </c>
      <c r="AS183" s="309">
        <f t="shared" si="15"/>
        <v>0</v>
      </c>
      <c r="AT183" s="309">
        <f t="shared" si="15"/>
        <v>0</v>
      </c>
      <c r="AU183" s="309">
        <f t="shared" si="16"/>
        <v>0</v>
      </c>
      <c r="AV183" s="310"/>
      <c r="AW183" s="309"/>
      <c r="AX183" s="309"/>
      <c r="AY183" s="309"/>
      <c r="AZ183" s="309"/>
      <c r="BA183" s="309"/>
      <c r="BB183" s="310"/>
      <c r="BC183" s="309"/>
      <c r="BD183" s="309"/>
      <c r="BE183" s="309"/>
      <c r="BF183" s="309"/>
      <c r="BG183" s="325"/>
      <c r="BH183" s="326"/>
      <c r="BI183" s="326"/>
      <c r="BJ183" s="326"/>
      <c r="BK183" s="326"/>
      <c r="BL183" s="327"/>
      <c r="BP183" s="2"/>
      <c r="BQ183" s="2"/>
      <c r="BR183" s="2"/>
      <c r="BS183" s="2"/>
      <c r="BT183" s="2"/>
      <c r="BU183" s="2"/>
      <c r="BV183" s="2"/>
      <c r="BW183" s="2"/>
      <c r="BX183" s="2"/>
      <c r="BY183" s="2"/>
      <c r="BZ183" s="2"/>
      <c r="CA183" s="2"/>
      <c r="CB183" s="2"/>
      <c r="CC183" s="2"/>
      <c r="CD183" s="2"/>
      <c r="CE183" s="2"/>
      <c r="CF183" s="2"/>
      <c r="CG183" s="2"/>
    </row>
    <row r="184" spans="1:85" s="288" customFormat="1" ht="9" customHeight="1" thickBot="1">
      <c r="A184" s="292"/>
      <c r="B184" s="292"/>
      <c r="C184" s="292"/>
      <c r="D184" s="292"/>
      <c r="E184" s="292"/>
      <c r="F184" s="292"/>
      <c r="G184" s="293"/>
      <c r="H184" s="314"/>
      <c r="I184" s="356"/>
      <c r="J184" s="316"/>
      <c r="K184" s="316"/>
      <c r="L184" s="368"/>
      <c r="M184" s="376"/>
      <c r="N184" s="316"/>
      <c r="O184" s="317"/>
      <c r="P184" s="387"/>
      <c r="Q184" s="319"/>
      <c r="R184" s="319"/>
      <c r="S184" s="319"/>
      <c r="T184" s="319"/>
      <c r="U184" s="319"/>
      <c r="V184" s="319"/>
      <c r="W184" s="388"/>
      <c r="X184" s="360"/>
      <c r="Y184" s="360"/>
      <c r="Z184" s="360"/>
      <c r="AA184" s="360"/>
      <c r="AB184" s="329" t="s">
        <v>253</v>
      </c>
      <c r="AC184" s="324"/>
      <c r="AD184" s="324"/>
      <c r="AE184" s="324"/>
      <c r="AF184" s="324"/>
      <c r="AG184" s="324"/>
      <c r="AH184" s="324"/>
      <c r="AI184" s="324"/>
      <c r="AJ184" s="324"/>
      <c r="AK184" s="324"/>
      <c r="AL184" s="324"/>
      <c r="AM184" s="324"/>
      <c r="AN184" s="324"/>
      <c r="AO184" s="324"/>
      <c r="AP184" s="324"/>
      <c r="AQ184" s="308">
        <f t="shared" si="13"/>
        <v>0</v>
      </c>
      <c r="AR184" s="308">
        <f t="shared" si="13"/>
        <v>0</v>
      </c>
      <c r="AS184" s="309">
        <f t="shared" si="15"/>
        <v>0</v>
      </c>
      <c r="AT184" s="309">
        <f t="shared" si="15"/>
        <v>0</v>
      </c>
      <c r="AU184" s="309">
        <f t="shared" si="16"/>
        <v>0</v>
      </c>
      <c r="AV184" s="310"/>
      <c r="AW184" s="309"/>
      <c r="AX184" s="309"/>
      <c r="AY184" s="309"/>
      <c r="AZ184" s="309"/>
      <c r="BA184" s="309"/>
      <c r="BB184" s="310"/>
      <c r="BC184" s="309"/>
      <c r="BD184" s="309"/>
      <c r="BE184" s="309"/>
      <c r="BF184" s="309"/>
      <c r="BG184" s="325"/>
      <c r="BH184" s="326"/>
      <c r="BI184" s="326"/>
      <c r="BJ184" s="326"/>
      <c r="BK184" s="326"/>
      <c r="BL184" s="327"/>
      <c r="BP184" s="2"/>
      <c r="BQ184" s="2"/>
      <c r="BR184" s="2"/>
      <c r="BS184" s="2"/>
      <c r="BT184" s="2"/>
      <c r="BU184" s="2"/>
      <c r="BV184" s="2"/>
      <c r="BW184" s="2"/>
      <c r="BX184" s="2"/>
      <c r="BY184" s="2"/>
      <c r="BZ184" s="2"/>
      <c r="CA184" s="2"/>
      <c r="CB184" s="2"/>
      <c r="CC184" s="2"/>
      <c r="CD184" s="2"/>
      <c r="CE184" s="2"/>
      <c r="CF184" s="2"/>
      <c r="CG184" s="2"/>
    </row>
    <row r="185" spans="1:85" s="288" customFormat="1" ht="9" customHeight="1" thickBot="1">
      <c r="A185" s="292"/>
      <c r="B185" s="292"/>
      <c r="C185" s="292"/>
      <c r="D185" s="292"/>
      <c r="E185" s="292"/>
      <c r="F185" s="292"/>
      <c r="G185" s="293"/>
      <c r="H185" s="314"/>
      <c r="I185" s="356"/>
      <c r="J185" s="316"/>
      <c r="K185" s="316"/>
      <c r="L185" s="368"/>
      <c r="M185" s="376"/>
      <c r="N185" s="316"/>
      <c r="O185" s="317"/>
      <c r="P185" s="387"/>
      <c r="Q185" s="319"/>
      <c r="R185" s="319"/>
      <c r="S185" s="319"/>
      <c r="T185" s="319"/>
      <c r="U185" s="319"/>
      <c r="V185" s="319"/>
      <c r="W185" s="388"/>
      <c r="X185" s="360"/>
      <c r="Y185" s="360"/>
      <c r="Z185" s="360"/>
      <c r="AA185" s="360"/>
      <c r="AB185" s="329" t="s">
        <v>254</v>
      </c>
      <c r="AC185" s="324"/>
      <c r="AD185" s="324"/>
      <c r="AE185" s="324"/>
      <c r="AF185" s="324"/>
      <c r="AG185" s="324"/>
      <c r="AH185" s="324"/>
      <c r="AI185" s="324"/>
      <c r="AJ185" s="324"/>
      <c r="AK185" s="324"/>
      <c r="AL185" s="324"/>
      <c r="AM185" s="324"/>
      <c r="AN185" s="324"/>
      <c r="AO185" s="324"/>
      <c r="AP185" s="324"/>
      <c r="AQ185" s="308">
        <f t="shared" si="13"/>
        <v>0</v>
      </c>
      <c r="AR185" s="308">
        <f t="shared" si="13"/>
        <v>0</v>
      </c>
      <c r="AS185" s="309">
        <f t="shared" si="15"/>
        <v>0</v>
      </c>
      <c r="AT185" s="309">
        <f t="shared" si="15"/>
        <v>0</v>
      </c>
      <c r="AU185" s="309">
        <f t="shared" si="16"/>
        <v>0</v>
      </c>
      <c r="AV185" s="310"/>
      <c r="AW185" s="309"/>
      <c r="AX185" s="309"/>
      <c r="AY185" s="309"/>
      <c r="AZ185" s="309"/>
      <c r="BA185" s="309"/>
      <c r="BB185" s="310"/>
      <c r="BC185" s="309"/>
      <c r="BD185" s="309"/>
      <c r="BE185" s="309"/>
      <c r="BF185" s="309"/>
      <c r="BG185" s="325"/>
      <c r="BH185" s="326"/>
      <c r="BI185" s="326"/>
      <c r="BJ185" s="326"/>
      <c r="BK185" s="326"/>
      <c r="BL185" s="327"/>
      <c r="BP185" s="2"/>
      <c r="BQ185" s="2"/>
      <c r="BR185" s="2"/>
      <c r="BS185" s="2"/>
      <c r="BT185" s="2"/>
      <c r="BU185" s="2"/>
      <c r="BV185" s="2"/>
      <c r="BW185" s="2"/>
      <c r="BX185" s="2"/>
      <c r="BY185" s="2"/>
      <c r="BZ185" s="2"/>
      <c r="CA185" s="2"/>
      <c r="CB185" s="2"/>
      <c r="CC185" s="2"/>
      <c r="CD185" s="2"/>
      <c r="CE185" s="2"/>
      <c r="CF185" s="2"/>
      <c r="CG185" s="2"/>
    </row>
    <row r="186" spans="1:85" s="288" customFormat="1" ht="9" customHeight="1" thickBot="1">
      <c r="A186" s="292"/>
      <c r="B186" s="292"/>
      <c r="C186" s="292"/>
      <c r="D186" s="292"/>
      <c r="E186" s="292"/>
      <c r="F186" s="292"/>
      <c r="G186" s="293"/>
      <c r="H186" s="314"/>
      <c r="I186" s="356"/>
      <c r="J186" s="316"/>
      <c r="K186" s="316"/>
      <c r="L186" s="368"/>
      <c r="M186" s="376"/>
      <c r="N186" s="316"/>
      <c r="O186" s="317"/>
      <c r="P186" s="387"/>
      <c r="Q186" s="319"/>
      <c r="R186" s="319"/>
      <c r="S186" s="319"/>
      <c r="T186" s="319"/>
      <c r="U186" s="319"/>
      <c r="V186" s="319"/>
      <c r="W186" s="388"/>
      <c r="X186" s="360"/>
      <c r="Y186" s="360"/>
      <c r="Z186" s="360"/>
      <c r="AA186" s="360"/>
      <c r="AB186" s="329" t="s">
        <v>255</v>
      </c>
      <c r="AC186" s="324"/>
      <c r="AD186" s="324"/>
      <c r="AE186" s="324"/>
      <c r="AF186" s="324"/>
      <c r="AG186" s="324"/>
      <c r="AH186" s="324"/>
      <c r="AI186" s="324"/>
      <c r="AJ186" s="324"/>
      <c r="AK186" s="324"/>
      <c r="AL186" s="324"/>
      <c r="AM186" s="324"/>
      <c r="AN186" s="324"/>
      <c r="AO186" s="324"/>
      <c r="AP186" s="324"/>
      <c r="AQ186" s="308">
        <f t="shared" si="13"/>
        <v>0</v>
      </c>
      <c r="AR186" s="308">
        <f t="shared" si="13"/>
        <v>0</v>
      </c>
      <c r="AS186" s="309">
        <f t="shared" si="15"/>
        <v>0</v>
      </c>
      <c r="AT186" s="309">
        <f t="shared" si="15"/>
        <v>0</v>
      </c>
      <c r="AU186" s="309">
        <f t="shared" si="16"/>
        <v>0</v>
      </c>
      <c r="AV186" s="310"/>
      <c r="AW186" s="309"/>
      <c r="AX186" s="309"/>
      <c r="AY186" s="309"/>
      <c r="AZ186" s="309"/>
      <c r="BA186" s="309"/>
      <c r="BB186" s="310"/>
      <c r="BC186" s="309"/>
      <c r="BD186" s="309"/>
      <c r="BE186" s="309"/>
      <c r="BF186" s="309"/>
      <c r="BG186" s="325"/>
      <c r="BH186" s="326"/>
      <c r="BI186" s="326"/>
      <c r="BJ186" s="326"/>
      <c r="BK186" s="326"/>
      <c r="BL186" s="327"/>
      <c r="BP186" s="2"/>
      <c r="BQ186" s="2"/>
      <c r="BR186" s="2"/>
      <c r="BS186" s="2"/>
      <c r="BT186" s="2"/>
      <c r="BU186" s="2"/>
      <c r="BV186" s="2"/>
      <c r="BW186" s="2"/>
      <c r="BX186" s="2"/>
      <c r="BY186" s="2"/>
      <c r="BZ186" s="2"/>
      <c r="CA186" s="2"/>
      <c r="CB186" s="2"/>
      <c r="CC186" s="2"/>
      <c r="CD186" s="2"/>
      <c r="CE186" s="2"/>
      <c r="CF186" s="2"/>
      <c r="CG186" s="2"/>
    </row>
    <row r="187" spans="1:85" s="288" customFormat="1" ht="9" customHeight="1" thickBot="1">
      <c r="A187" s="292"/>
      <c r="B187" s="292"/>
      <c r="C187" s="292"/>
      <c r="D187" s="292"/>
      <c r="E187" s="292"/>
      <c r="F187" s="292"/>
      <c r="G187" s="293"/>
      <c r="H187" s="314"/>
      <c r="I187" s="356"/>
      <c r="J187" s="316"/>
      <c r="K187" s="316"/>
      <c r="L187" s="368"/>
      <c r="M187" s="376"/>
      <c r="N187" s="316"/>
      <c r="O187" s="317"/>
      <c r="P187" s="387"/>
      <c r="Q187" s="319"/>
      <c r="R187" s="319"/>
      <c r="S187" s="319"/>
      <c r="T187" s="319"/>
      <c r="U187" s="319"/>
      <c r="V187" s="319"/>
      <c r="W187" s="388"/>
      <c r="X187" s="360"/>
      <c r="Y187" s="360"/>
      <c r="Z187" s="360"/>
      <c r="AA187" s="360"/>
      <c r="AB187" s="331" t="s">
        <v>256</v>
      </c>
      <c r="AC187" s="332">
        <f t="shared" ref="AC187:AP187" si="19">SUM(AC181:AC186)+IF(AC158=0,AC180,AC158)</f>
        <v>0</v>
      </c>
      <c r="AD187" s="332">
        <f t="shared" si="19"/>
        <v>0</v>
      </c>
      <c r="AE187" s="332">
        <f t="shared" si="19"/>
        <v>0</v>
      </c>
      <c r="AF187" s="332">
        <f t="shared" si="19"/>
        <v>0</v>
      </c>
      <c r="AG187" s="332">
        <f t="shared" si="19"/>
        <v>0</v>
      </c>
      <c r="AH187" s="332">
        <f t="shared" si="19"/>
        <v>0</v>
      </c>
      <c r="AI187" s="332">
        <f t="shared" si="19"/>
        <v>0</v>
      </c>
      <c r="AJ187" s="332">
        <f t="shared" si="19"/>
        <v>0</v>
      </c>
      <c r="AK187" s="332">
        <f t="shared" si="19"/>
        <v>0</v>
      </c>
      <c r="AL187" s="332">
        <f t="shared" si="19"/>
        <v>0</v>
      </c>
      <c r="AM187" s="332">
        <f t="shared" si="19"/>
        <v>0</v>
      </c>
      <c r="AN187" s="332">
        <f t="shared" si="19"/>
        <v>0</v>
      </c>
      <c r="AO187" s="332">
        <f t="shared" si="19"/>
        <v>0</v>
      </c>
      <c r="AP187" s="332">
        <f t="shared" si="19"/>
        <v>0</v>
      </c>
      <c r="AQ187" s="308">
        <f t="shared" si="13"/>
        <v>0</v>
      </c>
      <c r="AR187" s="308">
        <f t="shared" si="13"/>
        <v>0</v>
      </c>
      <c r="AS187" s="309">
        <f t="shared" si="15"/>
        <v>0</v>
      </c>
      <c r="AT187" s="309">
        <f t="shared" si="15"/>
        <v>0</v>
      </c>
      <c r="AU187" s="309">
        <f t="shared" si="16"/>
        <v>0</v>
      </c>
      <c r="AV187" s="310"/>
      <c r="AW187" s="309"/>
      <c r="AX187" s="309"/>
      <c r="AY187" s="309"/>
      <c r="AZ187" s="309"/>
      <c r="BA187" s="309"/>
      <c r="BB187" s="310"/>
      <c r="BC187" s="309"/>
      <c r="BD187" s="309"/>
      <c r="BE187" s="309"/>
      <c r="BF187" s="309"/>
      <c r="BG187" s="325"/>
      <c r="BH187" s="326"/>
      <c r="BI187" s="326"/>
      <c r="BJ187" s="326"/>
      <c r="BK187" s="326"/>
      <c r="BL187" s="327"/>
      <c r="BP187" s="2"/>
      <c r="BQ187" s="2"/>
      <c r="BR187" s="2"/>
      <c r="BS187" s="2"/>
      <c r="BT187" s="2"/>
      <c r="BU187" s="2"/>
      <c r="BV187" s="2"/>
      <c r="BW187" s="2"/>
      <c r="BX187" s="2"/>
      <c r="BY187" s="2"/>
      <c r="BZ187" s="2"/>
      <c r="CA187" s="2"/>
      <c r="CB187" s="2"/>
      <c r="CC187" s="2"/>
      <c r="CD187" s="2"/>
      <c r="CE187" s="2"/>
      <c r="CF187" s="2"/>
      <c r="CG187" s="2"/>
    </row>
    <row r="188" spans="1:85" s="288" customFormat="1" ht="9" customHeight="1" thickBot="1">
      <c r="A188" s="292"/>
      <c r="B188" s="292"/>
      <c r="C188" s="292"/>
      <c r="D188" s="292"/>
      <c r="E188" s="292"/>
      <c r="F188" s="292"/>
      <c r="G188" s="293"/>
      <c r="H188" s="334"/>
      <c r="I188" s="361"/>
      <c r="J188" s="336"/>
      <c r="K188" s="336"/>
      <c r="L188" s="370"/>
      <c r="M188" s="379"/>
      <c r="N188" s="336"/>
      <c r="O188" s="337"/>
      <c r="P188" s="389"/>
      <c r="Q188" s="339"/>
      <c r="R188" s="339"/>
      <c r="S188" s="339"/>
      <c r="T188" s="339"/>
      <c r="U188" s="339"/>
      <c r="V188" s="339"/>
      <c r="W188" s="390"/>
      <c r="X188" s="365"/>
      <c r="Y188" s="365"/>
      <c r="Z188" s="365"/>
      <c r="AA188" s="365"/>
      <c r="AB188" s="345" t="s">
        <v>257</v>
      </c>
      <c r="AC188" s="346"/>
      <c r="AD188" s="346"/>
      <c r="AE188" s="346"/>
      <c r="AF188" s="346"/>
      <c r="AG188" s="346"/>
      <c r="AH188" s="346"/>
      <c r="AI188" s="346"/>
      <c r="AJ188" s="346"/>
      <c r="AK188" s="346"/>
      <c r="AL188" s="346"/>
      <c r="AM188" s="346"/>
      <c r="AN188" s="346"/>
      <c r="AO188" s="346"/>
      <c r="AP188" s="346"/>
      <c r="AQ188" s="308">
        <f t="shared" si="13"/>
        <v>0</v>
      </c>
      <c r="AR188" s="308">
        <f t="shared" si="13"/>
        <v>0</v>
      </c>
      <c r="AS188" s="309">
        <f t="shared" si="15"/>
        <v>0</v>
      </c>
      <c r="AT188" s="309">
        <f t="shared" si="15"/>
        <v>0</v>
      </c>
      <c r="AU188" s="309">
        <f t="shared" si="16"/>
        <v>0</v>
      </c>
      <c r="AV188" s="310"/>
      <c r="AW188" s="309"/>
      <c r="AX188" s="309"/>
      <c r="AY188" s="309"/>
      <c r="AZ188" s="309"/>
      <c r="BA188" s="309"/>
      <c r="BB188" s="310"/>
      <c r="BC188" s="309"/>
      <c r="BD188" s="309"/>
      <c r="BE188" s="309"/>
      <c r="BF188" s="309"/>
      <c r="BG188" s="347"/>
      <c r="BH188" s="348"/>
      <c r="BI188" s="348"/>
      <c r="BJ188" s="348"/>
      <c r="BK188" s="348"/>
      <c r="BL188" s="349"/>
      <c r="BP188" s="2"/>
      <c r="BQ188" s="2"/>
      <c r="BR188" s="2"/>
      <c r="BS188" s="2"/>
      <c r="BT188" s="2"/>
      <c r="BU188" s="2"/>
      <c r="BV188" s="2"/>
      <c r="BW188" s="2"/>
      <c r="BX188" s="2"/>
      <c r="BY188" s="2"/>
      <c r="BZ188" s="2"/>
      <c r="CA188" s="2"/>
      <c r="CB188" s="2"/>
      <c r="CC188" s="2"/>
      <c r="CD188" s="2"/>
      <c r="CE188" s="2"/>
      <c r="CF188" s="2"/>
      <c r="CG188" s="2"/>
    </row>
    <row r="189" spans="1:85" s="288" customFormat="1" ht="9" customHeight="1" thickBot="1">
      <c r="A189" s="292" t="s">
        <v>298</v>
      </c>
      <c r="B189" s="292" t="s">
        <v>298</v>
      </c>
      <c r="C189" s="292" t="s">
        <v>227</v>
      </c>
      <c r="D189" s="292" t="s">
        <v>228</v>
      </c>
      <c r="E189" s="292" t="s">
        <v>163</v>
      </c>
      <c r="F189" s="292" t="s">
        <v>229</v>
      </c>
      <c r="G189" s="293">
        <v>9</v>
      </c>
      <c r="H189" s="294">
        <v>876</v>
      </c>
      <c r="I189" s="350" t="s">
        <v>299</v>
      </c>
      <c r="J189" s="351"/>
      <c r="K189" s="297"/>
      <c r="L189" s="366"/>
      <c r="M189" s="391">
        <v>0</v>
      </c>
      <c r="N189" s="297" t="s">
        <v>300</v>
      </c>
      <c r="O189" s="392">
        <v>0.3</v>
      </c>
      <c r="P189" s="393">
        <v>0.13800000000000001</v>
      </c>
      <c r="Q189" s="301">
        <f>SUMIF('Actividades inversión 876'!$B$15:$B$52,'Metas inversión 876'!$B189,'Actividades inversión 876'!M$15:M$52)</f>
        <v>88640000</v>
      </c>
      <c r="R189" s="301">
        <f>SUMIF('Actividades inversión 876'!$B$15:$B$52,'Metas inversión 876'!$B189,'Actividades inversión 876'!N$15:N$52)</f>
        <v>55400000</v>
      </c>
      <c r="S189" s="301">
        <f>SUMIF('Actividades inversión 876'!$B$15:$B$52,'Metas inversión 876'!$B189,'Actividades inversión 876'!O$15:O$52)</f>
        <v>0</v>
      </c>
      <c r="T189" s="301">
        <f>SUMIF('Actividades inversión 876'!$B$15:$B$52,'Metas inversión 876'!$B189,'Actividades inversión 876'!P$15:P$52)</f>
        <v>0</v>
      </c>
      <c r="U189" s="300">
        <f>SUMIF('Actividades inversión 876'!$B$15:$B$52,'Metas inversión 876'!$B189,'Actividades inversión 876'!Q$15:Q$52)</f>
        <v>0</v>
      </c>
      <c r="V189" s="300">
        <f>SUMIF('Actividades inversión 876'!$B$15:$B$52,'Metas inversión 876'!$B189,'Actividades inversión 876'!R$15:R$52)</f>
        <v>0</v>
      </c>
      <c r="W189" s="353" t="s">
        <v>301</v>
      </c>
      <c r="X189" s="353" t="s">
        <v>302</v>
      </c>
      <c r="Y189" s="353" t="s">
        <v>303</v>
      </c>
      <c r="Z189" s="353" t="s">
        <v>236</v>
      </c>
      <c r="AA189" s="394" t="s">
        <v>304</v>
      </c>
      <c r="AB189" s="306" t="s">
        <v>237</v>
      </c>
      <c r="AC189" s="307"/>
      <c r="AD189" s="307"/>
      <c r="AE189" s="307"/>
      <c r="AF189" s="307"/>
      <c r="AG189" s="307"/>
      <c r="AH189" s="307"/>
      <c r="AI189" s="307"/>
      <c r="AJ189" s="307"/>
      <c r="AK189" s="307"/>
      <c r="AL189" s="307"/>
      <c r="AM189" s="307"/>
      <c r="AN189" s="307"/>
      <c r="AO189" s="307"/>
      <c r="AP189" s="307"/>
      <c r="AQ189" s="308">
        <f t="shared" si="13"/>
        <v>0</v>
      </c>
      <c r="AR189" s="308">
        <f t="shared" si="13"/>
        <v>0</v>
      </c>
      <c r="AS189" s="309">
        <f t="shared" si="15"/>
        <v>55400000</v>
      </c>
      <c r="AT189" s="309">
        <f t="shared" si="15"/>
        <v>0</v>
      </c>
      <c r="AU189" s="309">
        <f t="shared" si="16"/>
        <v>0</v>
      </c>
      <c r="AV189" s="310"/>
      <c r="AW189" s="309"/>
      <c r="AX189" s="309"/>
      <c r="AY189" s="309"/>
      <c r="AZ189" s="309"/>
      <c r="BA189" s="309"/>
      <c r="BB189" s="310"/>
      <c r="BC189" s="309"/>
      <c r="BD189" s="309"/>
      <c r="BE189" s="309"/>
      <c r="BF189" s="309"/>
      <c r="BG189" s="313">
        <f>SUM('[2]01-USAQUEN:99-METROPOLITANO'!N110)</f>
        <v>88640000</v>
      </c>
      <c r="BH189" s="313">
        <f>SUM('[2]01-USAQUEN:99-METROPOLITANO'!O110)</f>
        <v>55400000</v>
      </c>
      <c r="BI189" s="313">
        <f>SUM('[2]01-USAQUEN:99-METROPOLITANO'!P110)</f>
        <v>0</v>
      </c>
      <c r="BJ189" s="313">
        <f>SUM('[2]01-USAQUEN:99-METROPOLITANO'!Q110)</f>
        <v>0</v>
      </c>
      <c r="BK189" s="313">
        <f>SUM('[2]01-USAQUEN:99-METROPOLITANO'!R110)</f>
        <v>0</v>
      </c>
      <c r="BL189" s="313">
        <f>SUM('[2]01-USAQUEN:99-METROPOLITANO'!S110)</f>
        <v>0</v>
      </c>
      <c r="BP189" s="2"/>
      <c r="BQ189" s="2"/>
      <c r="BR189" s="2"/>
      <c r="BS189" s="2"/>
      <c r="BT189" s="2"/>
      <c r="BU189" s="2"/>
      <c r="BV189" s="2"/>
      <c r="BW189" s="2"/>
      <c r="BX189" s="2"/>
      <c r="BY189" s="2"/>
      <c r="BZ189" s="2"/>
      <c r="CA189" s="2"/>
      <c r="CB189" s="2"/>
      <c r="CC189" s="2"/>
      <c r="CD189" s="2"/>
      <c r="CE189" s="2"/>
      <c r="CF189" s="2"/>
      <c r="CG189" s="2"/>
    </row>
    <row r="190" spans="1:85" s="288" customFormat="1" ht="9" customHeight="1" thickBot="1">
      <c r="A190" s="292"/>
      <c r="B190" s="292"/>
      <c r="C190" s="292"/>
      <c r="D190" s="292"/>
      <c r="E190" s="292"/>
      <c r="F190" s="292"/>
      <c r="G190" s="293"/>
      <c r="H190" s="314"/>
      <c r="I190" s="356"/>
      <c r="J190" s="316"/>
      <c r="K190" s="316"/>
      <c r="L190" s="368"/>
      <c r="M190" s="395"/>
      <c r="N190" s="316"/>
      <c r="O190" s="396"/>
      <c r="P190" s="397"/>
      <c r="Q190" s="320"/>
      <c r="R190" s="320"/>
      <c r="S190" s="320"/>
      <c r="T190" s="320"/>
      <c r="U190" s="319"/>
      <c r="V190" s="319"/>
      <c r="W190" s="359"/>
      <c r="X190" s="359"/>
      <c r="Y190" s="359"/>
      <c r="Z190" s="359"/>
      <c r="AA190" s="398"/>
      <c r="AB190" s="323" t="s">
        <v>240</v>
      </c>
      <c r="AC190" s="324"/>
      <c r="AD190" s="324"/>
      <c r="AE190" s="324"/>
      <c r="AF190" s="324"/>
      <c r="AG190" s="324"/>
      <c r="AH190" s="324"/>
      <c r="AI190" s="324"/>
      <c r="AJ190" s="324"/>
      <c r="AK190" s="324"/>
      <c r="AL190" s="324"/>
      <c r="AM190" s="324"/>
      <c r="AN190" s="324"/>
      <c r="AO190" s="324"/>
      <c r="AP190" s="324"/>
      <c r="AQ190" s="308">
        <f t="shared" si="13"/>
        <v>0</v>
      </c>
      <c r="AR190" s="308">
        <f t="shared" si="13"/>
        <v>0</v>
      </c>
      <c r="AS190" s="309">
        <f t="shared" si="15"/>
        <v>0</v>
      </c>
      <c r="AT190" s="309">
        <f t="shared" si="15"/>
        <v>0</v>
      </c>
      <c r="AU190" s="309">
        <f t="shared" si="16"/>
        <v>0</v>
      </c>
      <c r="AV190" s="310"/>
      <c r="AW190" s="309"/>
      <c r="AX190" s="309"/>
      <c r="AY190" s="309"/>
      <c r="AZ190" s="309"/>
      <c r="BA190" s="309"/>
      <c r="BB190" s="310"/>
      <c r="BC190" s="309"/>
      <c r="BD190" s="309"/>
      <c r="BE190" s="309"/>
      <c r="BF190" s="309"/>
      <c r="BG190" s="325"/>
      <c r="BH190" s="326"/>
      <c r="BI190" s="326"/>
      <c r="BJ190" s="326"/>
      <c r="BK190" s="326"/>
      <c r="BL190" s="327"/>
      <c r="BP190" s="2"/>
      <c r="BQ190" s="2"/>
      <c r="BR190" s="2"/>
      <c r="BS190" s="2"/>
      <c r="BT190" s="2"/>
      <c r="BU190" s="2"/>
      <c r="BV190" s="2"/>
      <c r="BW190" s="2"/>
      <c r="BX190" s="2"/>
      <c r="BY190" s="2"/>
      <c r="BZ190" s="2"/>
      <c r="CA190" s="2"/>
      <c r="CB190" s="2"/>
      <c r="CC190" s="2"/>
      <c r="CD190" s="2"/>
      <c r="CE190" s="2"/>
      <c r="CF190" s="2"/>
      <c r="CG190" s="2"/>
    </row>
    <row r="191" spans="1:85" s="288" customFormat="1" ht="9" customHeight="1" thickBot="1">
      <c r="A191" s="292"/>
      <c r="B191" s="292"/>
      <c r="C191" s="292"/>
      <c r="D191" s="292"/>
      <c r="E191" s="292"/>
      <c r="F191" s="292"/>
      <c r="G191" s="293"/>
      <c r="H191" s="314"/>
      <c r="I191" s="356"/>
      <c r="J191" s="316"/>
      <c r="K191" s="316"/>
      <c r="L191" s="368"/>
      <c r="M191" s="395"/>
      <c r="N191" s="316"/>
      <c r="O191" s="396"/>
      <c r="P191" s="397"/>
      <c r="Q191" s="320"/>
      <c r="R191" s="320"/>
      <c r="S191" s="320"/>
      <c r="T191" s="320"/>
      <c r="U191" s="319"/>
      <c r="V191" s="319"/>
      <c r="W191" s="359"/>
      <c r="X191" s="359"/>
      <c r="Y191" s="359"/>
      <c r="Z191" s="359"/>
      <c r="AA191" s="398"/>
      <c r="AB191" s="323" t="s">
        <v>242</v>
      </c>
      <c r="AC191" s="324"/>
      <c r="AD191" s="324"/>
      <c r="AE191" s="324"/>
      <c r="AF191" s="324"/>
      <c r="AG191" s="324"/>
      <c r="AH191" s="324"/>
      <c r="AI191" s="324"/>
      <c r="AJ191" s="324"/>
      <c r="AK191" s="324"/>
      <c r="AL191" s="324"/>
      <c r="AM191" s="324"/>
      <c r="AN191" s="324"/>
      <c r="AO191" s="324"/>
      <c r="AP191" s="324"/>
      <c r="AQ191" s="308">
        <f t="shared" si="13"/>
        <v>0</v>
      </c>
      <c r="AR191" s="308">
        <f t="shared" si="13"/>
        <v>0</v>
      </c>
      <c r="AS191" s="309">
        <f t="shared" si="15"/>
        <v>0</v>
      </c>
      <c r="AT191" s="309">
        <f t="shared" si="15"/>
        <v>0</v>
      </c>
      <c r="AU191" s="309">
        <f t="shared" si="16"/>
        <v>0</v>
      </c>
      <c r="AV191" s="310"/>
      <c r="AW191" s="309"/>
      <c r="AX191" s="309"/>
      <c r="AY191" s="309"/>
      <c r="AZ191" s="309"/>
      <c r="BA191" s="309"/>
      <c r="BB191" s="310"/>
      <c r="BC191" s="309"/>
      <c r="BD191" s="309"/>
      <c r="BE191" s="309"/>
      <c r="BF191" s="309"/>
      <c r="BG191" s="325"/>
      <c r="BH191" s="326"/>
      <c r="BI191" s="326"/>
      <c r="BJ191" s="326"/>
      <c r="BK191" s="326"/>
      <c r="BL191" s="327"/>
      <c r="BP191" s="2"/>
      <c r="BQ191" s="2"/>
      <c r="BR191" s="2"/>
      <c r="BS191" s="2"/>
      <c r="BT191" s="2"/>
      <c r="BU191" s="2"/>
      <c r="BV191" s="2"/>
      <c r="BW191" s="2"/>
      <c r="BX191" s="2"/>
      <c r="BY191" s="2"/>
      <c r="BZ191" s="2"/>
      <c r="CA191" s="2"/>
      <c r="CB191" s="2"/>
      <c r="CC191" s="2"/>
      <c r="CD191" s="2"/>
      <c r="CE191" s="2"/>
      <c r="CF191" s="2"/>
      <c r="CG191" s="2"/>
    </row>
    <row r="192" spans="1:85" s="288" customFormat="1" ht="9" customHeight="1" thickBot="1">
      <c r="A192" s="292"/>
      <c r="B192" s="292"/>
      <c r="C192" s="292"/>
      <c r="D192" s="292"/>
      <c r="E192" s="292"/>
      <c r="F192" s="292"/>
      <c r="G192" s="293"/>
      <c r="H192" s="314"/>
      <c r="I192" s="356"/>
      <c r="J192" s="316"/>
      <c r="K192" s="316"/>
      <c r="L192" s="368"/>
      <c r="M192" s="395"/>
      <c r="N192" s="316"/>
      <c r="O192" s="396"/>
      <c r="P192" s="397"/>
      <c r="Q192" s="320"/>
      <c r="R192" s="320"/>
      <c r="S192" s="320"/>
      <c r="T192" s="320"/>
      <c r="U192" s="319"/>
      <c r="V192" s="319"/>
      <c r="W192" s="359"/>
      <c r="X192" s="359"/>
      <c r="Y192" s="359"/>
      <c r="Z192" s="359"/>
      <c r="AA192" s="398"/>
      <c r="AB192" s="323" t="s">
        <v>245</v>
      </c>
      <c r="AC192" s="324"/>
      <c r="AD192" s="324"/>
      <c r="AE192" s="324"/>
      <c r="AF192" s="324"/>
      <c r="AG192" s="324"/>
      <c r="AH192" s="324"/>
      <c r="AI192" s="324"/>
      <c r="AJ192" s="324"/>
      <c r="AK192" s="324"/>
      <c r="AL192" s="324"/>
      <c r="AM192" s="324"/>
      <c r="AN192" s="324"/>
      <c r="AO192" s="324"/>
      <c r="AP192" s="324"/>
      <c r="AQ192" s="308">
        <f t="shared" si="13"/>
        <v>0</v>
      </c>
      <c r="AR192" s="308">
        <f t="shared" si="13"/>
        <v>0</v>
      </c>
      <c r="AS192" s="309">
        <f t="shared" si="15"/>
        <v>0</v>
      </c>
      <c r="AT192" s="309">
        <f t="shared" si="15"/>
        <v>0</v>
      </c>
      <c r="AU192" s="309">
        <f t="shared" si="16"/>
        <v>0</v>
      </c>
      <c r="AV192" s="310"/>
      <c r="AW192" s="309"/>
      <c r="AX192" s="309"/>
      <c r="AY192" s="309"/>
      <c r="AZ192" s="309"/>
      <c r="BA192" s="309"/>
      <c r="BB192" s="310"/>
      <c r="BC192" s="309"/>
      <c r="BD192" s="309"/>
      <c r="BE192" s="309"/>
      <c r="BF192" s="309"/>
      <c r="BG192" s="325"/>
      <c r="BH192" s="326"/>
      <c r="BI192" s="326"/>
      <c r="BJ192" s="326"/>
      <c r="BK192" s="326"/>
      <c r="BL192" s="327"/>
      <c r="BP192" s="2"/>
      <c r="BQ192" s="2"/>
      <c r="BR192" s="2"/>
      <c r="BS192" s="2"/>
      <c r="BT192" s="2"/>
      <c r="BU192" s="2"/>
      <c r="BV192" s="2"/>
      <c r="BW192" s="2"/>
      <c r="BX192" s="2"/>
      <c r="BY192" s="2"/>
      <c r="BZ192" s="2"/>
      <c r="CA192" s="2"/>
      <c r="CB192" s="2"/>
      <c r="CC192" s="2"/>
      <c r="CD192" s="2"/>
      <c r="CE192" s="2"/>
      <c r="CF192" s="2"/>
      <c r="CG192" s="2"/>
    </row>
    <row r="193" spans="1:85" s="288" customFormat="1" ht="9" customHeight="1" thickBot="1">
      <c r="A193" s="292"/>
      <c r="B193" s="292"/>
      <c r="C193" s="292"/>
      <c r="D193" s="292"/>
      <c r="E193" s="292"/>
      <c r="F193" s="292"/>
      <c r="G193" s="293"/>
      <c r="H193" s="314"/>
      <c r="I193" s="356"/>
      <c r="J193" s="316"/>
      <c r="K193" s="316"/>
      <c r="L193" s="368"/>
      <c r="M193" s="395"/>
      <c r="N193" s="316"/>
      <c r="O193" s="396"/>
      <c r="P193" s="397"/>
      <c r="Q193" s="320"/>
      <c r="R193" s="320"/>
      <c r="S193" s="320"/>
      <c r="T193" s="320"/>
      <c r="U193" s="319"/>
      <c r="V193" s="319"/>
      <c r="W193" s="359"/>
      <c r="X193" s="359"/>
      <c r="Y193" s="359"/>
      <c r="Z193" s="359"/>
      <c r="AA193" s="398"/>
      <c r="AB193" s="323" t="s">
        <v>246</v>
      </c>
      <c r="AC193" s="324"/>
      <c r="AD193" s="324"/>
      <c r="AE193" s="324"/>
      <c r="AF193" s="324"/>
      <c r="AG193" s="324"/>
      <c r="AH193" s="324"/>
      <c r="AI193" s="324"/>
      <c r="AJ193" s="324"/>
      <c r="AK193" s="324"/>
      <c r="AL193" s="324"/>
      <c r="AM193" s="324"/>
      <c r="AN193" s="324"/>
      <c r="AO193" s="324"/>
      <c r="AP193" s="324"/>
      <c r="AQ193" s="308">
        <f t="shared" si="13"/>
        <v>0</v>
      </c>
      <c r="AR193" s="308">
        <f t="shared" si="13"/>
        <v>0</v>
      </c>
      <c r="AS193" s="309">
        <f t="shared" si="15"/>
        <v>0</v>
      </c>
      <c r="AT193" s="309">
        <f t="shared" si="15"/>
        <v>0</v>
      </c>
      <c r="AU193" s="309">
        <f t="shared" si="16"/>
        <v>0</v>
      </c>
      <c r="AV193" s="310"/>
      <c r="AW193" s="309"/>
      <c r="AX193" s="309"/>
      <c r="AY193" s="309"/>
      <c r="AZ193" s="309"/>
      <c r="BA193" s="309"/>
      <c r="BB193" s="310"/>
      <c r="BC193" s="309"/>
      <c r="BD193" s="309"/>
      <c r="BE193" s="309"/>
      <c r="BF193" s="309"/>
      <c r="BG193" s="325"/>
      <c r="BH193" s="326"/>
      <c r="BI193" s="326"/>
      <c r="BJ193" s="326"/>
      <c r="BK193" s="326"/>
      <c r="BL193" s="327"/>
      <c r="BP193" s="2"/>
      <c r="BQ193" s="2"/>
      <c r="BR193" s="2"/>
      <c r="BS193" s="2"/>
      <c r="BT193" s="2"/>
      <c r="BU193" s="2"/>
      <c r="BV193" s="2"/>
      <c r="BW193" s="2"/>
      <c r="BX193" s="2"/>
      <c r="BY193" s="2"/>
      <c r="BZ193" s="2"/>
      <c r="CA193" s="2"/>
      <c r="CB193" s="2"/>
      <c r="CC193" s="2"/>
      <c r="CD193" s="2"/>
      <c r="CE193" s="2"/>
      <c r="CF193" s="2"/>
      <c r="CG193" s="2"/>
    </row>
    <row r="194" spans="1:85" s="288" customFormat="1" ht="9" customHeight="1" thickBot="1">
      <c r="A194" s="292"/>
      <c r="B194" s="292"/>
      <c r="C194" s="292"/>
      <c r="D194" s="292"/>
      <c r="E194" s="292"/>
      <c r="F194" s="292"/>
      <c r="G194" s="293"/>
      <c r="H194" s="314"/>
      <c r="I194" s="356"/>
      <c r="J194" s="316"/>
      <c r="K194" s="316"/>
      <c r="L194" s="368"/>
      <c r="M194" s="395"/>
      <c r="N194" s="316"/>
      <c r="O194" s="396"/>
      <c r="P194" s="397"/>
      <c r="Q194" s="320"/>
      <c r="R194" s="320"/>
      <c r="S194" s="320"/>
      <c r="T194" s="320"/>
      <c r="U194" s="319"/>
      <c r="V194" s="319"/>
      <c r="W194" s="359"/>
      <c r="X194" s="359"/>
      <c r="Y194" s="359"/>
      <c r="Z194" s="359"/>
      <c r="AA194" s="398"/>
      <c r="AB194" s="329" t="s">
        <v>247</v>
      </c>
      <c r="AC194" s="324"/>
      <c r="AD194" s="324"/>
      <c r="AE194" s="324"/>
      <c r="AF194" s="324"/>
      <c r="AG194" s="324"/>
      <c r="AH194" s="324"/>
      <c r="AI194" s="324"/>
      <c r="AJ194" s="324"/>
      <c r="AK194" s="324"/>
      <c r="AL194" s="324"/>
      <c r="AM194" s="324"/>
      <c r="AN194" s="324"/>
      <c r="AO194" s="324"/>
      <c r="AP194" s="324"/>
      <c r="AQ194" s="308">
        <f t="shared" si="13"/>
        <v>0</v>
      </c>
      <c r="AR194" s="308">
        <f t="shared" si="13"/>
        <v>0</v>
      </c>
      <c r="AS194" s="309">
        <f t="shared" si="15"/>
        <v>0</v>
      </c>
      <c r="AT194" s="309">
        <f t="shared" si="15"/>
        <v>0</v>
      </c>
      <c r="AU194" s="309">
        <f t="shared" si="16"/>
        <v>0</v>
      </c>
      <c r="AV194" s="310"/>
      <c r="AW194" s="309"/>
      <c r="AX194" s="309"/>
      <c r="AY194" s="309"/>
      <c r="AZ194" s="309"/>
      <c r="BA194" s="309"/>
      <c r="BB194" s="310"/>
      <c r="BC194" s="309"/>
      <c r="BD194" s="309"/>
      <c r="BE194" s="309"/>
      <c r="BF194" s="309"/>
      <c r="BG194" s="325"/>
      <c r="BH194" s="326"/>
      <c r="BI194" s="326"/>
      <c r="BJ194" s="326"/>
      <c r="BK194" s="326"/>
      <c r="BL194" s="327"/>
      <c r="BP194" s="2"/>
      <c r="BQ194" s="2"/>
      <c r="BR194" s="2"/>
      <c r="BS194" s="2"/>
      <c r="BT194" s="2"/>
      <c r="BU194" s="2"/>
      <c r="BV194" s="2"/>
      <c r="BW194" s="2"/>
      <c r="BX194" s="2"/>
      <c r="BY194" s="2"/>
      <c r="BZ194" s="2"/>
      <c r="CA194" s="2"/>
      <c r="CB194" s="2"/>
      <c r="CC194" s="2"/>
      <c r="CD194" s="2"/>
      <c r="CE194" s="2"/>
      <c r="CF194" s="2"/>
      <c r="CG194" s="2"/>
    </row>
    <row r="195" spans="1:85" s="288" customFormat="1" ht="9" customHeight="1" thickBot="1">
      <c r="A195" s="292"/>
      <c r="B195" s="292"/>
      <c r="C195" s="292"/>
      <c r="D195" s="292"/>
      <c r="E195" s="292"/>
      <c r="F195" s="292"/>
      <c r="G195" s="293"/>
      <c r="H195" s="314"/>
      <c r="I195" s="356"/>
      <c r="J195" s="316"/>
      <c r="K195" s="316"/>
      <c r="L195" s="368"/>
      <c r="M195" s="395"/>
      <c r="N195" s="316"/>
      <c r="O195" s="396"/>
      <c r="P195" s="397"/>
      <c r="Q195" s="320"/>
      <c r="R195" s="320"/>
      <c r="S195" s="320"/>
      <c r="T195" s="320"/>
      <c r="U195" s="319"/>
      <c r="V195" s="319"/>
      <c r="W195" s="359"/>
      <c r="X195" s="359"/>
      <c r="Y195" s="359"/>
      <c r="Z195" s="359"/>
      <c r="AA195" s="398"/>
      <c r="AB195" s="331" t="s">
        <v>248</v>
      </c>
      <c r="AC195" s="332">
        <f t="shared" ref="AC195:AP195" si="20">SUM(AC189:AC194)</f>
        <v>0</v>
      </c>
      <c r="AD195" s="332">
        <f t="shared" si="20"/>
        <v>0</v>
      </c>
      <c r="AE195" s="332">
        <f t="shared" si="20"/>
        <v>0</v>
      </c>
      <c r="AF195" s="332">
        <f t="shared" si="20"/>
        <v>0</v>
      </c>
      <c r="AG195" s="332">
        <f t="shared" si="20"/>
        <v>0</v>
      </c>
      <c r="AH195" s="332">
        <f t="shared" si="20"/>
        <v>0</v>
      </c>
      <c r="AI195" s="332">
        <f t="shared" si="20"/>
        <v>0</v>
      </c>
      <c r="AJ195" s="332">
        <f t="shared" si="20"/>
        <v>0</v>
      </c>
      <c r="AK195" s="332">
        <f t="shared" si="20"/>
        <v>0</v>
      </c>
      <c r="AL195" s="332">
        <f t="shared" si="20"/>
        <v>0</v>
      </c>
      <c r="AM195" s="332">
        <f t="shared" si="20"/>
        <v>0</v>
      </c>
      <c r="AN195" s="332">
        <f t="shared" si="20"/>
        <v>0</v>
      </c>
      <c r="AO195" s="332">
        <f t="shared" si="20"/>
        <v>0</v>
      </c>
      <c r="AP195" s="332">
        <f t="shared" si="20"/>
        <v>0</v>
      </c>
      <c r="AQ195" s="308">
        <f t="shared" si="13"/>
        <v>0</v>
      </c>
      <c r="AR195" s="308">
        <f t="shared" si="13"/>
        <v>0</v>
      </c>
      <c r="AS195" s="309">
        <f t="shared" si="15"/>
        <v>0</v>
      </c>
      <c r="AT195" s="309">
        <f t="shared" si="15"/>
        <v>0</v>
      </c>
      <c r="AU195" s="309">
        <f t="shared" si="16"/>
        <v>0</v>
      </c>
      <c r="AV195" s="310"/>
      <c r="AW195" s="309"/>
      <c r="AX195" s="309"/>
      <c r="AY195" s="309"/>
      <c r="AZ195" s="309"/>
      <c r="BA195" s="309"/>
      <c r="BB195" s="310"/>
      <c r="BC195" s="309"/>
      <c r="BD195" s="309"/>
      <c r="BE195" s="309"/>
      <c r="BF195" s="309"/>
      <c r="BG195" s="325"/>
      <c r="BH195" s="326"/>
      <c r="BI195" s="326"/>
      <c r="BJ195" s="326"/>
      <c r="BK195" s="326"/>
      <c r="BL195" s="327"/>
      <c r="BP195" s="2"/>
      <c r="BQ195" s="2"/>
      <c r="BR195" s="2"/>
      <c r="BS195" s="2"/>
      <c r="BT195" s="2"/>
      <c r="BU195" s="2"/>
      <c r="BV195" s="2"/>
      <c r="BW195" s="2"/>
      <c r="BX195" s="2"/>
      <c r="BY195" s="2"/>
      <c r="BZ195" s="2"/>
      <c r="CA195" s="2"/>
      <c r="CB195" s="2"/>
      <c r="CC195" s="2"/>
      <c r="CD195" s="2"/>
      <c r="CE195" s="2"/>
      <c r="CF195" s="2"/>
      <c r="CG195" s="2"/>
    </row>
    <row r="196" spans="1:85" s="288" customFormat="1" ht="9" customHeight="1" thickBot="1">
      <c r="A196" s="292"/>
      <c r="B196" s="292"/>
      <c r="C196" s="292"/>
      <c r="D196" s="292"/>
      <c r="E196" s="292"/>
      <c r="F196" s="292"/>
      <c r="G196" s="293"/>
      <c r="H196" s="314"/>
      <c r="I196" s="356"/>
      <c r="J196" s="316"/>
      <c r="K196" s="316"/>
      <c r="L196" s="368"/>
      <c r="M196" s="395"/>
      <c r="N196" s="316"/>
      <c r="O196" s="396"/>
      <c r="P196" s="397"/>
      <c r="Q196" s="320"/>
      <c r="R196" s="320"/>
      <c r="S196" s="320"/>
      <c r="T196" s="320"/>
      <c r="U196" s="319"/>
      <c r="V196" s="319"/>
      <c r="W196" s="359"/>
      <c r="X196" s="359"/>
      <c r="Y196" s="359"/>
      <c r="Z196" s="359"/>
      <c r="AA196" s="398"/>
      <c r="AB196" s="323" t="s">
        <v>249</v>
      </c>
      <c r="AC196" s="324"/>
      <c r="AD196" s="324"/>
      <c r="AE196" s="324"/>
      <c r="AF196" s="324"/>
      <c r="AG196" s="324"/>
      <c r="AH196" s="324"/>
      <c r="AI196" s="324"/>
      <c r="AJ196" s="324"/>
      <c r="AK196" s="324"/>
      <c r="AL196" s="324"/>
      <c r="AM196" s="324"/>
      <c r="AN196" s="324"/>
      <c r="AO196" s="324"/>
      <c r="AP196" s="324"/>
      <c r="AQ196" s="308">
        <f t="shared" si="13"/>
        <v>0</v>
      </c>
      <c r="AR196" s="308">
        <f t="shared" si="13"/>
        <v>0</v>
      </c>
      <c r="AS196" s="309">
        <f t="shared" si="15"/>
        <v>0</v>
      </c>
      <c r="AT196" s="309">
        <f t="shared" si="15"/>
        <v>0</v>
      </c>
      <c r="AU196" s="309">
        <f t="shared" si="16"/>
        <v>0</v>
      </c>
      <c r="AV196" s="310"/>
      <c r="AW196" s="309"/>
      <c r="AX196" s="309"/>
      <c r="AY196" s="309"/>
      <c r="AZ196" s="309"/>
      <c r="BA196" s="309"/>
      <c r="BB196" s="310"/>
      <c r="BC196" s="309"/>
      <c r="BD196" s="309"/>
      <c r="BE196" s="309"/>
      <c r="BF196" s="309"/>
      <c r="BG196" s="325"/>
      <c r="BH196" s="326"/>
      <c r="BI196" s="326"/>
      <c r="BJ196" s="326"/>
      <c r="BK196" s="326"/>
      <c r="BL196" s="327"/>
      <c r="BP196" s="2"/>
      <c r="BQ196" s="2"/>
      <c r="BR196" s="2"/>
      <c r="BS196" s="2"/>
      <c r="BT196" s="2"/>
      <c r="BU196" s="2"/>
      <c r="BV196" s="2"/>
      <c r="BW196" s="2"/>
      <c r="BX196" s="2"/>
      <c r="BY196" s="2"/>
      <c r="BZ196" s="2"/>
      <c r="CA196" s="2"/>
      <c r="CB196" s="2"/>
      <c r="CC196" s="2"/>
      <c r="CD196" s="2"/>
      <c r="CE196" s="2"/>
      <c r="CF196" s="2"/>
      <c r="CG196" s="2"/>
    </row>
    <row r="197" spans="1:85" s="288" customFormat="1" ht="9" customHeight="1" thickBot="1">
      <c r="A197" s="292"/>
      <c r="B197" s="292"/>
      <c r="C197" s="292"/>
      <c r="D197" s="292"/>
      <c r="E197" s="292"/>
      <c r="F197" s="292"/>
      <c r="G197" s="293"/>
      <c r="H197" s="314"/>
      <c r="I197" s="356"/>
      <c r="J197" s="316"/>
      <c r="K197" s="316"/>
      <c r="L197" s="368"/>
      <c r="M197" s="395"/>
      <c r="N197" s="316"/>
      <c r="O197" s="396"/>
      <c r="P197" s="397"/>
      <c r="Q197" s="320"/>
      <c r="R197" s="320"/>
      <c r="S197" s="320"/>
      <c r="T197" s="320"/>
      <c r="U197" s="319"/>
      <c r="V197" s="319"/>
      <c r="W197" s="359"/>
      <c r="X197" s="359"/>
      <c r="Y197" s="359"/>
      <c r="Z197" s="359"/>
      <c r="AA197" s="398"/>
      <c r="AB197" s="323" t="s">
        <v>250</v>
      </c>
      <c r="AC197" s="324"/>
      <c r="AD197" s="324"/>
      <c r="AE197" s="324"/>
      <c r="AF197" s="324"/>
      <c r="AG197" s="324"/>
      <c r="AH197" s="324"/>
      <c r="AI197" s="324"/>
      <c r="AJ197" s="324"/>
      <c r="AK197" s="324"/>
      <c r="AL197" s="324"/>
      <c r="AM197" s="324"/>
      <c r="AN197" s="324"/>
      <c r="AO197" s="324"/>
      <c r="AP197" s="324"/>
      <c r="AQ197" s="308">
        <f t="shared" si="13"/>
        <v>0</v>
      </c>
      <c r="AR197" s="308">
        <f t="shared" si="13"/>
        <v>0</v>
      </c>
      <c r="AS197" s="309">
        <f t="shared" si="15"/>
        <v>0</v>
      </c>
      <c r="AT197" s="309">
        <f t="shared" si="15"/>
        <v>0</v>
      </c>
      <c r="AU197" s="309">
        <f t="shared" si="16"/>
        <v>0</v>
      </c>
      <c r="AV197" s="310"/>
      <c r="AW197" s="309"/>
      <c r="AX197" s="309"/>
      <c r="AY197" s="309"/>
      <c r="AZ197" s="309"/>
      <c r="BA197" s="309"/>
      <c r="BB197" s="310"/>
      <c r="BC197" s="309"/>
      <c r="BD197" s="309"/>
      <c r="BE197" s="309"/>
      <c r="BF197" s="309"/>
      <c r="BG197" s="325"/>
      <c r="BH197" s="326"/>
      <c r="BI197" s="326"/>
      <c r="BJ197" s="326"/>
      <c r="BK197" s="326"/>
      <c r="BL197" s="327"/>
      <c r="BP197" s="2"/>
      <c r="BQ197" s="2"/>
      <c r="BR197" s="2"/>
      <c r="BS197" s="2"/>
      <c r="BT197" s="2"/>
      <c r="BU197" s="2"/>
      <c r="BV197" s="2"/>
      <c r="BW197" s="2"/>
      <c r="BX197" s="2"/>
      <c r="BY197" s="2"/>
      <c r="BZ197" s="2"/>
      <c r="CA197" s="2"/>
      <c r="CB197" s="2"/>
      <c r="CC197" s="2"/>
      <c r="CD197" s="2"/>
      <c r="CE197" s="2"/>
      <c r="CF197" s="2"/>
      <c r="CG197" s="2"/>
    </row>
    <row r="198" spans="1:85" s="288" customFormat="1" ht="9" customHeight="1" thickBot="1">
      <c r="A198" s="292"/>
      <c r="B198" s="292"/>
      <c r="C198" s="292"/>
      <c r="D198" s="292"/>
      <c r="E198" s="292"/>
      <c r="F198" s="292"/>
      <c r="G198" s="293"/>
      <c r="H198" s="314"/>
      <c r="I198" s="356"/>
      <c r="J198" s="316"/>
      <c r="K198" s="316"/>
      <c r="L198" s="368"/>
      <c r="M198" s="395"/>
      <c r="N198" s="316"/>
      <c r="O198" s="396"/>
      <c r="P198" s="397"/>
      <c r="Q198" s="320"/>
      <c r="R198" s="320"/>
      <c r="S198" s="320"/>
      <c r="T198" s="320"/>
      <c r="U198" s="319"/>
      <c r="V198" s="319"/>
      <c r="W198" s="359"/>
      <c r="X198" s="359"/>
      <c r="Y198" s="359"/>
      <c r="Z198" s="359"/>
      <c r="AA198" s="398"/>
      <c r="AB198" s="329" t="s">
        <v>251</v>
      </c>
      <c r="AC198" s="324"/>
      <c r="AD198" s="324"/>
      <c r="AE198" s="324"/>
      <c r="AF198" s="324"/>
      <c r="AG198" s="324"/>
      <c r="AH198" s="324"/>
      <c r="AI198" s="324"/>
      <c r="AJ198" s="324"/>
      <c r="AK198" s="324"/>
      <c r="AL198" s="324"/>
      <c r="AM198" s="324"/>
      <c r="AN198" s="324"/>
      <c r="AO198" s="324"/>
      <c r="AP198" s="324"/>
      <c r="AQ198" s="308">
        <f t="shared" si="13"/>
        <v>0</v>
      </c>
      <c r="AR198" s="308">
        <f t="shared" si="13"/>
        <v>0</v>
      </c>
      <c r="AS198" s="309">
        <f t="shared" si="15"/>
        <v>0</v>
      </c>
      <c r="AT198" s="309">
        <f t="shared" si="15"/>
        <v>0</v>
      </c>
      <c r="AU198" s="309">
        <f t="shared" si="16"/>
        <v>0</v>
      </c>
      <c r="AV198" s="310"/>
      <c r="AW198" s="309"/>
      <c r="AX198" s="309"/>
      <c r="AY198" s="309"/>
      <c r="AZ198" s="309"/>
      <c r="BA198" s="309"/>
      <c r="BB198" s="310"/>
      <c r="BC198" s="309"/>
      <c r="BD198" s="309"/>
      <c r="BE198" s="309"/>
      <c r="BF198" s="309"/>
      <c r="BG198" s="325"/>
      <c r="BH198" s="326"/>
      <c r="BI198" s="326"/>
      <c r="BJ198" s="326"/>
      <c r="BK198" s="326"/>
      <c r="BL198" s="327"/>
      <c r="BP198" s="2"/>
      <c r="BQ198" s="2"/>
      <c r="BR198" s="2"/>
      <c r="BS198" s="2"/>
      <c r="BT198" s="2"/>
      <c r="BU198" s="2"/>
      <c r="BV198" s="2"/>
      <c r="BW198" s="2"/>
      <c r="BX198" s="2"/>
      <c r="BY198" s="2"/>
      <c r="BZ198" s="2"/>
      <c r="CA198" s="2"/>
      <c r="CB198" s="2"/>
      <c r="CC198" s="2"/>
      <c r="CD198" s="2"/>
      <c r="CE198" s="2"/>
      <c r="CF198" s="2"/>
      <c r="CG198" s="2"/>
    </row>
    <row r="199" spans="1:85" s="288" customFormat="1" ht="9" customHeight="1" thickBot="1">
      <c r="A199" s="292"/>
      <c r="B199" s="292"/>
      <c r="C199" s="292"/>
      <c r="D199" s="292"/>
      <c r="E199" s="292"/>
      <c r="F199" s="292"/>
      <c r="G199" s="293"/>
      <c r="H199" s="314"/>
      <c r="I199" s="356"/>
      <c r="J199" s="316"/>
      <c r="K199" s="316"/>
      <c r="L199" s="368"/>
      <c r="M199" s="395"/>
      <c r="N199" s="316"/>
      <c r="O199" s="396"/>
      <c r="P199" s="397"/>
      <c r="Q199" s="320"/>
      <c r="R199" s="320"/>
      <c r="S199" s="320"/>
      <c r="T199" s="320"/>
      <c r="U199" s="319"/>
      <c r="V199" s="319"/>
      <c r="W199" s="359"/>
      <c r="X199" s="359"/>
      <c r="Y199" s="359"/>
      <c r="Z199" s="359"/>
      <c r="AA199" s="398"/>
      <c r="AB199" s="329" t="s">
        <v>252</v>
      </c>
      <c r="AC199" s="324"/>
      <c r="AD199" s="324"/>
      <c r="AE199" s="324"/>
      <c r="AF199" s="324"/>
      <c r="AG199" s="324"/>
      <c r="AH199" s="324"/>
      <c r="AI199" s="324"/>
      <c r="AJ199" s="324"/>
      <c r="AK199" s="324"/>
      <c r="AL199" s="324"/>
      <c r="AM199" s="324"/>
      <c r="AN199" s="324"/>
      <c r="AO199" s="324"/>
      <c r="AP199" s="324"/>
      <c r="AQ199" s="308">
        <f t="shared" si="13"/>
        <v>0</v>
      </c>
      <c r="AR199" s="308">
        <f t="shared" si="13"/>
        <v>0</v>
      </c>
      <c r="AS199" s="309">
        <f t="shared" si="15"/>
        <v>0</v>
      </c>
      <c r="AT199" s="309">
        <f t="shared" si="15"/>
        <v>0</v>
      </c>
      <c r="AU199" s="309">
        <f t="shared" si="16"/>
        <v>0</v>
      </c>
      <c r="AV199" s="310"/>
      <c r="AW199" s="309"/>
      <c r="AX199" s="309"/>
      <c r="AY199" s="309"/>
      <c r="AZ199" s="309"/>
      <c r="BA199" s="309"/>
      <c r="BB199" s="310"/>
      <c r="BC199" s="309"/>
      <c r="BD199" s="309"/>
      <c r="BE199" s="309"/>
      <c r="BF199" s="309"/>
      <c r="BG199" s="325"/>
      <c r="BH199" s="326"/>
      <c r="BI199" s="326"/>
      <c r="BJ199" s="326"/>
      <c r="BK199" s="326"/>
      <c r="BL199" s="327"/>
      <c r="BP199" s="2"/>
      <c r="BQ199" s="2"/>
      <c r="BR199" s="2"/>
      <c r="BS199" s="2"/>
      <c r="BT199" s="2"/>
      <c r="BU199" s="2"/>
      <c r="BV199" s="2"/>
      <c r="BW199" s="2"/>
      <c r="BX199" s="2"/>
      <c r="BY199" s="2"/>
      <c r="BZ199" s="2"/>
      <c r="CA199" s="2"/>
      <c r="CB199" s="2"/>
      <c r="CC199" s="2"/>
      <c r="CD199" s="2"/>
      <c r="CE199" s="2"/>
      <c r="CF199" s="2"/>
      <c r="CG199" s="2"/>
    </row>
    <row r="200" spans="1:85" s="288" customFormat="1" ht="9" customHeight="1" thickBot="1">
      <c r="A200" s="292"/>
      <c r="B200" s="292"/>
      <c r="C200" s="292"/>
      <c r="D200" s="292"/>
      <c r="E200" s="292"/>
      <c r="F200" s="292"/>
      <c r="G200" s="293"/>
      <c r="H200" s="314"/>
      <c r="I200" s="356"/>
      <c r="J200" s="316"/>
      <c r="K200" s="316"/>
      <c r="L200" s="368"/>
      <c r="M200" s="395"/>
      <c r="N200" s="316"/>
      <c r="O200" s="396"/>
      <c r="P200" s="397"/>
      <c r="Q200" s="320"/>
      <c r="R200" s="320"/>
      <c r="S200" s="320"/>
      <c r="T200" s="320"/>
      <c r="U200" s="319"/>
      <c r="V200" s="319"/>
      <c r="W200" s="359"/>
      <c r="X200" s="359"/>
      <c r="Y200" s="359"/>
      <c r="Z200" s="359"/>
      <c r="AA200" s="398"/>
      <c r="AB200" s="329" t="s">
        <v>253</v>
      </c>
      <c r="AC200" s="324"/>
      <c r="AD200" s="324"/>
      <c r="AE200" s="324"/>
      <c r="AF200" s="324"/>
      <c r="AG200" s="324"/>
      <c r="AH200" s="324"/>
      <c r="AI200" s="324"/>
      <c r="AJ200" s="324"/>
      <c r="AK200" s="324"/>
      <c r="AL200" s="324"/>
      <c r="AM200" s="324"/>
      <c r="AN200" s="324"/>
      <c r="AO200" s="324"/>
      <c r="AP200" s="324"/>
      <c r="AQ200" s="308">
        <f t="shared" si="13"/>
        <v>0</v>
      </c>
      <c r="AR200" s="308">
        <f t="shared" si="13"/>
        <v>0</v>
      </c>
      <c r="AS200" s="309">
        <f t="shared" si="15"/>
        <v>0</v>
      </c>
      <c r="AT200" s="309">
        <f t="shared" si="15"/>
        <v>0</v>
      </c>
      <c r="AU200" s="309">
        <f t="shared" si="16"/>
        <v>0</v>
      </c>
      <c r="AV200" s="310"/>
      <c r="AW200" s="309"/>
      <c r="AX200" s="309"/>
      <c r="AY200" s="309"/>
      <c r="AZ200" s="309"/>
      <c r="BA200" s="309"/>
      <c r="BB200" s="310"/>
      <c r="BC200" s="309"/>
      <c r="BD200" s="309"/>
      <c r="BE200" s="309"/>
      <c r="BF200" s="309"/>
      <c r="BG200" s="325"/>
      <c r="BH200" s="326"/>
      <c r="BI200" s="326"/>
      <c r="BJ200" s="326"/>
      <c r="BK200" s="326"/>
      <c r="BL200" s="327"/>
      <c r="BP200" s="2"/>
      <c r="BQ200" s="2"/>
      <c r="BR200" s="2"/>
      <c r="BS200" s="2"/>
      <c r="BT200" s="2"/>
      <c r="BU200" s="2"/>
      <c r="BV200" s="2"/>
      <c r="BW200" s="2"/>
      <c r="BX200" s="2"/>
      <c r="BY200" s="2"/>
      <c r="BZ200" s="2"/>
      <c r="CA200" s="2"/>
      <c r="CB200" s="2"/>
      <c r="CC200" s="2"/>
      <c r="CD200" s="2"/>
      <c r="CE200" s="2"/>
      <c r="CF200" s="2"/>
      <c r="CG200" s="2"/>
    </row>
    <row r="201" spans="1:85" s="288" customFormat="1" ht="9" customHeight="1" thickBot="1">
      <c r="A201" s="292"/>
      <c r="B201" s="292"/>
      <c r="C201" s="292"/>
      <c r="D201" s="292"/>
      <c r="E201" s="292"/>
      <c r="F201" s="292"/>
      <c r="G201" s="293"/>
      <c r="H201" s="314"/>
      <c r="I201" s="356"/>
      <c r="J201" s="316"/>
      <c r="K201" s="316"/>
      <c r="L201" s="368"/>
      <c r="M201" s="395"/>
      <c r="N201" s="316"/>
      <c r="O201" s="396"/>
      <c r="P201" s="397"/>
      <c r="Q201" s="320"/>
      <c r="R201" s="320"/>
      <c r="S201" s="320"/>
      <c r="T201" s="320"/>
      <c r="U201" s="319"/>
      <c r="V201" s="319"/>
      <c r="W201" s="359"/>
      <c r="X201" s="359"/>
      <c r="Y201" s="359"/>
      <c r="Z201" s="359"/>
      <c r="AA201" s="398"/>
      <c r="AB201" s="329" t="s">
        <v>254</v>
      </c>
      <c r="AC201" s="324"/>
      <c r="AD201" s="324"/>
      <c r="AE201" s="324"/>
      <c r="AF201" s="324"/>
      <c r="AG201" s="324"/>
      <c r="AH201" s="324"/>
      <c r="AI201" s="324"/>
      <c r="AJ201" s="324"/>
      <c r="AK201" s="324"/>
      <c r="AL201" s="324"/>
      <c r="AM201" s="324"/>
      <c r="AN201" s="324"/>
      <c r="AO201" s="324"/>
      <c r="AP201" s="324"/>
      <c r="AQ201" s="308">
        <f t="shared" si="13"/>
        <v>0</v>
      </c>
      <c r="AR201" s="308">
        <f t="shared" si="13"/>
        <v>0</v>
      </c>
      <c r="AS201" s="309">
        <f t="shared" si="15"/>
        <v>0</v>
      </c>
      <c r="AT201" s="309">
        <f t="shared" si="15"/>
        <v>0</v>
      </c>
      <c r="AU201" s="309">
        <f t="shared" si="16"/>
        <v>0</v>
      </c>
      <c r="AV201" s="310"/>
      <c r="AW201" s="309"/>
      <c r="AX201" s="309"/>
      <c r="AY201" s="309"/>
      <c r="AZ201" s="309"/>
      <c r="BA201" s="309"/>
      <c r="BB201" s="310"/>
      <c r="BC201" s="309"/>
      <c r="BD201" s="309"/>
      <c r="BE201" s="309"/>
      <c r="BF201" s="309"/>
      <c r="BG201" s="325"/>
      <c r="BH201" s="326"/>
      <c r="BI201" s="326"/>
      <c r="BJ201" s="326"/>
      <c r="BK201" s="326"/>
      <c r="BL201" s="327"/>
      <c r="BP201" s="2"/>
      <c r="BQ201" s="2"/>
      <c r="BR201" s="2"/>
      <c r="BS201" s="2"/>
      <c r="BT201" s="2"/>
      <c r="BU201" s="2"/>
      <c r="BV201" s="2"/>
      <c r="BW201" s="2"/>
      <c r="BX201" s="2"/>
      <c r="BY201" s="2"/>
      <c r="BZ201" s="2"/>
      <c r="CA201" s="2"/>
      <c r="CB201" s="2"/>
      <c r="CC201" s="2"/>
      <c r="CD201" s="2"/>
      <c r="CE201" s="2"/>
      <c r="CF201" s="2"/>
      <c r="CG201" s="2"/>
    </row>
    <row r="202" spans="1:85" s="288" customFormat="1" ht="9" customHeight="1" thickBot="1">
      <c r="A202" s="292"/>
      <c r="B202" s="292"/>
      <c r="C202" s="292"/>
      <c r="D202" s="292"/>
      <c r="E202" s="292"/>
      <c r="F202" s="292"/>
      <c r="G202" s="293"/>
      <c r="H202" s="314"/>
      <c r="I202" s="356"/>
      <c r="J202" s="316"/>
      <c r="K202" s="316"/>
      <c r="L202" s="368"/>
      <c r="M202" s="395"/>
      <c r="N202" s="316"/>
      <c r="O202" s="396"/>
      <c r="P202" s="397"/>
      <c r="Q202" s="320"/>
      <c r="R202" s="320"/>
      <c r="S202" s="320"/>
      <c r="T202" s="320"/>
      <c r="U202" s="319"/>
      <c r="V202" s="319"/>
      <c r="W202" s="359"/>
      <c r="X202" s="359"/>
      <c r="Y202" s="359"/>
      <c r="Z202" s="359"/>
      <c r="AA202" s="398"/>
      <c r="AB202" s="329" t="s">
        <v>255</v>
      </c>
      <c r="AC202" s="324"/>
      <c r="AD202" s="324"/>
      <c r="AE202" s="324"/>
      <c r="AF202" s="324"/>
      <c r="AG202" s="324"/>
      <c r="AH202" s="324"/>
      <c r="AI202" s="324"/>
      <c r="AJ202" s="324"/>
      <c r="AK202" s="324"/>
      <c r="AL202" s="324"/>
      <c r="AM202" s="324"/>
      <c r="AN202" s="324"/>
      <c r="AO202" s="324"/>
      <c r="AP202" s="324"/>
      <c r="AQ202" s="308">
        <f t="shared" si="13"/>
        <v>0</v>
      </c>
      <c r="AR202" s="308">
        <f t="shared" si="13"/>
        <v>0</v>
      </c>
      <c r="AS202" s="309">
        <f t="shared" si="15"/>
        <v>0</v>
      </c>
      <c r="AT202" s="309">
        <f t="shared" si="15"/>
        <v>0</v>
      </c>
      <c r="AU202" s="309">
        <f t="shared" si="16"/>
        <v>0</v>
      </c>
      <c r="AV202" s="310"/>
      <c r="AW202" s="309"/>
      <c r="AX202" s="309"/>
      <c r="AY202" s="309"/>
      <c r="AZ202" s="309"/>
      <c r="BA202" s="309"/>
      <c r="BB202" s="310"/>
      <c r="BC202" s="309"/>
      <c r="BD202" s="309"/>
      <c r="BE202" s="309"/>
      <c r="BF202" s="309"/>
      <c r="BG202" s="325"/>
      <c r="BH202" s="326"/>
      <c r="BI202" s="326"/>
      <c r="BJ202" s="326"/>
      <c r="BK202" s="326"/>
      <c r="BL202" s="327"/>
      <c r="BP202" s="2"/>
      <c r="BQ202" s="2"/>
      <c r="BR202" s="2"/>
      <c r="BS202" s="2"/>
      <c r="BT202" s="2"/>
      <c r="BU202" s="2"/>
      <c r="BV202" s="2"/>
      <c r="BW202" s="2"/>
      <c r="BX202" s="2"/>
      <c r="BY202" s="2"/>
      <c r="BZ202" s="2"/>
      <c r="CA202" s="2"/>
      <c r="CB202" s="2"/>
      <c r="CC202" s="2"/>
      <c r="CD202" s="2"/>
      <c r="CE202" s="2"/>
      <c r="CF202" s="2"/>
      <c r="CG202" s="2"/>
    </row>
    <row r="203" spans="1:85" s="288" customFormat="1" ht="9" customHeight="1" thickBot="1">
      <c r="A203" s="292"/>
      <c r="B203" s="292"/>
      <c r="C203" s="292"/>
      <c r="D203" s="292"/>
      <c r="E203" s="292"/>
      <c r="F203" s="292"/>
      <c r="G203" s="293"/>
      <c r="H203" s="314"/>
      <c r="I203" s="356"/>
      <c r="J203" s="316"/>
      <c r="K203" s="316"/>
      <c r="L203" s="368"/>
      <c r="M203" s="395"/>
      <c r="N203" s="316"/>
      <c r="O203" s="396"/>
      <c r="P203" s="397"/>
      <c r="Q203" s="320"/>
      <c r="R203" s="320"/>
      <c r="S203" s="320"/>
      <c r="T203" s="320"/>
      <c r="U203" s="319"/>
      <c r="V203" s="319"/>
      <c r="W203" s="359"/>
      <c r="X203" s="359"/>
      <c r="Y203" s="359"/>
      <c r="Z203" s="359"/>
      <c r="AA203" s="398"/>
      <c r="AB203" s="331" t="s">
        <v>256</v>
      </c>
      <c r="AC203" s="332">
        <f t="shared" ref="AC203:AP203" si="21">SUM(AC197:AC202)+IF(AC195=0,AC196,AC195)</f>
        <v>0</v>
      </c>
      <c r="AD203" s="332">
        <f t="shared" si="21"/>
        <v>0</v>
      </c>
      <c r="AE203" s="332">
        <f t="shared" si="21"/>
        <v>0</v>
      </c>
      <c r="AF203" s="332">
        <f t="shared" si="21"/>
        <v>0</v>
      </c>
      <c r="AG203" s="332">
        <f t="shared" si="21"/>
        <v>0</v>
      </c>
      <c r="AH203" s="332">
        <f t="shared" si="21"/>
        <v>0</v>
      </c>
      <c r="AI203" s="332">
        <f t="shared" si="21"/>
        <v>0</v>
      </c>
      <c r="AJ203" s="332">
        <f t="shared" si="21"/>
        <v>0</v>
      </c>
      <c r="AK203" s="332">
        <f t="shared" si="21"/>
        <v>0</v>
      </c>
      <c r="AL203" s="332">
        <f t="shared" si="21"/>
        <v>0</v>
      </c>
      <c r="AM203" s="332">
        <f t="shared" si="21"/>
        <v>0</v>
      </c>
      <c r="AN203" s="332">
        <f t="shared" si="21"/>
        <v>0</v>
      </c>
      <c r="AO203" s="332">
        <f t="shared" si="21"/>
        <v>0</v>
      </c>
      <c r="AP203" s="332">
        <f t="shared" si="21"/>
        <v>0</v>
      </c>
      <c r="AQ203" s="308">
        <f t="shared" si="13"/>
        <v>0</v>
      </c>
      <c r="AR203" s="308">
        <f t="shared" si="13"/>
        <v>0</v>
      </c>
      <c r="AS203" s="309">
        <f t="shared" si="15"/>
        <v>0</v>
      </c>
      <c r="AT203" s="309">
        <f t="shared" si="15"/>
        <v>0</v>
      </c>
      <c r="AU203" s="309">
        <f t="shared" si="16"/>
        <v>0</v>
      </c>
      <c r="AV203" s="310"/>
      <c r="AW203" s="309"/>
      <c r="AX203" s="309"/>
      <c r="AY203" s="309"/>
      <c r="AZ203" s="309"/>
      <c r="BA203" s="309"/>
      <c r="BB203" s="310"/>
      <c r="BC203" s="309"/>
      <c r="BD203" s="309"/>
      <c r="BE203" s="309"/>
      <c r="BF203" s="309"/>
      <c r="BG203" s="325"/>
      <c r="BH203" s="326"/>
      <c r="BI203" s="326"/>
      <c r="BJ203" s="326"/>
      <c r="BK203" s="326"/>
      <c r="BL203" s="327"/>
      <c r="BP203" s="2"/>
      <c r="BQ203" s="2"/>
      <c r="BR203" s="2"/>
      <c r="BS203" s="2"/>
      <c r="BT203" s="2"/>
      <c r="BU203" s="2"/>
      <c r="BV203" s="2"/>
      <c r="BW203" s="2"/>
      <c r="BX203" s="2"/>
      <c r="BY203" s="2"/>
      <c r="BZ203" s="2"/>
      <c r="CA203" s="2"/>
      <c r="CB203" s="2"/>
      <c r="CC203" s="2"/>
      <c r="CD203" s="2"/>
      <c r="CE203" s="2"/>
      <c r="CF203" s="2"/>
      <c r="CG203" s="2"/>
    </row>
    <row r="204" spans="1:85" s="288" customFormat="1" ht="9" customHeight="1" thickBot="1">
      <c r="A204" s="292"/>
      <c r="B204" s="292"/>
      <c r="C204" s="292"/>
      <c r="D204" s="292"/>
      <c r="E204" s="292"/>
      <c r="F204" s="292"/>
      <c r="G204" s="293"/>
      <c r="H204" s="334"/>
      <c r="I204" s="361"/>
      <c r="J204" s="336"/>
      <c r="K204" s="336"/>
      <c r="L204" s="370"/>
      <c r="M204" s="399"/>
      <c r="N204" s="336"/>
      <c r="O204" s="400"/>
      <c r="P204" s="401"/>
      <c r="Q204" s="340"/>
      <c r="R204" s="340"/>
      <c r="S204" s="340"/>
      <c r="T204" s="340"/>
      <c r="U204" s="339"/>
      <c r="V204" s="339"/>
      <c r="W204" s="364"/>
      <c r="X204" s="364"/>
      <c r="Y204" s="364"/>
      <c r="Z204" s="364"/>
      <c r="AA204" s="402"/>
      <c r="AB204" s="345" t="s">
        <v>257</v>
      </c>
      <c r="AC204" s="346"/>
      <c r="AD204" s="346"/>
      <c r="AE204" s="346"/>
      <c r="AF204" s="346"/>
      <c r="AG204" s="346"/>
      <c r="AH204" s="346"/>
      <c r="AI204" s="346"/>
      <c r="AJ204" s="346"/>
      <c r="AK204" s="346"/>
      <c r="AL204" s="346"/>
      <c r="AM204" s="346"/>
      <c r="AN204" s="346"/>
      <c r="AO204" s="346"/>
      <c r="AP204" s="346"/>
      <c r="AQ204" s="308">
        <f t="shared" si="13"/>
        <v>0</v>
      </c>
      <c r="AR204" s="308">
        <f t="shared" si="13"/>
        <v>0</v>
      </c>
      <c r="AS204" s="309">
        <f t="shared" si="15"/>
        <v>0</v>
      </c>
      <c r="AT204" s="309">
        <f t="shared" si="15"/>
        <v>0</v>
      </c>
      <c r="AU204" s="309">
        <f t="shared" si="16"/>
        <v>0</v>
      </c>
      <c r="AV204" s="310"/>
      <c r="AW204" s="309"/>
      <c r="AX204" s="309"/>
      <c r="AY204" s="309"/>
      <c r="AZ204" s="309"/>
      <c r="BA204" s="309"/>
      <c r="BB204" s="310"/>
      <c r="BC204" s="309"/>
      <c r="BD204" s="309"/>
      <c r="BE204" s="309"/>
      <c r="BF204" s="309"/>
      <c r="BG204" s="347"/>
      <c r="BH204" s="348"/>
      <c r="BI204" s="348"/>
      <c r="BJ204" s="348"/>
      <c r="BK204" s="348"/>
      <c r="BL204" s="349"/>
      <c r="BP204" s="2"/>
      <c r="BQ204" s="2"/>
      <c r="BR204" s="2"/>
      <c r="BS204" s="2"/>
      <c r="BT204" s="2"/>
      <c r="BU204" s="2"/>
      <c r="BV204" s="2"/>
      <c r="BW204" s="2"/>
      <c r="BX204" s="2"/>
      <c r="BY204" s="2"/>
      <c r="BZ204" s="2"/>
      <c r="CA204" s="2"/>
      <c r="CB204" s="2"/>
      <c r="CC204" s="2"/>
      <c r="CD204" s="2"/>
      <c r="CE204" s="2"/>
      <c r="CF204" s="2"/>
      <c r="CG204" s="2"/>
    </row>
    <row r="205" spans="1:85" s="288" customFormat="1" ht="9" hidden="1" customHeight="1" thickBot="1">
      <c r="A205" s="292" t="s">
        <v>305</v>
      </c>
      <c r="B205" s="292" t="s">
        <v>305</v>
      </c>
      <c r="C205" s="292" t="s">
        <v>227</v>
      </c>
      <c r="D205" s="292" t="s">
        <v>228</v>
      </c>
      <c r="E205" s="292" t="s">
        <v>163</v>
      </c>
      <c r="F205" s="292" t="s">
        <v>259</v>
      </c>
      <c r="G205" s="293">
        <v>10</v>
      </c>
      <c r="H205" s="294">
        <v>876</v>
      </c>
      <c r="I205" s="350" t="s">
        <v>306</v>
      </c>
      <c r="J205" s="351"/>
      <c r="K205" s="297"/>
      <c r="L205" s="366"/>
      <c r="M205" s="391">
        <v>0</v>
      </c>
      <c r="N205" s="297" t="s">
        <v>307</v>
      </c>
      <c r="O205" s="392">
        <v>0.3</v>
      </c>
      <c r="P205" s="393">
        <v>0.15</v>
      </c>
      <c r="Q205" s="301">
        <f>SUMIF('Actividades inversión 876'!$B$15:$B$52,'Metas inversión 876'!$B205,'Actividades inversión 876'!M$15:M$52)</f>
        <v>538500000</v>
      </c>
      <c r="R205" s="301">
        <f>SUMIF('Actividades inversión 876'!$B$15:$B$52,'Metas inversión 876'!$B205,'Actividades inversión 876'!N$15:N$52)</f>
        <v>577280000</v>
      </c>
      <c r="S205" s="301">
        <f>SUMIF('Actividades inversión 876'!$B$15:$B$52,'Metas inversión 876'!$B205,'Actividades inversión 876'!O$15:O$52)</f>
        <v>206480000</v>
      </c>
      <c r="T205" s="301">
        <f>SUMIF('Actividades inversión 876'!$B$15:$B$52,'Metas inversión 876'!$B205,'Actividades inversión 876'!P$15:P$52)</f>
        <v>17543333</v>
      </c>
      <c r="U205" s="300">
        <f>SUMIF('Actividades inversión 876'!$B$15:$B$52,'Metas inversión 876'!$B205,'Actividades inversión 876'!Q$15:Q$52)</f>
        <v>246007800</v>
      </c>
      <c r="V205" s="300">
        <f>SUMIF('Actividades inversión 876'!$B$15:$B$52,'Metas inversión 876'!$B205,'Actividades inversión 876'!R$15:R$52)</f>
        <v>66007800</v>
      </c>
      <c r="W205" s="353" t="s">
        <v>308</v>
      </c>
      <c r="X205" s="353" t="s">
        <v>309</v>
      </c>
      <c r="Y205" s="353" t="s">
        <v>310</v>
      </c>
      <c r="Z205" s="353" t="s">
        <v>236</v>
      </c>
      <c r="AA205" s="353" t="s">
        <v>236</v>
      </c>
      <c r="AB205" s="306" t="s">
        <v>237</v>
      </c>
      <c r="AC205" s="307"/>
      <c r="AD205" s="307"/>
      <c r="AE205" s="307"/>
      <c r="AF205" s="307"/>
      <c r="AG205" s="307"/>
      <c r="AH205" s="307"/>
      <c r="AI205" s="307"/>
      <c r="AJ205" s="307"/>
      <c r="AK205" s="307"/>
      <c r="AL205" s="307"/>
      <c r="AM205" s="307"/>
      <c r="AN205" s="307"/>
      <c r="AO205" s="307"/>
      <c r="AP205" s="307"/>
      <c r="AQ205" s="308">
        <f t="shared" si="13"/>
        <v>0</v>
      </c>
      <c r="AR205" s="308">
        <f t="shared" si="13"/>
        <v>0</v>
      </c>
      <c r="AS205" s="309">
        <f t="shared" si="15"/>
        <v>370800000</v>
      </c>
      <c r="AT205" s="309">
        <f t="shared" si="15"/>
        <v>188936667</v>
      </c>
      <c r="AU205" s="309">
        <f t="shared" si="16"/>
        <v>180000000</v>
      </c>
      <c r="AV205" s="310"/>
      <c r="AW205" s="309"/>
      <c r="AX205" s="309"/>
      <c r="AY205" s="309"/>
      <c r="AZ205" s="309"/>
      <c r="BA205" s="309"/>
      <c r="BB205" s="310"/>
      <c r="BC205" s="309"/>
      <c r="BD205" s="309"/>
      <c r="BE205" s="309"/>
      <c r="BF205" s="309"/>
      <c r="BG205" s="313">
        <f>SUM('[2]01-USAQUEN:99-METROPOLITANO'!N126)</f>
        <v>538500000</v>
      </c>
      <c r="BH205" s="313">
        <f>SUM('[2]01-USAQUEN:99-METROPOLITANO'!O126)</f>
        <v>577280000</v>
      </c>
      <c r="BI205" s="313">
        <f>SUM('[2]01-USAQUEN:99-METROPOLITANO'!P126)</f>
        <v>206480000</v>
      </c>
      <c r="BJ205" s="313">
        <f>SUM('[2]01-USAQUEN:99-METROPOLITANO'!Q126)</f>
        <v>17543333</v>
      </c>
      <c r="BK205" s="313">
        <f>SUM('[2]01-USAQUEN:99-METROPOLITANO'!R126)</f>
        <v>246007800</v>
      </c>
      <c r="BL205" s="313">
        <f>SUM('[2]01-USAQUEN:99-METROPOLITANO'!S126)</f>
        <v>66007800</v>
      </c>
      <c r="BP205" s="2"/>
      <c r="BQ205" s="2"/>
      <c r="BR205" s="2"/>
      <c r="BS205" s="2"/>
      <c r="BT205" s="2"/>
      <c r="BU205" s="2"/>
      <c r="BV205" s="2"/>
      <c r="BW205" s="2"/>
      <c r="BX205" s="2"/>
      <c r="BY205" s="2"/>
      <c r="BZ205" s="2"/>
      <c r="CA205" s="2"/>
      <c r="CB205" s="2"/>
      <c r="CC205" s="2"/>
      <c r="CD205" s="2"/>
      <c r="CE205" s="2"/>
      <c r="CF205" s="2"/>
      <c r="CG205" s="2"/>
    </row>
    <row r="206" spans="1:85" s="288" customFormat="1" ht="9" hidden="1" customHeight="1" thickBot="1">
      <c r="A206" s="292"/>
      <c r="B206" s="292"/>
      <c r="C206" s="292"/>
      <c r="D206" s="292"/>
      <c r="E206" s="292"/>
      <c r="F206" s="292"/>
      <c r="G206" s="293"/>
      <c r="H206" s="314"/>
      <c r="I206" s="356"/>
      <c r="J206" s="316"/>
      <c r="K206" s="316"/>
      <c r="L206" s="368"/>
      <c r="M206" s="395"/>
      <c r="N206" s="316"/>
      <c r="O206" s="396"/>
      <c r="P206" s="397"/>
      <c r="Q206" s="320"/>
      <c r="R206" s="320"/>
      <c r="S206" s="320"/>
      <c r="T206" s="320"/>
      <c r="U206" s="319"/>
      <c r="V206" s="319"/>
      <c r="W206" s="359"/>
      <c r="X206" s="359"/>
      <c r="Y206" s="359"/>
      <c r="Z206" s="359"/>
      <c r="AA206" s="359"/>
      <c r="AB206" s="323" t="s">
        <v>240</v>
      </c>
      <c r="AC206" s="324"/>
      <c r="AD206" s="324"/>
      <c r="AE206" s="324"/>
      <c r="AF206" s="324"/>
      <c r="AG206" s="324"/>
      <c r="AH206" s="324"/>
      <c r="AI206" s="324"/>
      <c r="AJ206" s="324"/>
      <c r="AK206" s="324"/>
      <c r="AL206" s="324"/>
      <c r="AM206" s="324"/>
      <c r="AN206" s="324"/>
      <c r="AO206" s="324"/>
      <c r="AP206" s="324"/>
      <c r="AQ206" s="308">
        <f t="shared" si="13"/>
        <v>0</v>
      </c>
      <c r="AR206" s="308">
        <f t="shared" si="13"/>
        <v>0</v>
      </c>
      <c r="AS206" s="309">
        <f t="shared" si="15"/>
        <v>0</v>
      </c>
      <c r="AT206" s="309">
        <f t="shared" si="15"/>
        <v>0</v>
      </c>
      <c r="AU206" s="309">
        <f t="shared" si="16"/>
        <v>0</v>
      </c>
      <c r="AV206" s="310"/>
      <c r="AW206" s="309"/>
      <c r="AX206" s="309"/>
      <c r="AY206" s="309"/>
      <c r="AZ206" s="309"/>
      <c r="BA206" s="309"/>
      <c r="BB206" s="310"/>
      <c r="BC206" s="309"/>
      <c r="BD206" s="309"/>
      <c r="BE206" s="309"/>
      <c r="BF206" s="309"/>
      <c r="BG206" s="325"/>
      <c r="BH206" s="326"/>
      <c r="BI206" s="326"/>
      <c r="BJ206" s="326"/>
      <c r="BK206" s="326"/>
      <c r="BL206" s="327"/>
      <c r="BP206" s="2"/>
      <c r="BQ206" s="2"/>
      <c r="BR206" s="2"/>
      <c r="BS206" s="2"/>
      <c r="BT206" s="2"/>
      <c r="BU206" s="2"/>
      <c r="BV206" s="2"/>
      <c r="BW206" s="2"/>
      <c r="BX206" s="2"/>
      <c r="BY206" s="2"/>
      <c r="BZ206" s="2"/>
      <c r="CA206" s="2"/>
      <c r="CB206" s="2"/>
      <c r="CC206" s="2"/>
      <c r="CD206" s="2"/>
      <c r="CE206" s="2"/>
      <c r="CF206" s="2"/>
      <c r="CG206" s="2"/>
    </row>
    <row r="207" spans="1:85" s="288" customFormat="1" ht="9" hidden="1" customHeight="1" thickBot="1">
      <c r="A207" s="292"/>
      <c r="B207" s="292"/>
      <c r="C207" s="292"/>
      <c r="D207" s="292"/>
      <c r="E207" s="292"/>
      <c r="F207" s="292"/>
      <c r="G207" s="293"/>
      <c r="H207" s="314"/>
      <c r="I207" s="356"/>
      <c r="J207" s="316"/>
      <c r="K207" s="316"/>
      <c r="L207" s="368"/>
      <c r="M207" s="395"/>
      <c r="N207" s="316"/>
      <c r="O207" s="396"/>
      <c r="P207" s="397"/>
      <c r="Q207" s="320"/>
      <c r="R207" s="320"/>
      <c r="S207" s="320"/>
      <c r="T207" s="320"/>
      <c r="U207" s="319"/>
      <c r="V207" s="319"/>
      <c r="W207" s="359"/>
      <c r="X207" s="359"/>
      <c r="Y207" s="359"/>
      <c r="Z207" s="359"/>
      <c r="AA207" s="359"/>
      <c r="AB207" s="323" t="s">
        <v>242</v>
      </c>
      <c r="AC207" s="324"/>
      <c r="AD207" s="324"/>
      <c r="AE207" s="324"/>
      <c r="AF207" s="324"/>
      <c r="AG207" s="324"/>
      <c r="AH207" s="324"/>
      <c r="AI207" s="324"/>
      <c r="AJ207" s="324"/>
      <c r="AK207" s="324"/>
      <c r="AL207" s="324"/>
      <c r="AM207" s="324"/>
      <c r="AN207" s="324"/>
      <c r="AO207" s="324"/>
      <c r="AP207" s="324"/>
      <c r="AQ207" s="308">
        <f t="shared" si="13"/>
        <v>0</v>
      </c>
      <c r="AR207" s="308">
        <f t="shared" si="13"/>
        <v>0</v>
      </c>
      <c r="AS207" s="309">
        <f t="shared" si="15"/>
        <v>0</v>
      </c>
      <c r="AT207" s="309">
        <f t="shared" si="15"/>
        <v>0</v>
      </c>
      <c r="AU207" s="309">
        <f t="shared" si="16"/>
        <v>0</v>
      </c>
      <c r="AV207" s="310"/>
      <c r="AW207" s="309"/>
      <c r="AX207" s="309"/>
      <c r="AY207" s="309"/>
      <c r="AZ207" s="309"/>
      <c r="BA207" s="309"/>
      <c r="BB207" s="310"/>
      <c r="BC207" s="309"/>
      <c r="BD207" s="309"/>
      <c r="BE207" s="309"/>
      <c r="BF207" s="309"/>
      <c r="BG207" s="325"/>
      <c r="BH207" s="326"/>
      <c r="BI207" s="326"/>
      <c r="BJ207" s="326"/>
      <c r="BK207" s="326"/>
      <c r="BL207" s="327"/>
      <c r="BP207" s="2"/>
      <c r="BQ207" s="2"/>
      <c r="BR207" s="2"/>
      <c r="BS207" s="2"/>
      <c r="BT207" s="2"/>
      <c r="BU207" s="2"/>
      <c r="BV207" s="2"/>
      <c r="BW207" s="2"/>
      <c r="BX207" s="2"/>
      <c r="BY207" s="2"/>
      <c r="BZ207" s="2"/>
      <c r="CA207" s="2"/>
      <c r="CB207" s="2"/>
      <c r="CC207" s="2"/>
      <c r="CD207" s="2"/>
      <c r="CE207" s="2"/>
      <c r="CF207" s="2"/>
      <c r="CG207" s="2"/>
    </row>
    <row r="208" spans="1:85" s="288" customFormat="1" ht="9" hidden="1" customHeight="1" thickBot="1">
      <c r="A208" s="292"/>
      <c r="B208" s="292"/>
      <c r="C208" s="292"/>
      <c r="D208" s="292"/>
      <c r="E208" s="292"/>
      <c r="F208" s="292"/>
      <c r="G208" s="293"/>
      <c r="H208" s="314"/>
      <c r="I208" s="356"/>
      <c r="J208" s="316"/>
      <c r="K208" s="316"/>
      <c r="L208" s="368"/>
      <c r="M208" s="395"/>
      <c r="N208" s="316"/>
      <c r="O208" s="396"/>
      <c r="P208" s="397"/>
      <c r="Q208" s="320"/>
      <c r="R208" s="320"/>
      <c r="S208" s="320"/>
      <c r="T208" s="320"/>
      <c r="U208" s="319"/>
      <c r="V208" s="319"/>
      <c r="W208" s="359"/>
      <c r="X208" s="359"/>
      <c r="Y208" s="359"/>
      <c r="Z208" s="359"/>
      <c r="AA208" s="359"/>
      <c r="AB208" s="323" t="s">
        <v>245</v>
      </c>
      <c r="AC208" s="324"/>
      <c r="AD208" s="324"/>
      <c r="AE208" s="324"/>
      <c r="AF208" s="324"/>
      <c r="AG208" s="324"/>
      <c r="AH208" s="324"/>
      <c r="AI208" s="324"/>
      <c r="AJ208" s="324"/>
      <c r="AK208" s="324"/>
      <c r="AL208" s="324"/>
      <c r="AM208" s="324"/>
      <c r="AN208" s="324"/>
      <c r="AO208" s="324"/>
      <c r="AP208" s="324"/>
      <c r="AQ208" s="308">
        <f t="shared" si="13"/>
        <v>0</v>
      </c>
      <c r="AR208" s="308">
        <f t="shared" si="13"/>
        <v>0</v>
      </c>
      <c r="AS208" s="309">
        <f t="shared" si="15"/>
        <v>0</v>
      </c>
      <c r="AT208" s="309">
        <f t="shared" si="15"/>
        <v>0</v>
      </c>
      <c r="AU208" s="309">
        <f t="shared" si="16"/>
        <v>0</v>
      </c>
      <c r="AV208" s="310"/>
      <c r="AW208" s="309"/>
      <c r="AX208" s="309"/>
      <c r="AY208" s="309"/>
      <c r="AZ208" s="309"/>
      <c r="BA208" s="309"/>
      <c r="BB208" s="310"/>
      <c r="BC208" s="309"/>
      <c r="BD208" s="309"/>
      <c r="BE208" s="309"/>
      <c r="BF208" s="309"/>
      <c r="BG208" s="325"/>
      <c r="BH208" s="326"/>
      <c r="BI208" s="326"/>
      <c r="BJ208" s="326"/>
      <c r="BK208" s="326"/>
      <c r="BL208" s="327"/>
      <c r="BP208" s="2"/>
      <c r="BQ208" s="2"/>
      <c r="BR208" s="2"/>
      <c r="BS208" s="2"/>
      <c r="BT208" s="2"/>
      <c r="BU208" s="2"/>
      <c r="BV208" s="2"/>
      <c r="BW208" s="2"/>
      <c r="BX208" s="2"/>
      <c r="BY208" s="2"/>
      <c r="BZ208" s="2"/>
      <c r="CA208" s="2"/>
      <c r="CB208" s="2"/>
      <c r="CC208" s="2"/>
      <c r="CD208" s="2"/>
      <c r="CE208" s="2"/>
      <c r="CF208" s="2"/>
      <c r="CG208" s="2"/>
    </row>
    <row r="209" spans="1:85" s="288" customFormat="1" ht="9" hidden="1" customHeight="1" thickBot="1">
      <c r="A209" s="292"/>
      <c r="B209" s="292"/>
      <c r="C209" s="292"/>
      <c r="D209" s="292"/>
      <c r="E209" s="292"/>
      <c r="F209" s="292"/>
      <c r="G209" s="293"/>
      <c r="H209" s="314"/>
      <c r="I209" s="356"/>
      <c r="J209" s="316"/>
      <c r="K209" s="316"/>
      <c r="L209" s="368"/>
      <c r="M209" s="395"/>
      <c r="N209" s="316"/>
      <c r="O209" s="396"/>
      <c r="P209" s="397"/>
      <c r="Q209" s="320"/>
      <c r="R209" s="320"/>
      <c r="S209" s="320"/>
      <c r="T209" s="320"/>
      <c r="U209" s="319"/>
      <c r="V209" s="319"/>
      <c r="W209" s="359"/>
      <c r="X209" s="359"/>
      <c r="Y209" s="359"/>
      <c r="Z209" s="359"/>
      <c r="AA209" s="359"/>
      <c r="AB209" s="323" t="s">
        <v>246</v>
      </c>
      <c r="AC209" s="324"/>
      <c r="AD209" s="324"/>
      <c r="AE209" s="324"/>
      <c r="AF209" s="324"/>
      <c r="AG209" s="324"/>
      <c r="AH209" s="324"/>
      <c r="AI209" s="324"/>
      <c r="AJ209" s="324"/>
      <c r="AK209" s="324"/>
      <c r="AL209" s="324"/>
      <c r="AM209" s="324"/>
      <c r="AN209" s="324"/>
      <c r="AO209" s="324"/>
      <c r="AP209" s="324"/>
      <c r="AQ209" s="308">
        <f t="shared" si="13"/>
        <v>0</v>
      </c>
      <c r="AR209" s="308">
        <f t="shared" si="13"/>
        <v>0</v>
      </c>
      <c r="AS209" s="309">
        <f t="shared" si="15"/>
        <v>0</v>
      </c>
      <c r="AT209" s="309">
        <f t="shared" si="15"/>
        <v>0</v>
      </c>
      <c r="AU209" s="309">
        <f t="shared" si="16"/>
        <v>0</v>
      </c>
      <c r="AV209" s="310"/>
      <c r="AW209" s="309"/>
      <c r="AX209" s="309"/>
      <c r="AY209" s="309"/>
      <c r="AZ209" s="309"/>
      <c r="BA209" s="309"/>
      <c r="BB209" s="310"/>
      <c r="BC209" s="309"/>
      <c r="BD209" s="309"/>
      <c r="BE209" s="309"/>
      <c r="BF209" s="309"/>
      <c r="BG209" s="325"/>
      <c r="BH209" s="326"/>
      <c r="BI209" s="326"/>
      <c r="BJ209" s="326"/>
      <c r="BK209" s="326"/>
      <c r="BL209" s="327"/>
      <c r="BP209" s="2"/>
      <c r="BQ209" s="2"/>
      <c r="BR209" s="2"/>
      <c r="BS209" s="2"/>
      <c r="BT209" s="2"/>
      <c r="BU209" s="2"/>
      <c r="BV209" s="2"/>
      <c r="BW209" s="2"/>
      <c r="BX209" s="2"/>
      <c r="BY209" s="2"/>
      <c r="BZ209" s="2"/>
      <c r="CA209" s="2"/>
      <c r="CB209" s="2"/>
      <c r="CC209" s="2"/>
      <c r="CD209" s="2"/>
      <c r="CE209" s="2"/>
      <c r="CF209" s="2"/>
      <c r="CG209" s="2"/>
    </row>
    <row r="210" spans="1:85" s="288" customFormat="1" ht="9" hidden="1" customHeight="1" thickBot="1">
      <c r="A210" s="292"/>
      <c r="B210" s="292"/>
      <c r="C210" s="292"/>
      <c r="D210" s="292"/>
      <c r="E210" s="292"/>
      <c r="F210" s="292"/>
      <c r="G210" s="293"/>
      <c r="H210" s="314"/>
      <c r="I210" s="356"/>
      <c r="J210" s="316"/>
      <c r="K210" s="316"/>
      <c r="L210" s="368"/>
      <c r="M210" s="395"/>
      <c r="N210" s="316"/>
      <c r="O210" s="396"/>
      <c r="P210" s="397"/>
      <c r="Q210" s="320"/>
      <c r="R210" s="320"/>
      <c r="S210" s="320"/>
      <c r="T210" s="320"/>
      <c r="U210" s="319"/>
      <c r="V210" s="319"/>
      <c r="W210" s="359"/>
      <c r="X210" s="359"/>
      <c r="Y210" s="359"/>
      <c r="Z210" s="359"/>
      <c r="AA210" s="359"/>
      <c r="AB210" s="329" t="s">
        <v>247</v>
      </c>
      <c r="AC210" s="324"/>
      <c r="AD210" s="324"/>
      <c r="AE210" s="324"/>
      <c r="AF210" s="324"/>
      <c r="AG210" s="324"/>
      <c r="AH210" s="324"/>
      <c r="AI210" s="324"/>
      <c r="AJ210" s="324"/>
      <c r="AK210" s="324"/>
      <c r="AL210" s="324"/>
      <c r="AM210" s="324"/>
      <c r="AN210" s="324"/>
      <c r="AO210" s="324"/>
      <c r="AP210" s="324"/>
      <c r="AQ210" s="308">
        <f t="shared" si="13"/>
        <v>0</v>
      </c>
      <c r="AR210" s="308">
        <f t="shared" si="13"/>
        <v>0</v>
      </c>
      <c r="AS210" s="309">
        <f t="shared" si="15"/>
        <v>0</v>
      </c>
      <c r="AT210" s="309">
        <f t="shared" si="15"/>
        <v>0</v>
      </c>
      <c r="AU210" s="309">
        <f t="shared" si="16"/>
        <v>0</v>
      </c>
      <c r="AV210" s="310"/>
      <c r="AW210" s="309"/>
      <c r="AX210" s="309"/>
      <c r="AY210" s="309"/>
      <c r="AZ210" s="309"/>
      <c r="BA210" s="309"/>
      <c r="BB210" s="310"/>
      <c r="BC210" s="309"/>
      <c r="BD210" s="309"/>
      <c r="BE210" s="309"/>
      <c r="BF210" s="309"/>
      <c r="BG210" s="325"/>
      <c r="BH210" s="326"/>
      <c r="BI210" s="326"/>
      <c r="BJ210" s="326"/>
      <c r="BK210" s="326"/>
      <c r="BL210" s="327"/>
      <c r="BP210" s="2"/>
      <c r="BQ210" s="2"/>
      <c r="BR210" s="2"/>
      <c r="BS210" s="2"/>
      <c r="BT210" s="2"/>
      <c r="BU210" s="2"/>
      <c r="BV210" s="2"/>
      <c r="BW210" s="2"/>
      <c r="BX210" s="2"/>
      <c r="BY210" s="2"/>
      <c r="BZ210" s="2"/>
      <c r="CA210" s="2"/>
      <c r="CB210" s="2"/>
      <c r="CC210" s="2"/>
      <c r="CD210" s="2"/>
      <c r="CE210" s="2"/>
      <c r="CF210" s="2"/>
      <c r="CG210" s="2"/>
    </row>
    <row r="211" spans="1:85" s="288" customFormat="1" ht="9" hidden="1" customHeight="1" thickBot="1">
      <c r="A211" s="292"/>
      <c r="B211" s="292"/>
      <c r="C211" s="292"/>
      <c r="D211" s="292"/>
      <c r="E211" s="292"/>
      <c r="F211" s="292"/>
      <c r="G211" s="293"/>
      <c r="H211" s="314"/>
      <c r="I211" s="356"/>
      <c r="J211" s="316"/>
      <c r="K211" s="316"/>
      <c r="L211" s="368"/>
      <c r="M211" s="395"/>
      <c r="N211" s="316"/>
      <c r="O211" s="396"/>
      <c r="P211" s="397"/>
      <c r="Q211" s="320"/>
      <c r="R211" s="320"/>
      <c r="S211" s="320"/>
      <c r="T211" s="320"/>
      <c r="U211" s="319"/>
      <c r="V211" s="319"/>
      <c r="W211" s="359"/>
      <c r="X211" s="359"/>
      <c r="Y211" s="359"/>
      <c r="Z211" s="359"/>
      <c r="AA211" s="359"/>
      <c r="AB211" s="331" t="s">
        <v>248</v>
      </c>
      <c r="AC211" s="332">
        <f t="shared" ref="AC211:AP211" si="22">SUM(AC205:AC210)</f>
        <v>0</v>
      </c>
      <c r="AD211" s="332">
        <f t="shared" si="22"/>
        <v>0</v>
      </c>
      <c r="AE211" s="332">
        <f t="shared" si="22"/>
        <v>0</v>
      </c>
      <c r="AF211" s="332">
        <f t="shared" si="22"/>
        <v>0</v>
      </c>
      <c r="AG211" s="332">
        <f t="shared" si="22"/>
        <v>0</v>
      </c>
      <c r="AH211" s="332">
        <f t="shared" si="22"/>
        <v>0</v>
      </c>
      <c r="AI211" s="332">
        <f t="shared" si="22"/>
        <v>0</v>
      </c>
      <c r="AJ211" s="332">
        <f t="shared" si="22"/>
        <v>0</v>
      </c>
      <c r="AK211" s="332">
        <f t="shared" si="22"/>
        <v>0</v>
      </c>
      <c r="AL211" s="332">
        <f t="shared" si="22"/>
        <v>0</v>
      </c>
      <c r="AM211" s="332">
        <f t="shared" si="22"/>
        <v>0</v>
      </c>
      <c r="AN211" s="332">
        <f t="shared" si="22"/>
        <v>0</v>
      </c>
      <c r="AO211" s="332">
        <f t="shared" si="22"/>
        <v>0</v>
      </c>
      <c r="AP211" s="332">
        <f t="shared" si="22"/>
        <v>0</v>
      </c>
      <c r="AQ211" s="308">
        <f t="shared" si="13"/>
        <v>0</v>
      </c>
      <c r="AR211" s="308">
        <f t="shared" si="13"/>
        <v>0</v>
      </c>
      <c r="AS211" s="309">
        <f t="shared" ref="AS211:AT260" si="23">+R211-S211</f>
        <v>0</v>
      </c>
      <c r="AT211" s="309">
        <f t="shared" si="23"/>
        <v>0</v>
      </c>
      <c r="AU211" s="309">
        <f t="shared" ref="AU211:AU260" si="24">+U211-V211</f>
        <v>0</v>
      </c>
      <c r="AV211" s="310"/>
      <c r="AW211" s="309"/>
      <c r="AX211" s="309"/>
      <c r="AY211" s="309"/>
      <c r="AZ211" s="309"/>
      <c r="BA211" s="309"/>
      <c r="BB211" s="310"/>
      <c r="BC211" s="309"/>
      <c r="BD211" s="309"/>
      <c r="BE211" s="309"/>
      <c r="BF211" s="309"/>
      <c r="BG211" s="325"/>
      <c r="BH211" s="326"/>
      <c r="BI211" s="326"/>
      <c r="BJ211" s="326"/>
      <c r="BK211" s="326"/>
      <c r="BL211" s="327"/>
      <c r="BP211" s="2"/>
      <c r="BQ211" s="2"/>
      <c r="BR211" s="2"/>
      <c r="BS211" s="2"/>
      <c r="BT211" s="2"/>
      <c r="BU211" s="2"/>
      <c r="BV211" s="2"/>
      <c r="BW211" s="2"/>
      <c r="BX211" s="2"/>
      <c r="BY211" s="2"/>
      <c r="BZ211" s="2"/>
      <c r="CA211" s="2"/>
      <c r="CB211" s="2"/>
      <c r="CC211" s="2"/>
      <c r="CD211" s="2"/>
      <c r="CE211" s="2"/>
      <c r="CF211" s="2"/>
      <c r="CG211" s="2"/>
    </row>
    <row r="212" spans="1:85" s="288" customFormat="1" ht="9" hidden="1" customHeight="1" thickBot="1">
      <c r="A212" s="292"/>
      <c r="B212" s="292"/>
      <c r="C212" s="292"/>
      <c r="D212" s="292"/>
      <c r="E212" s="292"/>
      <c r="F212" s="292"/>
      <c r="G212" s="293"/>
      <c r="H212" s="314"/>
      <c r="I212" s="356"/>
      <c r="J212" s="316"/>
      <c r="K212" s="316"/>
      <c r="L212" s="368"/>
      <c r="M212" s="395"/>
      <c r="N212" s="316"/>
      <c r="O212" s="396"/>
      <c r="P212" s="397"/>
      <c r="Q212" s="320"/>
      <c r="R212" s="320"/>
      <c r="S212" s="320"/>
      <c r="T212" s="320"/>
      <c r="U212" s="319"/>
      <c r="V212" s="319"/>
      <c r="W212" s="359"/>
      <c r="X212" s="359"/>
      <c r="Y212" s="359"/>
      <c r="Z212" s="359"/>
      <c r="AA212" s="359"/>
      <c r="AB212" s="323" t="s">
        <v>249</v>
      </c>
      <c r="AC212" s="324"/>
      <c r="AD212" s="324"/>
      <c r="AE212" s="324"/>
      <c r="AF212" s="324"/>
      <c r="AG212" s="324"/>
      <c r="AH212" s="324"/>
      <c r="AI212" s="324"/>
      <c r="AJ212" s="324"/>
      <c r="AK212" s="324"/>
      <c r="AL212" s="324"/>
      <c r="AM212" s="324"/>
      <c r="AN212" s="324"/>
      <c r="AO212" s="324"/>
      <c r="AP212" s="324"/>
      <c r="AQ212" s="308">
        <f t="shared" si="13"/>
        <v>0</v>
      </c>
      <c r="AR212" s="308">
        <f t="shared" si="13"/>
        <v>0</v>
      </c>
      <c r="AS212" s="309">
        <f t="shared" si="23"/>
        <v>0</v>
      </c>
      <c r="AT212" s="309">
        <f t="shared" si="23"/>
        <v>0</v>
      </c>
      <c r="AU212" s="309">
        <f t="shared" si="24"/>
        <v>0</v>
      </c>
      <c r="AV212" s="310"/>
      <c r="AW212" s="309"/>
      <c r="AX212" s="309"/>
      <c r="AY212" s="309"/>
      <c r="AZ212" s="309"/>
      <c r="BA212" s="309"/>
      <c r="BB212" s="310"/>
      <c r="BC212" s="309"/>
      <c r="BD212" s="309"/>
      <c r="BE212" s="309"/>
      <c r="BF212" s="309"/>
      <c r="BG212" s="325"/>
      <c r="BH212" s="326"/>
      <c r="BI212" s="326"/>
      <c r="BJ212" s="326"/>
      <c r="BK212" s="326"/>
      <c r="BL212" s="327"/>
      <c r="BP212" s="2"/>
      <c r="BQ212" s="2"/>
      <c r="BR212" s="2"/>
      <c r="BS212" s="2"/>
      <c r="BT212" s="2"/>
      <c r="BU212" s="2"/>
      <c r="BV212" s="2"/>
      <c r="BW212" s="2"/>
      <c r="BX212" s="2"/>
      <c r="BY212" s="2"/>
      <c r="BZ212" s="2"/>
      <c r="CA212" s="2"/>
      <c r="CB212" s="2"/>
      <c r="CC212" s="2"/>
      <c r="CD212" s="2"/>
      <c r="CE212" s="2"/>
      <c r="CF212" s="2"/>
      <c r="CG212" s="2"/>
    </row>
    <row r="213" spans="1:85" s="288" customFormat="1" ht="9" hidden="1" customHeight="1" thickBot="1">
      <c r="A213" s="292"/>
      <c r="B213" s="292"/>
      <c r="C213" s="292"/>
      <c r="D213" s="292"/>
      <c r="E213" s="292"/>
      <c r="F213" s="292"/>
      <c r="G213" s="293"/>
      <c r="H213" s="314"/>
      <c r="I213" s="356"/>
      <c r="J213" s="316"/>
      <c r="K213" s="316"/>
      <c r="L213" s="368"/>
      <c r="M213" s="395"/>
      <c r="N213" s="316"/>
      <c r="O213" s="396"/>
      <c r="P213" s="397"/>
      <c r="Q213" s="320"/>
      <c r="R213" s="320"/>
      <c r="S213" s="320"/>
      <c r="T213" s="320"/>
      <c r="U213" s="319"/>
      <c r="V213" s="319"/>
      <c r="W213" s="359"/>
      <c r="X213" s="359"/>
      <c r="Y213" s="359"/>
      <c r="Z213" s="359"/>
      <c r="AA213" s="359"/>
      <c r="AB213" s="323" t="s">
        <v>250</v>
      </c>
      <c r="AC213" s="324"/>
      <c r="AD213" s="324"/>
      <c r="AE213" s="324"/>
      <c r="AF213" s="324"/>
      <c r="AG213" s="324"/>
      <c r="AH213" s="324"/>
      <c r="AI213" s="324"/>
      <c r="AJ213" s="324"/>
      <c r="AK213" s="324"/>
      <c r="AL213" s="324"/>
      <c r="AM213" s="324"/>
      <c r="AN213" s="324"/>
      <c r="AO213" s="324"/>
      <c r="AP213" s="324"/>
      <c r="AQ213" s="308">
        <f t="shared" si="13"/>
        <v>0</v>
      </c>
      <c r="AR213" s="308">
        <f t="shared" si="13"/>
        <v>0</v>
      </c>
      <c r="AS213" s="309">
        <f t="shared" si="23"/>
        <v>0</v>
      </c>
      <c r="AT213" s="309">
        <f t="shared" si="23"/>
        <v>0</v>
      </c>
      <c r="AU213" s="309">
        <f t="shared" si="24"/>
        <v>0</v>
      </c>
      <c r="AV213" s="310"/>
      <c r="AW213" s="309"/>
      <c r="AX213" s="309"/>
      <c r="AY213" s="309"/>
      <c r="AZ213" s="309"/>
      <c r="BA213" s="309"/>
      <c r="BB213" s="310"/>
      <c r="BC213" s="309"/>
      <c r="BD213" s="309"/>
      <c r="BE213" s="309"/>
      <c r="BF213" s="309"/>
      <c r="BG213" s="325"/>
      <c r="BH213" s="326"/>
      <c r="BI213" s="326"/>
      <c r="BJ213" s="326"/>
      <c r="BK213" s="326"/>
      <c r="BL213" s="327"/>
      <c r="BP213" s="2"/>
      <c r="BQ213" s="2"/>
      <c r="BR213" s="2"/>
      <c r="BS213" s="2"/>
      <c r="BT213" s="2"/>
      <c r="BU213" s="2"/>
      <c r="BV213" s="2"/>
      <c r="BW213" s="2"/>
      <c r="BX213" s="2"/>
      <c r="BY213" s="2"/>
      <c r="BZ213" s="2"/>
      <c r="CA213" s="2"/>
      <c r="CB213" s="2"/>
      <c r="CC213" s="2"/>
      <c r="CD213" s="2"/>
      <c r="CE213" s="2"/>
      <c r="CF213" s="2"/>
      <c r="CG213" s="2"/>
    </row>
    <row r="214" spans="1:85" s="288" customFormat="1" ht="9" hidden="1" customHeight="1" thickBot="1">
      <c r="A214" s="292"/>
      <c r="B214" s="292"/>
      <c r="C214" s="292"/>
      <c r="D214" s="292"/>
      <c r="E214" s="292"/>
      <c r="F214" s="292"/>
      <c r="G214" s="293"/>
      <c r="H214" s="314"/>
      <c r="I214" s="356"/>
      <c r="J214" s="316"/>
      <c r="K214" s="316"/>
      <c r="L214" s="368"/>
      <c r="M214" s="395"/>
      <c r="N214" s="316"/>
      <c r="O214" s="396"/>
      <c r="P214" s="397"/>
      <c r="Q214" s="320"/>
      <c r="R214" s="320"/>
      <c r="S214" s="320"/>
      <c r="T214" s="320"/>
      <c r="U214" s="319"/>
      <c r="V214" s="319"/>
      <c r="W214" s="359"/>
      <c r="X214" s="359"/>
      <c r="Y214" s="359"/>
      <c r="Z214" s="359"/>
      <c r="AA214" s="359"/>
      <c r="AB214" s="329" t="s">
        <v>251</v>
      </c>
      <c r="AC214" s="324"/>
      <c r="AD214" s="324"/>
      <c r="AE214" s="324"/>
      <c r="AF214" s="324"/>
      <c r="AG214" s="324"/>
      <c r="AH214" s="324"/>
      <c r="AI214" s="324"/>
      <c r="AJ214" s="324"/>
      <c r="AK214" s="324"/>
      <c r="AL214" s="324"/>
      <c r="AM214" s="324"/>
      <c r="AN214" s="324"/>
      <c r="AO214" s="324"/>
      <c r="AP214" s="324"/>
      <c r="AQ214" s="308">
        <f t="shared" si="13"/>
        <v>0</v>
      </c>
      <c r="AR214" s="308">
        <f t="shared" si="13"/>
        <v>0</v>
      </c>
      <c r="AS214" s="309">
        <f t="shared" si="23"/>
        <v>0</v>
      </c>
      <c r="AT214" s="309">
        <f t="shared" si="23"/>
        <v>0</v>
      </c>
      <c r="AU214" s="309">
        <f t="shared" si="24"/>
        <v>0</v>
      </c>
      <c r="AV214" s="310"/>
      <c r="AW214" s="309"/>
      <c r="AX214" s="309"/>
      <c r="AY214" s="309"/>
      <c r="AZ214" s="309"/>
      <c r="BA214" s="309"/>
      <c r="BB214" s="310"/>
      <c r="BC214" s="309"/>
      <c r="BD214" s="309"/>
      <c r="BE214" s="309"/>
      <c r="BF214" s="309"/>
      <c r="BG214" s="325"/>
      <c r="BH214" s="326"/>
      <c r="BI214" s="326"/>
      <c r="BJ214" s="326"/>
      <c r="BK214" s="326"/>
      <c r="BL214" s="327"/>
      <c r="BP214" s="2"/>
      <c r="BQ214" s="2"/>
      <c r="BR214" s="2"/>
      <c r="BS214" s="2"/>
      <c r="BT214" s="2"/>
      <c r="BU214" s="2"/>
      <c r="BV214" s="2"/>
      <c r="BW214" s="2"/>
      <c r="BX214" s="2"/>
      <c r="BY214" s="2"/>
      <c r="BZ214" s="2"/>
      <c r="CA214" s="2"/>
      <c r="CB214" s="2"/>
      <c r="CC214" s="2"/>
      <c r="CD214" s="2"/>
      <c r="CE214" s="2"/>
      <c r="CF214" s="2"/>
      <c r="CG214" s="2"/>
    </row>
    <row r="215" spans="1:85" s="288" customFormat="1" ht="9" hidden="1" customHeight="1" thickBot="1">
      <c r="A215" s="292"/>
      <c r="B215" s="292"/>
      <c r="C215" s="292"/>
      <c r="D215" s="292"/>
      <c r="E215" s="292"/>
      <c r="F215" s="292"/>
      <c r="G215" s="293"/>
      <c r="H215" s="314"/>
      <c r="I215" s="356"/>
      <c r="J215" s="316"/>
      <c r="K215" s="316"/>
      <c r="L215" s="368"/>
      <c r="M215" s="395"/>
      <c r="N215" s="316"/>
      <c r="O215" s="396"/>
      <c r="P215" s="397"/>
      <c r="Q215" s="320"/>
      <c r="R215" s="320"/>
      <c r="S215" s="320"/>
      <c r="T215" s="320"/>
      <c r="U215" s="319"/>
      <c r="V215" s="319"/>
      <c r="W215" s="359"/>
      <c r="X215" s="359"/>
      <c r="Y215" s="359"/>
      <c r="Z215" s="359"/>
      <c r="AA215" s="359"/>
      <c r="AB215" s="329" t="s">
        <v>252</v>
      </c>
      <c r="AC215" s="324"/>
      <c r="AD215" s="324"/>
      <c r="AE215" s="324"/>
      <c r="AF215" s="324"/>
      <c r="AG215" s="324"/>
      <c r="AH215" s="324"/>
      <c r="AI215" s="324"/>
      <c r="AJ215" s="324"/>
      <c r="AK215" s="324"/>
      <c r="AL215" s="324"/>
      <c r="AM215" s="324"/>
      <c r="AN215" s="324"/>
      <c r="AO215" s="324"/>
      <c r="AP215" s="324"/>
      <c r="AQ215" s="308">
        <f t="shared" si="13"/>
        <v>0</v>
      </c>
      <c r="AR215" s="308">
        <f t="shared" si="13"/>
        <v>0</v>
      </c>
      <c r="AS215" s="309">
        <f t="shared" si="23"/>
        <v>0</v>
      </c>
      <c r="AT215" s="309">
        <f t="shared" si="23"/>
        <v>0</v>
      </c>
      <c r="AU215" s="309">
        <f t="shared" si="24"/>
        <v>0</v>
      </c>
      <c r="AV215" s="310"/>
      <c r="AW215" s="309"/>
      <c r="AX215" s="309"/>
      <c r="AY215" s="309"/>
      <c r="AZ215" s="309"/>
      <c r="BA215" s="309"/>
      <c r="BB215" s="310"/>
      <c r="BC215" s="309"/>
      <c r="BD215" s="309"/>
      <c r="BE215" s="309"/>
      <c r="BF215" s="309"/>
      <c r="BG215" s="325"/>
      <c r="BH215" s="326"/>
      <c r="BI215" s="326"/>
      <c r="BJ215" s="326"/>
      <c r="BK215" s="326"/>
      <c r="BL215" s="327"/>
      <c r="BP215" s="2"/>
      <c r="BQ215" s="2"/>
      <c r="BR215" s="2"/>
      <c r="BS215" s="2"/>
      <c r="BT215" s="2"/>
      <c r="BU215" s="2"/>
      <c r="BV215" s="2"/>
      <c r="BW215" s="2"/>
      <c r="BX215" s="2"/>
      <c r="BY215" s="2"/>
      <c r="BZ215" s="2"/>
      <c r="CA215" s="2"/>
      <c r="CB215" s="2"/>
      <c r="CC215" s="2"/>
      <c r="CD215" s="2"/>
      <c r="CE215" s="2"/>
      <c r="CF215" s="2"/>
      <c r="CG215" s="2"/>
    </row>
    <row r="216" spans="1:85" s="288" customFormat="1" ht="9" hidden="1" customHeight="1" thickBot="1">
      <c r="A216" s="292"/>
      <c r="B216" s="292"/>
      <c r="C216" s="292"/>
      <c r="D216" s="292"/>
      <c r="E216" s="292"/>
      <c r="F216" s="292"/>
      <c r="G216" s="293"/>
      <c r="H216" s="314"/>
      <c r="I216" s="356"/>
      <c r="J216" s="316"/>
      <c r="K216" s="316"/>
      <c r="L216" s="368"/>
      <c r="M216" s="395"/>
      <c r="N216" s="316"/>
      <c r="O216" s="396"/>
      <c r="P216" s="397"/>
      <c r="Q216" s="320"/>
      <c r="R216" s="320"/>
      <c r="S216" s="320"/>
      <c r="T216" s="320"/>
      <c r="U216" s="319"/>
      <c r="V216" s="319"/>
      <c r="W216" s="359"/>
      <c r="X216" s="359"/>
      <c r="Y216" s="359"/>
      <c r="Z216" s="359"/>
      <c r="AA216" s="359"/>
      <c r="AB216" s="329" t="s">
        <v>253</v>
      </c>
      <c r="AC216" s="324"/>
      <c r="AD216" s="324"/>
      <c r="AE216" s="324"/>
      <c r="AF216" s="324"/>
      <c r="AG216" s="324"/>
      <c r="AH216" s="324"/>
      <c r="AI216" s="324"/>
      <c r="AJ216" s="324"/>
      <c r="AK216" s="324"/>
      <c r="AL216" s="324"/>
      <c r="AM216" s="324"/>
      <c r="AN216" s="324"/>
      <c r="AO216" s="324"/>
      <c r="AP216" s="324"/>
      <c r="AQ216" s="308">
        <f t="shared" si="13"/>
        <v>0</v>
      </c>
      <c r="AR216" s="308">
        <f t="shared" si="13"/>
        <v>0</v>
      </c>
      <c r="AS216" s="309">
        <f t="shared" si="23"/>
        <v>0</v>
      </c>
      <c r="AT216" s="309">
        <f t="shared" si="23"/>
        <v>0</v>
      </c>
      <c r="AU216" s="309">
        <f t="shared" si="24"/>
        <v>0</v>
      </c>
      <c r="AV216" s="310"/>
      <c r="AW216" s="309"/>
      <c r="AX216" s="309"/>
      <c r="AY216" s="309"/>
      <c r="AZ216" s="309"/>
      <c r="BA216" s="309"/>
      <c r="BB216" s="310"/>
      <c r="BC216" s="309"/>
      <c r="BD216" s="309"/>
      <c r="BE216" s="309"/>
      <c r="BF216" s="309"/>
      <c r="BG216" s="325"/>
      <c r="BH216" s="326"/>
      <c r="BI216" s="326"/>
      <c r="BJ216" s="326"/>
      <c r="BK216" s="326"/>
      <c r="BL216" s="327"/>
      <c r="BP216" s="2"/>
      <c r="BQ216" s="2"/>
      <c r="BR216" s="2"/>
      <c r="BS216" s="2"/>
      <c r="BT216" s="2"/>
      <c r="BU216" s="2"/>
      <c r="BV216" s="2"/>
      <c r="BW216" s="2"/>
      <c r="BX216" s="2"/>
      <c r="BY216" s="2"/>
      <c r="BZ216" s="2"/>
      <c r="CA216" s="2"/>
      <c r="CB216" s="2"/>
      <c r="CC216" s="2"/>
      <c r="CD216" s="2"/>
      <c r="CE216" s="2"/>
      <c r="CF216" s="2"/>
      <c r="CG216" s="2"/>
    </row>
    <row r="217" spans="1:85" s="288" customFormat="1" ht="9" hidden="1" customHeight="1" thickBot="1">
      <c r="A217" s="292"/>
      <c r="B217" s="292"/>
      <c r="C217" s="292"/>
      <c r="D217" s="292"/>
      <c r="E217" s="292"/>
      <c r="F217" s="292"/>
      <c r="G217" s="293"/>
      <c r="H217" s="314"/>
      <c r="I217" s="356"/>
      <c r="J217" s="316"/>
      <c r="K217" s="316"/>
      <c r="L217" s="368"/>
      <c r="M217" s="395"/>
      <c r="N217" s="316"/>
      <c r="O217" s="396"/>
      <c r="P217" s="397"/>
      <c r="Q217" s="320"/>
      <c r="R217" s="320"/>
      <c r="S217" s="320"/>
      <c r="T217" s="320"/>
      <c r="U217" s="319"/>
      <c r="V217" s="319"/>
      <c r="W217" s="359"/>
      <c r="X217" s="359"/>
      <c r="Y217" s="359"/>
      <c r="Z217" s="359"/>
      <c r="AA217" s="359"/>
      <c r="AB217" s="329" t="s">
        <v>254</v>
      </c>
      <c r="AC217" s="324"/>
      <c r="AD217" s="324"/>
      <c r="AE217" s="324"/>
      <c r="AF217" s="324"/>
      <c r="AG217" s="324"/>
      <c r="AH217" s="324"/>
      <c r="AI217" s="324"/>
      <c r="AJ217" s="324"/>
      <c r="AK217" s="324"/>
      <c r="AL217" s="324"/>
      <c r="AM217" s="324"/>
      <c r="AN217" s="324"/>
      <c r="AO217" s="324"/>
      <c r="AP217" s="324"/>
      <c r="AQ217" s="308">
        <f t="shared" si="13"/>
        <v>0</v>
      </c>
      <c r="AR217" s="308">
        <f t="shared" si="13"/>
        <v>0</v>
      </c>
      <c r="AS217" s="309">
        <f t="shared" si="23"/>
        <v>0</v>
      </c>
      <c r="AT217" s="309">
        <f t="shared" si="23"/>
        <v>0</v>
      </c>
      <c r="AU217" s="309">
        <f t="shared" si="24"/>
        <v>0</v>
      </c>
      <c r="AV217" s="310"/>
      <c r="AW217" s="309"/>
      <c r="AX217" s="309"/>
      <c r="AY217" s="309"/>
      <c r="AZ217" s="309"/>
      <c r="BA217" s="309"/>
      <c r="BB217" s="310"/>
      <c r="BC217" s="309"/>
      <c r="BD217" s="309"/>
      <c r="BE217" s="309"/>
      <c r="BF217" s="309"/>
      <c r="BG217" s="325"/>
      <c r="BH217" s="326"/>
      <c r="BI217" s="326"/>
      <c r="BJ217" s="326"/>
      <c r="BK217" s="326"/>
      <c r="BL217" s="327"/>
      <c r="BP217" s="2"/>
      <c r="BQ217" s="2"/>
      <c r="BR217" s="2"/>
      <c r="BS217" s="2"/>
      <c r="BT217" s="2"/>
      <c r="BU217" s="2"/>
      <c r="BV217" s="2"/>
      <c r="BW217" s="2"/>
      <c r="BX217" s="2"/>
      <c r="BY217" s="2"/>
      <c r="BZ217" s="2"/>
      <c r="CA217" s="2"/>
      <c r="CB217" s="2"/>
      <c r="CC217" s="2"/>
      <c r="CD217" s="2"/>
      <c r="CE217" s="2"/>
      <c r="CF217" s="2"/>
      <c r="CG217" s="2"/>
    </row>
    <row r="218" spans="1:85" s="288" customFormat="1" ht="9" hidden="1" customHeight="1" thickBot="1">
      <c r="A218" s="292"/>
      <c r="B218" s="292"/>
      <c r="C218" s="292"/>
      <c r="D218" s="292"/>
      <c r="E218" s="292"/>
      <c r="F218" s="292"/>
      <c r="G218" s="293"/>
      <c r="H218" s="314"/>
      <c r="I218" s="356"/>
      <c r="J218" s="316"/>
      <c r="K218" s="316"/>
      <c r="L218" s="368"/>
      <c r="M218" s="395"/>
      <c r="N218" s="316"/>
      <c r="O218" s="396"/>
      <c r="P218" s="397"/>
      <c r="Q218" s="320"/>
      <c r="R218" s="320"/>
      <c r="S218" s="320"/>
      <c r="T218" s="320"/>
      <c r="U218" s="319"/>
      <c r="V218" s="319"/>
      <c r="W218" s="359"/>
      <c r="X218" s="359"/>
      <c r="Y218" s="359"/>
      <c r="Z218" s="359"/>
      <c r="AA218" s="359"/>
      <c r="AB218" s="329" t="s">
        <v>255</v>
      </c>
      <c r="AC218" s="324"/>
      <c r="AD218" s="324"/>
      <c r="AE218" s="324"/>
      <c r="AF218" s="324"/>
      <c r="AG218" s="324"/>
      <c r="AH218" s="324"/>
      <c r="AI218" s="324"/>
      <c r="AJ218" s="324"/>
      <c r="AK218" s="324"/>
      <c r="AL218" s="324"/>
      <c r="AM218" s="324"/>
      <c r="AN218" s="324"/>
      <c r="AO218" s="324"/>
      <c r="AP218" s="324"/>
      <c r="AQ218" s="308">
        <f t="shared" si="13"/>
        <v>0</v>
      </c>
      <c r="AR218" s="308">
        <f t="shared" si="13"/>
        <v>0</v>
      </c>
      <c r="AS218" s="309">
        <f t="shared" si="23"/>
        <v>0</v>
      </c>
      <c r="AT218" s="309">
        <f t="shared" si="23"/>
        <v>0</v>
      </c>
      <c r="AU218" s="309">
        <f t="shared" si="24"/>
        <v>0</v>
      </c>
      <c r="AV218" s="310"/>
      <c r="AW218" s="309"/>
      <c r="AX218" s="309"/>
      <c r="AY218" s="309"/>
      <c r="AZ218" s="309"/>
      <c r="BA218" s="309"/>
      <c r="BB218" s="310"/>
      <c r="BC218" s="309"/>
      <c r="BD218" s="309"/>
      <c r="BE218" s="309"/>
      <c r="BF218" s="309"/>
      <c r="BG218" s="325"/>
      <c r="BH218" s="326"/>
      <c r="BI218" s="326"/>
      <c r="BJ218" s="326"/>
      <c r="BK218" s="326"/>
      <c r="BL218" s="327"/>
      <c r="BP218" s="2"/>
      <c r="BQ218" s="2"/>
      <c r="BR218" s="2"/>
      <c r="BS218" s="2"/>
      <c r="BT218" s="2"/>
      <c r="BU218" s="2"/>
      <c r="BV218" s="2"/>
      <c r="BW218" s="2"/>
      <c r="BX218" s="2"/>
      <c r="BY218" s="2"/>
      <c r="BZ218" s="2"/>
      <c r="CA218" s="2"/>
      <c r="CB218" s="2"/>
      <c r="CC218" s="2"/>
      <c r="CD218" s="2"/>
      <c r="CE218" s="2"/>
      <c r="CF218" s="2"/>
      <c r="CG218" s="2"/>
    </row>
    <row r="219" spans="1:85" s="288" customFormat="1" ht="9" hidden="1" customHeight="1" thickBot="1">
      <c r="A219" s="292"/>
      <c r="B219" s="292"/>
      <c r="C219" s="292"/>
      <c r="D219" s="292"/>
      <c r="E219" s="292"/>
      <c r="F219" s="292"/>
      <c r="G219" s="293"/>
      <c r="H219" s="314"/>
      <c r="I219" s="356"/>
      <c r="J219" s="316"/>
      <c r="K219" s="316"/>
      <c r="L219" s="368"/>
      <c r="M219" s="395"/>
      <c r="N219" s="316"/>
      <c r="O219" s="396"/>
      <c r="P219" s="397"/>
      <c r="Q219" s="320"/>
      <c r="R219" s="320"/>
      <c r="S219" s="320"/>
      <c r="T219" s="320"/>
      <c r="U219" s="319"/>
      <c r="V219" s="319"/>
      <c r="W219" s="359"/>
      <c r="X219" s="359"/>
      <c r="Y219" s="359"/>
      <c r="Z219" s="359"/>
      <c r="AA219" s="359"/>
      <c r="AB219" s="331" t="s">
        <v>256</v>
      </c>
      <c r="AC219" s="332">
        <f t="shared" ref="AC219:AP219" si="25">SUM(AC213:AC218)+IF(AC211=0,AC212,AC211)</f>
        <v>0</v>
      </c>
      <c r="AD219" s="332">
        <f t="shared" si="25"/>
        <v>0</v>
      </c>
      <c r="AE219" s="332">
        <f t="shared" si="25"/>
        <v>0</v>
      </c>
      <c r="AF219" s="332">
        <f t="shared" si="25"/>
        <v>0</v>
      </c>
      <c r="AG219" s="332">
        <f t="shared" si="25"/>
        <v>0</v>
      </c>
      <c r="AH219" s="332">
        <f t="shared" si="25"/>
        <v>0</v>
      </c>
      <c r="AI219" s="332">
        <f t="shared" si="25"/>
        <v>0</v>
      </c>
      <c r="AJ219" s="332">
        <f t="shared" si="25"/>
        <v>0</v>
      </c>
      <c r="AK219" s="332">
        <f t="shared" si="25"/>
        <v>0</v>
      </c>
      <c r="AL219" s="332">
        <f t="shared" si="25"/>
        <v>0</v>
      </c>
      <c r="AM219" s="332">
        <f t="shared" si="25"/>
        <v>0</v>
      </c>
      <c r="AN219" s="332">
        <f t="shared" si="25"/>
        <v>0</v>
      </c>
      <c r="AO219" s="332">
        <f t="shared" si="25"/>
        <v>0</v>
      </c>
      <c r="AP219" s="332">
        <f t="shared" si="25"/>
        <v>0</v>
      </c>
      <c r="AQ219" s="308">
        <f t="shared" si="13"/>
        <v>0</v>
      </c>
      <c r="AR219" s="308">
        <f t="shared" si="13"/>
        <v>0</v>
      </c>
      <c r="AS219" s="309">
        <f t="shared" si="23"/>
        <v>0</v>
      </c>
      <c r="AT219" s="309">
        <f t="shared" si="23"/>
        <v>0</v>
      </c>
      <c r="AU219" s="309">
        <f t="shared" si="24"/>
        <v>0</v>
      </c>
      <c r="AV219" s="310"/>
      <c r="AW219" s="309"/>
      <c r="AX219" s="309"/>
      <c r="AY219" s="309"/>
      <c r="AZ219" s="309"/>
      <c r="BA219" s="309"/>
      <c r="BB219" s="310"/>
      <c r="BC219" s="309"/>
      <c r="BD219" s="309"/>
      <c r="BE219" s="309"/>
      <c r="BF219" s="309"/>
      <c r="BG219" s="325"/>
      <c r="BH219" s="326"/>
      <c r="BI219" s="326"/>
      <c r="BJ219" s="326"/>
      <c r="BK219" s="326"/>
      <c r="BL219" s="327"/>
      <c r="BP219" s="2"/>
      <c r="BQ219" s="2"/>
      <c r="BR219" s="2"/>
      <c r="BS219" s="2"/>
      <c r="BT219" s="2"/>
      <c r="BU219" s="2"/>
      <c r="BV219" s="2"/>
      <c r="BW219" s="2"/>
      <c r="BX219" s="2"/>
      <c r="BY219" s="2"/>
      <c r="BZ219" s="2"/>
      <c r="CA219" s="2"/>
      <c r="CB219" s="2"/>
      <c r="CC219" s="2"/>
      <c r="CD219" s="2"/>
      <c r="CE219" s="2"/>
      <c r="CF219" s="2"/>
      <c r="CG219" s="2"/>
    </row>
    <row r="220" spans="1:85" s="288" customFormat="1" ht="9" hidden="1" customHeight="1" thickBot="1">
      <c r="A220" s="292"/>
      <c r="B220" s="292"/>
      <c r="C220" s="292"/>
      <c r="D220" s="292"/>
      <c r="E220" s="292"/>
      <c r="F220" s="292"/>
      <c r="G220" s="293"/>
      <c r="H220" s="334"/>
      <c r="I220" s="361"/>
      <c r="J220" s="336"/>
      <c r="K220" s="336"/>
      <c r="L220" s="370"/>
      <c r="M220" s="399"/>
      <c r="N220" s="336"/>
      <c r="O220" s="400"/>
      <c r="P220" s="401"/>
      <c r="Q220" s="340"/>
      <c r="R220" s="340"/>
      <c r="S220" s="340"/>
      <c r="T220" s="340"/>
      <c r="U220" s="339"/>
      <c r="V220" s="339"/>
      <c r="W220" s="364"/>
      <c r="X220" s="364"/>
      <c r="Y220" s="364"/>
      <c r="Z220" s="364"/>
      <c r="AA220" s="364"/>
      <c r="AB220" s="345" t="s">
        <v>257</v>
      </c>
      <c r="AC220" s="346"/>
      <c r="AD220" s="346"/>
      <c r="AE220" s="346"/>
      <c r="AF220" s="346"/>
      <c r="AG220" s="346"/>
      <c r="AH220" s="346"/>
      <c r="AI220" s="346"/>
      <c r="AJ220" s="346"/>
      <c r="AK220" s="346"/>
      <c r="AL220" s="346"/>
      <c r="AM220" s="346"/>
      <c r="AN220" s="346"/>
      <c r="AO220" s="346"/>
      <c r="AP220" s="346"/>
      <c r="AQ220" s="308">
        <f t="shared" si="13"/>
        <v>0</v>
      </c>
      <c r="AR220" s="308">
        <f t="shared" si="13"/>
        <v>0</v>
      </c>
      <c r="AS220" s="309">
        <f t="shared" si="23"/>
        <v>0</v>
      </c>
      <c r="AT220" s="309">
        <f t="shared" si="23"/>
        <v>0</v>
      </c>
      <c r="AU220" s="309">
        <f t="shared" si="24"/>
        <v>0</v>
      </c>
      <c r="AV220" s="310"/>
      <c r="AW220" s="309"/>
      <c r="AX220" s="309"/>
      <c r="AY220" s="309"/>
      <c r="AZ220" s="309"/>
      <c r="BA220" s="309"/>
      <c r="BB220" s="310"/>
      <c r="BC220" s="309"/>
      <c r="BD220" s="309"/>
      <c r="BE220" s="309"/>
      <c r="BF220" s="309"/>
      <c r="BG220" s="347"/>
      <c r="BH220" s="348"/>
      <c r="BI220" s="348"/>
      <c r="BJ220" s="348"/>
      <c r="BK220" s="348"/>
      <c r="BL220" s="349"/>
      <c r="BP220" s="2"/>
      <c r="BQ220" s="2"/>
      <c r="BR220" s="2"/>
      <c r="BS220" s="2"/>
      <c r="BT220" s="2"/>
      <c r="BU220" s="2"/>
      <c r="BV220" s="2"/>
      <c r="BW220" s="2"/>
      <c r="BX220" s="2"/>
      <c r="BY220" s="2"/>
      <c r="BZ220" s="2"/>
      <c r="CA220" s="2"/>
      <c r="CB220" s="2"/>
      <c r="CC220" s="2"/>
      <c r="CD220" s="2"/>
      <c r="CE220" s="2"/>
      <c r="CF220" s="2"/>
      <c r="CG220" s="2"/>
    </row>
    <row r="221" spans="1:85" s="288" customFormat="1" ht="9" hidden="1" customHeight="1" thickBot="1">
      <c r="A221" s="292" t="s">
        <v>311</v>
      </c>
      <c r="B221" s="292" t="s">
        <v>311</v>
      </c>
      <c r="C221" s="292" t="s">
        <v>227</v>
      </c>
      <c r="D221" s="292" t="s">
        <v>228</v>
      </c>
      <c r="E221" s="292" t="s">
        <v>312</v>
      </c>
      <c r="F221" s="292" t="s">
        <v>229</v>
      </c>
      <c r="G221" s="293">
        <v>15</v>
      </c>
      <c r="H221" s="294">
        <v>876</v>
      </c>
      <c r="I221" s="350" t="s">
        <v>313</v>
      </c>
      <c r="J221" s="351"/>
      <c r="K221" s="297"/>
      <c r="L221" s="366"/>
      <c r="M221" s="391">
        <v>0</v>
      </c>
      <c r="N221" s="297" t="s">
        <v>314</v>
      </c>
      <c r="O221" s="392">
        <v>0.3</v>
      </c>
      <c r="P221" s="403">
        <v>0.15</v>
      </c>
      <c r="Q221" s="301">
        <f>SUMIF('Actividades inversión 876'!$B$15:$B$52,'Metas inversión 876'!$B221,'Actividades inversión 876'!M$15:M$52)</f>
        <v>99720000</v>
      </c>
      <c r="R221" s="301">
        <f>SUMIF('Actividades inversión 876'!$B$15:$B$52,'Metas inversión 876'!$B221,'Actividades inversión 876'!N$15:N$52)</f>
        <v>55400000</v>
      </c>
      <c r="S221" s="301">
        <f>SUMIF('Actividades inversión 876'!$B$15:$B$52,'Metas inversión 876'!$B221,'Actividades inversión 876'!O$15:O$52)</f>
        <v>49860000</v>
      </c>
      <c r="T221" s="301">
        <f>SUMIF('Actividades inversión 876'!$B$15:$B$52,'Metas inversión 876'!$B221,'Actividades inversión 876'!P$15:P$52)</f>
        <v>0</v>
      </c>
      <c r="U221" s="300">
        <f>SUMIF('Actividades inversión 876'!$B$15:$B$52,'Metas inversión 876'!$B221,'Actividades inversión 876'!Q$15:Q$52)</f>
        <v>0</v>
      </c>
      <c r="V221" s="300">
        <f>SUMIF('Actividades inversión 876'!$B$15:$B$52,'Metas inversión 876'!$B221,'Actividades inversión 876'!R$15:R$52)</f>
        <v>0</v>
      </c>
      <c r="W221" s="354" t="s">
        <v>315</v>
      </c>
      <c r="X221" s="354" t="s">
        <v>316</v>
      </c>
      <c r="Y221" s="353" t="s">
        <v>317</v>
      </c>
      <c r="Z221" s="404" t="s">
        <v>236</v>
      </c>
      <c r="AA221" s="404" t="s">
        <v>236</v>
      </c>
      <c r="AB221" s="306" t="s">
        <v>237</v>
      </c>
      <c r="AC221" s="307"/>
      <c r="AD221" s="307"/>
      <c r="AE221" s="307"/>
      <c r="AF221" s="307"/>
      <c r="AG221" s="307"/>
      <c r="AH221" s="307"/>
      <c r="AI221" s="307"/>
      <c r="AJ221" s="307"/>
      <c r="AK221" s="307"/>
      <c r="AL221" s="307"/>
      <c r="AM221" s="307"/>
      <c r="AN221" s="307"/>
      <c r="AO221" s="307"/>
      <c r="AP221" s="307"/>
      <c r="AQ221" s="308">
        <f t="shared" si="13"/>
        <v>0</v>
      </c>
      <c r="AR221" s="308">
        <f t="shared" si="13"/>
        <v>0</v>
      </c>
      <c r="AS221" s="309">
        <f t="shared" si="23"/>
        <v>5540000</v>
      </c>
      <c r="AT221" s="309">
        <f t="shared" si="23"/>
        <v>49860000</v>
      </c>
      <c r="AU221" s="309">
        <f t="shared" si="24"/>
        <v>0</v>
      </c>
      <c r="AV221" s="310"/>
      <c r="AW221" s="309"/>
      <c r="AX221" s="309"/>
      <c r="AY221" s="309"/>
      <c r="AZ221" s="309"/>
      <c r="BA221" s="309"/>
      <c r="BB221" s="310"/>
      <c r="BC221" s="309"/>
      <c r="BD221" s="309"/>
      <c r="BE221" s="309"/>
      <c r="BF221" s="309"/>
      <c r="BG221" s="313">
        <f>SUM('[2]01-USAQUEN:99-METROPOLITANO'!N142)</f>
        <v>99720000</v>
      </c>
      <c r="BH221" s="313">
        <f>SUM('[2]01-USAQUEN:99-METROPOLITANO'!O142)</f>
        <v>55400000</v>
      </c>
      <c r="BI221" s="313">
        <f>SUM('[2]01-USAQUEN:99-METROPOLITANO'!P142)</f>
        <v>49860000</v>
      </c>
      <c r="BJ221" s="313">
        <f>SUM('[2]01-USAQUEN:99-METROPOLITANO'!Q142)</f>
        <v>0</v>
      </c>
      <c r="BK221" s="313">
        <f>SUM('[2]01-USAQUEN:99-METROPOLITANO'!R142)</f>
        <v>0</v>
      </c>
      <c r="BL221" s="313">
        <f>SUM('[2]01-USAQUEN:99-METROPOLITANO'!S142)</f>
        <v>0</v>
      </c>
      <c r="BP221" s="2"/>
      <c r="BQ221" s="2"/>
      <c r="BR221" s="2"/>
      <c r="BS221" s="2"/>
      <c r="BT221" s="2"/>
      <c r="BU221" s="2"/>
      <c r="BV221" s="2"/>
      <c r="BW221" s="2"/>
      <c r="BX221" s="2"/>
      <c r="BY221" s="2"/>
      <c r="BZ221" s="2"/>
      <c r="CA221" s="2"/>
      <c r="CB221" s="2"/>
      <c r="CC221" s="2"/>
      <c r="CD221" s="2"/>
      <c r="CE221" s="2"/>
      <c r="CF221" s="2"/>
      <c r="CG221" s="2"/>
    </row>
    <row r="222" spans="1:85" s="288" customFormat="1" ht="9" hidden="1" customHeight="1" thickBot="1">
      <c r="A222" s="292"/>
      <c r="B222" s="292"/>
      <c r="C222" s="292"/>
      <c r="D222" s="292"/>
      <c r="E222" s="292"/>
      <c r="F222" s="292"/>
      <c r="G222" s="293"/>
      <c r="H222" s="314"/>
      <c r="I222" s="356"/>
      <c r="J222" s="316"/>
      <c r="K222" s="316"/>
      <c r="L222" s="368"/>
      <c r="M222" s="395"/>
      <c r="N222" s="316"/>
      <c r="O222" s="396"/>
      <c r="P222" s="405"/>
      <c r="Q222" s="320"/>
      <c r="R222" s="320"/>
      <c r="S222" s="320"/>
      <c r="T222" s="320"/>
      <c r="U222" s="319"/>
      <c r="V222" s="319"/>
      <c r="W222" s="360"/>
      <c r="X222" s="360"/>
      <c r="Y222" s="359"/>
      <c r="Z222" s="358"/>
      <c r="AA222" s="358"/>
      <c r="AB222" s="323" t="s">
        <v>240</v>
      </c>
      <c r="AC222" s="324"/>
      <c r="AD222" s="324"/>
      <c r="AE222" s="324"/>
      <c r="AF222" s="324"/>
      <c r="AG222" s="324"/>
      <c r="AH222" s="324"/>
      <c r="AI222" s="324"/>
      <c r="AJ222" s="324"/>
      <c r="AK222" s="324"/>
      <c r="AL222" s="324"/>
      <c r="AM222" s="324"/>
      <c r="AN222" s="324"/>
      <c r="AO222" s="324"/>
      <c r="AP222" s="324"/>
      <c r="AQ222" s="308">
        <f t="shared" ref="AQ222:AR259" si="26">+AC222+AE222+AG222+AI222+AK222+AM222+AO222</f>
        <v>0</v>
      </c>
      <c r="AR222" s="308">
        <f t="shared" si="26"/>
        <v>0</v>
      </c>
      <c r="AS222" s="309">
        <f t="shared" si="23"/>
        <v>0</v>
      </c>
      <c r="AT222" s="309">
        <f t="shared" si="23"/>
        <v>0</v>
      </c>
      <c r="AU222" s="309">
        <f t="shared" si="24"/>
        <v>0</v>
      </c>
      <c r="AV222" s="310"/>
      <c r="AW222" s="309"/>
      <c r="AX222" s="309"/>
      <c r="AY222" s="309"/>
      <c r="AZ222" s="309"/>
      <c r="BA222" s="309"/>
      <c r="BB222" s="310"/>
      <c r="BC222" s="309"/>
      <c r="BD222" s="309"/>
      <c r="BE222" s="309"/>
      <c r="BF222" s="309"/>
      <c r="BG222" s="325"/>
      <c r="BH222" s="326"/>
      <c r="BI222" s="326"/>
      <c r="BJ222" s="326"/>
      <c r="BK222" s="326"/>
      <c r="BL222" s="327"/>
      <c r="BP222" s="2"/>
      <c r="BQ222" s="2"/>
      <c r="BR222" s="2"/>
      <c r="BS222" s="2"/>
      <c r="BT222" s="2"/>
      <c r="BU222" s="2"/>
      <c r="BV222" s="2"/>
      <c r="BW222" s="2"/>
      <c r="BX222" s="2"/>
      <c r="BY222" s="2"/>
      <c r="BZ222" s="2"/>
      <c r="CA222" s="2"/>
      <c r="CB222" s="2"/>
      <c r="CC222" s="2"/>
      <c r="CD222" s="2"/>
      <c r="CE222" s="2"/>
      <c r="CF222" s="2"/>
      <c r="CG222" s="2"/>
    </row>
    <row r="223" spans="1:85" s="288" customFormat="1" ht="9" hidden="1" customHeight="1" thickBot="1">
      <c r="A223" s="292"/>
      <c r="B223" s="292"/>
      <c r="C223" s="292"/>
      <c r="D223" s="292"/>
      <c r="E223" s="292"/>
      <c r="F223" s="292"/>
      <c r="G223" s="293"/>
      <c r="H223" s="314"/>
      <c r="I223" s="356"/>
      <c r="J223" s="316"/>
      <c r="K223" s="316"/>
      <c r="L223" s="368"/>
      <c r="M223" s="395"/>
      <c r="N223" s="316"/>
      <c r="O223" s="396"/>
      <c r="P223" s="405"/>
      <c r="Q223" s="320"/>
      <c r="R223" s="320"/>
      <c r="S223" s="320"/>
      <c r="T223" s="320"/>
      <c r="U223" s="319"/>
      <c r="V223" s="319"/>
      <c r="W223" s="360"/>
      <c r="X223" s="360"/>
      <c r="Y223" s="359"/>
      <c r="Z223" s="358"/>
      <c r="AA223" s="358"/>
      <c r="AB223" s="323" t="s">
        <v>242</v>
      </c>
      <c r="AC223" s="324"/>
      <c r="AD223" s="324"/>
      <c r="AE223" s="324"/>
      <c r="AF223" s="324"/>
      <c r="AG223" s="324"/>
      <c r="AH223" s="324"/>
      <c r="AI223" s="324"/>
      <c r="AJ223" s="324"/>
      <c r="AK223" s="324"/>
      <c r="AL223" s="324"/>
      <c r="AM223" s="324"/>
      <c r="AN223" s="324"/>
      <c r="AO223" s="324"/>
      <c r="AP223" s="324"/>
      <c r="AQ223" s="308">
        <f t="shared" si="26"/>
        <v>0</v>
      </c>
      <c r="AR223" s="308">
        <f t="shared" si="26"/>
        <v>0</v>
      </c>
      <c r="AS223" s="309">
        <f t="shared" si="23"/>
        <v>0</v>
      </c>
      <c r="AT223" s="309">
        <f t="shared" si="23"/>
        <v>0</v>
      </c>
      <c r="AU223" s="309">
        <f t="shared" si="24"/>
        <v>0</v>
      </c>
      <c r="AV223" s="310"/>
      <c r="AW223" s="309"/>
      <c r="AX223" s="309"/>
      <c r="AY223" s="309"/>
      <c r="AZ223" s="309"/>
      <c r="BA223" s="309"/>
      <c r="BB223" s="310"/>
      <c r="BC223" s="309"/>
      <c r="BD223" s="309"/>
      <c r="BE223" s="309"/>
      <c r="BF223" s="309"/>
      <c r="BG223" s="325"/>
      <c r="BH223" s="326"/>
      <c r="BI223" s="326"/>
      <c r="BJ223" s="326"/>
      <c r="BK223" s="326"/>
      <c r="BL223" s="327"/>
      <c r="BP223" s="2"/>
      <c r="BQ223" s="2"/>
      <c r="BR223" s="2"/>
      <c r="BS223" s="2"/>
      <c r="BT223" s="2"/>
      <c r="BU223" s="2"/>
      <c r="BV223" s="2"/>
      <c r="BW223" s="2"/>
      <c r="BX223" s="2"/>
      <c r="BY223" s="2"/>
      <c r="BZ223" s="2"/>
      <c r="CA223" s="2"/>
      <c r="CB223" s="2"/>
      <c r="CC223" s="2"/>
      <c r="CD223" s="2"/>
      <c r="CE223" s="2"/>
      <c r="CF223" s="2"/>
      <c r="CG223" s="2"/>
    </row>
    <row r="224" spans="1:85" s="288" customFormat="1" ht="9" hidden="1" customHeight="1" thickBot="1">
      <c r="A224" s="292"/>
      <c r="B224" s="292"/>
      <c r="C224" s="292"/>
      <c r="D224" s="292"/>
      <c r="E224" s="292"/>
      <c r="F224" s="292"/>
      <c r="G224" s="293"/>
      <c r="H224" s="314"/>
      <c r="I224" s="356"/>
      <c r="J224" s="316"/>
      <c r="K224" s="316"/>
      <c r="L224" s="368"/>
      <c r="M224" s="395"/>
      <c r="N224" s="316"/>
      <c r="O224" s="396"/>
      <c r="P224" s="405"/>
      <c r="Q224" s="320"/>
      <c r="R224" s="320"/>
      <c r="S224" s="320"/>
      <c r="T224" s="320"/>
      <c r="U224" s="319"/>
      <c r="V224" s="319"/>
      <c r="W224" s="360"/>
      <c r="X224" s="360"/>
      <c r="Y224" s="359"/>
      <c r="Z224" s="358"/>
      <c r="AA224" s="358"/>
      <c r="AB224" s="323" t="s">
        <v>245</v>
      </c>
      <c r="AC224" s="324"/>
      <c r="AD224" s="324"/>
      <c r="AE224" s="324"/>
      <c r="AF224" s="324"/>
      <c r="AG224" s="324"/>
      <c r="AH224" s="324"/>
      <c r="AI224" s="324"/>
      <c r="AJ224" s="324"/>
      <c r="AK224" s="324"/>
      <c r="AL224" s="324"/>
      <c r="AM224" s="324"/>
      <c r="AN224" s="324"/>
      <c r="AO224" s="324"/>
      <c r="AP224" s="324"/>
      <c r="AQ224" s="308">
        <f t="shared" si="26"/>
        <v>0</v>
      </c>
      <c r="AR224" s="308">
        <f t="shared" si="26"/>
        <v>0</v>
      </c>
      <c r="AS224" s="309">
        <f t="shared" si="23"/>
        <v>0</v>
      </c>
      <c r="AT224" s="309">
        <f t="shared" si="23"/>
        <v>0</v>
      </c>
      <c r="AU224" s="309">
        <f t="shared" si="24"/>
        <v>0</v>
      </c>
      <c r="AV224" s="310"/>
      <c r="AW224" s="309"/>
      <c r="AX224" s="309"/>
      <c r="AY224" s="309"/>
      <c r="AZ224" s="309"/>
      <c r="BA224" s="309"/>
      <c r="BB224" s="310"/>
      <c r="BC224" s="309"/>
      <c r="BD224" s="309"/>
      <c r="BE224" s="309"/>
      <c r="BF224" s="309"/>
      <c r="BG224" s="325"/>
      <c r="BH224" s="326"/>
      <c r="BI224" s="326"/>
      <c r="BJ224" s="326"/>
      <c r="BK224" s="326"/>
      <c r="BL224" s="327"/>
      <c r="BP224" s="2"/>
      <c r="BQ224" s="2"/>
      <c r="BR224" s="2"/>
      <c r="BS224" s="2"/>
      <c r="BT224" s="2"/>
      <c r="BU224" s="2"/>
      <c r="BV224" s="2"/>
      <c r="BW224" s="2"/>
      <c r="BX224" s="2"/>
      <c r="BY224" s="2"/>
      <c r="BZ224" s="2"/>
      <c r="CA224" s="2"/>
      <c r="CB224" s="2"/>
      <c r="CC224" s="2"/>
      <c r="CD224" s="2"/>
      <c r="CE224" s="2"/>
      <c r="CF224" s="2"/>
      <c r="CG224" s="2"/>
    </row>
    <row r="225" spans="1:85" s="288" customFormat="1" ht="9" hidden="1" customHeight="1" thickBot="1">
      <c r="A225" s="292"/>
      <c r="B225" s="292"/>
      <c r="C225" s="292"/>
      <c r="D225" s="292"/>
      <c r="E225" s="292"/>
      <c r="F225" s="292"/>
      <c r="G225" s="293"/>
      <c r="H225" s="314"/>
      <c r="I225" s="356"/>
      <c r="J225" s="316"/>
      <c r="K225" s="316"/>
      <c r="L225" s="368"/>
      <c r="M225" s="395"/>
      <c r="N225" s="316"/>
      <c r="O225" s="396"/>
      <c r="P225" s="405"/>
      <c r="Q225" s="320"/>
      <c r="R225" s="320"/>
      <c r="S225" s="320"/>
      <c r="T225" s="320"/>
      <c r="U225" s="319"/>
      <c r="V225" s="319"/>
      <c r="W225" s="360"/>
      <c r="X225" s="360"/>
      <c r="Y225" s="359"/>
      <c r="Z225" s="358"/>
      <c r="AA225" s="358"/>
      <c r="AB225" s="323" t="s">
        <v>246</v>
      </c>
      <c r="AC225" s="324"/>
      <c r="AD225" s="324"/>
      <c r="AE225" s="324"/>
      <c r="AF225" s="324"/>
      <c r="AG225" s="324"/>
      <c r="AH225" s="324"/>
      <c r="AI225" s="324"/>
      <c r="AJ225" s="324"/>
      <c r="AK225" s="324"/>
      <c r="AL225" s="324"/>
      <c r="AM225" s="324"/>
      <c r="AN225" s="324"/>
      <c r="AO225" s="324"/>
      <c r="AP225" s="324"/>
      <c r="AQ225" s="308">
        <f t="shared" si="26"/>
        <v>0</v>
      </c>
      <c r="AR225" s="308">
        <f t="shared" si="26"/>
        <v>0</v>
      </c>
      <c r="AS225" s="309">
        <f t="shared" si="23"/>
        <v>0</v>
      </c>
      <c r="AT225" s="309">
        <f t="shared" si="23"/>
        <v>0</v>
      </c>
      <c r="AU225" s="309">
        <f t="shared" si="24"/>
        <v>0</v>
      </c>
      <c r="AV225" s="310"/>
      <c r="AW225" s="309"/>
      <c r="AX225" s="309"/>
      <c r="AY225" s="309"/>
      <c r="AZ225" s="309"/>
      <c r="BA225" s="309"/>
      <c r="BB225" s="310"/>
      <c r="BC225" s="309"/>
      <c r="BD225" s="309"/>
      <c r="BE225" s="309"/>
      <c r="BF225" s="309"/>
      <c r="BG225" s="325"/>
      <c r="BH225" s="326"/>
      <c r="BI225" s="326"/>
      <c r="BJ225" s="326"/>
      <c r="BK225" s="326"/>
      <c r="BL225" s="327"/>
      <c r="BP225" s="2"/>
      <c r="BQ225" s="2"/>
      <c r="BR225" s="2"/>
      <c r="BS225" s="2"/>
      <c r="BT225" s="2"/>
      <c r="BU225" s="2"/>
      <c r="BV225" s="2"/>
      <c r="BW225" s="2"/>
      <c r="BX225" s="2"/>
      <c r="BY225" s="2"/>
      <c r="BZ225" s="2"/>
      <c r="CA225" s="2"/>
      <c r="CB225" s="2"/>
      <c r="CC225" s="2"/>
      <c r="CD225" s="2"/>
      <c r="CE225" s="2"/>
      <c r="CF225" s="2"/>
      <c r="CG225" s="2"/>
    </row>
    <row r="226" spans="1:85" s="288" customFormat="1" ht="9" hidden="1" customHeight="1" thickBot="1">
      <c r="A226" s="292"/>
      <c r="B226" s="292"/>
      <c r="C226" s="292"/>
      <c r="D226" s="292"/>
      <c r="E226" s="292"/>
      <c r="F226" s="292"/>
      <c r="G226" s="293"/>
      <c r="H226" s="314"/>
      <c r="I226" s="356"/>
      <c r="J226" s="316"/>
      <c r="K226" s="316"/>
      <c r="L226" s="368"/>
      <c r="M226" s="395"/>
      <c r="N226" s="316"/>
      <c r="O226" s="396"/>
      <c r="P226" s="405"/>
      <c r="Q226" s="320"/>
      <c r="R226" s="320"/>
      <c r="S226" s="320"/>
      <c r="T226" s="320"/>
      <c r="U226" s="319"/>
      <c r="V226" s="319"/>
      <c r="W226" s="360"/>
      <c r="X226" s="360"/>
      <c r="Y226" s="359"/>
      <c r="Z226" s="358"/>
      <c r="AA226" s="358"/>
      <c r="AB226" s="329" t="s">
        <v>247</v>
      </c>
      <c r="AC226" s="324"/>
      <c r="AD226" s="324"/>
      <c r="AE226" s="324"/>
      <c r="AF226" s="324"/>
      <c r="AG226" s="324"/>
      <c r="AH226" s="324"/>
      <c r="AI226" s="324"/>
      <c r="AJ226" s="324"/>
      <c r="AK226" s="324"/>
      <c r="AL226" s="324"/>
      <c r="AM226" s="324"/>
      <c r="AN226" s="324"/>
      <c r="AO226" s="324"/>
      <c r="AP226" s="324"/>
      <c r="AQ226" s="308">
        <f t="shared" si="26"/>
        <v>0</v>
      </c>
      <c r="AR226" s="308">
        <f t="shared" si="26"/>
        <v>0</v>
      </c>
      <c r="AS226" s="309">
        <f t="shared" si="23"/>
        <v>0</v>
      </c>
      <c r="AT226" s="309">
        <f t="shared" si="23"/>
        <v>0</v>
      </c>
      <c r="AU226" s="309">
        <f t="shared" si="24"/>
        <v>0</v>
      </c>
      <c r="AV226" s="310"/>
      <c r="AW226" s="309"/>
      <c r="AX226" s="309"/>
      <c r="AY226" s="309"/>
      <c r="AZ226" s="309"/>
      <c r="BA226" s="309"/>
      <c r="BB226" s="310"/>
      <c r="BC226" s="309"/>
      <c r="BD226" s="309"/>
      <c r="BE226" s="309"/>
      <c r="BF226" s="309"/>
      <c r="BG226" s="325"/>
      <c r="BH226" s="326"/>
      <c r="BI226" s="326"/>
      <c r="BJ226" s="326"/>
      <c r="BK226" s="326"/>
      <c r="BL226" s="327"/>
      <c r="BP226" s="2"/>
      <c r="BQ226" s="2"/>
      <c r="BR226" s="2"/>
      <c r="BS226" s="2"/>
      <c r="BT226" s="2"/>
      <c r="BU226" s="2"/>
      <c r="BV226" s="2"/>
      <c r="BW226" s="2"/>
      <c r="BX226" s="2"/>
      <c r="BY226" s="2"/>
      <c r="BZ226" s="2"/>
      <c r="CA226" s="2"/>
      <c r="CB226" s="2"/>
      <c r="CC226" s="2"/>
      <c r="CD226" s="2"/>
      <c r="CE226" s="2"/>
      <c r="CF226" s="2"/>
      <c r="CG226" s="2"/>
    </row>
    <row r="227" spans="1:85" s="288" customFormat="1" ht="9" hidden="1" customHeight="1" thickBot="1">
      <c r="A227" s="292"/>
      <c r="B227" s="292"/>
      <c r="C227" s="292"/>
      <c r="D227" s="292"/>
      <c r="E227" s="292"/>
      <c r="F227" s="292"/>
      <c r="G227" s="293"/>
      <c r="H227" s="314"/>
      <c r="I227" s="356"/>
      <c r="J227" s="316"/>
      <c r="K227" s="316"/>
      <c r="L227" s="368"/>
      <c r="M227" s="395"/>
      <c r="N227" s="316"/>
      <c r="O227" s="396"/>
      <c r="P227" s="405"/>
      <c r="Q227" s="320"/>
      <c r="R227" s="320"/>
      <c r="S227" s="320"/>
      <c r="T227" s="320"/>
      <c r="U227" s="319"/>
      <c r="V227" s="319"/>
      <c r="W227" s="360"/>
      <c r="X227" s="360"/>
      <c r="Y227" s="359"/>
      <c r="Z227" s="358"/>
      <c r="AA227" s="358"/>
      <c r="AB227" s="331" t="s">
        <v>248</v>
      </c>
      <c r="AC227" s="332">
        <f t="shared" ref="AC227:AP227" si="27">SUM(AC221:AC226)</f>
        <v>0</v>
      </c>
      <c r="AD227" s="332">
        <f t="shared" si="27"/>
        <v>0</v>
      </c>
      <c r="AE227" s="332">
        <f t="shared" si="27"/>
        <v>0</v>
      </c>
      <c r="AF227" s="332">
        <f t="shared" si="27"/>
        <v>0</v>
      </c>
      <c r="AG227" s="332">
        <f t="shared" si="27"/>
        <v>0</v>
      </c>
      <c r="AH227" s="332">
        <f t="shared" si="27"/>
        <v>0</v>
      </c>
      <c r="AI227" s="332">
        <f t="shared" si="27"/>
        <v>0</v>
      </c>
      <c r="AJ227" s="332">
        <f t="shared" si="27"/>
        <v>0</v>
      </c>
      <c r="AK227" s="332">
        <f t="shared" si="27"/>
        <v>0</v>
      </c>
      <c r="AL227" s="332">
        <f t="shared" si="27"/>
        <v>0</v>
      </c>
      <c r="AM227" s="332">
        <f t="shared" si="27"/>
        <v>0</v>
      </c>
      <c r="AN227" s="332">
        <f t="shared" si="27"/>
        <v>0</v>
      </c>
      <c r="AO227" s="332">
        <f t="shared" si="27"/>
        <v>0</v>
      </c>
      <c r="AP227" s="332">
        <f t="shared" si="27"/>
        <v>0</v>
      </c>
      <c r="AQ227" s="308">
        <f t="shared" si="26"/>
        <v>0</v>
      </c>
      <c r="AR227" s="308">
        <f t="shared" si="26"/>
        <v>0</v>
      </c>
      <c r="AS227" s="309">
        <f t="shared" si="23"/>
        <v>0</v>
      </c>
      <c r="AT227" s="309">
        <f t="shared" si="23"/>
        <v>0</v>
      </c>
      <c r="AU227" s="309">
        <f t="shared" si="24"/>
        <v>0</v>
      </c>
      <c r="AV227" s="310"/>
      <c r="AW227" s="309"/>
      <c r="AX227" s="309"/>
      <c r="AY227" s="309"/>
      <c r="AZ227" s="309"/>
      <c r="BA227" s="309"/>
      <c r="BB227" s="310"/>
      <c r="BC227" s="309"/>
      <c r="BD227" s="309"/>
      <c r="BE227" s="309"/>
      <c r="BF227" s="309"/>
      <c r="BG227" s="325"/>
      <c r="BH227" s="326"/>
      <c r="BI227" s="326"/>
      <c r="BJ227" s="326"/>
      <c r="BK227" s="326"/>
      <c r="BL227" s="327"/>
      <c r="BP227" s="2"/>
      <c r="BQ227" s="2"/>
      <c r="BR227" s="2"/>
      <c r="BS227" s="2"/>
      <c r="BT227" s="2"/>
      <c r="BU227" s="2"/>
      <c r="BV227" s="2"/>
      <c r="BW227" s="2"/>
      <c r="BX227" s="2"/>
      <c r="BY227" s="2"/>
      <c r="BZ227" s="2"/>
      <c r="CA227" s="2"/>
      <c r="CB227" s="2"/>
      <c r="CC227" s="2"/>
      <c r="CD227" s="2"/>
      <c r="CE227" s="2"/>
      <c r="CF227" s="2"/>
      <c r="CG227" s="2"/>
    </row>
    <row r="228" spans="1:85" s="288" customFormat="1" ht="9" hidden="1" customHeight="1" thickBot="1">
      <c r="A228" s="292"/>
      <c r="B228" s="292"/>
      <c r="C228" s="292"/>
      <c r="D228" s="292"/>
      <c r="E228" s="292"/>
      <c r="F228" s="292"/>
      <c r="G228" s="293"/>
      <c r="H228" s="314"/>
      <c r="I228" s="356"/>
      <c r="J228" s="316"/>
      <c r="K228" s="316"/>
      <c r="L228" s="368"/>
      <c r="M228" s="395"/>
      <c r="N228" s="316"/>
      <c r="O228" s="396"/>
      <c r="P228" s="405"/>
      <c r="Q228" s="320"/>
      <c r="R228" s="320"/>
      <c r="S228" s="320"/>
      <c r="T228" s="320"/>
      <c r="U228" s="319"/>
      <c r="V228" s="319"/>
      <c r="W228" s="360"/>
      <c r="X228" s="360"/>
      <c r="Y228" s="359"/>
      <c r="Z228" s="358"/>
      <c r="AA228" s="358"/>
      <c r="AB228" s="323" t="s">
        <v>249</v>
      </c>
      <c r="AC228" s="324"/>
      <c r="AD228" s="324"/>
      <c r="AE228" s="324"/>
      <c r="AF228" s="324"/>
      <c r="AG228" s="324"/>
      <c r="AH228" s="324"/>
      <c r="AI228" s="324"/>
      <c r="AJ228" s="324"/>
      <c r="AK228" s="324"/>
      <c r="AL228" s="324"/>
      <c r="AM228" s="324"/>
      <c r="AN228" s="324"/>
      <c r="AO228" s="324"/>
      <c r="AP228" s="324"/>
      <c r="AQ228" s="308">
        <f t="shared" si="26"/>
        <v>0</v>
      </c>
      <c r="AR228" s="308">
        <f t="shared" si="26"/>
        <v>0</v>
      </c>
      <c r="AS228" s="309">
        <f t="shared" si="23"/>
        <v>0</v>
      </c>
      <c r="AT228" s="309">
        <f t="shared" si="23"/>
        <v>0</v>
      </c>
      <c r="AU228" s="309">
        <f t="shared" si="24"/>
        <v>0</v>
      </c>
      <c r="AV228" s="310"/>
      <c r="AW228" s="309"/>
      <c r="AX228" s="309"/>
      <c r="AY228" s="309"/>
      <c r="AZ228" s="309"/>
      <c r="BA228" s="309"/>
      <c r="BB228" s="310"/>
      <c r="BC228" s="309"/>
      <c r="BD228" s="309"/>
      <c r="BE228" s="309"/>
      <c r="BF228" s="309"/>
      <c r="BG228" s="325"/>
      <c r="BH228" s="326"/>
      <c r="BI228" s="326"/>
      <c r="BJ228" s="326"/>
      <c r="BK228" s="326"/>
      <c r="BL228" s="327"/>
      <c r="BP228" s="2"/>
      <c r="BQ228" s="2"/>
      <c r="BR228" s="2"/>
      <c r="BS228" s="2"/>
      <c r="BT228" s="2"/>
      <c r="BU228" s="2"/>
      <c r="BV228" s="2"/>
      <c r="BW228" s="2"/>
      <c r="BX228" s="2"/>
      <c r="BY228" s="2"/>
      <c r="BZ228" s="2"/>
      <c r="CA228" s="2"/>
      <c r="CB228" s="2"/>
      <c r="CC228" s="2"/>
      <c r="CD228" s="2"/>
      <c r="CE228" s="2"/>
      <c r="CF228" s="2"/>
      <c r="CG228" s="2"/>
    </row>
    <row r="229" spans="1:85" s="288" customFormat="1" ht="9" hidden="1" customHeight="1" thickBot="1">
      <c r="A229" s="292"/>
      <c r="B229" s="292"/>
      <c r="C229" s="292"/>
      <c r="D229" s="292"/>
      <c r="E229" s="292"/>
      <c r="F229" s="292"/>
      <c r="G229" s="293"/>
      <c r="H229" s="314"/>
      <c r="I229" s="356"/>
      <c r="J229" s="316"/>
      <c r="K229" s="316"/>
      <c r="L229" s="368"/>
      <c r="M229" s="395"/>
      <c r="N229" s="316"/>
      <c r="O229" s="396"/>
      <c r="P229" s="405"/>
      <c r="Q229" s="320"/>
      <c r="R229" s="320"/>
      <c r="S229" s="320"/>
      <c r="T229" s="320"/>
      <c r="U229" s="319"/>
      <c r="V229" s="319"/>
      <c r="W229" s="360"/>
      <c r="X229" s="360"/>
      <c r="Y229" s="359"/>
      <c r="Z229" s="358"/>
      <c r="AA229" s="358"/>
      <c r="AB229" s="323" t="s">
        <v>250</v>
      </c>
      <c r="AC229" s="324"/>
      <c r="AD229" s="324"/>
      <c r="AE229" s="324"/>
      <c r="AF229" s="324"/>
      <c r="AG229" s="324"/>
      <c r="AH229" s="324"/>
      <c r="AI229" s="324"/>
      <c r="AJ229" s="324"/>
      <c r="AK229" s="324"/>
      <c r="AL229" s="324"/>
      <c r="AM229" s="324"/>
      <c r="AN229" s="324"/>
      <c r="AO229" s="324"/>
      <c r="AP229" s="324"/>
      <c r="AQ229" s="308">
        <f t="shared" si="26"/>
        <v>0</v>
      </c>
      <c r="AR229" s="308">
        <f t="shared" si="26"/>
        <v>0</v>
      </c>
      <c r="AS229" s="309">
        <f t="shared" si="23"/>
        <v>0</v>
      </c>
      <c r="AT229" s="309">
        <f t="shared" si="23"/>
        <v>0</v>
      </c>
      <c r="AU229" s="309">
        <f t="shared" si="24"/>
        <v>0</v>
      </c>
      <c r="AV229" s="310"/>
      <c r="AW229" s="309"/>
      <c r="AX229" s="309"/>
      <c r="AY229" s="309"/>
      <c r="AZ229" s="309"/>
      <c r="BA229" s="309"/>
      <c r="BB229" s="310"/>
      <c r="BC229" s="309"/>
      <c r="BD229" s="309"/>
      <c r="BE229" s="309"/>
      <c r="BF229" s="309"/>
      <c r="BG229" s="325"/>
      <c r="BH229" s="326"/>
      <c r="BI229" s="326"/>
      <c r="BJ229" s="326"/>
      <c r="BK229" s="326"/>
      <c r="BL229" s="327"/>
      <c r="BP229" s="2"/>
      <c r="BQ229" s="2"/>
      <c r="BR229" s="2"/>
      <c r="BS229" s="2"/>
      <c r="BT229" s="2"/>
      <c r="BU229" s="2"/>
      <c r="BV229" s="2"/>
      <c r="BW229" s="2"/>
      <c r="BX229" s="2"/>
      <c r="BY229" s="2"/>
      <c r="BZ229" s="2"/>
      <c r="CA229" s="2"/>
      <c r="CB229" s="2"/>
      <c r="CC229" s="2"/>
      <c r="CD229" s="2"/>
      <c r="CE229" s="2"/>
      <c r="CF229" s="2"/>
      <c r="CG229" s="2"/>
    </row>
    <row r="230" spans="1:85" s="288" customFormat="1" ht="9" hidden="1" customHeight="1" thickBot="1">
      <c r="A230" s="292"/>
      <c r="B230" s="292"/>
      <c r="C230" s="292"/>
      <c r="D230" s="292"/>
      <c r="E230" s="292"/>
      <c r="F230" s="292"/>
      <c r="G230" s="293"/>
      <c r="H230" s="314"/>
      <c r="I230" s="356"/>
      <c r="J230" s="316"/>
      <c r="K230" s="316"/>
      <c r="L230" s="368"/>
      <c r="M230" s="395"/>
      <c r="N230" s="316"/>
      <c r="O230" s="396"/>
      <c r="P230" s="405"/>
      <c r="Q230" s="320"/>
      <c r="R230" s="320"/>
      <c r="S230" s="320"/>
      <c r="T230" s="320"/>
      <c r="U230" s="319"/>
      <c r="V230" s="319"/>
      <c r="W230" s="360"/>
      <c r="X230" s="360"/>
      <c r="Y230" s="359"/>
      <c r="Z230" s="358"/>
      <c r="AA230" s="358"/>
      <c r="AB230" s="329" t="s">
        <v>251</v>
      </c>
      <c r="AC230" s="324"/>
      <c r="AD230" s="324"/>
      <c r="AE230" s="324"/>
      <c r="AF230" s="324"/>
      <c r="AG230" s="324"/>
      <c r="AH230" s="324"/>
      <c r="AI230" s="324"/>
      <c r="AJ230" s="324"/>
      <c r="AK230" s="324"/>
      <c r="AL230" s="324"/>
      <c r="AM230" s="324"/>
      <c r="AN230" s="324"/>
      <c r="AO230" s="324"/>
      <c r="AP230" s="324"/>
      <c r="AQ230" s="308">
        <f t="shared" si="26"/>
        <v>0</v>
      </c>
      <c r="AR230" s="308">
        <f t="shared" si="26"/>
        <v>0</v>
      </c>
      <c r="AS230" s="309">
        <f t="shared" si="23"/>
        <v>0</v>
      </c>
      <c r="AT230" s="309">
        <f t="shared" si="23"/>
        <v>0</v>
      </c>
      <c r="AU230" s="309">
        <f t="shared" si="24"/>
        <v>0</v>
      </c>
      <c r="AV230" s="310"/>
      <c r="AW230" s="309"/>
      <c r="AX230" s="309"/>
      <c r="AY230" s="309"/>
      <c r="AZ230" s="309"/>
      <c r="BA230" s="309"/>
      <c r="BB230" s="310"/>
      <c r="BC230" s="309"/>
      <c r="BD230" s="309"/>
      <c r="BE230" s="309"/>
      <c r="BF230" s="309"/>
      <c r="BG230" s="325"/>
      <c r="BH230" s="326"/>
      <c r="BI230" s="326"/>
      <c r="BJ230" s="326"/>
      <c r="BK230" s="326"/>
      <c r="BL230" s="327"/>
      <c r="BP230" s="2"/>
      <c r="BQ230" s="2"/>
      <c r="BR230" s="2"/>
      <c r="BS230" s="2"/>
      <c r="BT230" s="2"/>
      <c r="BU230" s="2"/>
      <c r="BV230" s="2"/>
      <c r="BW230" s="2"/>
      <c r="BX230" s="2"/>
      <c r="BY230" s="2"/>
      <c r="BZ230" s="2"/>
      <c r="CA230" s="2"/>
      <c r="CB230" s="2"/>
      <c r="CC230" s="2"/>
      <c r="CD230" s="2"/>
      <c r="CE230" s="2"/>
      <c r="CF230" s="2"/>
      <c r="CG230" s="2"/>
    </row>
    <row r="231" spans="1:85" s="288" customFormat="1" ht="9" hidden="1" customHeight="1" thickBot="1">
      <c r="A231" s="292"/>
      <c r="B231" s="292"/>
      <c r="C231" s="292"/>
      <c r="D231" s="292"/>
      <c r="E231" s="292"/>
      <c r="F231" s="292"/>
      <c r="G231" s="293"/>
      <c r="H231" s="314"/>
      <c r="I231" s="356"/>
      <c r="J231" s="316"/>
      <c r="K231" s="316"/>
      <c r="L231" s="368"/>
      <c r="M231" s="395"/>
      <c r="N231" s="316"/>
      <c r="O231" s="396"/>
      <c r="P231" s="405"/>
      <c r="Q231" s="320"/>
      <c r="R231" s="320"/>
      <c r="S231" s="320"/>
      <c r="T231" s="320"/>
      <c r="U231" s="319"/>
      <c r="V231" s="319"/>
      <c r="W231" s="360"/>
      <c r="X231" s="360"/>
      <c r="Y231" s="359"/>
      <c r="Z231" s="358"/>
      <c r="AA231" s="358"/>
      <c r="AB231" s="329" t="s">
        <v>252</v>
      </c>
      <c r="AC231" s="324"/>
      <c r="AD231" s="324"/>
      <c r="AE231" s="324"/>
      <c r="AF231" s="324"/>
      <c r="AG231" s="324"/>
      <c r="AH231" s="324"/>
      <c r="AI231" s="324"/>
      <c r="AJ231" s="324"/>
      <c r="AK231" s="324"/>
      <c r="AL231" s="324"/>
      <c r="AM231" s="324"/>
      <c r="AN231" s="324"/>
      <c r="AO231" s="324"/>
      <c r="AP231" s="324"/>
      <c r="AQ231" s="308">
        <f t="shared" si="26"/>
        <v>0</v>
      </c>
      <c r="AR231" s="308">
        <f t="shared" si="26"/>
        <v>0</v>
      </c>
      <c r="AS231" s="309">
        <f t="shared" si="23"/>
        <v>0</v>
      </c>
      <c r="AT231" s="309">
        <f t="shared" si="23"/>
        <v>0</v>
      </c>
      <c r="AU231" s="309">
        <f t="shared" si="24"/>
        <v>0</v>
      </c>
      <c r="AV231" s="310"/>
      <c r="AW231" s="309"/>
      <c r="AX231" s="309"/>
      <c r="AY231" s="309"/>
      <c r="AZ231" s="309"/>
      <c r="BA231" s="309"/>
      <c r="BB231" s="310"/>
      <c r="BC231" s="309"/>
      <c r="BD231" s="309"/>
      <c r="BE231" s="309"/>
      <c r="BF231" s="309"/>
      <c r="BG231" s="325"/>
      <c r="BH231" s="326"/>
      <c r="BI231" s="326"/>
      <c r="BJ231" s="326"/>
      <c r="BK231" s="326"/>
      <c r="BL231" s="327"/>
      <c r="BP231" s="2"/>
      <c r="BQ231" s="2"/>
      <c r="BR231" s="2"/>
      <c r="BS231" s="2"/>
      <c r="BT231" s="2"/>
      <c r="BU231" s="2"/>
      <c r="BV231" s="2"/>
      <c r="BW231" s="2"/>
      <c r="BX231" s="2"/>
      <c r="BY231" s="2"/>
      <c r="BZ231" s="2"/>
      <c r="CA231" s="2"/>
      <c r="CB231" s="2"/>
      <c r="CC231" s="2"/>
      <c r="CD231" s="2"/>
      <c r="CE231" s="2"/>
      <c r="CF231" s="2"/>
      <c r="CG231" s="2"/>
    </row>
    <row r="232" spans="1:85" s="288" customFormat="1" ht="9" hidden="1" customHeight="1" thickBot="1">
      <c r="A232" s="292"/>
      <c r="B232" s="292"/>
      <c r="C232" s="292"/>
      <c r="D232" s="292"/>
      <c r="E232" s="292"/>
      <c r="F232" s="292"/>
      <c r="G232" s="293"/>
      <c r="H232" s="314"/>
      <c r="I232" s="356"/>
      <c r="J232" s="316"/>
      <c r="K232" s="316"/>
      <c r="L232" s="368"/>
      <c r="M232" s="395"/>
      <c r="N232" s="316"/>
      <c r="O232" s="396"/>
      <c r="P232" s="405"/>
      <c r="Q232" s="320"/>
      <c r="R232" s="320"/>
      <c r="S232" s="320"/>
      <c r="T232" s="320"/>
      <c r="U232" s="319"/>
      <c r="V232" s="319"/>
      <c r="W232" s="360"/>
      <c r="X232" s="360"/>
      <c r="Y232" s="359"/>
      <c r="Z232" s="358"/>
      <c r="AA232" s="358"/>
      <c r="AB232" s="329" t="s">
        <v>253</v>
      </c>
      <c r="AC232" s="324"/>
      <c r="AD232" s="324"/>
      <c r="AE232" s="324"/>
      <c r="AF232" s="324"/>
      <c r="AG232" s="324"/>
      <c r="AH232" s="324"/>
      <c r="AI232" s="324"/>
      <c r="AJ232" s="324"/>
      <c r="AK232" s="324"/>
      <c r="AL232" s="324"/>
      <c r="AM232" s="324"/>
      <c r="AN232" s="324"/>
      <c r="AO232" s="324"/>
      <c r="AP232" s="324"/>
      <c r="AQ232" s="308">
        <f t="shared" si="26"/>
        <v>0</v>
      </c>
      <c r="AR232" s="308">
        <f t="shared" si="26"/>
        <v>0</v>
      </c>
      <c r="AS232" s="309">
        <f t="shared" si="23"/>
        <v>0</v>
      </c>
      <c r="AT232" s="309">
        <f t="shared" si="23"/>
        <v>0</v>
      </c>
      <c r="AU232" s="309">
        <f t="shared" si="24"/>
        <v>0</v>
      </c>
      <c r="AV232" s="310"/>
      <c r="AW232" s="309"/>
      <c r="AX232" s="309"/>
      <c r="AY232" s="309"/>
      <c r="AZ232" s="309"/>
      <c r="BA232" s="309"/>
      <c r="BB232" s="310"/>
      <c r="BC232" s="309"/>
      <c r="BD232" s="309"/>
      <c r="BE232" s="309"/>
      <c r="BF232" s="309"/>
      <c r="BG232" s="325"/>
      <c r="BH232" s="326"/>
      <c r="BI232" s="326"/>
      <c r="BJ232" s="326"/>
      <c r="BK232" s="326"/>
      <c r="BL232" s="327"/>
      <c r="BP232" s="2"/>
      <c r="BQ232" s="2"/>
      <c r="BR232" s="2"/>
      <c r="BS232" s="2"/>
      <c r="BT232" s="2"/>
      <c r="BU232" s="2"/>
      <c r="BV232" s="2"/>
      <c r="BW232" s="2"/>
      <c r="BX232" s="2"/>
      <c r="BY232" s="2"/>
      <c r="BZ232" s="2"/>
      <c r="CA232" s="2"/>
      <c r="CB232" s="2"/>
      <c r="CC232" s="2"/>
      <c r="CD232" s="2"/>
      <c r="CE232" s="2"/>
      <c r="CF232" s="2"/>
      <c r="CG232" s="2"/>
    </row>
    <row r="233" spans="1:85" s="288" customFormat="1" ht="9" hidden="1" customHeight="1" thickBot="1">
      <c r="A233" s="292"/>
      <c r="B233" s="292"/>
      <c r="C233" s="292"/>
      <c r="D233" s="292"/>
      <c r="E233" s="292"/>
      <c r="F233" s="292"/>
      <c r="G233" s="293"/>
      <c r="H233" s="314"/>
      <c r="I233" s="356"/>
      <c r="J233" s="316"/>
      <c r="K233" s="316"/>
      <c r="L233" s="368"/>
      <c r="M233" s="395"/>
      <c r="N233" s="316"/>
      <c r="O233" s="396"/>
      <c r="P233" s="405"/>
      <c r="Q233" s="320"/>
      <c r="R233" s="320"/>
      <c r="S233" s="320"/>
      <c r="T233" s="320"/>
      <c r="U233" s="319"/>
      <c r="V233" s="319"/>
      <c r="W233" s="360"/>
      <c r="X233" s="360"/>
      <c r="Y233" s="359"/>
      <c r="Z233" s="358"/>
      <c r="AA233" s="358"/>
      <c r="AB233" s="329" t="s">
        <v>254</v>
      </c>
      <c r="AC233" s="324"/>
      <c r="AD233" s="324"/>
      <c r="AE233" s="324"/>
      <c r="AF233" s="324"/>
      <c r="AG233" s="324"/>
      <c r="AH233" s="324"/>
      <c r="AI233" s="324"/>
      <c r="AJ233" s="324"/>
      <c r="AK233" s="324"/>
      <c r="AL233" s="324"/>
      <c r="AM233" s="324"/>
      <c r="AN233" s="324"/>
      <c r="AO233" s="324"/>
      <c r="AP233" s="324"/>
      <c r="AQ233" s="308">
        <f t="shared" si="26"/>
        <v>0</v>
      </c>
      <c r="AR233" s="308">
        <f t="shared" si="26"/>
        <v>0</v>
      </c>
      <c r="AS233" s="309">
        <f t="shared" si="23"/>
        <v>0</v>
      </c>
      <c r="AT233" s="309">
        <f t="shared" si="23"/>
        <v>0</v>
      </c>
      <c r="AU233" s="309">
        <f t="shared" si="24"/>
        <v>0</v>
      </c>
      <c r="AV233" s="310"/>
      <c r="AW233" s="309"/>
      <c r="AX233" s="309"/>
      <c r="AY233" s="309"/>
      <c r="AZ233" s="309"/>
      <c r="BA233" s="309"/>
      <c r="BB233" s="310"/>
      <c r="BC233" s="309"/>
      <c r="BD233" s="309"/>
      <c r="BE233" s="309"/>
      <c r="BF233" s="309"/>
      <c r="BG233" s="325"/>
      <c r="BH233" s="326"/>
      <c r="BI233" s="326"/>
      <c r="BJ233" s="326"/>
      <c r="BK233" s="326"/>
      <c r="BL233" s="327"/>
      <c r="BP233" s="2"/>
      <c r="BQ233" s="2"/>
      <c r="BR233" s="2"/>
      <c r="BS233" s="2"/>
      <c r="BT233" s="2"/>
      <c r="BU233" s="2"/>
      <c r="BV233" s="2"/>
      <c r="BW233" s="2"/>
      <c r="BX233" s="2"/>
      <c r="BY233" s="2"/>
      <c r="BZ233" s="2"/>
      <c r="CA233" s="2"/>
      <c r="CB233" s="2"/>
      <c r="CC233" s="2"/>
      <c r="CD233" s="2"/>
      <c r="CE233" s="2"/>
      <c r="CF233" s="2"/>
      <c r="CG233" s="2"/>
    </row>
    <row r="234" spans="1:85" s="288" customFormat="1" ht="9" hidden="1" customHeight="1" thickBot="1">
      <c r="A234" s="292"/>
      <c r="B234" s="292"/>
      <c r="C234" s="292"/>
      <c r="D234" s="292"/>
      <c r="E234" s="292"/>
      <c r="F234" s="292"/>
      <c r="G234" s="293"/>
      <c r="H234" s="314"/>
      <c r="I234" s="356"/>
      <c r="J234" s="316"/>
      <c r="K234" s="316"/>
      <c r="L234" s="368"/>
      <c r="M234" s="395"/>
      <c r="N234" s="316"/>
      <c r="O234" s="396"/>
      <c r="P234" s="405"/>
      <c r="Q234" s="320"/>
      <c r="R234" s="320"/>
      <c r="S234" s="320"/>
      <c r="T234" s="320"/>
      <c r="U234" s="319"/>
      <c r="V234" s="319"/>
      <c r="W234" s="360"/>
      <c r="X234" s="360"/>
      <c r="Y234" s="359"/>
      <c r="Z234" s="358"/>
      <c r="AA234" s="358"/>
      <c r="AB234" s="329" t="s">
        <v>255</v>
      </c>
      <c r="AC234" s="324"/>
      <c r="AD234" s="324"/>
      <c r="AE234" s="324"/>
      <c r="AF234" s="324"/>
      <c r="AG234" s="324"/>
      <c r="AH234" s="324"/>
      <c r="AI234" s="324"/>
      <c r="AJ234" s="324"/>
      <c r="AK234" s="324"/>
      <c r="AL234" s="324"/>
      <c r="AM234" s="324"/>
      <c r="AN234" s="324"/>
      <c r="AO234" s="324"/>
      <c r="AP234" s="324"/>
      <c r="AQ234" s="308">
        <f t="shared" si="26"/>
        <v>0</v>
      </c>
      <c r="AR234" s="308">
        <f t="shared" si="26"/>
        <v>0</v>
      </c>
      <c r="AS234" s="309">
        <f t="shared" si="23"/>
        <v>0</v>
      </c>
      <c r="AT234" s="309">
        <f t="shared" si="23"/>
        <v>0</v>
      </c>
      <c r="AU234" s="309">
        <f t="shared" si="24"/>
        <v>0</v>
      </c>
      <c r="AV234" s="310"/>
      <c r="AW234" s="309"/>
      <c r="AX234" s="309"/>
      <c r="AY234" s="309"/>
      <c r="AZ234" s="309"/>
      <c r="BA234" s="309"/>
      <c r="BB234" s="310"/>
      <c r="BC234" s="309"/>
      <c r="BD234" s="309"/>
      <c r="BE234" s="309"/>
      <c r="BF234" s="309"/>
      <c r="BG234" s="325"/>
      <c r="BH234" s="326"/>
      <c r="BI234" s="326"/>
      <c r="BJ234" s="326"/>
      <c r="BK234" s="326"/>
      <c r="BL234" s="327"/>
      <c r="BP234" s="2"/>
      <c r="BQ234" s="2"/>
      <c r="BR234" s="2"/>
      <c r="BS234" s="2"/>
      <c r="BT234" s="2"/>
      <c r="BU234" s="2"/>
      <c r="BV234" s="2"/>
      <c r="BW234" s="2"/>
      <c r="BX234" s="2"/>
      <c r="BY234" s="2"/>
      <c r="BZ234" s="2"/>
      <c r="CA234" s="2"/>
      <c r="CB234" s="2"/>
      <c r="CC234" s="2"/>
      <c r="CD234" s="2"/>
      <c r="CE234" s="2"/>
      <c r="CF234" s="2"/>
      <c r="CG234" s="2"/>
    </row>
    <row r="235" spans="1:85" s="288" customFormat="1" ht="9" hidden="1" customHeight="1" thickBot="1">
      <c r="A235" s="292"/>
      <c r="B235" s="292"/>
      <c r="C235" s="292"/>
      <c r="D235" s="292"/>
      <c r="E235" s="292"/>
      <c r="F235" s="292"/>
      <c r="G235" s="293"/>
      <c r="H235" s="314"/>
      <c r="I235" s="356"/>
      <c r="J235" s="316"/>
      <c r="K235" s="316"/>
      <c r="L235" s="368"/>
      <c r="M235" s="395"/>
      <c r="N235" s="316"/>
      <c r="O235" s="396"/>
      <c r="P235" s="405"/>
      <c r="Q235" s="320"/>
      <c r="R235" s="320"/>
      <c r="S235" s="320"/>
      <c r="T235" s="320"/>
      <c r="U235" s="319"/>
      <c r="V235" s="319"/>
      <c r="W235" s="360"/>
      <c r="X235" s="360"/>
      <c r="Y235" s="359"/>
      <c r="Z235" s="358"/>
      <c r="AA235" s="358"/>
      <c r="AB235" s="331" t="s">
        <v>256</v>
      </c>
      <c r="AC235" s="332">
        <f t="shared" ref="AC235:AP235" si="28">SUM(AC229:AC234)+IF(AC227=0,AC228,AC227)</f>
        <v>0</v>
      </c>
      <c r="AD235" s="332">
        <f t="shared" si="28"/>
        <v>0</v>
      </c>
      <c r="AE235" s="332">
        <f t="shared" si="28"/>
        <v>0</v>
      </c>
      <c r="AF235" s="332">
        <f t="shared" si="28"/>
        <v>0</v>
      </c>
      <c r="AG235" s="332">
        <f t="shared" si="28"/>
        <v>0</v>
      </c>
      <c r="AH235" s="332">
        <f t="shared" si="28"/>
        <v>0</v>
      </c>
      <c r="AI235" s="332">
        <f t="shared" si="28"/>
        <v>0</v>
      </c>
      <c r="AJ235" s="332">
        <f t="shared" si="28"/>
        <v>0</v>
      </c>
      <c r="AK235" s="332">
        <f t="shared" si="28"/>
        <v>0</v>
      </c>
      <c r="AL235" s="332">
        <f t="shared" si="28"/>
        <v>0</v>
      </c>
      <c r="AM235" s="332">
        <f t="shared" si="28"/>
        <v>0</v>
      </c>
      <c r="AN235" s="332">
        <f t="shared" si="28"/>
        <v>0</v>
      </c>
      <c r="AO235" s="332">
        <f t="shared" si="28"/>
        <v>0</v>
      </c>
      <c r="AP235" s="332">
        <f t="shared" si="28"/>
        <v>0</v>
      </c>
      <c r="AQ235" s="308">
        <f t="shared" si="26"/>
        <v>0</v>
      </c>
      <c r="AR235" s="308">
        <f t="shared" si="26"/>
        <v>0</v>
      </c>
      <c r="AS235" s="309">
        <f t="shared" si="23"/>
        <v>0</v>
      </c>
      <c r="AT235" s="309">
        <f t="shared" si="23"/>
        <v>0</v>
      </c>
      <c r="AU235" s="309">
        <f t="shared" si="24"/>
        <v>0</v>
      </c>
      <c r="AV235" s="310"/>
      <c r="AW235" s="309"/>
      <c r="AX235" s="309"/>
      <c r="AY235" s="309"/>
      <c r="AZ235" s="309"/>
      <c r="BA235" s="309"/>
      <c r="BB235" s="310"/>
      <c r="BC235" s="309"/>
      <c r="BD235" s="309"/>
      <c r="BE235" s="309"/>
      <c r="BF235" s="309"/>
      <c r="BG235" s="325"/>
      <c r="BH235" s="326"/>
      <c r="BI235" s="326"/>
      <c r="BJ235" s="326"/>
      <c r="BK235" s="326"/>
      <c r="BL235" s="327"/>
      <c r="BP235" s="2"/>
      <c r="BQ235" s="2"/>
      <c r="BR235" s="2"/>
      <c r="BS235" s="2"/>
      <c r="BT235" s="2"/>
      <c r="BU235" s="2"/>
      <c r="BV235" s="2"/>
      <c r="BW235" s="2"/>
      <c r="BX235" s="2"/>
      <c r="BY235" s="2"/>
      <c r="BZ235" s="2"/>
      <c r="CA235" s="2"/>
      <c r="CB235" s="2"/>
      <c r="CC235" s="2"/>
      <c r="CD235" s="2"/>
      <c r="CE235" s="2"/>
      <c r="CF235" s="2"/>
      <c r="CG235" s="2"/>
    </row>
    <row r="236" spans="1:85" s="288" customFormat="1" ht="9" hidden="1" customHeight="1" thickBot="1">
      <c r="A236" s="292"/>
      <c r="B236" s="292"/>
      <c r="C236" s="292"/>
      <c r="D236" s="292"/>
      <c r="E236" s="292"/>
      <c r="F236" s="292"/>
      <c r="G236" s="293"/>
      <c r="H236" s="314"/>
      <c r="I236" s="356"/>
      <c r="J236" s="316"/>
      <c r="K236" s="316"/>
      <c r="L236" s="368"/>
      <c r="M236" s="395"/>
      <c r="N236" s="316"/>
      <c r="O236" s="396"/>
      <c r="P236" s="405"/>
      <c r="Q236" s="320"/>
      <c r="R236" s="320"/>
      <c r="S236" s="320"/>
      <c r="T236" s="320"/>
      <c r="U236" s="319"/>
      <c r="V236" s="319"/>
      <c r="W236" s="360"/>
      <c r="X236" s="360"/>
      <c r="Y236" s="359"/>
      <c r="Z236" s="358"/>
      <c r="AA236" s="358"/>
      <c r="AB236" s="406"/>
      <c r="AC236" s="407"/>
      <c r="AD236" s="407"/>
      <c r="AE236" s="407"/>
      <c r="AF236" s="407"/>
      <c r="AG236" s="407"/>
      <c r="AH236" s="407"/>
      <c r="AI236" s="407"/>
      <c r="AJ236" s="407"/>
      <c r="AK236" s="407"/>
      <c r="AL236" s="407"/>
      <c r="AM236" s="407"/>
      <c r="AN236" s="407"/>
      <c r="AO236" s="407"/>
      <c r="AP236" s="407"/>
      <c r="AQ236" s="308">
        <f t="shared" si="26"/>
        <v>0</v>
      </c>
      <c r="AR236" s="308">
        <f t="shared" si="26"/>
        <v>0</v>
      </c>
      <c r="AS236" s="309">
        <f t="shared" si="23"/>
        <v>0</v>
      </c>
      <c r="AT236" s="309">
        <f t="shared" si="23"/>
        <v>0</v>
      </c>
      <c r="AU236" s="309">
        <f t="shared" si="24"/>
        <v>0</v>
      </c>
      <c r="AV236" s="310"/>
      <c r="AW236" s="309"/>
      <c r="AX236" s="309"/>
      <c r="AY236" s="309"/>
      <c r="AZ236" s="309"/>
      <c r="BA236" s="309"/>
      <c r="BB236" s="310"/>
      <c r="BC236" s="309"/>
      <c r="BD236" s="309"/>
      <c r="BE236" s="309"/>
      <c r="BF236" s="309"/>
      <c r="BG236" s="325"/>
      <c r="BH236" s="326"/>
      <c r="BI236" s="326"/>
      <c r="BJ236" s="326"/>
      <c r="BK236" s="326"/>
      <c r="BL236" s="327"/>
      <c r="BP236" s="2"/>
      <c r="BQ236" s="2"/>
      <c r="BR236" s="2"/>
      <c r="BS236" s="2"/>
      <c r="BT236" s="2"/>
      <c r="BU236" s="2"/>
      <c r="BV236" s="2"/>
      <c r="BW236" s="2"/>
      <c r="BX236" s="2"/>
      <c r="BY236" s="2"/>
      <c r="BZ236" s="2"/>
      <c r="CA236" s="2"/>
      <c r="CB236" s="2"/>
      <c r="CC236" s="2"/>
      <c r="CD236" s="2"/>
      <c r="CE236" s="2"/>
      <c r="CF236" s="2"/>
      <c r="CG236" s="2"/>
    </row>
    <row r="237" spans="1:85" s="288" customFormat="1" ht="9" hidden="1" customHeight="1" thickBot="1">
      <c r="A237" s="292"/>
      <c r="B237" s="292"/>
      <c r="C237" s="292"/>
      <c r="D237" s="292"/>
      <c r="E237" s="292"/>
      <c r="F237" s="292"/>
      <c r="G237" s="293"/>
      <c r="H237" s="334"/>
      <c r="I237" s="361"/>
      <c r="J237" s="336"/>
      <c r="K237" s="336"/>
      <c r="L237" s="370"/>
      <c r="M237" s="399"/>
      <c r="N237" s="336"/>
      <c r="O237" s="400"/>
      <c r="P237" s="408"/>
      <c r="Q237" s="340"/>
      <c r="R237" s="340"/>
      <c r="S237" s="340"/>
      <c r="T237" s="340"/>
      <c r="U237" s="339"/>
      <c r="V237" s="339"/>
      <c r="W237" s="365"/>
      <c r="X237" s="365"/>
      <c r="Y237" s="364"/>
      <c r="Z237" s="363"/>
      <c r="AA237" s="363"/>
      <c r="AB237" s="345" t="s">
        <v>257</v>
      </c>
      <c r="AC237" s="346"/>
      <c r="AD237" s="346"/>
      <c r="AE237" s="346"/>
      <c r="AF237" s="346"/>
      <c r="AG237" s="346"/>
      <c r="AH237" s="346"/>
      <c r="AI237" s="346"/>
      <c r="AJ237" s="346"/>
      <c r="AK237" s="346"/>
      <c r="AL237" s="346"/>
      <c r="AM237" s="346"/>
      <c r="AN237" s="346"/>
      <c r="AO237" s="346"/>
      <c r="AP237" s="346"/>
      <c r="AQ237" s="308">
        <f t="shared" si="26"/>
        <v>0</v>
      </c>
      <c r="AR237" s="308">
        <f t="shared" si="26"/>
        <v>0</v>
      </c>
      <c r="AS237" s="309">
        <f t="shared" si="23"/>
        <v>0</v>
      </c>
      <c r="AT237" s="309">
        <f t="shared" si="23"/>
        <v>0</v>
      </c>
      <c r="AU237" s="309">
        <f t="shared" si="24"/>
        <v>0</v>
      </c>
      <c r="AV237" s="310"/>
      <c r="AW237" s="309"/>
      <c r="AX237" s="309"/>
      <c r="AY237" s="309"/>
      <c r="AZ237" s="309"/>
      <c r="BA237" s="309"/>
      <c r="BB237" s="310"/>
      <c r="BC237" s="309"/>
      <c r="BD237" s="309"/>
      <c r="BE237" s="309"/>
      <c r="BF237" s="309"/>
      <c r="BG237" s="347"/>
      <c r="BH237" s="348"/>
      <c r="BI237" s="348"/>
      <c r="BJ237" s="348"/>
      <c r="BK237" s="348"/>
      <c r="BL237" s="349"/>
      <c r="BP237" s="2"/>
      <c r="BQ237" s="2"/>
      <c r="BR237" s="2"/>
      <c r="BS237" s="2"/>
      <c r="BT237" s="2"/>
      <c r="BU237" s="2"/>
      <c r="BV237" s="2"/>
      <c r="BW237" s="2"/>
      <c r="BX237" s="2"/>
      <c r="BY237" s="2"/>
      <c r="BZ237" s="2"/>
      <c r="CA237" s="2"/>
      <c r="CB237" s="2"/>
      <c r="CC237" s="2"/>
      <c r="CD237" s="2"/>
      <c r="CE237" s="2"/>
      <c r="CF237" s="2"/>
      <c r="CG237" s="2"/>
    </row>
    <row r="238" spans="1:85" s="288" customFormat="1" ht="20.25" hidden="1" customHeight="1" thickBot="1">
      <c r="A238" s="292" t="s">
        <v>311</v>
      </c>
      <c r="B238" s="292" t="s">
        <v>318</v>
      </c>
      <c r="C238" s="292" t="s">
        <v>227</v>
      </c>
      <c r="D238" s="292" t="s">
        <v>228</v>
      </c>
      <c r="E238" s="292" t="s">
        <v>312</v>
      </c>
      <c r="F238" s="292" t="s">
        <v>229</v>
      </c>
      <c r="G238" s="293">
        <v>15</v>
      </c>
      <c r="H238" s="294">
        <v>876</v>
      </c>
      <c r="I238" s="350" t="s">
        <v>319</v>
      </c>
      <c r="J238" s="351"/>
      <c r="K238" s="297"/>
      <c r="L238" s="366"/>
      <c r="M238" s="391">
        <v>0</v>
      </c>
      <c r="N238" s="297" t="s">
        <v>320</v>
      </c>
      <c r="O238" s="392">
        <v>0.3</v>
      </c>
      <c r="P238" s="403">
        <v>0.15</v>
      </c>
      <c r="Q238" s="301">
        <f>SUMIF('Actividades inversión 876'!$B$15:$B$52,'Metas inversión 876'!$B238,'Actividades inversión 876'!M$15:M$52)</f>
        <v>1079400000</v>
      </c>
      <c r="R238" s="301">
        <f>SUMIF('Actividades inversión 876'!$B$15:$B$52,'Metas inversión 876'!$B238,'Actividades inversión 876'!N$15:N$52)</f>
        <v>1090480000</v>
      </c>
      <c r="S238" s="301">
        <f>SUMIF('Actividades inversión 876'!$B$15:$B$52,'Metas inversión 876'!$B238,'Actividades inversión 876'!O$15:O$52)</f>
        <v>1090480000</v>
      </c>
      <c r="T238" s="301">
        <f>SUMIF('Actividades inversión 876'!$B$15:$B$52,'Metas inversión 876'!$B238,'Actividades inversión 876'!P$15:P$52)</f>
        <v>5540000</v>
      </c>
      <c r="U238" s="300">
        <f>SUMIF('Actividades inversión 876'!$B$15:$B$52,'Metas inversión 876'!$B238,'Actividades inversión 876'!Q$15:Q$52)</f>
        <v>14666100</v>
      </c>
      <c r="V238" s="300">
        <f>SUMIF('Actividades inversión 876'!$B$15:$B$52,'Metas inversión 876'!$B238,'Actividades inversión 876'!R$15:R$52)</f>
        <v>14666100</v>
      </c>
      <c r="W238" s="354" t="s">
        <v>321</v>
      </c>
      <c r="X238" s="409" t="s">
        <v>322</v>
      </c>
      <c r="Y238" s="353" t="s">
        <v>323</v>
      </c>
      <c r="Z238" s="354" t="s">
        <v>236</v>
      </c>
      <c r="AA238" s="410"/>
      <c r="AB238" s="306" t="s">
        <v>237</v>
      </c>
      <c r="AC238" s="307"/>
      <c r="AD238" s="307"/>
      <c r="AE238" s="307"/>
      <c r="AF238" s="307"/>
      <c r="AG238" s="307"/>
      <c r="AH238" s="307"/>
      <c r="AI238" s="307"/>
      <c r="AJ238" s="307"/>
      <c r="AK238" s="307"/>
      <c r="AL238" s="307"/>
      <c r="AM238" s="307"/>
      <c r="AN238" s="307"/>
      <c r="AO238" s="307"/>
      <c r="AP238" s="307"/>
      <c r="AQ238" s="308">
        <f t="shared" si="26"/>
        <v>0</v>
      </c>
      <c r="AR238" s="308">
        <f t="shared" si="26"/>
        <v>0</v>
      </c>
      <c r="AS238" s="309">
        <f t="shared" si="23"/>
        <v>0</v>
      </c>
      <c r="AT238" s="309">
        <f t="shared" si="23"/>
        <v>1084940000</v>
      </c>
      <c r="AU238" s="309">
        <f t="shared" si="24"/>
        <v>0</v>
      </c>
      <c r="AV238" s="310"/>
      <c r="AW238" s="309"/>
      <c r="AX238" s="309"/>
      <c r="AY238" s="309"/>
      <c r="AZ238" s="309"/>
      <c r="BA238" s="309"/>
      <c r="BB238" s="310"/>
      <c r="BC238" s="309"/>
      <c r="BD238" s="309"/>
      <c r="BE238" s="309"/>
      <c r="BF238" s="309"/>
      <c r="BG238" s="313">
        <f>SUM('[2]01-USAQUEN:99-METROPOLITANO'!N158)</f>
        <v>1079400000</v>
      </c>
      <c r="BH238" s="313">
        <f>SUM('[2]01-USAQUEN:99-METROPOLITANO'!O158)</f>
        <v>1090480000</v>
      </c>
      <c r="BI238" s="313">
        <f>SUM('[2]01-USAQUEN:99-METROPOLITANO'!P158)</f>
        <v>1090480000</v>
      </c>
      <c r="BJ238" s="313">
        <f>SUM('[2]01-USAQUEN:99-METROPOLITANO'!Q158)</f>
        <v>5540000</v>
      </c>
      <c r="BK238" s="313">
        <f>SUM('[2]01-USAQUEN:99-METROPOLITANO'!R158)</f>
        <v>14666100</v>
      </c>
      <c r="BL238" s="313">
        <f>SUM('[2]01-USAQUEN:99-METROPOLITANO'!S158)</f>
        <v>14666100</v>
      </c>
      <c r="BP238" s="2"/>
      <c r="BQ238" s="2"/>
      <c r="BR238" s="2"/>
      <c r="BS238" s="2"/>
      <c r="BT238" s="2"/>
      <c r="BU238" s="2"/>
      <c r="BV238" s="2"/>
      <c r="BW238" s="2"/>
      <c r="BX238" s="2"/>
      <c r="BY238" s="2"/>
      <c r="BZ238" s="2"/>
      <c r="CA238" s="2"/>
      <c r="CB238" s="2"/>
      <c r="CC238" s="2"/>
      <c r="CD238" s="2"/>
      <c r="CE238" s="2"/>
      <c r="CF238" s="2"/>
      <c r="CG238" s="2"/>
    </row>
    <row r="239" spans="1:85" s="288" customFormat="1" ht="9" hidden="1" customHeight="1" thickBot="1">
      <c r="A239" s="292"/>
      <c r="B239" s="292"/>
      <c r="C239" s="292"/>
      <c r="D239" s="292"/>
      <c r="E239" s="292"/>
      <c r="F239" s="292"/>
      <c r="G239" s="293"/>
      <c r="H239" s="314"/>
      <c r="I239" s="356"/>
      <c r="J239" s="316"/>
      <c r="K239" s="316"/>
      <c r="L239" s="368"/>
      <c r="M239" s="395"/>
      <c r="N239" s="316"/>
      <c r="O239" s="396"/>
      <c r="P239" s="405"/>
      <c r="Q239" s="320"/>
      <c r="R239" s="320"/>
      <c r="S239" s="320"/>
      <c r="T239" s="320"/>
      <c r="U239" s="319"/>
      <c r="V239" s="319"/>
      <c r="W239" s="360"/>
      <c r="X239" s="411"/>
      <c r="Y239" s="359"/>
      <c r="Z239" s="360"/>
      <c r="AA239" s="412"/>
      <c r="AB239" s="323" t="s">
        <v>240</v>
      </c>
      <c r="AC239" s="324"/>
      <c r="AD239" s="324"/>
      <c r="AE239" s="324"/>
      <c r="AF239" s="324"/>
      <c r="AG239" s="324"/>
      <c r="AH239" s="324"/>
      <c r="AI239" s="324"/>
      <c r="AJ239" s="324"/>
      <c r="AK239" s="324"/>
      <c r="AL239" s="324"/>
      <c r="AM239" s="324"/>
      <c r="AN239" s="324"/>
      <c r="AO239" s="324"/>
      <c r="AP239" s="324"/>
      <c r="AQ239" s="308">
        <f t="shared" si="26"/>
        <v>0</v>
      </c>
      <c r="AR239" s="308">
        <f t="shared" si="26"/>
        <v>0</v>
      </c>
      <c r="AS239" s="309">
        <f t="shared" si="23"/>
        <v>0</v>
      </c>
      <c r="AT239" s="309">
        <f t="shared" si="23"/>
        <v>0</v>
      </c>
      <c r="AU239" s="309">
        <f t="shared" si="24"/>
        <v>0</v>
      </c>
      <c r="AV239" s="310"/>
      <c r="AW239" s="309"/>
      <c r="AX239" s="309"/>
      <c r="AY239" s="309"/>
      <c r="AZ239" s="309"/>
      <c r="BA239" s="309"/>
      <c r="BB239" s="310"/>
      <c r="BC239" s="309"/>
      <c r="BD239" s="309"/>
      <c r="BE239" s="309"/>
      <c r="BF239" s="309"/>
      <c r="BG239" s="325"/>
      <c r="BH239" s="326"/>
      <c r="BI239" s="326"/>
      <c r="BJ239" s="326"/>
      <c r="BK239" s="326"/>
      <c r="BL239" s="327"/>
      <c r="BP239" s="2"/>
      <c r="BQ239" s="2"/>
      <c r="BR239" s="2"/>
      <c r="BS239" s="2"/>
      <c r="BT239" s="2"/>
      <c r="BU239" s="2"/>
      <c r="BV239" s="2"/>
      <c r="BW239" s="2"/>
      <c r="BX239" s="2"/>
      <c r="BY239" s="2"/>
      <c r="BZ239" s="2"/>
      <c r="CA239" s="2"/>
      <c r="CB239" s="2"/>
      <c r="CC239" s="2"/>
      <c r="CD239" s="2"/>
      <c r="CE239" s="2"/>
      <c r="CF239" s="2"/>
      <c r="CG239" s="2"/>
    </row>
    <row r="240" spans="1:85" s="288" customFormat="1" ht="9" hidden="1" customHeight="1" thickBot="1">
      <c r="A240" s="292"/>
      <c r="B240" s="292"/>
      <c r="C240" s="292"/>
      <c r="D240" s="292"/>
      <c r="E240" s="292"/>
      <c r="F240" s="292"/>
      <c r="G240" s="293"/>
      <c r="H240" s="314"/>
      <c r="I240" s="356"/>
      <c r="J240" s="316"/>
      <c r="K240" s="316"/>
      <c r="L240" s="368"/>
      <c r="M240" s="395"/>
      <c r="N240" s="316"/>
      <c r="O240" s="396"/>
      <c r="P240" s="405"/>
      <c r="Q240" s="320"/>
      <c r="R240" s="320"/>
      <c r="S240" s="320"/>
      <c r="T240" s="320"/>
      <c r="U240" s="319"/>
      <c r="V240" s="319"/>
      <c r="W240" s="360"/>
      <c r="X240" s="411"/>
      <c r="Y240" s="359"/>
      <c r="Z240" s="360"/>
      <c r="AA240" s="412"/>
      <c r="AB240" s="323" t="s">
        <v>242</v>
      </c>
      <c r="AC240" s="324"/>
      <c r="AD240" s="324"/>
      <c r="AE240" s="324"/>
      <c r="AF240" s="324"/>
      <c r="AG240" s="324"/>
      <c r="AH240" s="324"/>
      <c r="AI240" s="324"/>
      <c r="AJ240" s="324"/>
      <c r="AK240" s="324"/>
      <c r="AL240" s="324"/>
      <c r="AM240" s="324"/>
      <c r="AN240" s="324"/>
      <c r="AO240" s="324"/>
      <c r="AP240" s="324"/>
      <c r="AQ240" s="308">
        <f t="shared" si="26"/>
        <v>0</v>
      </c>
      <c r="AR240" s="308">
        <f t="shared" si="26"/>
        <v>0</v>
      </c>
      <c r="AS240" s="309">
        <f t="shared" si="23"/>
        <v>0</v>
      </c>
      <c r="AT240" s="309">
        <f t="shared" si="23"/>
        <v>0</v>
      </c>
      <c r="AU240" s="309">
        <f t="shared" si="24"/>
        <v>0</v>
      </c>
      <c r="AV240" s="310"/>
      <c r="AW240" s="309"/>
      <c r="AX240" s="309"/>
      <c r="AY240" s="309"/>
      <c r="AZ240" s="309"/>
      <c r="BA240" s="309"/>
      <c r="BB240" s="310"/>
      <c r="BC240" s="309"/>
      <c r="BD240" s="309"/>
      <c r="BE240" s="309"/>
      <c r="BF240" s="309"/>
      <c r="BG240" s="325"/>
      <c r="BH240" s="326"/>
      <c r="BI240" s="326"/>
      <c r="BJ240" s="326"/>
      <c r="BK240" s="326"/>
      <c r="BL240" s="327"/>
      <c r="BP240" s="2"/>
      <c r="BQ240" s="2"/>
      <c r="BR240" s="2"/>
      <c r="BS240" s="2"/>
      <c r="BT240" s="2"/>
      <c r="BU240" s="2"/>
      <c r="BV240" s="2"/>
      <c r="BW240" s="2"/>
      <c r="BX240" s="2"/>
      <c r="BY240" s="2"/>
      <c r="BZ240" s="2"/>
      <c r="CA240" s="2"/>
      <c r="CB240" s="2"/>
      <c r="CC240" s="2"/>
      <c r="CD240" s="2"/>
      <c r="CE240" s="2"/>
      <c r="CF240" s="2"/>
      <c r="CG240" s="2"/>
    </row>
    <row r="241" spans="1:85" s="288" customFormat="1" ht="9" hidden="1" customHeight="1" thickBot="1">
      <c r="A241" s="292"/>
      <c r="B241" s="292"/>
      <c r="C241" s="292"/>
      <c r="D241" s="292"/>
      <c r="E241" s="292"/>
      <c r="F241" s="292"/>
      <c r="G241" s="293"/>
      <c r="H241" s="314"/>
      <c r="I241" s="356"/>
      <c r="J241" s="316"/>
      <c r="K241" s="316"/>
      <c r="L241" s="368"/>
      <c r="M241" s="395"/>
      <c r="N241" s="316"/>
      <c r="O241" s="396"/>
      <c r="P241" s="405"/>
      <c r="Q241" s="320"/>
      <c r="R241" s="320"/>
      <c r="S241" s="320"/>
      <c r="T241" s="320"/>
      <c r="U241" s="319"/>
      <c r="V241" s="319"/>
      <c r="W241" s="360"/>
      <c r="X241" s="411"/>
      <c r="Y241" s="359"/>
      <c r="Z241" s="360"/>
      <c r="AA241" s="412"/>
      <c r="AB241" s="323" t="s">
        <v>245</v>
      </c>
      <c r="AC241" s="324"/>
      <c r="AD241" s="324"/>
      <c r="AE241" s="324"/>
      <c r="AF241" s="324"/>
      <c r="AG241" s="324"/>
      <c r="AH241" s="324"/>
      <c r="AI241" s="324"/>
      <c r="AJ241" s="324"/>
      <c r="AK241" s="324"/>
      <c r="AL241" s="324"/>
      <c r="AM241" s="324"/>
      <c r="AN241" s="324"/>
      <c r="AO241" s="324"/>
      <c r="AP241" s="324"/>
      <c r="AQ241" s="308">
        <f t="shared" si="26"/>
        <v>0</v>
      </c>
      <c r="AR241" s="308">
        <f t="shared" si="26"/>
        <v>0</v>
      </c>
      <c r="AS241" s="309">
        <f t="shared" si="23"/>
        <v>0</v>
      </c>
      <c r="AT241" s="309">
        <f t="shared" si="23"/>
        <v>0</v>
      </c>
      <c r="AU241" s="309">
        <f t="shared" si="24"/>
        <v>0</v>
      </c>
      <c r="AV241" s="310"/>
      <c r="AW241" s="309"/>
      <c r="AX241" s="309"/>
      <c r="AY241" s="309"/>
      <c r="AZ241" s="309"/>
      <c r="BA241" s="309"/>
      <c r="BB241" s="310"/>
      <c r="BC241" s="309"/>
      <c r="BD241" s="309"/>
      <c r="BE241" s="309"/>
      <c r="BF241" s="309"/>
      <c r="BG241" s="325"/>
      <c r="BH241" s="326"/>
      <c r="BI241" s="326"/>
      <c r="BJ241" s="326"/>
      <c r="BK241" s="326"/>
      <c r="BL241" s="327"/>
      <c r="BP241" s="2"/>
      <c r="BQ241" s="2"/>
      <c r="BR241" s="2"/>
      <c r="BS241" s="2"/>
      <c r="BT241" s="2"/>
      <c r="BU241" s="2"/>
      <c r="BV241" s="2"/>
      <c r="BW241" s="2"/>
      <c r="BX241" s="2"/>
      <c r="BY241" s="2"/>
      <c r="BZ241" s="2"/>
      <c r="CA241" s="2"/>
      <c r="CB241" s="2"/>
      <c r="CC241" s="2"/>
      <c r="CD241" s="2"/>
      <c r="CE241" s="2"/>
      <c r="CF241" s="2"/>
      <c r="CG241" s="2"/>
    </row>
    <row r="242" spans="1:85" s="288" customFormat="1" ht="9" hidden="1" customHeight="1" thickBot="1">
      <c r="A242" s="292"/>
      <c r="B242" s="292"/>
      <c r="C242" s="292"/>
      <c r="D242" s="292"/>
      <c r="E242" s="292"/>
      <c r="F242" s="292"/>
      <c r="G242" s="293"/>
      <c r="H242" s="314"/>
      <c r="I242" s="356"/>
      <c r="J242" s="316"/>
      <c r="K242" s="316"/>
      <c r="L242" s="368"/>
      <c r="M242" s="395"/>
      <c r="N242" s="316"/>
      <c r="O242" s="396"/>
      <c r="P242" s="405"/>
      <c r="Q242" s="320"/>
      <c r="R242" s="320"/>
      <c r="S242" s="320"/>
      <c r="T242" s="320"/>
      <c r="U242" s="319"/>
      <c r="V242" s="319"/>
      <c r="W242" s="360"/>
      <c r="X242" s="411"/>
      <c r="Y242" s="359"/>
      <c r="Z242" s="360"/>
      <c r="AA242" s="412"/>
      <c r="AB242" s="323" t="s">
        <v>246</v>
      </c>
      <c r="AC242" s="324"/>
      <c r="AD242" s="324"/>
      <c r="AE242" s="324"/>
      <c r="AF242" s="324"/>
      <c r="AG242" s="324"/>
      <c r="AH242" s="324"/>
      <c r="AI242" s="324"/>
      <c r="AJ242" s="324"/>
      <c r="AK242" s="324"/>
      <c r="AL242" s="324"/>
      <c r="AM242" s="324"/>
      <c r="AN242" s="324"/>
      <c r="AO242" s="324"/>
      <c r="AP242" s="324"/>
      <c r="AQ242" s="308">
        <f t="shared" si="26"/>
        <v>0</v>
      </c>
      <c r="AR242" s="308">
        <f t="shared" si="26"/>
        <v>0</v>
      </c>
      <c r="AS242" s="309">
        <f t="shared" si="23"/>
        <v>0</v>
      </c>
      <c r="AT242" s="309">
        <f t="shared" si="23"/>
        <v>0</v>
      </c>
      <c r="AU242" s="309">
        <f t="shared" si="24"/>
        <v>0</v>
      </c>
      <c r="AV242" s="310"/>
      <c r="AW242" s="309"/>
      <c r="AX242" s="309"/>
      <c r="AY242" s="309"/>
      <c r="AZ242" s="309"/>
      <c r="BA242" s="309"/>
      <c r="BB242" s="310"/>
      <c r="BC242" s="309"/>
      <c r="BD242" s="309"/>
      <c r="BE242" s="309"/>
      <c r="BF242" s="309"/>
      <c r="BG242" s="325"/>
      <c r="BH242" s="326"/>
      <c r="BI242" s="326"/>
      <c r="BJ242" s="326"/>
      <c r="BK242" s="326"/>
      <c r="BL242" s="327"/>
      <c r="BP242" s="2"/>
      <c r="BQ242" s="2"/>
      <c r="BR242" s="2"/>
      <c r="BS242" s="2"/>
      <c r="BT242" s="2"/>
      <c r="BU242" s="2"/>
      <c r="BV242" s="2"/>
      <c r="BW242" s="2"/>
      <c r="BX242" s="2"/>
      <c r="BY242" s="2"/>
      <c r="BZ242" s="2"/>
      <c r="CA242" s="2"/>
      <c r="CB242" s="2"/>
      <c r="CC242" s="2"/>
      <c r="CD242" s="2"/>
      <c r="CE242" s="2"/>
      <c r="CF242" s="2"/>
      <c r="CG242" s="2"/>
    </row>
    <row r="243" spans="1:85" s="288" customFormat="1" ht="9" hidden="1" customHeight="1" thickBot="1">
      <c r="A243" s="292"/>
      <c r="B243" s="292"/>
      <c r="C243" s="292"/>
      <c r="D243" s="292"/>
      <c r="E243" s="292"/>
      <c r="F243" s="292"/>
      <c r="G243" s="293"/>
      <c r="H243" s="314"/>
      <c r="I243" s="356"/>
      <c r="J243" s="316"/>
      <c r="K243" s="316"/>
      <c r="L243" s="368"/>
      <c r="M243" s="395"/>
      <c r="N243" s="316"/>
      <c r="O243" s="396"/>
      <c r="P243" s="405"/>
      <c r="Q243" s="320"/>
      <c r="R243" s="320"/>
      <c r="S243" s="320"/>
      <c r="T243" s="320"/>
      <c r="U243" s="319"/>
      <c r="V243" s="319"/>
      <c r="W243" s="360"/>
      <c r="X243" s="411"/>
      <c r="Y243" s="359"/>
      <c r="Z243" s="360"/>
      <c r="AA243" s="412"/>
      <c r="AB243" s="329" t="s">
        <v>247</v>
      </c>
      <c r="AC243" s="324"/>
      <c r="AD243" s="324"/>
      <c r="AE243" s="324"/>
      <c r="AF243" s="324"/>
      <c r="AG243" s="324"/>
      <c r="AH243" s="324"/>
      <c r="AI243" s="324"/>
      <c r="AJ243" s="324"/>
      <c r="AK243" s="324"/>
      <c r="AL243" s="324"/>
      <c r="AM243" s="324"/>
      <c r="AN243" s="324"/>
      <c r="AO243" s="324"/>
      <c r="AP243" s="324"/>
      <c r="AQ243" s="308">
        <f t="shared" si="26"/>
        <v>0</v>
      </c>
      <c r="AR243" s="308">
        <f t="shared" si="26"/>
        <v>0</v>
      </c>
      <c r="AS243" s="309">
        <f t="shared" si="23"/>
        <v>0</v>
      </c>
      <c r="AT243" s="309">
        <f t="shared" si="23"/>
        <v>0</v>
      </c>
      <c r="AU243" s="309">
        <f t="shared" si="24"/>
        <v>0</v>
      </c>
      <c r="AV243" s="310"/>
      <c r="AW243" s="309"/>
      <c r="AX243" s="309"/>
      <c r="AY243" s="309"/>
      <c r="AZ243" s="309"/>
      <c r="BA243" s="309"/>
      <c r="BB243" s="310"/>
      <c r="BC243" s="309"/>
      <c r="BD243" s="309"/>
      <c r="BE243" s="309"/>
      <c r="BF243" s="309"/>
      <c r="BG243" s="325"/>
      <c r="BH243" s="326"/>
      <c r="BI243" s="326"/>
      <c r="BJ243" s="326"/>
      <c r="BK243" s="326"/>
      <c r="BL243" s="327"/>
      <c r="BP243" s="2"/>
      <c r="BQ243" s="2"/>
      <c r="BR243" s="2"/>
      <c r="BS243" s="2"/>
      <c r="BT243" s="2"/>
      <c r="BU243" s="2"/>
      <c r="BV243" s="2"/>
      <c r="BW243" s="2"/>
      <c r="BX243" s="2"/>
      <c r="BY243" s="2"/>
      <c r="BZ243" s="2"/>
      <c r="CA243" s="2"/>
      <c r="CB243" s="2"/>
      <c r="CC243" s="2"/>
      <c r="CD243" s="2"/>
      <c r="CE243" s="2"/>
      <c r="CF243" s="2"/>
      <c r="CG243" s="2"/>
    </row>
    <row r="244" spans="1:85" s="288" customFormat="1" ht="9" hidden="1" customHeight="1" thickBot="1">
      <c r="A244" s="292"/>
      <c r="B244" s="292"/>
      <c r="C244" s="292"/>
      <c r="D244" s="292"/>
      <c r="E244" s="292"/>
      <c r="F244" s="292"/>
      <c r="G244" s="293"/>
      <c r="H244" s="314"/>
      <c r="I244" s="356"/>
      <c r="J244" s="316"/>
      <c r="K244" s="316"/>
      <c r="L244" s="368"/>
      <c r="M244" s="395"/>
      <c r="N244" s="316"/>
      <c r="O244" s="396"/>
      <c r="P244" s="405"/>
      <c r="Q244" s="320"/>
      <c r="R244" s="320"/>
      <c r="S244" s="320"/>
      <c r="T244" s="320"/>
      <c r="U244" s="319"/>
      <c r="V244" s="319"/>
      <c r="W244" s="360"/>
      <c r="X244" s="411"/>
      <c r="Y244" s="359"/>
      <c r="Z244" s="360"/>
      <c r="AA244" s="412"/>
      <c r="AB244" s="331" t="s">
        <v>248</v>
      </c>
      <c r="AC244" s="332">
        <f t="shared" ref="AC244:AP244" si="29">SUM(AC238:AC243)</f>
        <v>0</v>
      </c>
      <c r="AD244" s="332">
        <f t="shared" si="29"/>
        <v>0</v>
      </c>
      <c r="AE244" s="332">
        <f t="shared" si="29"/>
        <v>0</v>
      </c>
      <c r="AF244" s="332">
        <f t="shared" si="29"/>
        <v>0</v>
      </c>
      <c r="AG244" s="332">
        <f t="shared" si="29"/>
        <v>0</v>
      </c>
      <c r="AH244" s="332">
        <f t="shared" si="29"/>
        <v>0</v>
      </c>
      <c r="AI244" s="332">
        <f t="shared" si="29"/>
        <v>0</v>
      </c>
      <c r="AJ244" s="332">
        <f t="shared" si="29"/>
        <v>0</v>
      </c>
      <c r="AK244" s="332">
        <f t="shared" si="29"/>
        <v>0</v>
      </c>
      <c r="AL244" s="332">
        <f t="shared" si="29"/>
        <v>0</v>
      </c>
      <c r="AM244" s="332">
        <f t="shared" si="29"/>
        <v>0</v>
      </c>
      <c r="AN244" s="332">
        <f t="shared" si="29"/>
        <v>0</v>
      </c>
      <c r="AO244" s="332">
        <f t="shared" si="29"/>
        <v>0</v>
      </c>
      <c r="AP244" s="332">
        <f t="shared" si="29"/>
        <v>0</v>
      </c>
      <c r="AQ244" s="308">
        <f t="shared" si="26"/>
        <v>0</v>
      </c>
      <c r="AR244" s="308">
        <f t="shared" si="26"/>
        <v>0</v>
      </c>
      <c r="AS244" s="309">
        <f t="shared" si="23"/>
        <v>0</v>
      </c>
      <c r="AT244" s="309">
        <f t="shared" si="23"/>
        <v>0</v>
      </c>
      <c r="AU244" s="309">
        <f t="shared" si="24"/>
        <v>0</v>
      </c>
      <c r="AV244" s="310"/>
      <c r="AW244" s="309"/>
      <c r="AX244" s="309"/>
      <c r="AY244" s="309"/>
      <c r="AZ244" s="309"/>
      <c r="BA244" s="309"/>
      <c r="BB244" s="310"/>
      <c r="BC244" s="309"/>
      <c r="BD244" s="309"/>
      <c r="BE244" s="309"/>
      <c r="BF244" s="309"/>
      <c r="BG244" s="325"/>
      <c r="BH244" s="326"/>
      <c r="BI244" s="326"/>
      <c r="BJ244" s="326"/>
      <c r="BK244" s="326"/>
      <c r="BL244" s="327"/>
      <c r="BP244" s="2"/>
      <c r="BQ244" s="2"/>
      <c r="BR244" s="2"/>
      <c r="BS244" s="2"/>
      <c r="BT244" s="2"/>
      <c r="BU244" s="2"/>
      <c r="BV244" s="2"/>
      <c r="BW244" s="2"/>
      <c r="BX244" s="2"/>
      <c r="BY244" s="2"/>
      <c r="BZ244" s="2"/>
      <c r="CA244" s="2"/>
      <c r="CB244" s="2"/>
      <c r="CC244" s="2"/>
      <c r="CD244" s="2"/>
      <c r="CE244" s="2"/>
      <c r="CF244" s="2"/>
      <c r="CG244" s="2"/>
    </row>
    <row r="245" spans="1:85" s="288" customFormat="1" ht="9" hidden="1" customHeight="1" thickBot="1">
      <c r="A245" s="292"/>
      <c r="B245" s="292"/>
      <c r="C245" s="292"/>
      <c r="D245" s="292"/>
      <c r="E245" s="292"/>
      <c r="F245" s="292"/>
      <c r="G245" s="293"/>
      <c r="H245" s="314"/>
      <c r="I245" s="356"/>
      <c r="J245" s="316"/>
      <c r="K245" s="316"/>
      <c r="L245" s="368"/>
      <c r="M245" s="395"/>
      <c r="N245" s="316"/>
      <c r="O245" s="396"/>
      <c r="P245" s="405"/>
      <c r="Q245" s="320"/>
      <c r="R245" s="320"/>
      <c r="S245" s="320"/>
      <c r="T245" s="320"/>
      <c r="U245" s="319"/>
      <c r="V245" s="319"/>
      <c r="W245" s="360"/>
      <c r="X245" s="411"/>
      <c r="Y245" s="359"/>
      <c r="Z245" s="360"/>
      <c r="AA245" s="412"/>
      <c r="AB245" s="323" t="s">
        <v>249</v>
      </c>
      <c r="AC245" s="324"/>
      <c r="AD245" s="324"/>
      <c r="AE245" s="324"/>
      <c r="AF245" s="324"/>
      <c r="AG245" s="324"/>
      <c r="AH245" s="324"/>
      <c r="AI245" s="324"/>
      <c r="AJ245" s="324"/>
      <c r="AK245" s="324"/>
      <c r="AL245" s="324"/>
      <c r="AM245" s="324"/>
      <c r="AN245" s="324"/>
      <c r="AO245" s="324"/>
      <c r="AP245" s="324"/>
      <c r="AQ245" s="308">
        <f t="shared" si="26"/>
        <v>0</v>
      </c>
      <c r="AR245" s="308">
        <f t="shared" si="26"/>
        <v>0</v>
      </c>
      <c r="AS245" s="309">
        <f t="shared" si="23"/>
        <v>0</v>
      </c>
      <c r="AT245" s="309">
        <f t="shared" si="23"/>
        <v>0</v>
      </c>
      <c r="AU245" s="309">
        <f t="shared" si="24"/>
        <v>0</v>
      </c>
      <c r="AV245" s="310"/>
      <c r="AW245" s="309"/>
      <c r="AX245" s="309"/>
      <c r="AY245" s="309"/>
      <c r="AZ245" s="309"/>
      <c r="BA245" s="309"/>
      <c r="BB245" s="310"/>
      <c r="BC245" s="309"/>
      <c r="BD245" s="309"/>
      <c r="BE245" s="309"/>
      <c r="BF245" s="309"/>
      <c r="BG245" s="325"/>
      <c r="BH245" s="326"/>
      <c r="BI245" s="326"/>
      <c r="BJ245" s="326"/>
      <c r="BK245" s="326"/>
      <c r="BL245" s="327"/>
      <c r="BP245" s="2"/>
      <c r="BQ245" s="2"/>
      <c r="BR245" s="2"/>
      <c r="BS245" s="2"/>
      <c r="BT245" s="2"/>
      <c r="BU245" s="2"/>
      <c r="BV245" s="2"/>
      <c r="BW245" s="2"/>
      <c r="BX245" s="2"/>
      <c r="BY245" s="2"/>
      <c r="BZ245" s="2"/>
      <c r="CA245" s="2"/>
      <c r="CB245" s="2"/>
      <c r="CC245" s="2"/>
      <c r="CD245" s="2"/>
      <c r="CE245" s="2"/>
      <c r="CF245" s="2"/>
      <c r="CG245" s="2"/>
    </row>
    <row r="246" spans="1:85" s="288" customFormat="1" ht="9" hidden="1" customHeight="1" thickBot="1">
      <c r="A246" s="292"/>
      <c r="B246" s="292"/>
      <c r="C246" s="292"/>
      <c r="D246" s="292"/>
      <c r="E246" s="292"/>
      <c r="F246" s="292"/>
      <c r="G246" s="293"/>
      <c r="H246" s="314"/>
      <c r="I246" s="356"/>
      <c r="J246" s="316"/>
      <c r="K246" s="316"/>
      <c r="L246" s="368"/>
      <c r="M246" s="395"/>
      <c r="N246" s="316"/>
      <c r="O246" s="396"/>
      <c r="P246" s="405"/>
      <c r="Q246" s="320"/>
      <c r="R246" s="320"/>
      <c r="S246" s="320"/>
      <c r="T246" s="320"/>
      <c r="U246" s="319"/>
      <c r="V246" s="319"/>
      <c r="W246" s="360"/>
      <c r="X246" s="413"/>
      <c r="Y246" s="359"/>
      <c r="Z246" s="360"/>
      <c r="AA246" s="412"/>
      <c r="AB246" s="323" t="s">
        <v>250</v>
      </c>
      <c r="AC246" s="324"/>
      <c r="AD246" s="324"/>
      <c r="AE246" s="324"/>
      <c r="AF246" s="324"/>
      <c r="AG246" s="324"/>
      <c r="AH246" s="324"/>
      <c r="AI246" s="324"/>
      <c r="AJ246" s="324"/>
      <c r="AK246" s="324"/>
      <c r="AL246" s="324"/>
      <c r="AM246" s="324"/>
      <c r="AN246" s="324"/>
      <c r="AO246" s="324"/>
      <c r="AP246" s="324"/>
      <c r="AQ246" s="308">
        <f t="shared" si="26"/>
        <v>0</v>
      </c>
      <c r="AR246" s="308">
        <f t="shared" si="26"/>
        <v>0</v>
      </c>
      <c r="AS246" s="309">
        <f t="shared" si="23"/>
        <v>0</v>
      </c>
      <c r="AT246" s="309">
        <f t="shared" si="23"/>
        <v>0</v>
      </c>
      <c r="AU246" s="309">
        <f t="shared" si="24"/>
        <v>0</v>
      </c>
      <c r="AV246" s="310"/>
      <c r="AW246" s="309"/>
      <c r="AX246" s="309"/>
      <c r="AY246" s="309"/>
      <c r="AZ246" s="309"/>
      <c r="BA246" s="309"/>
      <c r="BB246" s="310"/>
      <c r="BC246" s="309"/>
      <c r="BD246" s="309"/>
      <c r="BE246" s="309"/>
      <c r="BF246" s="309"/>
      <c r="BG246" s="325"/>
      <c r="BH246" s="326"/>
      <c r="BI246" s="326"/>
      <c r="BJ246" s="326"/>
      <c r="BK246" s="326"/>
      <c r="BL246" s="327"/>
      <c r="BP246" s="2"/>
      <c r="BQ246" s="2"/>
      <c r="BR246" s="2"/>
      <c r="BS246" s="2"/>
      <c r="BT246" s="2"/>
      <c r="BU246" s="2"/>
      <c r="BV246" s="2"/>
      <c r="BW246" s="2"/>
      <c r="BX246" s="2"/>
      <c r="BY246" s="2"/>
      <c r="BZ246" s="2"/>
      <c r="CA246" s="2"/>
      <c r="CB246" s="2"/>
      <c r="CC246" s="2"/>
      <c r="CD246" s="2"/>
      <c r="CE246" s="2"/>
      <c r="CF246" s="2"/>
      <c r="CG246" s="2"/>
    </row>
    <row r="247" spans="1:85" s="288" customFormat="1" ht="9" hidden="1" customHeight="1" thickBot="1">
      <c r="A247" s="292"/>
      <c r="B247" s="292"/>
      <c r="C247" s="292"/>
      <c r="D247" s="292"/>
      <c r="E247" s="292"/>
      <c r="F247" s="292"/>
      <c r="G247" s="293"/>
      <c r="H247" s="314"/>
      <c r="I247" s="356"/>
      <c r="J247" s="316"/>
      <c r="K247" s="316"/>
      <c r="L247" s="368"/>
      <c r="M247" s="395"/>
      <c r="N247" s="316"/>
      <c r="O247" s="396"/>
      <c r="P247" s="405"/>
      <c r="Q247" s="320"/>
      <c r="R247" s="320"/>
      <c r="S247" s="320"/>
      <c r="T247" s="320"/>
      <c r="U247" s="319"/>
      <c r="V247" s="319"/>
      <c r="W247" s="360"/>
      <c r="X247" s="414" t="s">
        <v>324</v>
      </c>
      <c r="Y247" s="359"/>
      <c r="Z247" s="360"/>
      <c r="AA247" s="412"/>
      <c r="AB247" s="329" t="s">
        <v>251</v>
      </c>
      <c r="AC247" s="324"/>
      <c r="AD247" s="324"/>
      <c r="AE247" s="324"/>
      <c r="AF247" s="324"/>
      <c r="AG247" s="324"/>
      <c r="AH247" s="324"/>
      <c r="AI247" s="324"/>
      <c r="AJ247" s="324"/>
      <c r="AK247" s="324"/>
      <c r="AL247" s="324"/>
      <c r="AM247" s="324"/>
      <c r="AN247" s="324"/>
      <c r="AO247" s="324"/>
      <c r="AP247" s="324"/>
      <c r="AQ247" s="308">
        <f t="shared" si="26"/>
        <v>0</v>
      </c>
      <c r="AR247" s="308">
        <f t="shared" si="26"/>
        <v>0</v>
      </c>
      <c r="AS247" s="309">
        <f t="shared" si="23"/>
        <v>0</v>
      </c>
      <c r="AT247" s="309">
        <f t="shared" si="23"/>
        <v>0</v>
      </c>
      <c r="AU247" s="309">
        <f t="shared" si="24"/>
        <v>0</v>
      </c>
      <c r="AV247" s="310"/>
      <c r="AW247" s="309"/>
      <c r="AX247" s="309"/>
      <c r="AY247" s="309"/>
      <c r="AZ247" s="309"/>
      <c r="BA247" s="309"/>
      <c r="BB247" s="310"/>
      <c r="BC247" s="309"/>
      <c r="BD247" s="309"/>
      <c r="BE247" s="309"/>
      <c r="BF247" s="309"/>
      <c r="BG247" s="325"/>
      <c r="BH247" s="326"/>
      <c r="BI247" s="326"/>
      <c r="BJ247" s="326"/>
      <c r="BK247" s="326"/>
      <c r="BL247" s="327"/>
      <c r="BP247" s="2"/>
      <c r="BQ247" s="2"/>
      <c r="BR247" s="2"/>
      <c r="BS247" s="2"/>
      <c r="BT247" s="2"/>
      <c r="BU247" s="2"/>
      <c r="BV247" s="2"/>
      <c r="BW247" s="2"/>
      <c r="BX247" s="2"/>
      <c r="BY247" s="2"/>
      <c r="BZ247" s="2"/>
      <c r="CA247" s="2"/>
      <c r="CB247" s="2"/>
      <c r="CC247" s="2"/>
      <c r="CD247" s="2"/>
      <c r="CE247" s="2"/>
      <c r="CF247" s="2"/>
      <c r="CG247" s="2"/>
    </row>
    <row r="248" spans="1:85" s="288" customFormat="1" ht="9" hidden="1" customHeight="1" thickBot="1">
      <c r="A248" s="292"/>
      <c r="B248" s="292"/>
      <c r="C248" s="292"/>
      <c r="D248" s="292"/>
      <c r="E248" s="292"/>
      <c r="F248" s="292"/>
      <c r="G248" s="293"/>
      <c r="H248" s="314"/>
      <c r="I248" s="356"/>
      <c r="J248" s="316"/>
      <c r="K248" s="316"/>
      <c r="L248" s="368"/>
      <c r="M248" s="395"/>
      <c r="N248" s="316"/>
      <c r="O248" s="396"/>
      <c r="P248" s="405"/>
      <c r="Q248" s="320"/>
      <c r="R248" s="320"/>
      <c r="S248" s="320"/>
      <c r="T248" s="320"/>
      <c r="U248" s="319"/>
      <c r="V248" s="319"/>
      <c r="W248" s="360"/>
      <c r="X248" s="415"/>
      <c r="Y248" s="359"/>
      <c r="Z248" s="360"/>
      <c r="AA248" s="412"/>
      <c r="AB248" s="329" t="s">
        <v>252</v>
      </c>
      <c r="AC248" s="324"/>
      <c r="AD248" s="324"/>
      <c r="AE248" s="324"/>
      <c r="AF248" s="324"/>
      <c r="AG248" s="324"/>
      <c r="AH248" s="324"/>
      <c r="AI248" s="324"/>
      <c r="AJ248" s="324"/>
      <c r="AK248" s="324"/>
      <c r="AL248" s="324"/>
      <c r="AM248" s="324"/>
      <c r="AN248" s="324"/>
      <c r="AO248" s="324"/>
      <c r="AP248" s="324"/>
      <c r="AQ248" s="308">
        <f t="shared" si="26"/>
        <v>0</v>
      </c>
      <c r="AR248" s="308">
        <f t="shared" si="26"/>
        <v>0</v>
      </c>
      <c r="AS248" s="309">
        <f t="shared" si="23"/>
        <v>0</v>
      </c>
      <c r="AT248" s="309">
        <f t="shared" si="23"/>
        <v>0</v>
      </c>
      <c r="AU248" s="309">
        <f t="shared" si="24"/>
        <v>0</v>
      </c>
      <c r="AV248" s="310"/>
      <c r="AW248" s="309"/>
      <c r="AX248" s="309"/>
      <c r="AY248" s="309"/>
      <c r="AZ248" s="309"/>
      <c r="BA248" s="309"/>
      <c r="BB248" s="310"/>
      <c r="BC248" s="309"/>
      <c r="BD248" s="309"/>
      <c r="BE248" s="309"/>
      <c r="BF248" s="309"/>
      <c r="BG248" s="325"/>
      <c r="BH248" s="326"/>
      <c r="BI248" s="326"/>
      <c r="BJ248" s="326"/>
      <c r="BK248" s="326"/>
      <c r="BL248" s="327"/>
      <c r="BP248" s="2"/>
      <c r="BQ248" s="2"/>
      <c r="BR248" s="2"/>
      <c r="BS248" s="2"/>
      <c r="BT248" s="2"/>
      <c r="BU248" s="2"/>
      <c r="BV248" s="2"/>
      <c r="BW248" s="2"/>
      <c r="BX248" s="2"/>
      <c r="BY248" s="2"/>
      <c r="BZ248" s="2"/>
      <c r="CA248" s="2"/>
      <c r="CB248" s="2"/>
      <c r="CC248" s="2"/>
      <c r="CD248" s="2"/>
      <c r="CE248" s="2"/>
      <c r="CF248" s="2"/>
      <c r="CG248" s="2"/>
    </row>
    <row r="249" spans="1:85" s="288" customFormat="1" ht="9" hidden="1" customHeight="1" thickBot="1">
      <c r="A249" s="292"/>
      <c r="B249" s="292"/>
      <c r="C249" s="292"/>
      <c r="D249" s="292"/>
      <c r="E249" s="292"/>
      <c r="F249" s="292"/>
      <c r="G249" s="293"/>
      <c r="H249" s="314"/>
      <c r="I249" s="356"/>
      <c r="J249" s="316"/>
      <c r="K249" s="316"/>
      <c r="L249" s="368"/>
      <c r="M249" s="395"/>
      <c r="N249" s="316"/>
      <c r="O249" s="396"/>
      <c r="P249" s="405"/>
      <c r="Q249" s="320"/>
      <c r="R249" s="320"/>
      <c r="S249" s="320"/>
      <c r="T249" s="320"/>
      <c r="U249" s="319"/>
      <c r="V249" s="319"/>
      <c r="W249" s="360"/>
      <c r="X249" s="415"/>
      <c r="Y249" s="359"/>
      <c r="Z249" s="360"/>
      <c r="AA249" s="412"/>
      <c r="AB249" s="329" t="s">
        <v>253</v>
      </c>
      <c r="AC249" s="324"/>
      <c r="AD249" s="324"/>
      <c r="AE249" s="324"/>
      <c r="AF249" s="324"/>
      <c r="AG249" s="324"/>
      <c r="AH249" s="324"/>
      <c r="AI249" s="324"/>
      <c r="AJ249" s="324"/>
      <c r="AK249" s="324"/>
      <c r="AL249" s="324"/>
      <c r="AM249" s="324"/>
      <c r="AN249" s="324"/>
      <c r="AO249" s="324"/>
      <c r="AP249" s="324"/>
      <c r="AQ249" s="308">
        <f t="shared" si="26"/>
        <v>0</v>
      </c>
      <c r="AR249" s="308">
        <f t="shared" si="26"/>
        <v>0</v>
      </c>
      <c r="AS249" s="309">
        <f t="shared" si="23"/>
        <v>0</v>
      </c>
      <c r="AT249" s="309">
        <f t="shared" si="23"/>
        <v>0</v>
      </c>
      <c r="AU249" s="309">
        <f t="shared" si="24"/>
        <v>0</v>
      </c>
      <c r="AV249" s="310"/>
      <c r="AW249" s="309"/>
      <c r="AX249" s="309"/>
      <c r="AY249" s="309"/>
      <c r="AZ249" s="309"/>
      <c r="BA249" s="309"/>
      <c r="BB249" s="310"/>
      <c r="BC249" s="309"/>
      <c r="BD249" s="309"/>
      <c r="BE249" s="309"/>
      <c r="BF249" s="309"/>
      <c r="BG249" s="325"/>
      <c r="BH249" s="326"/>
      <c r="BI249" s="326"/>
      <c r="BJ249" s="326"/>
      <c r="BK249" s="326"/>
      <c r="BL249" s="327"/>
      <c r="BP249" s="2"/>
      <c r="BQ249" s="2"/>
      <c r="BR249" s="2"/>
      <c r="BS249" s="2"/>
      <c r="BT249" s="2"/>
      <c r="BU249" s="2"/>
      <c r="BV249" s="2"/>
      <c r="BW249" s="2"/>
      <c r="BX249" s="2"/>
      <c r="BY249" s="2"/>
      <c r="BZ249" s="2"/>
      <c r="CA249" s="2"/>
      <c r="CB249" s="2"/>
      <c r="CC249" s="2"/>
      <c r="CD249" s="2"/>
      <c r="CE249" s="2"/>
      <c r="CF249" s="2"/>
      <c r="CG249" s="2"/>
    </row>
    <row r="250" spans="1:85" s="288" customFormat="1" ht="9" hidden="1" customHeight="1" thickBot="1">
      <c r="A250" s="292"/>
      <c r="B250" s="292"/>
      <c r="C250" s="292"/>
      <c r="D250" s="292"/>
      <c r="E250" s="292"/>
      <c r="F250" s="292"/>
      <c r="G250" s="293"/>
      <c r="H250" s="314"/>
      <c r="I250" s="356"/>
      <c r="J250" s="316"/>
      <c r="K250" s="316"/>
      <c r="L250" s="368"/>
      <c r="M250" s="395"/>
      <c r="N250" s="316"/>
      <c r="O250" s="396"/>
      <c r="P250" s="405"/>
      <c r="Q250" s="320"/>
      <c r="R250" s="320"/>
      <c r="S250" s="320"/>
      <c r="T250" s="320"/>
      <c r="U250" s="319"/>
      <c r="V250" s="319"/>
      <c r="W250" s="360"/>
      <c r="X250" s="415"/>
      <c r="Y250" s="359"/>
      <c r="Z250" s="360"/>
      <c r="AA250" s="412"/>
      <c r="AB250" s="329" t="s">
        <v>254</v>
      </c>
      <c r="AC250" s="324"/>
      <c r="AD250" s="324"/>
      <c r="AE250" s="324"/>
      <c r="AF250" s="324"/>
      <c r="AG250" s="324"/>
      <c r="AH250" s="324"/>
      <c r="AI250" s="324"/>
      <c r="AJ250" s="324"/>
      <c r="AK250" s="324"/>
      <c r="AL250" s="324"/>
      <c r="AM250" s="324"/>
      <c r="AN250" s="324"/>
      <c r="AO250" s="324"/>
      <c r="AP250" s="324"/>
      <c r="AQ250" s="308">
        <f t="shared" si="26"/>
        <v>0</v>
      </c>
      <c r="AR250" s="308">
        <f t="shared" si="26"/>
        <v>0</v>
      </c>
      <c r="AS250" s="309">
        <f t="shared" si="23"/>
        <v>0</v>
      </c>
      <c r="AT250" s="309">
        <f t="shared" si="23"/>
        <v>0</v>
      </c>
      <c r="AU250" s="309">
        <f t="shared" si="24"/>
        <v>0</v>
      </c>
      <c r="AV250" s="310"/>
      <c r="AW250" s="309"/>
      <c r="AX250" s="309"/>
      <c r="AY250" s="309"/>
      <c r="AZ250" s="309"/>
      <c r="BA250" s="309"/>
      <c r="BB250" s="310"/>
      <c r="BC250" s="309"/>
      <c r="BD250" s="309"/>
      <c r="BE250" s="309"/>
      <c r="BF250" s="309"/>
      <c r="BG250" s="325"/>
      <c r="BH250" s="326"/>
      <c r="BI250" s="326"/>
      <c r="BJ250" s="326"/>
      <c r="BK250" s="326"/>
      <c r="BL250" s="327"/>
      <c r="BP250" s="2"/>
      <c r="BQ250" s="2"/>
      <c r="BR250" s="2"/>
      <c r="BS250" s="2"/>
      <c r="BT250" s="2"/>
      <c r="BU250" s="2"/>
      <c r="BV250" s="2"/>
      <c r="BW250" s="2"/>
      <c r="BX250" s="2"/>
      <c r="BY250" s="2"/>
      <c r="BZ250" s="2"/>
      <c r="CA250" s="2"/>
      <c r="CB250" s="2"/>
      <c r="CC250" s="2"/>
      <c r="CD250" s="2"/>
      <c r="CE250" s="2"/>
      <c r="CF250" s="2"/>
      <c r="CG250" s="2"/>
    </row>
    <row r="251" spans="1:85" s="288" customFormat="1" ht="9" hidden="1" customHeight="1" thickBot="1">
      <c r="A251" s="292"/>
      <c r="B251" s="292"/>
      <c r="C251" s="292"/>
      <c r="D251" s="292"/>
      <c r="E251" s="292"/>
      <c r="F251" s="292"/>
      <c r="G251" s="293"/>
      <c r="H251" s="314"/>
      <c r="I251" s="356"/>
      <c r="J251" s="316"/>
      <c r="K251" s="316"/>
      <c r="L251" s="368"/>
      <c r="M251" s="395"/>
      <c r="N251" s="316"/>
      <c r="O251" s="396"/>
      <c r="P251" s="405"/>
      <c r="Q251" s="320"/>
      <c r="R251" s="320"/>
      <c r="S251" s="320"/>
      <c r="T251" s="320"/>
      <c r="U251" s="319"/>
      <c r="V251" s="319"/>
      <c r="W251" s="360"/>
      <c r="X251" s="415"/>
      <c r="Y251" s="359"/>
      <c r="Z251" s="360"/>
      <c r="AA251" s="412"/>
      <c r="AB251" s="329" t="s">
        <v>255</v>
      </c>
      <c r="AC251" s="324"/>
      <c r="AD251" s="324"/>
      <c r="AE251" s="324"/>
      <c r="AF251" s="324"/>
      <c r="AG251" s="324"/>
      <c r="AH251" s="324"/>
      <c r="AI251" s="324"/>
      <c r="AJ251" s="324"/>
      <c r="AK251" s="324"/>
      <c r="AL251" s="324"/>
      <c r="AM251" s="324"/>
      <c r="AN251" s="324"/>
      <c r="AO251" s="324"/>
      <c r="AP251" s="324"/>
      <c r="AQ251" s="308">
        <f t="shared" si="26"/>
        <v>0</v>
      </c>
      <c r="AR251" s="308">
        <f t="shared" si="26"/>
        <v>0</v>
      </c>
      <c r="AS251" s="309">
        <f t="shared" si="23"/>
        <v>0</v>
      </c>
      <c r="AT251" s="309">
        <f t="shared" si="23"/>
        <v>0</v>
      </c>
      <c r="AU251" s="309">
        <f t="shared" si="24"/>
        <v>0</v>
      </c>
      <c r="AV251" s="310"/>
      <c r="AW251" s="309"/>
      <c r="AX251" s="309"/>
      <c r="AY251" s="309"/>
      <c r="AZ251" s="309"/>
      <c r="BA251" s="309"/>
      <c r="BB251" s="310"/>
      <c r="BC251" s="309"/>
      <c r="BD251" s="309"/>
      <c r="BE251" s="309"/>
      <c r="BF251" s="309"/>
      <c r="BG251" s="325"/>
      <c r="BH251" s="326"/>
      <c r="BI251" s="326"/>
      <c r="BJ251" s="326"/>
      <c r="BK251" s="326"/>
      <c r="BL251" s="327"/>
      <c r="BP251" s="2"/>
      <c r="BQ251" s="2"/>
      <c r="BR251" s="2"/>
      <c r="BS251" s="2"/>
      <c r="BT251" s="2"/>
      <c r="BU251" s="2"/>
      <c r="BV251" s="2"/>
      <c r="BW251" s="2"/>
      <c r="BX251" s="2"/>
      <c r="BY251" s="2"/>
      <c r="BZ251" s="2"/>
      <c r="CA251" s="2"/>
      <c r="CB251" s="2"/>
      <c r="CC251" s="2"/>
      <c r="CD251" s="2"/>
      <c r="CE251" s="2"/>
      <c r="CF251" s="2"/>
      <c r="CG251" s="2"/>
    </row>
    <row r="252" spans="1:85" s="288" customFormat="1" ht="9" hidden="1" customHeight="1" thickBot="1">
      <c r="A252" s="292"/>
      <c r="B252" s="292"/>
      <c r="C252" s="292"/>
      <c r="D252" s="292"/>
      <c r="E252" s="292"/>
      <c r="F252" s="292"/>
      <c r="G252" s="293"/>
      <c r="H252" s="314"/>
      <c r="I252" s="356"/>
      <c r="J252" s="316"/>
      <c r="K252" s="316"/>
      <c r="L252" s="368"/>
      <c r="M252" s="395"/>
      <c r="N252" s="316"/>
      <c r="O252" s="396"/>
      <c r="P252" s="405"/>
      <c r="Q252" s="320"/>
      <c r="R252" s="320"/>
      <c r="S252" s="320"/>
      <c r="T252" s="320"/>
      <c r="U252" s="319"/>
      <c r="V252" s="319"/>
      <c r="W252" s="360"/>
      <c r="X252" s="415"/>
      <c r="Y252" s="359"/>
      <c r="Z252" s="360"/>
      <c r="AA252" s="412"/>
      <c r="AB252" s="331" t="s">
        <v>256</v>
      </c>
      <c r="AC252" s="332">
        <f t="shared" ref="AC252:AP252" si="30">SUM(AC246:AC251)+IF(AC244=0,AC245,AC244)</f>
        <v>0</v>
      </c>
      <c r="AD252" s="332">
        <f t="shared" si="30"/>
        <v>0</v>
      </c>
      <c r="AE252" s="332">
        <f t="shared" si="30"/>
        <v>0</v>
      </c>
      <c r="AF252" s="332">
        <f t="shared" si="30"/>
        <v>0</v>
      </c>
      <c r="AG252" s="332">
        <f t="shared" si="30"/>
        <v>0</v>
      </c>
      <c r="AH252" s="332">
        <f t="shared" si="30"/>
        <v>0</v>
      </c>
      <c r="AI252" s="332">
        <f t="shared" si="30"/>
        <v>0</v>
      </c>
      <c r="AJ252" s="332">
        <f t="shared" si="30"/>
        <v>0</v>
      </c>
      <c r="AK252" s="332">
        <f t="shared" si="30"/>
        <v>0</v>
      </c>
      <c r="AL252" s="332">
        <f t="shared" si="30"/>
        <v>0</v>
      </c>
      <c r="AM252" s="332">
        <f t="shared" si="30"/>
        <v>0</v>
      </c>
      <c r="AN252" s="332">
        <f t="shared" si="30"/>
        <v>0</v>
      </c>
      <c r="AO252" s="332">
        <f t="shared" si="30"/>
        <v>0</v>
      </c>
      <c r="AP252" s="332">
        <f t="shared" si="30"/>
        <v>0</v>
      </c>
      <c r="AQ252" s="308">
        <f t="shared" si="26"/>
        <v>0</v>
      </c>
      <c r="AR252" s="308">
        <f t="shared" si="26"/>
        <v>0</v>
      </c>
      <c r="AS252" s="309">
        <f t="shared" si="23"/>
        <v>0</v>
      </c>
      <c r="AT252" s="309">
        <f t="shared" si="23"/>
        <v>0</v>
      </c>
      <c r="AU252" s="309">
        <f t="shared" si="24"/>
        <v>0</v>
      </c>
      <c r="AV252" s="310"/>
      <c r="AW252" s="309"/>
      <c r="AX252" s="309"/>
      <c r="AY252" s="309"/>
      <c r="AZ252" s="309"/>
      <c r="BA252" s="309"/>
      <c r="BB252" s="310"/>
      <c r="BC252" s="309"/>
      <c r="BD252" s="309"/>
      <c r="BE252" s="309"/>
      <c r="BF252" s="309"/>
      <c r="BG252" s="325"/>
      <c r="BH252" s="326"/>
      <c r="BI252" s="326"/>
      <c r="BJ252" s="326"/>
      <c r="BK252" s="326"/>
      <c r="BL252" s="327"/>
      <c r="BP252" s="2"/>
      <c r="BQ252" s="2"/>
      <c r="BR252" s="2"/>
      <c r="BS252" s="2"/>
      <c r="BT252" s="2"/>
      <c r="BU252" s="2"/>
      <c r="BV252" s="2"/>
      <c r="BW252" s="2"/>
      <c r="BX252" s="2"/>
      <c r="BY252" s="2"/>
      <c r="BZ252" s="2"/>
      <c r="CA252" s="2"/>
      <c r="CB252" s="2"/>
      <c r="CC252" s="2"/>
      <c r="CD252" s="2"/>
      <c r="CE252" s="2"/>
      <c r="CF252" s="2"/>
      <c r="CG252" s="2"/>
    </row>
    <row r="253" spans="1:85" s="288" customFormat="1" ht="9" hidden="1" customHeight="1" thickBot="1">
      <c r="A253" s="292"/>
      <c r="B253" s="292"/>
      <c r="C253" s="292"/>
      <c r="D253" s="292"/>
      <c r="E253" s="292"/>
      <c r="F253" s="292"/>
      <c r="G253" s="293"/>
      <c r="H253" s="314"/>
      <c r="I253" s="356"/>
      <c r="J253" s="316"/>
      <c r="K253" s="316"/>
      <c r="L253" s="368"/>
      <c r="M253" s="395"/>
      <c r="N253" s="316"/>
      <c r="O253" s="396"/>
      <c r="P253" s="405"/>
      <c r="Q253" s="320"/>
      <c r="R253" s="320"/>
      <c r="S253" s="320"/>
      <c r="T253" s="320"/>
      <c r="U253" s="319"/>
      <c r="V253" s="319"/>
      <c r="W253" s="360"/>
      <c r="X253" s="415"/>
      <c r="Y253" s="359"/>
      <c r="Z253" s="360"/>
      <c r="AA253" s="412"/>
      <c r="AB253" s="406"/>
      <c r="AC253" s="407"/>
      <c r="AD253" s="407"/>
      <c r="AE253" s="407"/>
      <c r="AF253" s="407"/>
      <c r="AG253" s="407"/>
      <c r="AH253" s="407"/>
      <c r="AI253" s="407"/>
      <c r="AJ253" s="407"/>
      <c r="AK253" s="407"/>
      <c r="AL253" s="407"/>
      <c r="AM253" s="407"/>
      <c r="AN253" s="407"/>
      <c r="AO253" s="407"/>
      <c r="AP253" s="407"/>
      <c r="AQ253" s="308">
        <f t="shared" si="26"/>
        <v>0</v>
      </c>
      <c r="AR253" s="308">
        <f t="shared" si="26"/>
        <v>0</v>
      </c>
      <c r="AS253" s="309">
        <f t="shared" si="23"/>
        <v>0</v>
      </c>
      <c r="AT253" s="309">
        <f t="shared" si="23"/>
        <v>0</v>
      </c>
      <c r="AU253" s="309">
        <f t="shared" si="24"/>
        <v>0</v>
      </c>
      <c r="AV253" s="310"/>
      <c r="AW253" s="309"/>
      <c r="AX253" s="309"/>
      <c r="AY253" s="309"/>
      <c r="AZ253" s="309"/>
      <c r="BA253" s="309"/>
      <c r="BB253" s="310"/>
      <c r="BC253" s="309"/>
      <c r="BD253" s="309"/>
      <c r="BE253" s="309"/>
      <c r="BF253" s="309"/>
      <c r="BG253" s="325"/>
      <c r="BH253" s="326"/>
      <c r="BI253" s="326"/>
      <c r="BJ253" s="326"/>
      <c r="BK253" s="326"/>
      <c r="BL253" s="327"/>
      <c r="BP253" s="2"/>
      <c r="BQ253" s="2"/>
      <c r="BR253" s="2"/>
      <c r="BS253" s="2"/>
      <c r="BT253" s="2"/>
      <c r="BU253" s="2"/>
      <c r="BV253" s="2"/>
      <c r="BW253" s="2"/>
      <c r="BX253" s="2"/>
      <c r="BY253" s="2"/>
      <c r="BZ253" s="2"/>
      <c r="CA253" s="2"/>
      <c r="CB253" s="2"/>
      <c r="CC253" s="2"/>
      <c r="CD253" s="2"/>
      <c r="CE253" s="2"/>
      <c r="CF253" s="2"/>
      <c r="CG253" s="2"/>
    </row>
    <row r="254" spans="1:85" s="288" customFormat="1" ht="9" hidden="1" customHeight="1" thickBot="1">
      <c r="A254" s="292"/>
      <c r="B254" s="292"/>
      <c r="C254" s="292"/>
      <c r="D254" s="292"/>
      <c r="E254" s="292"/>
      <c r="F254" s="292"/>
      <c r="G254" s="293"/>
      <c r="H254" s="334"/>
      <c r="I254" s="361"/>
      <c r="J254" s="336"/>
      <c r="K254" s="336"/>
      <c r="L254" s="370"/>
      <c r="M254" s="399"/>
      <c r="N254" s="336"/>
      <c r="O254" s="400"/>
      <c r="P254" s="408"/>
      <c r="Q254" s="340"/>
      <c r="R254" s="340"/>
      <c r="S254" s="340"/>
      <c r="T254" s="340"/>
      <c r="U254" s="339"/>
      <c r="V254" s="339"/>
      <c r="W254" s="365"/>
      <c r="X254" s="415"/>
      <c r="Y254" s="364"/>
      <c r="Z254" s="365"/>
      <c r="AA254" s="416"/>
      <c r="AB254" s="345" t="s">
        <v>257</v>
      </c>
      <c r="AC254" s="346"/>
      <c r="AD254" s="346"/>
      <c r="AE254" s="346"/>
      <c r="AF254" s="346"/>
      <c r="AG254" s="346"/>
      <c r="AH254" s="346"/>
      <c r="AI254" s="346"/>
      <c r="AJ254" s="346"/>
      <c r="AK254" s="346"/>
      <c r="AL254" s="346"/>
      <c r="AM254" s="346"/>
      <c r="AN254" s="346"/>
      <c r="AO254" s="346"/>
      <c r="AP254" s="346"/>
      <c r="AQ254" s="308">
        <f t="shared" si="26"/>
        <v>0</v>
      </c>
      <c r="AR254" s="308">
        <f t="shared" si="26"/>
        <v>0</v>
      </c>
      <c r="AS254" s="309">
        <f t="shared" si="23"/>
        <v>0</v>
      </c>
      <c r="AT254" s="309">
        <f t="shared" si="23"/>
        <v>0</v>
      </c>
      <c r="AU254" s="309">
        <f t="shared" si="24"/>
        <v>0</v>
      </c>
      <c r="AV254" s="310"/>
      <c r="AW254" s="309"/>
      <c r="AX254" s="309"/>
      <c r="AY254" s="309"/>
      <c r="AZ254" s="309"/>
      <c r="BA254" s="309"/>
      <c r="BB254" s="310"/>
      <c r="BC254" s="309"/>
      <c r="BD254" s="309"/>
      <c r="BE254" s="309"/>
      <c r="BF254" s="309"/>
      <c r="BG254" s="347"/>
      <c r="BH254" s="348"/>
      <c r="BI254" s="348"/>
      <c r="BJ254" s="348"/>
      <c r="BK254" s="348"/>
      <c r="BL254" s="349"/>
      <c r="BP254" s="2"/>
      <c r="BQ254" s="2"/>
      <c r="BR254" s="2"/>
      <c r="BS254" s="2"/>
      <c r="BT254" s="2"/>
      <c r="BU254" s="2"/>
      <c r="BV254" s="2"/>
      <c r="BW254" s="2"/>
      <c r="BX254" s="2"/>
      <c r="BY254" s="2"/>
      <c r="BZ254" s="2"/>
      <c r="CA254" s="2"/>
      <c r="CB254" s="2"/>
      <c r="CC254" s="2"/>
      <c r="CD254" s="2"/>
      <c r="CE254" s="2"/>
      <c r="CF254" s="2"/>
      <c r="CG254" s="2"/>
    </row>
    <row r="255" spans="1:85" s="288" customFormat="1" ht="105" customHeight="1" thickBot="1">
      <c r="A255" s="292" t="s">
        <v>325</v>
      </c>
      <c r="B255" s="292" t="s">
        <v>325</v>
      </c>
      <c r="C255" s="292"/>
      <c r="D255" s="292"/>
      <c r="E255" s="292"/>
      <c r="F255" s="292"/>
      <c r="G255" s="293"/>
      <c r="H255" s="417"/>
      <c r="I255" s="418" t="s">
        <v>326</v>
      </c>
      <c r="J255" s="419"/>
      <c r="K255" s="419"/>
      <c r="L255" s="370"/>
      <c r="M255" s="420">
        <v>0</v>
      </c>
      <c r="N255" s="370" t="s">
        <v>327</v>
      </c>
      <c r="O255" s="421">
        <v>0.27</v>
      </c>
      <c r="P255" s="422">
        <v>0.127</v>
      </c>
      <c r="Q255" s="423">
        <f>SUMIF('Actividades inversión 876'!$B$15:$B$52,'Metas inversión 876'!$B255,'Actividades inversión 876'!M$15:M$52)</f>
        <v>127468122400</v>
      </c>
      <c r="R255" s="423">
        <f>SUMIF('Actividades inversión 876'!$B$15:$B$52,'Metas inversión 876'!$B255,'Actividades inversión 876'!N$15:N$52)</f>
        <v>122237320480</v>
      </c>
      <c r="S255" s="423">
        <f>SUMIF('Actividades inversión 876'!$B$15:$B$52,'Metas inversión 876'!$B255,'Actividades inversión 876'!O$15:O$52)</f>
        <v>181920480</v>
      </c>
      <c r="T255" s="423">
        <f>SUMIF('Actividades inversión 876'!$B$15:$B$52,'Metas inversión 876'!$B255,'Actividades inversión 876'!P$15:P$52)</f>
        <v>36978500</v>
      </c>
      <c r="U255" s="424">
        <f>SUMIF('Actividades inversión 876'!$B$15:$B$52,'Metas inversión 876'!$B255,'Actividades inversión 876'!Q$15:Q$52)</f>
        <v>10502022716</v>
      </c>
      <c r="V255" s="424">
        <f>SUMIF('Actividades inversión 876'!$B$15:$B$52,'Metas inversión 876'!$B255,'Actividades inversión 876'!R$15:R$52)</f>
        <v>375262637</v>
      </c>
      <c r="W255" s="342" t="s">
        <v>328</v>
      </c>
      <c r="X255" s="425" t="s">
        <v>329</v>
      </c>
      <c r="Y255" s="342" t="s">
        <v>330</v>
      </c>
      <c r="Z255" s="342" t="s">
        <v>236</v>
      </c>
      <c r="AA255" s="425" t="s">
        <v>331</v>
      </c>
      <c r="AB255" s="426"/>
      <c r="AC255" s="427"/>
      <c r="AD255" s="427"/>
      <c r="AE255" s="427"/>
      <c r="AF255" s="427"/>
      <c r="AG255" s="427"/>
      <c r="AH255" s="427"/>
      <c r="AI255" s="427"/>
      <c r="AJ255" s="427"/>
      <c r="AK255" s="427"/>
      <c r="AL255" s="427"/>
      <c r="AM255" s="427"/>
      <c r="AN255" s="427"/>
      <c r="AO255" s="427"/>
      <c r="AP255" s="427"/>
      <c r="AQ255" s="308">
        <f t="shared" si="26"/>
        <v>0</v>
      </c>
      <c r="AR255" s="308">
        <f t="shared" si="26"/>
        <v>0</v>
      </c>
      <c r="AS255" s="309">
        <f t="shared" si="23"/>
        <v>122055400000</v>
      </c>
      <c r="AT255" s="309">
        <f t="shared" si="23"/>
        <v>144941980</v>
      </c>
      <c r="AU255" s="309">
        <f t="shared" si="24"/>
        <v>10126760079</v>
      </c>
      <c r="AV255" s="310"/>
      <c r="AW255" s="309"/>
      <c r="AX255" s="309"/>
      <c r="AY255" s="309"/>
      <c r="AZ255" s="309"/>
      <c r="BA255" s="309"/>
      <c r="BB255" s="310"/>
      <c r="BC255" s="309"/>
      <c r="BD255" s="309"/>
      <c r="BE255" s="309"/>
      <c r="BF255" s="309"/>
      <c r="BG255" s="313">
        <f>SUM('[2]01-USAQUEN:99-METROPOLITANO'!N174)</f>
        <v>127468122400</v>
      </c>
      <c r="BH255" s="313">
        <f>SUM('[2]01-USAQUEN:99-METROPOLITANO'!O174)</f>
        <v>122237320480</v>
      </c>
      <c r="BI255" s="313">
        <f>SUM('[2]01-USAQUEN:99-METROPOLITANO'!P174)</f>
        <v>181920480</v>
      </c>
      <c r="BJ255" s="313">
        <f>SUM('[2]01-USAQUEN:99-METROPOLITANO'!Q174)</f>
        <v>36978500</v>
      </c>
      <c r="BK255" s="313">
        <f>SUM('[2]01-USAQUEN:99-METROPOLITANO'!R174)</f>
        <v>10502022716</v>
      </c>
      <c r="BL255" s="313">
        <f>SUM('[2]01-USAQUEN:99-METROPOLITANO'!S174)</f>
        <v>375262637</v>
      </c>
      <c r="BN255" s="310">
        <f>+R255</f>
        <v>122237320480</v>
      </c>
      <c r="BO255" s="310">
        <f>+R255-BH255</f>
        <v>0</v>
      </c>
      <c r="BP255" s="2"/>
      <c r="BQ255" s="2"/>
      <c r="BR255" s="2"/>
      <c r="BS255" s="2"/>
      <c r="BT255" s="2"/>
      <c r="BU255" s="2"/>
      <c r="BV255" s="2"/>
      <c r="BW255" s="2"/>
      <c r="BX255" s="2"/>
      <c r="BY255" s="2"/>
      <c r="BZ255" s="2"/>
      <c r="CA255" s="2"/>
      <c r="CB255" s="2"/>
      <c r="CC255" s="2"/>
      <c r="CD255" s="2"/>
      <c r="CE255" s="2"/>
      <c r="CF255" s="2"/>
      <c r="CG255" s="2"/>
    </row>
    <row r="256" spans="1:85" s="288" customFormat="1" ht="95.25" customHeight="1">
      <c r="A256" s="292" t="s">
        <v>332</v>
      </c>
      <c r="B256" s="292" t="s">
        <v>332</v>
      </c>
      <c r="C256" s="292"/>
      <c r="D256" s="292"/>
      <c r="E256" s="292"/>
      <c r="F256" s="292"/>
      <c r="G256" s="293"/>
      <c r="H256" s="417"/>
      <c r="I256" s="418" t="s">
        <v>333</v>
      </c>
      <c r="J256" s="419"/>
      <c r="K256" s="419"/>
      <c r="L256" s="370"/>
      <c r="M256" s="420">
        <v>0</v>
      </c>
      <c r="N256" s="370" t="s">
        <v>334</v>
      </c>
      <c r="O256" s="421">
        <v>0.3</v>
      </c>
      <c r="P256" s="428">
        <v>0.15</v>
      </c>
      <c r="Q256" s="423">
        <f>SUMIF('Actividades inversión 876'!$B$15:$B$52,'Metas inversión 876'!$B256,'Actividades inversión 876'!M$15:M$52)</f>
        <v>0</v>
      </c>
      <c r="R256" s="423">
        <f>SUMIF('Actividades inversión 876'!$B$15:$B$52,'Metas inversión 876'!$B256,'Actividades inversión 876'!N$15:N$52)</f>
        <v>0</v>
      </c>
      <c r="S256" s="423">
        <f>SUMIF('Actividades inversión 876'!$B$15:$B$52,'Metas inversión 876'!$B256,'Actividades inversión 876'!O$15:O$52)</f>
        <v>0</v>
      </c>
      <c r="T256" s="423">
        <f>SUMIF('Actividades inversión 876'!$B$15:$B$52,'Metas inversión 876'!$B256,'Actividades inversión 876'!P$15:P$52)</f>
        <v>0</v>
      </c>
      <c r="U256" s="424">
        <f>SUMIF('Actividades inversión 876'!$B$15:$B$52,'Metas inversión 876'!$B256,'Actividades inversión 876'!Q$15:Q$52)</f>
        <v>0</v>
      </c>
      <c r="V256" s="424">
        <f>SUMIF('Actividades inversión 876'!$B$15:$B$52,'Metas inversión 876'!$B256,'Actividades inversión 876'!R$15:R$52)</f>
        <v>0</v>
      </c>
      <c r="W256" s="342" t="s">
        <v>335</v>
      </c>
      <c r="X256" s="425" t="s">
        <v>336</v>
      </c>
      <c r="Y256" s="425" t="s">
        <v>337</v>
      </c>
      <c r="Z256" s="342" t="s">
        <v>236</v>
      </c>
      <c r="AA256" s="341" t="s">
        <v>236</v>
      </c>
      <c r="AB256" s="426"/>
      <c r="AC256" s="427"/>
      <c r="AD256" s="427"/>
      <c r="AE256" s="427"/>
      <c r="AF256" s="427"/>
      <c r="AG256" s="427"/>
      <c r="AH256" s="427"/>
      <c r="AI256" s="427"/>
      <c r="AJ256" s="427"/>
      <c r="AK256" s="427"/>
      <c r="AL256" s="427"/>
      <c r="AM256" s="427"/>
      <c r="AN256" s="427"/>
      <c r="AO256" s="427"/>
      <c r="AP256" s="427"/>
      <c r="AQ256" s="308">
        <f t="shared" si="26"/>
        <v>0</v>
      </c>
      <c r="AR256" s="308">
        <f t="shared" si="26"/>
        <v>0</v>
      </c>
      <c r="AS256" s="309">
        <f t="shared" si="23"/>
        <v>0</v>
      </c>
      <c r="AT256" s="309">
        <f t="shared" si="23"/>
        <v>0</v>
      </c>
      <c r="AU256" s="309">
        <f t="shared" si="24"/>
        <v>0</v>
      </c>
      <c r="AV256" s="310"/>
      <c r="AW256" s="309"/>
      <c r="AX256" s="309"/>
      <c r="AY256" s="309"/>
      <c r="AZ256" s="309"/>
      <c r="BA256" s="309"/>
      <c r="BB256" s="310"/>
      <c r="BC256" s="309"/>
      <c r="BD256" s="309"/>
      <c r="BE256" s="309"/>
      <c r="BF256" s="309"/>
      <c r="BG256" s="313">
        <f>SUM('[2]01-USAQUEN:99-METROPOLITANO'!N190)</f>
        <v>0</v>
      </c>
      <c r="BH256" s="313">
        <f>SUM('[2]01-USAQUEN:99-METROPOLITANO'!O190)</f>
        <v>0</v>
      </c>
      <c r="BI256" s="313">
        <f>SUM('[2]01-USAQUEN:99-METROPOLITANO'!P190)</f>
        <v>0</v>
      </c>
      <c r="BJ256" s="313">
        <f>SUM('[2]01-USAQUEN:99-METROPOLITANO'!Q190)</f>
        <v>0</v>
      </c>
      <c r="BK256" s="313">
        <f>SUM('[2]01-USAQUEN:99-METROPOLITANO'!R190)</f>
        <v>0</v>
      </c>
      <c r="BL256" s="313">
        <f>SUM('[2]01-USAQUEN:99-METROPOLITANO'!S190)</f>
        <v>0</v>
      </c>
      <c r="BP256" s="2"/>
      <c r="BQ256" s="2"/>
      <c r="BR256" s="2"/>
      <c r="BS256" s="2"/>
      <c r="BT256" s="2"/>
      <c r="BU256" s="2"/>
      <c r="BV256" s="2"/>
      <c r="BW256" s="2"/>
      <c r="BX256" s="2"/>
      <c r="BY256" s="2"/>
      <c r="BZ256" s="2"/>
      <c r="CA256" s="2"/>
      <c r="CB256" s="2"/>
      <c r="CC256" s="2"/>
      <c r="CD256" s="2"/>
      <c r="CE256" s="2"/>
      <c r="CF256" s="2"/>
      <c r="CG256" s="2"/>
    </row>
    <row r="257" spans="1:85" s="288" customFormat="1" ht="80.25" hidden="1" customHeight="1" thickBot="1">
      <c r="A257" s="292" t="s">
        <v>338</v>
      </c>
      <c r="B257" s="292" t="s">
        <v>338</v>
      </c>
      <c r="C257" s="292"/>
      <c r="D257" s="292"/>
      <c r="E257" s="292"/>
      <c r="F257" s="292"/>
      <c r="G257" s="293"/>
      <c r="H257" s="417"/>
      <c r="I257" s="418" t="s">
        <v>339</v>
      </c>
      <c r="J257" s="419"/>
      <c r="K257" s="419"/>
      <c r="L257" s="370"/>
      <c r="M257" s="420" t="s">
        <v>340</v>
      </c>
      <c r="N257" s="370" t="s">
        <v>341</v>
      </c>
      <c r="O257" s="421">
        <v>0.24</v>
      </c>
      <c r="P257" s="428">
        <v>0.215</v>
      </c>
      <c r="Q257" s="423">
        <f>SUMIF('Actividades inversión 876'!$B$15:$B$52,'Metas inversión 876'!$B257,'Actividades inversión 876'!M$15:M$52)</f>
        <v>393620000</v>
      </c>
      <c r="R257" s="423">
        <f>SUMIF('Actividades inversión 876'!$B$15:$B$52,'Metas inversión 876'!$B257,'Actividades inversión 876'!N$15:N$52)</f>
        <v>409344000</v>
      </c>
      <c r="S257" s="423">
        <f>SUMIF('Actividades inversión 876'!$B$15:$B$52,'Metas inversión 876'!$B257,'Actividades inversión 876'!O$15:O$52)</f>
        <v>120000000</v>
      </c>
      <c r="T257" s="423">
        <f>SUMIF('Actividades inversión 876'!$B$15:$B$52,'Metas inversión 876'!$B257,'Actividades inversión 876'!P$15:P$52)</f>
        <v>0</v>
      </c>
      <c r="U257" s="424">
        <f>SUMIF('Actividades inversión 876'!$B$15:$B$52,'Metas inversión 876'!$B257,'Actividades inversión 876'!Q$15:Q$52)</f>
        <v>60270153</v>
      </c>
      <c r="V257" s="424">
        <f>SUMIF('Actividades inversión 876'!$B$15:$B$52,'Metas inversión 876'!$B257,'Actividades inversión 876'!R$15:R$52)</f>
        <v>60270153</v>
      </c>
      <c r="W257" s="425" t="s">
        <v>342</v>
      </c>
      <c r="X257" s="425" t="s">
        <v>343</v>
      </c>
      <c r="Y257" s="342" t="s">
        <v>344</v>
      </c>
      <c r="Z257" s="342" t="s">
        <v>345</v>
      </c>
      <c r="AA257" s="342" t="s">
        <v>346</v>
      </c>
      <c r="AB257" s="426"/>
      <c r="AC257" s="427"/>
      <c r="AD257" s="427"/>
      <c r="AE257" s="427"/>
      <c r="AF257" s="427"/>
      <c r="AG257" s="427"/>
      <c r="AH257" s="427"/>
      <c r="AI257" s="427"/>
      <c r="AJ257" s="427"/>
      <c r="AK257" s="427"/>
      <c r="AL257" s="427"/>
      <c r="AM257" s="427"/>
      <c r="AN257" s="427"/>
      <c r="AO257" s="427"/>
      <c r="AP257" s="427"/>
      <c r="AQ257" s="308">
        <f t="shared" si="26"/>
        <v>0</v>
      </c>
      <c r="AR257" s="308">
        <f t="shared" si="26"/>
        <v>0</v>
      </c>
      <c r="AS257" s="309">
        <f t="shared" si="23"/>
        <v>289344000</v>
      </c>
      <c r="AT257" s="309">
        <f t="shared" si="23"/>
        <v>120000000</v>
      </c>
      <c r="AU257" s="309">
        <f t="shared" si="24"/>
        <v>0</v>
      </c>
      <c r="AV257" s="310"/>
      <c r="AW257" s="309"/>
      <c r="AX257" s="309"/>
      <c r="AY257" s="309"/>
      <c r="AZ257" s="309"/>
      <c r="BA257" s="309"/>
      <c r="BB257" s="310"/>
      <c r="BC257" s="309"/>
      <c r="BD257" s="309"/>
      <c r="BE257" s="309"/>
      <c r="BF257" s="309"/>
      <c r="BG257" s="313">
        <f>SUM('[2]01-USAQUEN:99-METROPOLITANO'!N206)</f>
        <v>393620000</v>
      </c>
      <c r="BH257" s="313">
        <f>SUM('[2]01-USAQUEN:99-METROPOLITANO'!O206)</f>
        <v>409344000</v>
      </c>
      <c r="BI257" s="313">
        <f>SUM('[2]01-USAQUEN:99-METROPOLITANO'!P206)</f>
        <v>120000000</v>
      </c>
      <c r="BJ257" s="313">
        <f>SUM('[2]01-USAQUEN:99-METROPOLITANO'!Q206)</f>
        <v>0</v>
      </c>
      <c r="BK257" s="313">
        <f>SUM('[2]01-USAQUEN:99-METROPOLITANO'!R206)</f>
        <v>60270153</v>
      </c>
      <c r="BL257" s="313">
        <f>SUM('[2]01-USAQUEN:99-METROPOLITANO'!S206)</f>
        <v>60270153</v>
      </c>
      <c r="BP257" s="2"/>
      <c r="BQ257" s="2"/>
      <c r="BR257" s="2"/>
      <c r="BS257" s="2"/>
      <c r="BT257" s="2"/>
      <c r="BU257" s="2"/>
      <c r="BV257" s="2"/>
      <c r="BW257" s="2"/>
      <c r="BX257" s="2"/>
      <c r="BY257" s="2"/>
      <c r="BZ257" s="2"/>
      <c r="CA257" s="2"/>
      <c r="CB257" s="2"/>
      <c r="CC257" s="2"/>
      <c r="CD257" s="2"/>
      <c r="CE257" s="2"/>
      <c r="CF257" s="2"/>
      <c r="CG257" s="2"/>
    </row>
    <row r="258" spans="1:85" s="288" customFormat="1" ht="96.75" hidden="1" customHeight="1" thickBot="1">
      <c r="A258" s="292" t="s">
        <v>347</v>
      </c>
      <c r="B258" s="292" t="s">
        <v>347</v>
      </c>
      <c r="C258" s="292"/>
      <c r="D258" s="292"/>
      <c r="E258" s="292"/>
      <c r="F258" s="292"/>
      <c r="G258" s="293"/>
      <c r="H258" s="417"/>
      <c r="I258" s="418" t="s">
        <v>348</v>
      </c>
      <c r="J258" s="419"/>
      <c r="K258" s="419"/>
      <c r="L258" s="370"/>
      <c r="M258" s="420" t="s">
        <v>349</v>
      </c>
      <c r="N258" s="370" t="s">
        <v>350</v>
      </c>
      <c r="O258" s="429">
        <v>21</v>
      </c>
      <c r="P258" s="430" t="s">
        <v>351</v>
      </c>
      <c r="Q258" s="423">
        <f>SUMIF('Actividades inversión 876'!$B$15:$B$52,'Metas inversión 876'!$B258,'Actividades inversión 876'!M$15:M$52)</f>
        <v>495450000</v>
      </c>
      <c r="R258" s="423">
        <f>SUMIF('Actividades inversión 876'!$B$15:$B$52,'Metas inversión 876'!$B258,'Actividades inversión 876'!N$15:N$52)</f>
        <v>574540000</v>
      </c>
      <c r="S258" s="423">
        <f>SUMIF('Actividades inversión 876'!$B$15:$B$52,'Metas inversión 876'!$B258,'Actividades inversión 876'!O$15:O$52)</f>
        <v>469314000</v>
      </c>
      <c r="T258" s="423">
        <f>SUMIF('Actividades inversión 876'!$B$15:$B$52,'Metas inversión 876'!$B258,'Actividades inversión 876'!P$15:P$52)</f>
        <v>71987466</v>
      </c>
      <c r="U258" s="424">
        <f>SUMIF('Actividades inversión 876'!$B$15:$B$52,'Metas inversión 876'!$B258,'Actividades inversión 876'!Q$15:Q$52)</f>
        <v>68960132</v>
      </c>
      <c r="V258" s="424">
        <f>SUMIF('Actividades inversión 876'!$B$15:$B$52,'Metas inversión 876'!$B258,'Actividades inversión 876'!R$15:R$52)</f>
        <v>68960132</v>
      </c>
      <c r="W258" s="342" t="s">
        <v>352</v>
      </c>
      <c r="X258" s="425" t="s">
        <v>353</v>
      </c>
      <c r="Y258" s="342" t="s">
        <v>354</v>
      </c>
      <c r="Z258" s="342" t="s">
        <v>236</v>
      </c>
      <c r="AA258" s="431"/>
      <c r="AB258" s="426"/>
      <c r="AC258" s="427"/>
      <c r="AD258" s="427"/>
      <c r="AE258" s="427"/>
      <c r="AF258" s="427"/>
      <c r="AG258" s="427"/>
      <c r="AH258" s="427"/>
      <c r="AI258" s="427"/>
      <c r="AJ258" s="427"/>
      <c r="AK258" s="427"/>
      <c r="AL258" s="427"/>
      <c r="AM258" s="427"/>
      <c r="AN258" s="427"/>
      <c r="AO258" s="427"/>
      <c r="AP258" s="427"/>
      <c r="AQ258" s="308">
        <f t="shared" si="26"/>
        <v>0</v>
      </c>
      <c r="AR258" s="308">
        <f t="shared" si="26"/>
        <v>0</v>
      </c>
      <c r="AS258" s="309">
        <f t="shared" si="23"/>
        <v>105226000</v>
      </c>
      <c r="AT258" s="309">
        <f t="shared" si="23"/>
        <v>397326534</v>
      </c>
      <c r="AU258" s="309">
        <f t="shared" si="24"/>
        <v>0</v>
      </c>
      <c r="AV258" s="310"/>
      <c r="AW258" s="309"/>
      <c r="AX258" s="309"/>
      <c r="AY258" s="309"/>
      <c r="AZ258" s="309"/>
      <c r="BA258" s="309"/>
      <c r="BB258" s="310"/>
      <c r="BC258" s="309"/>
      <c r="BD258" s="309"/>
      <c r="BE258" s="309"/>
      <c r="BF258" s="309"/>
      <c r="BG258" s="313">
        <f>SUM('[2]01-USAQUEN:99-METROPOLITANO'!N222)</f>
        <v>495450000</v>
      </c>
      <c r="BH258" s="313">
        <f>SUM('[2]01-USAQUEN:99-METROPOLITANO'!O222)</f>
        <v>574540000</v>
      </c>
      <c r="BI258" s="313">
        <f>SUM('[2]01-USAQUEN:99-METROPOLITANO'!P222)</f>
        <v>469314000</v>
      </c>
      <c r="BJ258" s="313">
        <f>SUM('[2]01-USAQUEN:99-METROPOLITANO'!Q222)</f>
        <v>71987466</v>
      </c>
      <c r="BK258" s="313">
        <f>SUM('[2]01-USAQUEN:99-METROPOLITANO'!R222)</f>
        <v>68960132</v>
      </c>
      <c r="BL258" s="313">
        <f>SUM('[2]01-USAQUEN:99-METROPOLITANO'!S222)</f>
        <v>68960132</v>
      </c>
      <c r="BP258" s="2"/>
      <c r="BQ258" s="2"/>
      <c r="BR258" s="2"/>
      <c r="BS258" s="2"/>
      <c r="BT258" s="2"/>
      <c r="BU258" s="2"/>
      <c r="BV258" s="2"/>
      <c r="BW258" s="2"/>
      <c r="BX258" s="2"/>
      <c r="BY258" s="2"/>
      <c r="BZ258" s="2"/>
      <c r="CA258" s="2"/>
      <c r="CB258" s="2"/>
      <c r="CC258" s="2"/>
      <c r="CD258" s="2"/>
      <c r="CE258" s="2"/>
      <c r="CF258" s="2"/>
      <c r="CG258" s="2"/>
    </row>
    <row r="259" spans="1:85" s="288" customFormat="1" ht="126" hidden="1" customHeight="1">
      <c r="A259" s="292" t="s">
        <v>355</v>
      </c>
      <c r="B259" s="292" t="s">
        <v>355</v>
      </c>
      <c r="C259" s="292"/>
      <c r="D259" s="292"/>
      <c r="E259" s="292"/>
      <c r="F259" s="292"/>
      <c r="G259" s="293"/>
      <c r="H259" s="417"/>
      <c r="I259" s="418" t="s">
        <v>356</v>
      </c>
      <c r="J259" s="419"/>
      <c r="K259" s="419"/>
      <c r="L259" s="370"/>
      <c r="M259" s="420">
        <v>0</v>
      </c>
      <c r="N259" s="370" t="s">
        <v>357</v>
      </c>
      <c r="O259" s="432">
        <v>0.215</v>
      </c>
      <c r="P259" s="433">
        <v>0.125</v>
      </c>
      <c r="Q259" s="423">
        <f>SUMIF('Actividades inversión 876'!$B$15:$B$52,'Metas inversión 876'!$B259,'Actividades inversión 876'!M$15:M$52)</f>
        <v>298800000</v>
      </c>
      <c r="R259" s="423">
        <f>SUMIF('Actividades inversión 876'!$B$15:$B$52,'Metas inversión 876'!$B259,'Actividades inversión 876'!N$15:N$52)</f>
        <v>318560000</v>
      </c>
      <c r="S259" s="423">
        <f>SUMIF('Actividades inversión 876'!$B$15:$B$52,'Metas inversión 876'!$B259,'Actividades inversión 876'!O$15:O$52)</f>
        <v>318560000</v>
      </c>
      <c r="T259" s="423">
        <f>SUMIF('Actividades inversión 876'!$B$15:$B$52,'Metas inversión 876'!$B259,'Actividades inversión 876'!P$15:P$52)</f>
        <v>19471833</v>
      </c>
      <c r="U259" s="424">
        <f>SUMIF('Actividades inversión 876'!$B$15:$B$52,'Metas inversión 876'!$B259,'Actividades inversión 876'!Q$15:Q$52)</f>
        <v>17931933</v>
      </c>
      <c r="V259" s="424">
        <f>SUMIF('Actividades inversión 876'!$B$15:$B$52,'Metas inversión 876'!$B259,'Actividades inversión 876'!R$15:R$52)</f>
        <v>17931933</v>
      </c>
      <c r="W259" s="342" t="s">
        <v>358</v>
      </c>
      <c r="X259" s="425" t="s">
        <v>359</v>
      </c>
      <c r="Y259" s="342" t="s">
        <v>360</v>
      </c>
      <c r="Z259" s="342" t="s">
        <v>236</v>
      </c>
      <c r="AA259" s="431"/>
      <c r="AB259" s="426"/>
      <c r="AC259" s="427"/>
      <c r="AD259" s="427"/>
      <c r="AE259" s="427"/>
      <c r="AF259" s="427"/>
      <c r="AG259" s="427"/>
      <c r="AH259" s="427"/>
      <c r="AI259" s="427"/>
      <c r="AJ259" s="427"/>
      <c r="AK259" s="427"/>
      <c r="AL259" s="427"/>
      <c r="AM259" s="427"/>
      <c r="AN259" s="427"/>
      <c r="AO259" s="427"/>
      <c r="AP259" s="427"/>
      <c r="AQ259" s="308">
        <f t="shared" si="26"/>
        <v>0</v>
      </c>
      <c r="AR259" s="308">
        <f t="shared" si="26"/>
        <v>0</v>
      </c>
      <c r="AS259" s="309">
        <f t="shared" si="23"/>
        <v>0</v>
      </c>
      <c r="AT259" s="309">
        <f t="shared" si="23"/>
        <v>299088167</v>
      </c>
      <c r="AU259" s="309">
        <f t="shared" si="24"/>
        <v>0</v>
      </c>
      <c r="AV259" s="310"/>
      <c r="AW259" s="309"/>
      <c r="AX259" s="309"/>
      <c r="AY259" s="309"/>
      <c r="AZ259" s="309"/>
      <c r="BA259" s="309"/>
      <c r="BB259" s="310"/>
      <c r="BC259" s="309"/>
      <c r="BD259" s="309"/>
      <c r="BE259" s="309"/>
      <c r="BF259" s="309"/>
      <c r="BG259" s="313">
        <f>SUM('[2]01-USAQUEN:99-METROPOLITANO'!N238)</f>
        <v>298800000</v>
      </c>
      <c r="BH259" s="313">
        <f>SUM('[2]01-USAQUEN:99-METROPOLITANO'!O238)</f>
        <v>318560000</v>
      </c>
      <c r="BI259" s="313">
        <f>SUM('[2]01-USAQUEN:99-METROPOLITANO'!P238)</f>
        <v>318560000</v>
      </c>
      <c r="BJ259" s="313">
        <f>SUM('[2]01-USAQUEN:99-METROPOLITANO'!Q238)</f>
        <v>19471833</v>
      </c>
      <c r="BK259" s="313">
        <f>SUM('[2]01-USAQUEN:99-METROPOLITANO'!R238)</f>
        <v>17931933</v>
      </c>
      <c r="BL259" s="313">
        <f>SUM('[2]01-USAQUEN:99-METROPOLITANO'!S238)</f>
        <v>17931933</v>
      </c>
      <c r="BP259" s="2"/>
      <c r="BQ259" s="2"/>
      <c r="BR259" s="2"/>
      <c r="BS259" s="2"/>
      <c r="BT259" s="2"/>
      <c r="BU259" s="2"/>
      <c r="BV259" s="2"/>
      <c r="BW259" s="2"/>
      <c r="BX259" s="2"/>
      <c r="BY259" s="2"/>
      <c r="BZ259" s="2"/>
      <c r="CA259" s="2"/>
      <c r="CB259" s="2"/>
      <c r="CC259" s="2"/>
      <c r="CD259" s="2"/>
      <c r="CE259" s="2"/>
      <c r="CF259" s="2"/>
      <c r="CG259" s="2"/>
    </row>
    <row r="260" spans="1:85" s="434" customFormat="1" ht="13.5" customHeight="1">
      <c r="G260" s="435"/>
      <c r="H260" s="435"/>
      <c r="I260" s="435"/>
      <c r="J260" s="435"/>
      <c r="K260" s="435"/>
      <c r="L260" s="435"/>
      <c r="M260" s="435"/>
      <c r="N260" s="435"/>
      <c r="O260" s="435"/>
      <c r="P260" s="435"/>
      <c r="Q260" s="436">
        <f t="shared" ref="Q260:V260" si="31">SUM(Q18:Q259)</f>
        <v>195214202000</v>
      </c>
      <c r="R260" s="436">
        <f t="shared" si="31"/>
        <v>192044202000</v>
      </c>
      <c r="S260" s="436">
        <f t="shared" si="31"/>
        <v>49992044027</v>
      </c>
      <c r="T260" s="436">
        <f t="shared" si="31"/>
        <v>664032714</v>
      </c>
      <c r="U260" s="436">
        <f t="shared" si="31"/>
        <v>19286301244</v>
      </c>
      <c r="V260" s="436">
        <f t="shared" si="31"/>
        <v>3881353125</v>
      </c>
      <c r="W260" s="435"/>
      <c r="X260" s="435"/>
      <c r="Y260" s="435"/>
      <c r="Z260" s="435"/>
      <c r="AA260" s="435"/>
      <c r="AB260" s="435"/>
      <c r="AC260" s="435"/>
      <c r="AD260" s="435"/>
      <c r="AE260" s="435"/>
      <c r="AF260" s="435"/>
      <c r="AG260" s="435"/>
      <c r="AH260" s="435"/>
      <c r="AI260" s="435"/>
      <c r="AJ260" s="435"/>
      <c r="AK260" s="435"/>
      <c r="AL260" s="435"/>
      <c r="AM260" s="435"/>
      <c r="AN260" s="435"/>
      <c r="AO260" s="435"/>
      <c r="AP260" s="435"/>
      <c r="AQ260" s="435"/>
      <c r="AR260" s="435"/>
      <c r="AS260" s="309">
        <f t="shared" si="23"/>
        <v>142052157973</v>
      </c>
      <c r="AT260" s="309">
        <f t="shared" si="23"/>
        <v>49328011313</v>
      </c>
      <c r="AU260" s="309">
        <f t="shared" si="24"/>
        <v>15404948119</v>
      </c>
      <c r="AV260" s="310"/>
      <c r="AW260" s="309"/>
      <c r="AX260" s="309"/>
      <c r="AY260" s="309"/>
      <c r="AZ260" s="309"/>
      <c r="BA260" s="309"/>
      <c r="BB260" s="310"/>
      <c r="BC260" s="309"/>
      <c r="BD260" s="309"/>
      <c r="BE260" s="309"/>
      <c r="BF260" s="309"/>
      <c r="BG260" s="437">
        <f t="shared" ref="BG260:BL260" si="32">SUM(BG18:BG259)</f>
        <v>195214202000</v>
      </c>
      <c r="BH260" s="437">
        <f t="shared" si="32"/>
        <v>192044202000</v>
      </c>
      <c r="BI260" s="437">
        <f t="shared" si="32"/>
        <v>49992044027</v>
      </c>
      <c r="BJ260" s="437">
        <f t="shared" si="32"/>
        <v>664032714</v>
      </c>
      <c r="BK260" s="437">
        <f t="shared" si="32"/>
        <v>19286301244</v>
      </c>
      <c r="BL260" s="437">
        <f t="shared" si="32"/>
        <v>3881353125</v>
      </c>
    </row>
    <row r="261" spans="1:85" ht="14.25" customHeight="1">
      <c r="Q261" s="438">
        <v>195214202000</v>
      </c>
      <c r="R261" s="438">
        <v>195214202000</v>
      </c>
      <c r="S261" s="438">
        <v>867384000</v>
      </c>
      <c r="T261" s="438">
        <v>0</v>
      </c>
      <c r="U261" s="438">
        <v>19286301244</v>
      </c>
      <c r="V261" s="438">
        <v>569777298</v>
      </c>
      <c r="AB261" s="2"/>
      <c r="AC261" s="2"/>
      <c r="AD261" s="2"/>
      <c r="AE261" s="2"/>
      <c r="AF261" s="2"/>
      <c r="AG261" s="2"/>
      <c r="AH261" s="2"/>
      <c r="AI261" s="2"/>
      <c r="AJ261" s="2"/>
      <c r="AK261" s="2"/>
      <c r="AL261" s="2"/>
      <c r="AM261" s="2"/>
      <c r="AN261" s="2"/>
      <c r="AO261" s="2"/>
      <c r="AP261" s="2"/>
      <c r="AQ261" s="2"/>
      <c r="AR261" s="2"/>
      <c r="AS261" s="2"/>
      <c r="AT261" s="2"/>
      <c r="AU261" s="2"/>
      <c r="AW261" s="2"/>
      <c r="AX261" s="2"/>
      <c r="AY261" s="2"/>
      <c r="AZ261" s="2"/>
      <c r="BA261" s="2"/>
      <c r="BC261" s="2"/>
      <c r="BD261" s="2"/>
      <c r="BE261" s="2"/>
      <c r="BF261" s="2"/>
      <c r="BG261" s="2"/>
      <c r="BH261" s="326"/>
      <c r="BI261" s="326"/>
      <c r="BJ261" s="326"/>
      <c r="BK261" s="326"/>
      <c r="BL261" s="439">
        <v>2905927653</v>
      </c>
      <c r="BM261" s="440"/>
    </row>
    <row r="262" spans="1:85" ht="15">
      <c r="Q262" s="440">
        <f t="shared" ref="Q262:V262" si="33">+Q260-Q261</f>
        <v>0</v>
      </c>
      <c r="R262" s="440">
        <f t="shared" si="33"/>
        <v>-3170000000</v>
      </c>
      <c r="S262" s="440">
        <f t="shared" si="33"/>
        <v>49124660027</v>
      </c>
      <c r="T262" s="440">
        <f t="shared" si="33"/>
        <v>664032714</v>
      </c>
      <c r="U262" s="440">
        <f t="shared" si="33"/>
        <v>0</v>
      </c>
      <c r="V262" s="440">
        <f t="shared" si="33"/>
        <v>3311575827</v>
      </c>
      <c r="AB262" s="2"/>
      <c r="AC262" s="2"/>
      <c r="AD262" s="2"/>
      <c r="AE262" s="2"/>
      <c r="AF262" s="2"/>
      <c r="AG262" s="2"/>
      <c r="AH262" s="2"/>
      <c r="AI262" s="2"/>
      <c r="AJ262" s="2"/>
      <c r="AK262" s="2"/>
      <c r="AL262" s="2"/>
      <c r="AM262" s="2"/>
      <c r="AN262" s="2"/>
      <c r="AO262" s="2"/>
      <c r="AP262" s="2"/>
      <c r="AQ262" s="2"/>
      <c r="AR262" s="2"/>
      <c r="AS262" s="2"/>
      <c r="AT262" s="2"/>
      <c r="AU262" s="2"/>
      <c r="AW262" s="2"/>
      <c r="AX262" s="2"/>
      <c r="AY262" s="2"/>
      <c r="AZ262" s="2"/>
      <c r="BA262" s="2"/>
      <c r="BC262" s="2"/>
      <c r="BD262" s="2"/>
      <c r="BE262" s="2"/>
      <c r="BF262" s="2"/>
      <c r="BG262" s="2"/>
    </row>
    <row r="263" spans="1:85" ht="9" customHeight="1">
      <c r="T263" s="441"/>
      <c r="AB263" s="2"/>
      <c r="AC263" s="2"/>
      <c r="AD263" s="2"/>
      <c r="AE263" s="2"/>
      <c r="AF263" s="2"/>
      <c r="AG263" s="2"/>
      <c r="AH263" s="2"/>
      <c r="AI263" s="2"/>
      <c r="AJ263" s="2"/>
      <c r="AK263" s="2"/>
      <c r="AL263" s="2"/>
      <c r="AM263" s="2"/>
      <c r="AN263" s="2"/>
      <c r="AO263" s="2"/>
      <c r="AP263" s="2"/>
      <c r="AQ263" s="2"/>
      <c r="AR263" s="2"/>
      <c r="AS263" s="2"/>
      <c r="AT263" s="2"/>
      <c r="AU263" s="2"/>
      <c r="AW263" s="2"/>
      <c r="AX263" s="2"/>
      <c r="AY263" s="2"/>
      <c r="AZ263" s="2"/>
      <c r="BA263" s="2"/>
      <c r="BC263" s="2"/>
      <c r="BD263" s="2"/>
      <c r="BE263" s="2"/>
      <c r="BF263" s="2"/>
      <c r="BG263" s="442"/>
      <c r="BH263" s="442"/>
      <c r="BI263" s="442"/>
      <c r="BJ263" s="442"/>
      <c r="BK263" s="442"/>
      <c r="BL263" s="442"/>
    </row>
    <row r="264" spans="1:85" ht="9" customHeight="1">
      <c r="R264" s="443"/>
      <c r="AB264" s="2"/>
      <c r="AC264" s="2"/>
      <c r="AD264" s="2"/>
      <c r="AE264" s="2"/>
      <c r="AF264" s="2"/>
      <c r="AG264" s="2"/>
      <c r="AH264" s="2"/>
      <c r="AI264" s="2"/>
      <c r="AJ264" s="2"/>
      <c r="AK264" s="2"/>
      <c r="AL264" s="2"/>
      <c r="AM264" s="2"/>
      <c r="AN264" s="2"/>
      <c r="AO264" s="2"/>
      <c r="AP264" s="2"/>
      <c r="AQ264" s="2"/>
      <c r="AR264" s="2"/>
      <c r="AS264" s="2"/>
      <c r="AT264" s="2"/>
      <c r="AU264" s="2"/>
      <c r="AW264" s="2"/>
      <c r="AX264" s="2"/>
      <c r="AY264" s="2"/>
      <c r="AZ264" s="2"/>
      <c r="BA264" s="2"/>
      <c r="BC264" s="2"/>
      <c r="BD264" s="2"/>
      <c r="BE264" s="2"/>
      <c r="BF264" s="2"/>
      <c r="BG264" s="442"/>
      <c r="BH264" s="442"/>
      <c r="BI264" s="442"/>
      <c r="BJ264" s="442"/>
      <c r="BK264" s="442"/>
      <c r="BL264" s="442"/>
    </row>
    <row r="265" spans="1:85" ht="21.75" customHeight="1">
      <c r="T265" s="440"/>
      <c r="AB265" s="2"/>
      <c r="AC265" s="2"/>
      <c r="AD265" s="2"/>
      <c r="AE265" s="2"/>
      <c r="AF265" s="2"/>
      <c r="AG265" s="2"/>
      <c r="AH265" s="2"/>
      <c r="AI265" s="2"/>
      <c r="AJ265" s="2"/>
      <c r="AK265" s="2"/>
      <c r="AL265" s="2"/>
      <c r="AM265" s="2"/>
      <c r="AN265" s="2"/>
      <c r="AO265" s="2"/>
      <c r="AP265" s="2"/>
      <c r="AQ265" s="2"/>
      <c r="AR265" s="2"/>
      <c r="AS265" s="2"/>
      <c r="AT265" s="2"/>
      <c r="AU265" s="2"/>
      <c r="AW265" s="2"/>
      <c r="AX265" s="2"/>
      <c r="AY265" s="2"/>
      <c r="AZ265" s="2"/>
      <c r="BA265" s="2"/>
      <c r="BC265" s="2"/>
      <c r="BD265" s="2"/>
      <c r="BE265" s="2"/>
      <c r="BF265" s="2"/>
      <c r="BG265" s="442"/>
      <c r="BH265" s="442"/>
      <c r="BI265" s="442"/>
      <c r="BJ265" s="442"/>
      <c r="BK265" s="442"/>
      <c r="BL265" s="442"/>
    </row>
    <row r="266" spans="1:85" ht="9" customHeight="1">
      <c r="R266" s="444"/>
      <c r="S266" s="445"/>
      <c r="T266" s="2"/>
      <c r="AB266" s="2"/>
      <c r="AC266" s="2"/>
      <c r="AD266" s="2"/>
      <c r="AE266" s="2"/>
      <c r="AF266" s="2"/>
      <c r="AG266" s="2"/>
      <c r="AH266" s="2"/>
      <c r="AI266" s="2"/>
      <c r="AJ266" s="2"/>
      <c r="AK266" s="2"/>
      <c r="AL266" s="2"/>
      <c r="AM266" s="2"/>
      <c r="AN266" s="2"/>
      <c r="AO266" s="2"/>
      <c r="AP266" s="2"/>
      <c r="AQ266" s="2"/>
      <c r="AR266" s="2"/>
      <c r="AS266" s="2"/>
      <c r="AT266" s="2"/>
      <c r="AU266" s="2"/>
      <c r="AW266" s="2"/>
      <c r="AX266" s="2"/>
      <c r="AY266" s="2"/>
      <c r="AZ266" s="2"/>
      <c r="BA266" s="2"/>
      <c r="BC266" s="2"/>
      <c r="BD266" s="2"/>
      <c r="BE266" s="2"/>
      <c r="BF266" s="2"/>
      <c r="BG266" s="2"/>
    </row>
    <row r="267" spans="1:85" ht="9" customHeight="1">
      <c r="R267" s="444"/>
      <c r="S267" s="445"/>
      <c r="T267" s="440"/>
      <c r="AB267" s="2"/>
      <c r="AC267" s="2"/>
      <c r="AD267" s="2"/>
      <c r="AE267" s="2"/>
      <c r="AF267" s="2"/>
      <c r="AG267" s="2"/>
      <c r="AH267" s="2"/>
      <c r="AI267" s="2"/>
      <c r="AJ267" s="2"/>
      <c r="AK267" s="2"/>
      <c r="AL267" s="2"/>
      <c r="AM267" s="2"/>
      <c r="AN267" s="2"/>
      <c r="AO267" s="2"/>
      <c r="AP267" s="2"/>
      <c r="AQ267" s="2"/>
      <c r="AR267" s="2"/>
      <c r="AS267" s="2"/>
      <c r="AT267" s="2"/>
      <c r="AU267" s="2"/>
      <c r="AW267" s="2"/>
      <c r="AX267" s="2"/>
      <c r="AY267" s="2"/>
      <c r="AZ267" s="2"/>
      <c r="BA267" s="2"/>
      <c r="BC267" s="2"/>
      <c r="BD267" s="2"/>
      <c r="BE267" s="2"/>
      <c r="BF267" s="2"/>
      <c r="BG267" s="2"/>
    </row>
    <row r="268" spans="1:85" ht="9" customHeight="1">
      <c r="R268" s="444"/>
      <c r="S268" s="445"/>
      <c r="AB268" s="2"/>
      <c r="AC268" s="2"/>
      <c r="AD268" s="2"/>
      <c r="AE268" s="2"/>
      <c r="AF268" s="2"/>
      <c r="AG268" s="2"/>
      <c r="AH268" s="2"/>
      <c r="AI268" s="2"/>
      <c r="AJ268" s="2"/>
      <c r="AK268" s="2"/>
      <c r="AL268" s="2"/>
      <c r="AM268" s="2"/>
      <c r="AN268" s="2"/>
      <c r="AO268" s="2"/>
      <c r="AP268" s="2"/>
      <c r="AQ268" s="2"/>
      <c r="AR268" s="2"/>
      <c r="AS268" s="2"/>
      <c r="AT268" s="2"/>
      <c r="AU268" s="2"/>
      <c r="AW268" s="2"/>
      <c r="AX268" s="2"/>
      <c r="AY268" s="2"/>
      <c r="AZ268" s="2"/>
      <c r="BA268" s="2"/>
      <c r="BC268" s="2"/>
      <c r="BD268" s="2"/>
      <c r="BE268" s="2"/>
      <c r="BF268" s="2"/>
      <c r="BG268" s="2"/>
    </row>
    <row r="269" spans="1:85" ht="27.75" customHeight="1">
      <c r="R269" s="444"/>
      <c r="S269" s="445"/>
      <c r="U269" s="440"/>
      <c r="AB269" s="2"/>
      <c r="AC269" s="2"/>
      <c r="AD269" s="2"/>
      <c r="AE269" s="2"/>
      <c r="AF269" s="2"/>
      <c r="AG269" s="2"/>
      <c r="AH269" s="2"/>
      <c r="AI269" s="2"/>
      <c r="AJ269" s="2"/>
      <c r="AK269" s="2"/>
      <c r="AL269" s="2"/>
      <c r="AM269" s="2"/>
      <c r="AN269" s="2"/>
      <c r="AO269" s="2"/>
      <c r="AP269" s="2"/>
      <c r="AQ269" s="2"/>
      <c r="AR269" s="2"/>
      <c r="AS269" s="2"/>
      <c r="AT269" s="2"/>
      <c r="AU269" s="2"/>
      <c r="AW269" s="2"/>
      <c r="AX269" s="2"/>
      <c r="AY269" s="2"/>
      <c r="AZ269" s="2"/>
      <c r="BA269" s="2"/>
      <c r="BC269" s="2"/>
      <c r="BD269" s="2"/>
      <c r="BE269" s="2"/>
      <c r="BF269" s="2"/>
      <c r="BG269" s="2"/>
    </row>
    <row r="270" spans="1:85" ht="9" customHeight="1">
      <c r="R270" s="444"/>
      <c r="S270" s="445"/>
      <c r="AB270" s="2"/>
      <c r="AC270" s="2"/>
      <c r="AD270" s="2"/>
      <c r="AE270" s="2"/>
      <c r="AF270" s="2"/>
      <c r="AG270" s="2"/>
      <c r="AH270" s="2"/>
      <c r="AI270" s="2"/>
      <c r="AJ270" s="2"/>
      <c r="AK270" s="2"/>
      <c r="AL270" s="2"/>
      <c r="AM270" s="2"/>
      <c r="AN270" s="2"/>
      <c r="AO270" s="2"/>
      <c r="AP270" s="2"/>
      <c r="AQ270" s="2"/>
      <c r="AR270" s="2"/>
      <c r="AS270" s="2"/>
      <c r="AT270" s="2"/>
      <c r="AU270" s="2"/>
      <c r="AW270" s="2"/>
      <c r="AX270" s="2"/>
      <c r="AY270" s="2"/>
      <c r="AZ270" s="2"/>
      <c r="BA270" s="2"/>
      <c r="BC270" s="2"/>
      <c r="BD270" s="2"/>
      <c r="BE270" s="2"/>
      <c r="BF270" s="2"/>
      <c r="BG270" s="2"/>
    </row>
    <row r="271" spans="1:85" ht="9" customHeight="1">
      <c r="R271" s="444"/>
      <c r="S271" s="445"/>
      <c r="U271" s="443"/>
      <c r="AB271" s="2"/>
      <c r="AC271" s="2"/>
      <c r="AD271" s="2"/>
      <c r="AE271" s="2"/>
      <c r="AF271" s="2"/>
      <c r="AG271" s="2"/>
      <c r="AH271" s="2"/>
      <c r="AI271" s="2"/>
      <c r="AJ271" s="2"/>
      <c r="AK271" s="2"/>
      <c r="AL271" s="2"/>
      <c r="AM271" s="2"/>
      <c r="AN271" s="2"/>
      <c r="AO271" s="2"/>
      <c r="AP271" s="2"/>
      <c r="AQ271" s="2"/>
      <c r="AR271" s="2"/>
      <c r="AS271" s="2"/>
      <c r="AT271" s="2"/>
      <c r="AU271" s="2"/>
      <c r="AW271" s="2"/>
      <c r="AX271" s="2"/>
      <c r="AY271" s="2"/>
      <c r="AZ271" s="2"/>
      <c r="BA271" s="2"/>
      <c r="BC271" s="2"/>
      <c r="BD271" s="2"/>
      <c r="BE271" s="2"/>
      <c r="BF271" s="2"/>
      <c r="BG271" s="2"/>
    </row>
    <row r="272" spans="1:85" ht="9" customHeight="1">
      <c r="R272" s="444"/>
      <c r="S272" s="445"/>
      <c r="U272" s="443"/>
      <c r="V272" s="446"/>
      <c r="X272" s="447"/>
      <c r="AB272" s="2"/>
      <c r="AC272" s="2"/>
      <c r="AD272" s="2"/>
      <c r="AE272" s="2"/>
      <c r="AF272" s="2"/>
      <c r="AG272" s="2"/>
      <c r="AH272" s="2"/>
      <c r="AI272" s="2"/>
      <c r="AJ272" s="2"/>
      <c r="AK272" s="2"/>
      <c r="AL272" s="2"/>
      <c r="AM272" s="2"/>
      <c r="AN272" s="2"/>
      <c r="AO272" s="2"/>
      <c r="AP272" s="2"/>
      <c r="AQ272" s="2"/>
      <c r="AR272" s="2"/>
      <c r="AS272" s="2"/>
      <c r="AT272" s="2"/>
      <c r="AU272" s="2"/>
      <c r="AW272" s="2"/>
      <c r="AX272" s="2"/>
      <c r="AY272" s="2"/>
      <c r="AZ272" s="2"/>
      <c r="BA272" s="2"/>
      <c r="BC272" s="2"/>
      <c r="BD272" s="2"/>
      <c r="BE272" s="2"/>
      <c r="BF272" s="2"/>
      <c r="BG272" s="2"/>
    </row>
    <row r="273" spans="18:59" ht="9" customHeight="1">
      <c r="R273" s="444"/>
      <c r="U273" s="443"/>
      <c r="V273" s="446"/>
      <c r="X273" s="447"/>
      <c r="AB273" s="2"/>
      <c r="AC273" s="2"/>
      <c r="AD273" s="2"/>
      <c r="AE273" s="2"/>
      <c r="AF273" s="2"/>
      <c r="AG273" s="2"/>
      <c r="AH273" s="2"/>
      <c r="AI273" s="2"/>
      <c r="AJ273" s="2"/>
      <c r="AK273" s="2"/>
      <c r="AL273" s="2"/>
      <c r="AM273" s="2"/>
      <c r="AN273" s="2"/>
      <c r="AO273" s="2"/>
      <c r="AP273" s="2"/>
      <c r="AQ273" s="2"/>
      <c r="AR273" s="2"/>
      <c r="AS273" s="2"/>
      <c r="AT273" s="2"/>
      <c r="AU273" s="2"/>
      <c r="AW273" s="2"/>
      <c r="AX273" s="2"/>
      <c r="AY273" s="2"/>
      <c r="AZ273" s="2"/>
      <c r="BA273" s="2"/>
      <c r="BC273" s="2"/>
      <c r="BD273" s="2"/>
      <c r="BE273" s="2"/>
      <c r="BF273" s="2"/>
      <c r="BG273" s="2"/>
    </row>
    <row r="274" spans="18:59" ht="9" customHeight="1">
      <c r="R274" s="444"/>
      <c r="U274" s="443"/>
      <c r="V274" s="446"/>
      <c r="X274" s="447"/>
      <c r="AB274" s="2"/>
      <c r="AC274" s="2"/>
      <c r="AD274" s="2"/>
      <c r="AE274" s="2"/>
      <c r="AF274" s="2"/>
      <c r="AG274" s="2"/>
      <c r="AH274" s="2"/>
      <c r="AI274" s="2"/>
      <c r="AJ274" s="2"/>
      <c r="AK274" s="2"/>
      <c r="AL274" s="2"/>
      <c r="AM274" s="2"/>
      <c r="AN274" s="2"/>
      <c r="AO274" s="2"/>
      <c r="AP274" s="2"/>
      <c r="AQ274" s="2"/>
      <c r="AR274" s="2"/>
      <c r="AS274" s="2"/>
      <c r="AT274" s="2"/>
      <c r="AU274" s="2"/>
      <c r="AW274" s="2"/>
      <c r="AX274" s="2"/>
      <c r="AY274" s="2"/>
      <c r="AZ274" s="2"/>
      <c r="BA274" s="2"/>
      <c r="BC274" s="2"/>
      <c r="BD274" s="2"/>
      <c r="BE274" s="2"/>
      <c r="BF274" s="2"/>
      <c r="BG274" s="2"/>
    </row>
    <row r="275" spans="18:59" ht="9" customHeight="1">
      <c r="R275" s="444"/>
      <c r="U275" s="443"/>
      <c r="V275" s="446"/>
      <c r="X275" s="447"/>
      <c r="AB275" s="2"/>
      <c r="AC275" s="2"/>
      <c r="AD275" s="2"/>
      <c r="AE275" s="2"/>
      <c r="AF275" s="2"/>
      <c r="AG275" s="2"/>
      <c r="AH275" s="2"/>
      <c r="AI275" s="2"/>
      <c r="AJ275" s="2"/>
      <c r="AK275" s="2"/>
      <c r="AL275" s="2"/>
      <c r="AM275" s="2"/>
      <c r="AN275" s="2"/>
      <c r="AO275" s="2"/>
      <c r="AP275" s="2"/>
      <c r="AQ275" s="2"/>
      <c r="AR275" s="2"/>
      <c r="AS275" s="2"/>
      <c r="AT275" s="2"/>
      <c r="AU275" s="2"/>
      <c r="AW275" s="2"/>
      <c r="AX275" s="2"/>
      <c r="AY275" s="2"/>
      <c r="AZ275" s="2"/>
      <c r="BA275" s="2"/>
      <c r="BC275" s="2"/>
      <c r="BD275" s="2"/>
      <c r="BE275" s="2"/>
      <c r="BF275" s="2"/>
      <c r="BG275" s="2"/>
    </row>
    <row r="276" spans="18:59" ht="9" customHeight="1">
      <c r="U276" s="443"/>
      <c r="V276" s="446"/>
      <c r="X276" s="447"/>
      <c r="AB276" s="2"/>
      <c r="AC276" s="2"/>
      <c r="AD276" s="2"/>
      <c r="AE276" s="2"/>
      <c r="AF276" s="2"/>
      <c r="AG276" s="2"/>
      <c r="AH276" s="2"/>
      <c r="AI276" s="2"/>
      <c r="AJ276" s="2"/>
      <c r="AK276" s="2"/>
      <c r="AL276" s="2"/>
      <c r="AM276" s="2"/>
      <c r="AN276" s="2"/>
      <c r="AO276" s="2"/>
      <c r="AP276" s="2"/>
      <c r="AQ276" s="2"/>
      <c r="AR276" s="2"/>
      <c r="AS276" s="2"/>
      <c r="AT276" s="2"/>
      <c r="AU276" s="2"/>
      <c r="AW276" s="2"/>
      <c r="AX276" s="2"/>
      <c r="AY276" s="2"/>
      <c r="AZ276" s="2"/>
      <c r="BA276" s="2"/>
      <c r="BC276" s="2"/>
      <c r="BD276" s="2"/>
      <c r="BE276" s="2"/>
      <c r="BF276" s="2"/>
      <c r="BG276" s="2"/>
    </row>
    <row r="277" spans="18:59" ht="9" customHeight="1">
      <c r="U277" s="443"/>
      <c r="V277" s="446"/>
      <c r="X277" s="447"/>
      <c r="AB277" s="2"/>
      <c r="AC277" s="2"/>
      <c r="AD277" s="2"/>
      <c r="AE277" s="2"/>
      <c r="AF277" s="2"/>
      <c r="AG277" s="2"/>
      <c r="AH277" s="2"/>
      <c r="AI277" s="2"/>
      <c r="AJ277" s="2"/>
      <c r="AK277" s="2"/>
      <c r="AL277" s="2"/>
      <c r="AM277" s="2"/>
      <c r="AN277" s="2"/>
      <c r="AO277" s="2"/>
      <c r="AP277" s="2"/>
      <c r="AQ277" s="2"/>
      <c r="AR277" s="2"/>
      <c r="AS277" s="2"/>
      <c r="AT277" s="2"/>
      <c r="AU277" s="2"/>
      <c r="AW277" s="2"/>
      <c r="AX277" s="2"/>
      <c r="AY277" s="2"/>
      <c r="AZ277" s="2"/>
      <c r="BA277" s="2"/>
      <c r="BC277" s="2"/>
      <c r="BD277" s="2"/>
      <c r="BE277" s="2"/>
      <c r="BF277" s="2"/>
      <c r="BG277" s="2"/>
    </row>
    <row r="278" spans="18:59" ht="9" customHeight="1">
      <c r="U278" s="443"/>
      <c r="V278" s="446"/>
      <c r="W278" s="448"/>
      <c r="X278" s="447"/>
      <c r="AB278" s="2"/>
      <c r="AC278" s="2"/>
      <c r="AD278" s="2"/>
      <c r="AE278" s="2"/>
      <c r="AF278" s="2"/>
      <c r="AG278" s="2"/>
      <c r="AH278" s="2"/>
      <c r="AI278" s="2"/>
      <c r="AJ278" s="2"/>
      <c r="AK278" s="2"/>
      <c r="AL278" s="2"/>
      <c r="AM278" s="2"/>
      <c r="AN278" s="2"/>
      <c r="AO278" s="2"/>
      <c r="AP278" s="2"/>
      <c r="AQ278" s="2"/>
      <c r="AR278" s="2"/>
      <c r="AS278" s="2"/>
      <c r="AT278" s="2"/>
      <c r="AU278" s="2"/>
      <c r="AW278" s="2"/>
      <c r="AX278" s="2"/>
      <c r="AY278" s="2"/>
      <c r="AZ278" s="2"/>
      <c r="BA278" s="2"/>
      <c r="BC278" s="2"/>
      <c r="BD278" s="2"/>
      <c r="BE278" s="2"/>
      <c r="BF278" s="2"/>
      <c r="BG278" s="2"/>
    </row>
    <row r="279" spans="18:59" ht="9" customHeight="1">
      <c r="U279" s="443"/>
      <c r="V279" s="446"/>
      <c r="W279" s="448"/>
      <c r="X279" s="447"/>
      <c r="AB279" s="2"/>
      <c r="AC279" s="2"/>
      <c r="AD279" s="2"/>
      <c r="AE279" s="2"/>
      <c r="AF279" s="2"/>
      <c r="AG279" s="2"/>
      <c r="AH279" s="2"/>
      <c r="AI279" s="2"/>
      <c r="AJ279" s="2"/>
      <c r="AK279" s="2"/>
      <c r="AL279" s="2"/>
      <c r="AM279" s="2"/>
      <c r="AN279" s="2"/>
      <c r="AO279" s="2"/>
      <c r="AP279" s="2"/>
      <c r="AQ279" s="2"/>
      <c r="AR279" s="2"/>
      <c r="AS279" s="2"/>
      <c r="AT279" s="2"/>
      <c r="AU279" s="2"/>
      <c r="AW279" s="2"/>
      <c r="AX279" s="2"/>
      <c r="AY279" s="2"/>
      <c r="AZ279" s="2"/>
      <c r="BA279" s="2"/>
      <c r="BC279" s="2"/>
      <c r="BD279" s="2"/>
      <c r="BE279" s="2"/>
      <c r="BF279" s="2"/>
      <c r="BG279" s="2"/>
    </row>
    <row r="280" spans="18:59" ht="9" customHeight="1">
      <c r="R280" s="443"/>
      <c r="U280" s="443"/>
      <c r="V280" s="446"/>
      <c r="W280" s="448"/>
      <c r="X280" s="447"/>
      <c r="AB280" s="2"/>
      <c r="AC280" s="2"/>
      <c r="AD280" s="2"/>
      <c r="AE280" s="2"/>
      <c r="AF280" s="2"/>
      <c r="AG280" s="2"/>
      <c r="AH280" s="2"/>
      <c r="AI280" s="2"/>
      <c r="AJ280" s="2"/>
      <c r="AK280" s="2"/>
      <c r="AL280" s="2"/>
      <c r="AM280" s="2"/>
      <c r="AN280" s="2"/>
      <c r="AO280" s="2"/>
      <c r="AP280" s="2"/>
      <c r="AQ280" s="2"/>
      <c r="AR280" s="2"/>
      <c r="AS280" s="2"/>
      <c r="AT280" s="2"/>
      <c r="AU280" s="2"/>
      <c r="AW280" s="2"/>
      <c r="AX280" s="2"/>
      <c r="AY280" s="2"/>
      <c r="AZ280" s="2"/>
      <c r="BA280" s="2"/>
      <c r="BC280" s="2"/>
      <c r="BD280" s="2"/>
      <c r="BE280" s="2"/>
      <c r="BF280" s="2"/>
      <c r="BG280" s="2"/>
    </row>
    <row r="281" spans="18:59" ht="9" customHeight="1">
      <c r="U281" s="443"/>
      <c r="V281" s="446"/>
      <c r="W281" s="448"/>
      <c r="X281" s="447"/>
      <c r="AB281" s="2"/>
      <c r="AC281" s="2"/>
      <c r="AD281" s="2"/>
      <c r="AE281" s="2"/>
      <c r="AF281" s="2"/>
      <c r="AG281" s="2"/>
      <c r="AH281" s="2"/>
      <c r="AI281" s="2"/>
      <c r="AJ281" s="2"/>
      <c r="AK281" s="2"/>
      <c r="AL281" s="2"/>
      <c r="AM281" s="2"/>
      <c r="AN281" s="2"/>
      <c r="AO281" s="2"/>
      <c r="AP281" s="2"/>
      <c r="AQ281" s="2"/>
      <c r="AR281" s="2"/>
      <c r="AS281" s="2"/>
      <c r="AT281" s="2"/>
      <c r="AU281" s="2"/>
      <c r="AW281" s="2"/>
      <c r="AX281" s="2"/>
      <c r="AY281" s="2"/>
      <c r="AZ281" s="2"/>
      <c r="BA281" s="2"/>
      <c r="BC281" s="2"/>
      <c r="BD281" s="2"/>
      <c r="BE281" s="2"/>
      <c r="BF281" s="2"/>
      <c r="BG281" s="2"/>
    </row>
    <row r="282" spans="18:59" ht="9" customHeight="1">
      <c r="U282" s="443"/>
      <c r="V282" s="446"/>
      <c r="W282" s="448"/>
      <c r="X282" s="447"/>
      <c r="AB282" s="2"/>
      <c r="AC282" s="2"/>
      <c r="AD282" s="2"/>
      <c r="AE282" s="2"/>
      <c r="AF282" s="2"/>
      <c r="AG282" s="2"/>
      <c r="AH282" s="2"/>
      <c r="AI282" s="2"/>
      <c r="AJ282" s="2"/>
      <c r="AK282" s="2"/>
      <c r="AL282" s="2"/>
      <c r="AM282" s="2"/>
      <c r="AN282" s="2"/>
      <c r="AO282" s="2"/>
      <c r="AP282" s="2"/>
      <c r="AQ282" s="2"/>
      <c r="AR282" s="2"/>
      <c r="AS282" s="2"/>
      <c r="AT282" s="2"/>
      <c r="AU282" s="2"/>
      <c r="AW282" s="2"/>
      <c r="AX282" s="2"/>
      <c r="AY282" s="2"/>
      <c r="AZ282" s="2"/>
      <c r="BA282" s="2"/>
      <c r="BC282" s="2"/>
      <c r="BD282" s="2"/>
      <c r="BE282" s="2"/>
      <c r="BF282" s="2"/>
      <c r="BG282" s="2"/>
    </row>
    <row r="283" spans="18:59" ht="9" customHeight="1">
      <c r="R283" s="449"/>
      <c r="U283" s="443"/>
      <c r="V283" s="446"/>
      <c r="W283" s="448"/>
      <c r="X283" s="447"/>
      <c r="AB283" s="2"/>
      <c r="AC283" s="2"/>
      <c r="AD283" s="2"/>
      <c r="AE283" s="2"/>
      <c r="AF283" s="2"/>
      <c r="AG283" s="2"/>
      <c r="AH283" s="2"/>
      <c r="AI283" s="2"/>
      <c r="AJ283" s="2"/>
      <c r="AK283" s="2"/>
      <c r="AL283" s="2"/>
      <c r="AM283" s="2"/>
      <c r="AN283" s="2"/>
      <c r="AO283" s="2"/>
      <c r="AP283" s="2"/>
      <c r="AQ283" s="2"/>
      <c r="AR283" s="2"/>
      <c r="AS283" s="2"/>
      <c r="AT283" s="2"/>
      <c r="AU283" s="2"/>
      <c r="AW283" s="2"/>
      <c r="AX283" s="2"/>
      <c r="AY283" s="2"/>
      <c r="AZ283" s="2"/>
      <c r="BA283" s="2"/>
      <c r="BC283" s="2"/>
      <c r="BD283" s="2"/>
      <c r="BE283" s="2"/>
      <c r="BF283" s="2"/>
      <c r="BG283" s="2"/>
    </row>
    <row r="284" spans="18:59" ht="9" customHeight="1">
      <c r="U284" s="443"/>
      <c r="V284" s="446"/>
      <c r="W284" s="448"/>
      <c r="X284" s="447"/>
      <c r="AB284" s="2"/>
      <c r="AC284" s="2"/>
      <c r="AD284" s="2"/>
      <c r="AE284" s="2"/>
      <c r="AF284" s="2"/>
      <c r="AG284" s="2"/>
      <c r="AH284" s="2"/>
      <c r="AI284" s="2"/>
      <c r="AJ284" s="2"/>
      <c r="AK284" s="2"/>
      <c r="AL284" s="2"/>
      <c r="AM284" s="2"/>
      <c r="AN284" s="2"/>
      <c r="AO284" s="2"/>
      <c r="AP284" s="2"/>
      <c r="AQ284" s="2"/>
      <c r="AR284" s="2"/>
      <c r="AS284" s="2"/>
      <c r="AT284" s="2"/>
      <c r="AU284" s="2"/>
      <c r="AW284" s="2"/>
      <c r="AX284" s="2"/>
      <c r="AY284" s="2"/>
      <c r="AZ284" s="2"/>
      <c r="BA284" s="2"/>
      <c r="BC284" s="2"/>
      <c r="BD284" s="2"/>
      <c r="BE284" s="2"/>
      <c r="BF284" s="2"/>
      <c r="BG284" s="2"/>
    </row>
    <row r="285" spans="18:59" ht="9" customHeight="1">
      <c r="U285" s="443"/>
      <c r="V285" s="446"/>
      <c r="W285" s="448"/>
      <c r="X285" s="447"/>
      <c r="AB285" s="2"/>
      <c r="AC285" s="2"/>
      <c r="AD285" s="2"/>
      <c r="AE285" s="2"/>
      <c r="AF285" s="2"/>
      <c r="AG285" s="2"/>
      <c r="AH285" s="2"/>
      <c r="AI285" s="2"/>
      <c r="AJ285" s="2"/>
      <c r="AK285" s="2"/>
      <c r="AL285" s="2"/>
      <c r="AM285" s="2"/>
      <c r="AN285" s="2"/>
      <c r="AO285" s="2"/>
      <c r="AP285" s="2"/>
      <c r="AQ285" s="2"/>
      <c r="AR285" s="2"/>
      <c r="AS285" s="2"/>
      <c r="AT285" s="2"/>
      <c r="AU285" s="2"/>
      <c r="AW285" s="2"/>
      <c r="AX285" s="2"/>
      <c r="AY285" s="2"/>
      <c r="AZ285" s="2"/>
      <c r="BA285" s="2"/>
      <c r="BC285" s="2"/>
      <c r="BD285" s="2"/>
      <c r="BE285" s="2"/>
      <c r="BF285" s="2"/>
      <c r="BG285" s="2"/>
    </row>
    <row r="286" spans="18:59" ht="9" customHeight="1">
      <c r="U286" s="443"/>
      <c r="V286" s="446"/>
      <c r="W286" s="448"/>
      <c r="X286" s="447"/>
      <c r="AB286" s="2"/>
      <c r="AC286" s="2"/>
      <c r="AD286" s="2"/>
      <c r="AE286" s="2"/>
      <c r="AF286" s="2"/>
      <c r="AG286" s="2"/>
      <c r="AH286" s="2"/>
      <c r="AI286" s="2"/>
      <c r="AJ286" s="2"/>
      <c r="AK286" s="2"/>
      <c r="AL286" s="2"/>
      <c r="AM286" s="2"/>
      <c r="AN286" s="2"/>
      <c r="AO286" s="2"/>
      <c r="AP286" s="2"/>
      <c r="AQ286" s="2"/>
      <c r="AR286" s="2"/>
      <c r="AS286" s="2"/>
      <c r="AT286" s="2"/>
      <c r="AU286" s="2"/>
      <c r="AW286" s="2"/>
      <c r="AX286" s="2"/>
      <c r="AY286" s="2"/>
      <c r="AZ286" s="2"/>
      <c r="BA286" s="2"/>
      <c r="BC286" s="2"/>
      <c r="BD286" s="2"/>
      <c r="BE286" s="2"/>
      <c r="BF286" s="2"/>
      <c r="BG286" s="2"/>
    </row>
    <row r="287" spans="18:59" ht="9" customHeight="1">
      <c r="U287" s="443"/>
      <c r="V287" s="446"/>
      <c r="W287" s="448"/>
      <c r="X287" s="447"/>
      <c r="AB287" s="2"/>
      <c r="AC287" s="2"/>
      <c r="AD287" s="2"/>
      <c r="AE287" s="2"/>
      <c r="AF287" s="2"/>
      <c r="AG287" s="2"/>
      <c r="AH287" s="2"/>
      <c r="AI287" s="2"/>
      <c r="AJ287" s="2"/>
      <c r="AK287" s="2"/>
      <c r="AL287" s="2"/>
      <c r="AM287" s="2"/>
      <c r="AN287" s="2"/>
      <c r="AO287" s="2"/>
      <c r="AP287" s="2"/>
      <c r="AQ287" s="2"/>
      <c r="AR287" s="2"/>
      <c r="AS287" s="2"/>
      <c r="AT287" s="2"/>
      <c r="AU287" s="2"/>
      <c r="AW287" s="2"/>
      <c r="AX287" s="2"/>
      <c r="AY287" s="2"/>
      <c r="AZ287" s="2"/>
      <c r="BA287" s="2"/>
      <c r="BC287" s="2"/>
      <c r="BD287" s="2"/>
      <c r="BE287" s="2"/>
      <c r="BF287" s="2"/>
      <c r="BG287" s="2"/>
    </row>
    <row r="288" spans="18:59" ht="9" customHeight="1">
      <c r="U288" s="443"/>
      <c r="V288" s="446"/>
      <c r="W288" s="448"/>
      <c r="X288" s="447"/>
      <c r="AB288" s="2"/>
      <c r="AC288" s="2"/>
      <c r="AD288" s="2"/>
      <c r="AE288" s="2"/>
      <c r="AF288" s="2"/>
      <c r="AG288" s="2"/>
      <c r="AH288" s="2"/>
      <c r="AI288" s="2"/>
      <c r="AJ288" s="2"/>
      <c r="AK288" s="2"/>
      <c r="AL288" s="2"/>
      <c r="AM288" s="2"/>
      <c r="AN288" s="2"/>
      <c r="AO288" s="2"/>
      <c r="AP288" s="2"/>
      <c r="AQ288" s="2"/>
      <c r="AR288" s="2"/>
      <c r="AS288" s="2"/>
      <c r="AT288" s="2"/>
      <c r="AU288" s="2"/>
      <c r="AW288" s="2"/>
      <c r="AX288" s="2"/>
      <c r="AY288" s="2"/>
      <c r="AZ288" s="2"/>
      <c r="BA288" s="2"/>
      <c r="BC288" s="2"/>
      <c r="BD288" s="2"/>
      <c r="BE288" s="2"/>
      <c r="BF288" s="2"/>
      <c r="BG288" s="2"/>
    </row>
    <row r="289" spans="18:64" ht="9" customHeight="1">
      <c r="U289" s="443"/>
      <c r="V289" s="446"/>
      <c r="W289" s="448"/>
      <c r="X289" s="447"/>
      <c r="AB289" s="2"/>
      <c r="AC289" s="2"/>
      <c r="AD289" s="2"/>
      <c r="AE289" s="2"/>
      <c r="AF289" s="2"/>
      <c r="AG289" s="2"/>
      <c r="AH289" s="2"/>
      <c r="AI289" s="2"/>
      <c r="AJ289" s="2"/>
      <c r="AK289" s="2"/>
      <c r="AL289" s="2"/>
      <c r="AM289" s="2"/>
      <c r="AN289" s="2"/>
      <c r="AO289" s="2"/>
      <c r="AP289" s="2"/>
      <c r="AQ289" s="2"/>
      <c r="AR289" s="2"/>
      <c r="AS289" s="2"/>
      <c r="AT289" s="2"/>
      <c r="AU289" s="2"/>
      <c r="AW289" s="2"/>
      <c r="AX289" s="2"/>
      <c r="AY289" s="2"/>
      <c r="AZ289" s="2"/>
      <c r="BA289" s="2"/>
      <c r="BC289" s="2"/>
      <c r="BD289" s="2"/>
      <c r="BE289" s="2"/>
      <c r="BF289" s="2"/>
      <c r="BG289" s="2"/>
    </row>
    <row r="290" spans="18:64" ht="9" customHeight="1">
      <c r="AB290" s="2"/>
      <c r="AC290" s="2"/>
      <c r="AD290" s="2"/>
      <c r="AE290" s="2"/>
      <c r="AF290" s="2"/>
      <c r="AG290" s="2"/>
      <c r="AH290" s="2"/>
      <c r="AI290" s="2"/>
      <c r="AJ290" s="2"/>
      <c r="AK290" s="2"/>
      <c r="AL290" s="2"/>
      <c r="AM290" s="2"/>
      <c r="AN290" s="2"/>
      <c r="AO290" s="2"/>
      <c r="AP290" s="2"/>
      <c r="AQ290" s="2"/>
      <c r="AR290" s="2"/>
      <c r="AS290" s="2"/>
      <c r="AT290" s="2"/>
      <c r="AU290" s="2"/>
      <c r="AW290" s="2"/>
      <c r="AX290" s="2"/>
      <c r="AY290" s="2"/>
      <c r="AZ290" s="2"/>
      <c r="BA290" s="2"/>
      <c r="BC290" s="2"/>
      <c r="BD290" s="2"/>
      <c r="BE290" s="2"/>
      <c r="BF290" s="2"/>
      <c r="BG290" s="2"/>
    </row>
    <row r="291" spans="18:64" ht="9" customHeight="1">
      <c r="R291" s="449"/>
      <c r="U291" s="448"/>
      <c r="AB291" s="2"/>
      <c r="AC291" s="2"/>
      <c r="AD291" s="2"/>
      <c r="AE291" s="2"/>
      <c r="AF291" s="2"/>
      <c r="AG291" s="2"/>
      <c r="AH291" s="2"/>
      <c r="AI291" s="2"/>
      <c r="AJ291" s="2"/>
      <c r="AK291" s="2"/>
      <c r="AL291" s="2"/>
      <c r="AM291" s="2"/>
      <c r="AN291" s="2"/>
      <c r="AO291" s="2"/>
      <c r="AP291" s="2"/>
      <c r="AQ291" s="2"/>
      <c r="AR291" s="2"/>
      <c r="AS291" s="2"/>
      <c r="AT291" s="2"/>
      <c r="AU291" s="2"/>
      <c r="AW291" s="2"/>
      <c r="AX291" s="2"/>
      <c r="AY291" s="2"/>
      <c r="AZ291" s="2"/>
      <c r="BA291" s="2"/>
      <c r="BC291" s="2"/>
      <c r="BD291" s="2"/>
      <c r="BE291" s="2"/>
      <c r="BF291" s="2"/>
      <c r="BG291" s="2"/>
    </row>
    <row r="292" spans="18:64" ht="9" customHeight="1">
      <c r="U292" s="448"/>
      <c r="V292" s="446"/>
      <c r="W292" s="443"/>
      <c r="AB292" s="2"/>
      <c r="AC292" s="2"/>
      <c r="AD292" s="2"/>
      <c r="AE292" s="2"/>
      <c r="AF292" s="2"/>
      <c r="AG292" s="2"/>
      <c r="AH292" s="2"/>
      <c r="AI292" s="2"/>
      <c r="AJ292" s="2"/>
      <c r="AK292" s="2"/>
      <c r="AL292" s="2"/>
      <c r="AM292" s="2"/>
      <c r="AN292" s="2"/>
      <c r="AO292" s="2"/>
      <c r="AP292" s="2"/>
      <c r="AQ292" s="2"/>
      <c r="AR292" s="2"/>
      <c r="AS292" s="2"/>
      <c r="AT292" s="2"/>
      <c r="AU292" s="2"/>
      <c r="AW292" s="2"/>
      <c r="AX292" s="2"/>
      <c r="AY292" s="2"/>
      <c r="AZ292" s="2"/>
      <c r="BA292" s="2"/>
      <c r="BC292" s="2"/>
      <c r="BD292" s="2"/>
      <c r="BE292" s="2"/>
      <c r="BF292" s="2"/>
      <c r="BG292" s="442"/>
      <c r="BH292" s="442"/>
      <c r="BI292" s="442"/>
      <c r="BJ292" s="442"/>
      <c r="BK292" s="442"/>
      <c r="BL292" s="442"/>
    </row>
    <row r="293" spans="18:64" ht="9" customHeight="1">
      <c r="U293" s="448"/>
      <c r="V293" s="446"/>
      <c r="AB293" s="2"/>
      <c r="AC293" s="2"/>
      <c r="AD293" s="2"/>
      <c r="AE293" s="2"/>
      <c r="AF293" s="2"/>
      <c r="AG293" s="2"/>
      <c r="AH293" s="2"/>
      <c r="AI293" s="2"/>
      <c r="AJ293" s="2"/>
      <c r="AK293" s="2"/>
      <c r="AL293" s="2"/>
      <c r="AM293" s="2"/>
      <c r="AN293" s="2"/>
      <c r="AO293" s="2"/>
      <c r="AP293" s="2"/>
      <c r="AQ293" s="2"/>
      <c r="AR293" s="2"/>
      <c r="AS293" s="2"/>
      <c r="AT293" s="2"/>
      <c r="AU293" s="2"/>
      <c r="AW293" s="2"/>
      <c r="AX293" s="2"/>
      <c r="AY293" s="2"/>
      <c r="AZ293" s="2"/>
      <c r="BA293" s="2"/>
      <c r="BC293" s="2"/>
      <c r="BD293" s="2"/>
      <c r="BE293" s="2"/>
      <c r="BF293" s="2"/>
      <c r="BG293" s="2"/>
    </row>
    <row r="294" spans="18:64" ht="9" customHeight="1">
      <c r="U294" s="448"/>
      <c r="V294" s="446"/>
      <c r="AB294" s="2"/>
      <c r="AC294" s="2"/>
      <c r="AD294" s="2"/>
      <c r="AE294" s="2"/>
      <c r="AF294" s="2"/>
      <c r="AG294" s="2"/>
      <c r="AH294" s="2"/>
      <c r="AI294" s="2"/>
      <c r="AJ294" s="2"/>
      <c r="AK294" s="2"/>
      <c r="AL294" s="2"/>
      <c r="AM294" s="2"/>
      <c r="AN294" s="2"/>
      <c r="AO294" s="2"/>
      <c r="AP294" s="2"/>
      <c r="AQ294" s="2"/>
      <c r="AR294" s="2"/>
      <c r="AS294" s="2"/>
      <c r="AT294" s="2"/>
      <c r="AU294" s="2"/>
      <c r="AW294" s="2"/>
      <c r="AX294" s="2"/>
      <c r="AY294" s="2"/>
      <c r="AZ294" s="2"/>
      <c r="BA294" s="2"/>
      <c r="BC294" s="2"/>
      <c r="BD294" s="2"/>
      <c r="BE294" s="2"/>
      <c r="BF294" s="2"/>
      <c r="BG294" s="2"/>
    </row>
    <row r="295" spans="18:64" ht="9" customHeight="1">
      <c r="U295" s="448"/>
      <c r="V295" s="446"/>
      <c r="AB295" s="2"/>
      <c r="AC295" s="2"/>
      <c r="AD295" s="2"/>
      <c r="AE295" s="2"/>
      <c r="AF295" s="2"/>
      <c r="AG295" s="2"/>
      <c r="AH295" s="2"/>
      <c r="AI295" s="2"/>
      <c r="AJ295" s="2"/>
      <c r="AK295" s="2"/>
      <c r="AL295" s="2"/>
      <c r="AM295" s="2"/>
      <c r="AN295" s="2"/>
      <c r="AO295" s="2"/>
      <c r="AP295" s="2"/>
      <c r="AQ295" s="2"/>
      <c r="AR295" s="2"/>
      <c r="AS295" s="2"/>
      <c r="AT295" s="2"/>
      <c r="AU295" s="2"/>
      <c r="AW295" s="2"/>
      <c r="AX295" s="2"/>
      <c r="AY295" s="2"/>
      <c r="AZ295" s="2"/>
      <c r="BA295" s="2"/>
      <c r="BC295" s="2"/>
      <c r="BD295" s="2"/>
      <c r="BE295" s="2"/>
      <c r="BF295" s="2"/>
      <c r="BG295" s="2"/>
    </row>
    <row r="296" spans="18:64" ht="9" customHeight="1">
      <c r="R296" s="443"/>
      <c r="U296" s="448"/>
      <c r="V296" s="446"/>
      <c r="AB296" s="2"/>
      <c r="AC296" s="2"/>
      <c r="AD296" s="2"/>
      <c r="AE296" s="2"/>
      <c r="AF296" s="2"/>
      <c r="AG296" s="2"/>
      <c r="AH296" s="2"/>
      <c r="AI296" s="2"/>
      <c r="AJ296" s="2"/>
      <c r="AK296" s="2"/>
      <c r="AL296" s="2"/>
      <c r="AM296" s="2"/>
      <c r="AN296" s="2"/>
      <c r="AO296" s="2"/>
      <c r="AP296" s="2"/>
      <c r="AQ296" s="2"/>
      <c r="AR296" s="2"/>
      <c r="AS296" s="2"/>
      <c r="AT296" s="2"/>
      <c r="AU296" s="2"/>
      <c r="AW296" s="2"/>
      <c r="AX296" s="2"/>
      <c r="AY296" s="2"/>
      <c r="AZ296" s="2"/>
      <c r="BA296" s="2"/>
      <c r="BC296" s="2"/>
      <c r="BD296" s="2"/>
      <c r="BE296" s="2"/>
      <c r="BF296" s="2"/>
      <c r="BG296" s="2"/>
    </row>
    <row r="297" spans="18:64" ht="9" customHeight="1">
      <c r="U297" s="448"/>
      <c r="V297" s="446"/>
      <c r="AB297" s="2"/>
      <c r="AC297" s="2"/>
      <c r="AD297" s="2"/>
      <c r="AE297" s="2"/>
      <c r="AF297" s="2"/>
      <c r="AG297" s="2"/>
      <c r="AH297" s="2"/>
      <c r="AI297" s="2"/>
      <c r="AJ297" s="2"/>
      <c r="AK297" s="2"/>
      <c r="AL297" s="2"/>
      <c r="AM297" s="2"/>
      <c r="AN297" s="2"/>
      <c r="AO297" s="2"/>
      <c r="AP297" s="2"/>
      <c r="AQ297" s="2"/>
      <c r="AR297" s="2"/>
      <c r="AS297" s="2"/>
      <c r="AT297" s="2"/>
      <c r="AU297" s="2"/>
      <c r="AW297" s="2"/>
      <c r="AX297" s="2"/>
      <c r="AY297" s="2"/>
      <c r="AZ297" s="2"/>
      <c r="BA297" s="2"/>
      <c r="BC297" s="2"/>
      <c r="BD297" s="2"/>
      <c r="BE297" s="2"/>
      <c r="BF297" s="2"/>
      <c r="BG297" s="2"/>
    </row>
    <row r="298" spans="18:64" ht="9" customHeight="1">
      <c r="U298" s="443"/>
      <c r="V298" s="446"/>
      <c r="AB298" s="2"/>
      <c r="AC298" s="2"/>
      <c r="AD298" s="2"/>
      <c r="AE298" s="2"/>
      <c r="AF298" s="2"/>
      <c r="AG298" s="2"/>
      <c r="AH298" s="2"/>
      <c r="AI298" s="2"/>
      <c r="AJ298" s="2"/>
      <c r="AK298" s="2"/>
      <c r="AL298" s="2"/>
      <c r="AM298" s="2"/>
      <c r="AN298" s="2"/>
      <c r="AO298" s="2"/>
      <c r="AP298" s="2"/>
      <c r="AQ298" s="2"/>
      <c r="AR298" s="2"/>
      <c r="AS298" s="2"/>
      <c r="AT298" s="2"/>
      <c r="AU298" s="2"/>
      <c r="AW298" s="2"/>
      <c r="AX298" s="2"/>
      <c r="AY298" s="2"/>
      <c r="AZ298" s="2"/>
      <c r="BA298" s="2"/>
      <c r="BC298" s="2"/>
      <c r="BD298" s="2"/>
      <c r="BE298" s="2"/>
      <c r="BF298" s="2"/>
      <c r="BG298" s="2"/>
    </row>
    <row r="299" spans="18:64" ht="9" customHeight="1">
      <c r="AB299" s="2"/>
      <c r="AC299" s="2"/>
      <c r="AD299" s="2"/>
      <c r="AE299" s="2"/>
      <c r="AF299" s="2"/>
      <c r="AG299" s="2"/>
      <c r="AH299" s="2"/>
      <c r="AI299" s="2"/>
      <c r="AJ299" s="2"/>
      <c r="AK299" s="2"/>
      <c r="AL299" s="2"/>
      <c r="AM299" s="2"/>
      <c r="AN299" s="2"/>
      <c r="AO299" s="2"/>
      <c r="AP299" s="2"/>
      <c r="AQ299" s="2"/>
      <c r="AR299" s="2"/>
      <c r="AS299" s="2"/>
      <c r="AT299" s="2"/>
      <c r="AU299" s="2"/>
      <c r="AW299" s="2"/>
      <c r="AX299" s="2"/>
      <c r="AY299" s="2"/>
      <c r="AZ299" s="2"/>
      <c r="BA299" s="2"/>
      <c r="BC299" s="2"/>
      <c r="BD299" s="2"/>
      <c r="BE299" s="2"/>
      <c r="BF299" s="2"/>
      <c r="BG299" s="2"/>
    </row>
    <row r="300" spans="18:64" ht="9" customHeight="1">
      <c r="R300" s="449"/>
      <c r="AB300" s="2"/>
      <c r="AC300" s="2"/>
      <c r="AD300" s="2"/>
      <c r="AE300" s="2"/>
      <c r="AF300" s="2"/>
      <c r="AG300" s="2"/>
      <c r="AH300" s="2"/>
      <c r="AI300" s="2"/>
      <c r="AJ300" s="2"/>
      <c r="AK300" s="2"/>
      <c r="AL300" s="2"/>
      <c r="AM300" s="2"/>
      <c r="AN300" s="2"/>
      <c r="AO300" s="2"/>
      <c r="AP300" s="2"/>
      <c r="AQ300" s="2"/>
      <c r="AR300" s="2"/>
      <c r="AS300" s="2"/>
      <c r="AT300" s="2"/>
      <c r="AU300" s="2"/>
      <c r="AW300" s="2"/>
      <c r="AX300" s="2"/>
      <c r="AY300" s="2"/>
      <c r="AZ300" s="2"/>
      <c r="BA300" s="2"/>
      <c r="BC300" s="2"/>
      <c r="BD300" s="2"/>
      <c r="BE300" s="2"/>
      <c r="BF300" s="2"/>
      <c r="BG300" s="2"/>
    </row>
    <row r="301" spans="18:64" ht="9" customHeight="1">
      <c r="U301" s="448"/>
      <c r="V301" s="446"/>
      <c r="AB301" s="2"/>
      <c r="AC301" s="2"/>
      <c r="AD301" s="2"/>
      <c r="AE301" s="2"/>
      <c r="AF301" s="2"/>
      <c r="AG301" s="2"/>
      <c r="AH301" s="2"/>
      <c r="AI301" s="2"/>
      <c r="AJ301" s="2"/>
      <c r="AK301" s="2"/>
      <c r="AL301" s="2"/>
      <c r="AM301" s="2"/>
      <c r="AN301" s="2"/>
      <c r="AO301" s="2"/>
      <c r="AP301" s="2"/>
      <c r="AQ301" s="2"/>
      <c r="AR301" s="2"/>
      <c r="AS301" s="2"/>
      <c r="AT301" s="2"/>
      <c r="AU301" s="2"/>
      <c r="AW301" s="2"/>
      <c r="AX301" s="2"/>
      <c r="AY301" s="2"/>
      <c r="AZ301" s="2"/>
      <c r="BA301" s="2"/>
      <c r="BC301" s="2"/>
      <c r="BD301" s="2"/>
      <c r="BE301" s="2"/>
      <c r="BF301" s="2"/>
      <c r="BG301" s="2"/>
    </row>
    <row r="302" spans="18:64" ht="9" customHeight="1">
      <c r="U302" s="448"/>
      <c r="V302" s="446"/>
      <c r="AB302" s="2"/>
      <c r="AC302" s="2"/>
      <c r="AD302" s="2"/>
      <c r="AE302" s="2"/>
      <c r="AF302" s="2"/>
      <c r="AG302" s="2"/>
      <c r="AH302" s="2"/>
      <c r="AI302" s="2"/>
      <c r="AJ302" s="2"/>
      <c r="AK302" s="2"/>
      <c r="AL302" s="2"/>
      <c r="AM302" s="2"/>
      <c r="AN302" s="2"/>
      <c r="AO302" s="2"/>
      <c r="AP302" s="2"/>
      <c r="AQ302" s="2"/>
      <c r="AR302" s="2"/>
      <c r="AS302" s="2"/>
      <c r="AT302" s="2"/>
      <c r="AU302" s="2"/>
      <c r="AW302" s="2"/>
      <c r="AX302" s="2"/>
      <c r="AY302" s="2"/>
      <c r="AZ302" s="2"/>
      <c r="BA302" s="2"/>
      <c r="BC302" s="2"/>
      <c r="BD302" s="2"/>
      <c r="BE302" s="2"/>
      <c r="BF302" s="2"/>
      <c r="BG302" s="2"/>
    </row>
    <row r="303" spans="18:64" ht="9" customHeight="1">
      <c r="U303" s="448"/>
      <c r="V303" s="446"/>
      <c r="AB303" s="2"/>
      <c r="AC303" s="2"/>
      <c r="AD303" s="2"/>
      <c r="AE303" s="2"/>
      <c r="AF303" s="2"/>
      <c r="AG303" s="2"/>
      <c r="AH303" s="2"/>
      <c r="AI303" s="2"/>
      <c r="AJ303" s="2"/>
      <c r="AK303" s="2"/>
      <c r="AL303" s="2"/>
      <c r="AM303" s="2"/>
      <c r="AN303" s="2"/>
      <c r="AO303" s="2"/>
      <c r="AP303" s="2"/>
      <c r="AQ303" s="2"/>
      <c r="AR303" s="2"/>
      <c r="AS303" s="2"/>
      <c r="AT303" s="2"/>
      <c r="AU303" s="2"/>
      <c r="AW303" s="2"/>
      <c r="AX303" s="2"/>
      <c r="AY303" s="2"/>
      <c r="AZ303" s="2"/>
      <c r="BA303" s="2"/>
      <c r="BC303" s="2"/>
      <c r="BD303" s="2"/>
      <c r="BE303" s="2"/>
      <c r="BF303" s="2"/>
      <c r="BG303" s="2"/>
    </row>
    <row r="304" spans="18:64" ht="9" customHeight="1">
      <c r="U304" s="448"/>
      <c r="V304" s="446"/>
      <c r="AB304" s="2"/>
      <c r="AC304" s="2"/>
      <c r="AD304" s="2"/>
      <c r="AE304" s="2"/>
      <c r="AF304" s="2"/>
      <c r="AG304" s="2"/>
      <c r="AH304" s="2"/>
      <c r="AI304" s="2"/>
      <c r="AJ304" s="2"/>
      <c r="AK304" s="2"/>
      <c r="AL304" s="2"/>
      <c r="AM304" s="2"/>
      <c r="AN304" s="2"/>
      <c r="AO304" s="2"/>
      <c r="AP304" s="2"/>
      <c r="AQ304" s="2"/>
      <c r="AR304" s="2"/>
      <c r="AS304" s="2"/>
      <c r="AT304" s="2"/>
      <c r="AU304" s="2"/>
      <c r="AW304" s="2"/>
      <c r="AX304" s="2"/>
      <c r="AY304" s="2"/>
      <c r="AZ304" s="2"/>
      <c r="BA304" s="2"/>
      <c r="BC304" s="2"/>
      <c r="BD304" s="2"/>
      <c r="BE304" s="2"/>
      <c r="BF304" s="2"/>
      <c r="BG304" s="2"/>
    </row>
    <row r="305" spans="18:59" ht="9" customHeight="1">
      <c r="U305" s="448"/>
      <c r="V305" s="446"/>
      <c r="AB305" s="2"/>
      <c r="AC305" s="2"/>
      <c r="AD305" s="2"/>
      <c r="AE305" s="2"/>
      <c r="AF305" s="2"/>
      <c r="AG305" s="2"/>
      <c r="AH305" s="2"/>
      <c r="AI305" s="2"/>
      <c r="AJ305" s="2"/>
      <c r="AK305" s="2"/>
      <c r="AL305" s="2"/>
      <c r="AM305" s="2"/>
      <c r="AN305" s="2"/>
      <c r="AO305" s="2"/>
      <c r="AP305" s="2"/>
      <c r="AQ305" s="2"/>
      <c r="AR305" s="2"/>
      <c r="AS305" s="2"/>
      <c r="AT305" s="2"/>
      <c r="AU305" s="2"/>
      <c r="AW305" s="2"/>
      <c r="AX305" s="2"/>
      <c r="AY305" s="2"/>
      <c r="AZ305" s="2"/>
      <c r="BA305" s="2"/>
      <c r="BC305" s="2"/>
      <c r="BD305" s="2"/>
      <c r="BE305" s="2"/>
      <c r="BF305" s="2"/>
      <c r="BG305" s="2"/>
    </row>
    <row r="306" spans="18:59" ht="9" customHeight="1">
      <c r="U306" s="448"/>
      <c r="V306" s="446"/>
      <c r="AB306" s="2"/>
      <c r="AC306" s="2"/>
      <c r="AD306" s="2"/>
      <c r="AE306" s="2"/>
      <c r="AF306" s="2"/>
      <c r="AG306" s="2"/>
      <c r="AH306" s="2"/>
      <c r="AI306" s="2"/>
      <c r="AJ306" s="2"/>
      <c r="AK306" s="2"/>
      <c r="AL306" s="2"/>
      <c r="AM306" s="2"/>
      <c r="AN306" s="2"/>
      <c r="AO306" s="2"/>
      <c r="AP306" s="2"/>
      <c r="AQ306" s="2"/>
      <c r="AR306" s="2"/>
      <c r="AS306" s="2"/>
      <c r="AT306" s="2"/>
      <c r="AU306" s="2"/>
      <c r="AW306" s="2"/>
      <c r="AX306" s="2"/>
      <c r="AY306" s="2"/>
      <c r="AZ306" s="2"/>
      <c r="BA306" s="2"/>
      <c r="BC306" s="2"/>
      <c r="BD306" s="2"/>
      <c r="BE306" s="2"/>
      <c r="BF306" s="2"/>
      <c r="BG306" s="2"/>
    </row>
    <row r="307" spans="18:59" ht="9" customHeight="1">
      <c r="V307" s="446"/>
      <c r="AB307" s="2"/>
      <c r="AC307" s="2"/>
      <c r="AD307" s="2"/>
      <c r="AE307" s="2"/>
      <c r="AF307" s="2"/>
      <c r="AG307" s="2"/>
      <c r="AH307" s="2"/>
      <c r="AI307" s="2"/>
      <c r="AJ307" s="2"/>
      <c r="AK307" s="2"/>
      <c r="AL307" s="2"/>
      <c r="AM307" s="2"/>
      <c r="AN307" s="2"/>
      <c r="AO307" s="2"/>
      <c r="AP307" s="2"/>
      <c r="AQ307" s="2"/>
      <c r="AR307" s="2"/>
      <c r="AS307" s="2"/>
      <c r="AT307" s="2"/>
      <c r="AU307" s="2"/>
      <c r="AW307" s="2"/>
      <c r="AX307" s="2"/>
      <c r="AY307" s="2"/>
      <c r="AZ307" s="2"/>
      <c r="BA307" s="2"/>
      <c r="BC307" s="2"/>
      <c r="BD307" s="2"/>
      <c r="BE307" s="2"/>
      <c r="BF307" s="2"/>
      <c r="BG307" s="2"/>
    </row>
    <row r="308" spans="18:59" ht="9" customHeight="1">
      <c r="AB308" s="2"/>
      <c r="AC308" s="2"/>
      <c r="AD308" s="2"/>
      <c r="AE308" s="2"/>
      <c r="AF308" s="2"/>
      <c r="AG308" s="2"/>
      <c r="AH308" s="2"/>
      <c r="AI308" s="2"/>
      <c r="AJ308" s="2"/>
      <c r="AK308" s="2"/>
      <c r="AL308" s="2"/>
      <c r="AM308" s="2"/>
      <c r="AN308" s="2"/>
      <c r="AO308" s="2"/>
      <c r="AP308" s="2"/>
      <c r="AQ308" s="2"/>
      <c r="AR308" s="2"/>
      <c r="AS308" s="2"/>
      <c r="AT308" s="2"/>
      <c r="AU308" s="2"/>
      <c r="AW308" s="2"/>
      <c r="AX308" s="2"/>
      <c r="AY308" s="2"/>
      <c r="AZ308" s="2"/>
      <c r="BA308" s="2"/>
      <c r="BC308" s="2"/>
      <c r="BD308" s="2"/>
      <c r="BE308" s="2"/>
      <c r="BF308" s="2"/>
      <c r="BG308" s="2"/>
    </row>
    <row r="309" spans="18:59" ht="9" customHeight="1">
      <c r="R309" s="449"/>
      <c r="AB309" s="2"/>
      <c r="AC309" s="2"/>
      <c r="AD309" s="2"/>
      <c r="AE309" s="2"/>
      <c r="AF309" s="2"/>
      <c r="AG309" s="2"/>
      <c r="AH309" s="2"/>
      <c r="AI309" s="2"/>
      <c r="AJ309" s="2"/>
      <c r="AK309" s="2"/>
      <c r="AL309" s="2"/>
      <c r="AM309" s="2"/>
      <c r="AN309" s="2"/>
      <c r="AO309" s="2"/>
      <c r="AP309" s="2"/>
      <c r="AQ309" s="2"/>
      <c r="AR309" s="2"/>
      <c r="AS309" s="2"/>
      <c r="AT309" s="2"/>
      <c r="AU309" s="2"/>
      <c r="AW309" s="2"/>
      <c r="AX309" s="2"/>
      <c r="AY309" s="2"/>
      <c r="AZ309" s="2"/>
      <c r="BA309" s="2"/>
      <c r="BC309" s="2"/>
      <c r="BD309" s="2"/>
      <c r="BE309" s="2"/>
      <c r="BF309" s="2"/>
      <c r="BG309" s="2"/>
    </row>
    <row r="310" spans="18:59" ht="9" customHeight="1">
      <c r="U310" s="448"/>
      <c r="V310" s="446"/>
      <c r="AB310" s="2"/>
      <c r="AC310" s="2"/>
      <c r="AD310" s="2"/>
      <c r="AE310" s="2"/>
      <c r="AF310" s="2"/>
      <c r="AG310" s="2"/>
      <c r="AH310" s="2"/>
      <c r="AI310" s="2"/>
      <c r="AJ310" s="2"/>
      <c r="AK310" s="2"/>
      <c r="AL310" s="2"/>
      <c r="AM310" s="2"/>
      <c r="AN310" s="2"/>
      <c r="AO310" s="2"/>
      <c r="AP310" s="2"/>
      <c r="AQ310" s="2"/>
      <c r="AR310" s="2"/>
      <c r="AS310" s="2"/>
      <c r="AT310" s="2"/>
      <c r="AU310" s="2"/>
      <c r="AW310" s="2"/>
      <c r="AX310" s="2"/>
      <c r="AY310" s="2"/>
      <c r="AZ310" s="2"/>
      <c r="BA310" s="2"/>
      <c r="BC310" s="2"/>
      <c r="BD310" s="2"/>
      <c r="BE310" s="2"/>
      <c r="BF310" s="2"/>
      <c r="BG310" s="2"/>
    </row>
    <row r="311" spans="18:59" ht="9" customHeight="1">
      <c r="U311" s="448"/>
      <c r="V311" s="446"/>
      <c r="AB311" s="2"/>
      <c r="AC311" s="2"/>
      <c r="AD311" s="2"/>
      <c r="AE311" s="2"/>
      <c r="AF311" s="2"/>
      <c r="AG311" s="2"/>
      <c r="AH311" s="2"/>
      <c r="AI311" s="2"/>
      <c r="AJ311" s="2"/>
      <c r="AK311" s="2"/>
      <c r="AL311" s="2"/>
      <c r="AM311" s="2"/>
      <c r="AN311" s="2"/>
      <c r="AO311" s="2"/>
      <c r="AP311" s="2"/>
      <c r="AQ311" s="2"/>
      <c r="AR311" s="2"/>
      <c r="AS311" s="2"/>
      <c r="AT311" s="2"/>
      <c r="AU311" s="2"/>
      <c r="AW311" s="2"/>
      <c r="AX311" s="2"/>
      <c r="AY311" s="2"/>
      <c r="AZ311" s="2"/>
      <c r="BA311" s="2"/>
      <c r="BC311" s="2"/>
      <c r="BD311" s="2"/>
      <c r="BE311" s="2"/>
      <c r="BF311" s="2"/>
      <c r="BG311" s="2"/>
    </row>
    <row r="312" spans="18:59" ht="9" customHeight="1">
      <c r="U312" s="448"/>
      <c r="V312" s="446"/>
      <c r="AB312" s="2"/>
      <c r="AC312" s="2"/>
      <c r="AD312" s="2"/>
      <c r="AE312" s="2"/>
      <c r="AF312" s="2"/>
      <c r="AG312" s="2"/>
      <c r="AH312" s="2"/>
      <c r="AI312" s="2"/>
      <c r="AJ312" s="2"/>
      <c r="AK312" s="2"/>
      <c r="AL312" s="2"/>
      <c r="AM312" s="2"/>
      <c r="AN312" s="2"/>
      <c r="AO312" s="2"/>
      <c r="AP312" s="2"/>
      <c r="AQ312" s="2"/>
      <c r="AR312" s="2"/>
      <c r="AS312" s="2"/>
      <c r="AT312" s="2"/>
      <c r="AU312" s="2"/>
      <c r="AW312" s="2"/>
      <c r="AX312" s="2"/>
      <c r="AY312" s="2"/>
      <c r="AZ312" s="2"/>
      <c r="BA312" s="2"/>
      <c r="BC312" s="2"/>
      <c r="BD312" s="2"/>
      <c r="BE312" s="2"/>
      <c r="BF312" s="2"/>
      <c r="BG312" s="2"/>
    </row>
    <row r="313" spans="18:59" ht="9" customHeight="1">
      <c r="U313" s="448"/>
      <c r="V313" s="446"/>
      <c r="AB313" s="2"/>
      <c r="AC313" s="2"/>
      <c r="AD313" s="2"/>
      <c r="AE313" s="2"/>
      <c r="AF313" s="2"/>
      <c r="AG313" s="2"/>
      <c r="AH313" s="2"/>
      <c r="AI313" s="2"/>
      <c r="AJ313" s="2"/>
      <c r="AK313" s="2"/>
      <c r="AL313" s="2"/>
      <c r="AM313" s="2"/>
      <c r="AN313" s="2"/>
      <c r="AO313" s="2"/>
      <c r="AP313" s="2"/>
      <c r="AQ313" s="2"/>
      <c r="AR313" s="2"/>
      <c r="AS313" s="2"/>
      <c r="AT313" s="2"/>
      <c r="AU313" s="2"/>
      <c r="AW313" s="2"/>
      <c r="AX313" s="2"/>
      <c r="AY313" s="2"/>
      <c r="AZ313" s="2"/>
      <c r="BA313" s="2"/>
      <c r="BC313" s="2"/>
      <c r="BD313" s="2"/>
      <c r="BE313" s="2"/>
      <c r="BF313" s="2"/>
      <c r="BG313" s="2"/>
    </row>
    <row r="314" spans="18:59" ht="9" customHeight="1">
      <c r="U314" s="448"/>
      <c r="V314" s="446"/>
      <c r="AB314" s="2"/>
      <c r="AC314" s="2"/>
      <c r="AD314" s="2"/>
      <c r="AE314" s="2"/>
      <c r="AF314" s="2"/>
      <c r="AG314" s="2"/>
      <c r="AH314" s="2"/>
      <c r="AI314" s="2"/>
      <c r="AJ314" s="2"/>
      <c r="AK314" s="2"/>
      <c r="AL314" s="2"/>
      <c r="AM314" s="2"/>
      <c r="AN314" s="2"/>
      <c r="AO314" s="2"/>
      <c r="AP314" s="2"/>
      <c r="AQ314" s="2"/>
      <c r="AR314" s="2"/>
      <c r="AS314" s="2"/>
      <c r="AT314" s="2"/>
      <c r="AU314" s="2"/>
      <c r="AW314" s="2"/>
      <c r="AX314" s="2"/>
      <c r="AY314" s="2"/>
      <c r="AZ314" s="2"/>
      <c r="BA314" s="2"/>
      <c r="BC314" s="2"/>
      <c r="BD314" s="2"/>
      <c r="BE314" s="2"/>
      <c r="BF314" s="2"/>
      <c r="BG314" s="2"/>
    </row>
    <row r="315" spans="18:59" ht="9" customHeight="1">
      <c r="U315" s="448"/>
      <c r="V315" s="446"/>
      <c r="AB315" s="2"/>
      <c r="AC315" s="2"/>
      <c r="AD315" s="2"/>
      <c r="AE315" s="2"/>
      <c r="AF315" s="2"/>
      <c r="AG315" s="2"/>
      <c r="AH315" s="2"/>
      <c r="AI315" s="2"/>
      <c r="AJ315" s="2"/>
      <c r="AK315" s="2"/>
      <c r="AL315" s="2"/>
      <c r="AM315" s="2"/>
      <c r="AN315" s="2"/>
      <c r="AO315" s="2"/>
      <c r="AP315" s="2"/>
      <c r="AQ315" s="2"/>
      <c r="AR315" s="2"/>
      <c r="AS315" s="2"/>
      <c r="AT315" s="2"/>
      <c r="AU315" s="2"/>
      <c r="AW315" s="2"/>
      <c r="AX315" s="2"/>
      <c r="AY315" s="2"/>
      <c r="AZ315" s="2"/>
      <c r="BA315" s="2"/>
      <c r="BC315" s="2"/>
      <c r="BD315" s="2"/>
      <c r="BE315" s="2"/>
      <c r="BF315" s="2"/>
      <c r="BG315" s="2"/>
    </row>
    <row r="316" spans="18:59" ht="9" customHeight="1">
      <c r="U316" s="443"/>
      <c r="V316" s="446"/>
      <c r="AB316" s="2"/>
      <c r="AC316" s="2"/>
      <c r="AD316" s="2"/>
      <c r="AE316" s="2"/>
      <c r="AF316" s="2"/>
      <c r="AG316" s="2"/>
      <c r="AH316" s="2"/>
      <c r="AI316" s="2"/>
      <c r="AJ316" s="2"/>
      <c r="AK316" s="2"/>
      <c r="AL316" s="2"/>
      <c r="AM316" s="2"/>
      <c r="AN316" s="2"/>
      <c r="AO316" s="2"/>
      <c r="AP316" s="2"/>
      <c r="AQ316" s="2"/>
      <c r="AR316" s="2"/>
      <c r="AS316" s="2"/>
      <c r="AT316" s="2"/>
      <c r="AU316" s="2"/>
      <c r="AW316" s="2"/>
      <c r="AX316" s="2"/>
      <c r="AY316" s="2"/>
      <c r="AZ316" s="2"/>
      <c r="BA316" s="2"/>
      <c r="BC316" s="2"/>
      <c r="BD316" s="2"/>
      <c r="BE316" s="2"/>
      <c r="BF316" s="2"/>
      <c r="BG316" s="2"/>
    </row>
    <row r="317" spans="18:59" ht="9" customHeight="1">
      <c r="AB317" s="2"/>
      <c r="AC317" s="2"/>
      <c r="AD317" s="2"/>
      <c r="AE317" s="2"/>
      <c r="AF317" s="2"/>
      <c r="AG317" s="2"/>
      <c r="AH317" s="2"/>
      <c r="AI317" s="2"/>
      <c r="AJ317" s="2"/>
      <c r="AK317" s="2"/>
      <c r="AL317" s="2"/>
      <c r="AM317" s="2"/>
      <c r="AN317" s="2"/>
      <c r="AO317" s="2"/>
      <c r="AP317" s="2"/>
      <c r="AQ317" s="2"/>
      <c r="AR317" s="2"/>
      <c r="AS317" s="2"/>
      <c r="AT317" s="2"/>
      <c r="AU317" s="2"/>
      <c r="AW317" s="2"/>
      <c r="AX317" s="2"/>
      <c r="AY317" s="2"/>
      <c r="AZ317" s="2"/>
      <c r="BA317" s="2"/>
      <c r="BC317" s="2"/>
      <c r="BD317" s="2"/>
      <c r="BE317" s="2"/>
      <c r="BF317" s="2"/>
      <c r="BG317" s="2"/>
    </row>
    <row r="318" spans="18:59" ht="9" customHeight="1">
      <c r="R318" s="449"/>
      <c r="U318" s="448"/>
      <c r="AB318" s="2"/>
      <c r="AC318" s="2"/>
      <c r="AD318" s="2"/>
      <c r="AE318" s="2"/>
      <c r="AF318" s="2"/>
      <c r="AG318" s="2"/>
      <c r="AH318" s="2"/>
      <c r="AI318" s="2"/>
      <c r="AJ318" s="2"/>
      <c r="AK318" s="2"/>
      <c r="AL318" s="2"/>
      <c r="AM318" s="2"/>
      <c r="AN318" s="2"/>
      <c r="AO318" s="2"/>
      <c r="AP318" s="2"/>
      <c r="AQ318" s="2"/>
      <c r="AR318" s="2"/>
      <c r="AS318" s="2"/>
      <c r="AT318" s="2"/>
      <c r="AU318" s="2"/>
      <c r="AW318" s="2"/>
      <c r="AX318" s="2"/>
      <c r="AY318" s="2"/>
      <c r="AZ318" s="2"/>
      <c r="BA318" s="2"/>
      <c r="BC318" s="2"/>
      <c r="BD318" s="2"/>
      <c r="BE318" s="2"/>
      <c r="BF318" s="2"/>
      <c r="BG318" s="2"/>
    </row>
    <row r="319" spans="18:59" ht="9" customHeight="1">
      <c r="U319" s="448"/>
      <c r="V319" s="446"/>
      <c r="AB319" s="2"/>
      <c r="AC319" s="2"/>
      <c r="AD319" s="2"/>
      <c r="AE319" s="2"/>
      <c r="AF319" s="2"/>
      <c r="AG319" s="2"/>
      <c r="AH319" s="2"/>
      <c r="AI319" s="2"/>
      <c r="AJ319" s="2"/>
      <c r="AK319" s="2"/>
      <c r="AL319" s="2"/>
      <c r="AM319" s="2"/>
      <c r="AN319" s="2"/>
      <c r="AO319" s="2"/>
      <c r="AP319" s="2"/>
      <c r="AQ319" s="2"/>
      <c r="AR319" s="2"/>
      <c r="AS319" s="2"/>
      <c r="AT319" s="2"/>
      <c r="AU319" s="2"/>
      <c r="AW319" s="2"/>
      <c r="AX319" s="2"/>
      <c r="AY319" s="2"/>
      <c r="AZ319" s="2"/>
      <c r="BA319" s="2"/>
      <c r="BC319" s="2"/>
      <c r="BD319" s="2"/>
      <c r="BE319" s="2"/>
      <c r="BF319" s="2"/>
      <c r="BG319" s="2"/>
    </row>
    <row r="320" spans="18:59" ht="9" customHeight="1">
      <c r="U320" s="448"/>
      <c r="V320" s="446"/>
      <c r="AB320" s="2"/>
      <c r="AC320" s="2"/>
      <c r="AD320" s="2"/>
      <c r="AE320" s="2"/>
      <c r="AF320" s="2"/>
      <c r="AG320" s="2"/>
      <c r="AH320" s="2"/>
      <c r="AI320" s="2"/>
      <c r="AJ320" s="2"/>
      <c r="AK320" s="2"/>
      <c r="AL320" s="2"/>
      <c r="AM320" s="2"/>
      <c r="AN320" s="2"/>
      <c r="AO320" s="2"/>
      <c r="AP320" s="2"/>
      <c r="AQ320" s="2"/>
      <c r="AR320" s="2"/>
      <c r="AS320" s="2"/>
      <c r="AT320" s="2"/>
      <c r="AU320" s="2"/>
      <c r="AW320" s="2"/>
      <c r="AX320" s="2"/>
      <c r="AY320" s="2"/>
      <c r="AZ320" s="2"/>
      <c r="BA320" s="2"/>
      <c r="BC320" s="2"/>
      <c r="BD320" s="2"/>
      <c r="BE320" s="2"/>
      <c r="BF320" s="2"/>
      <c r="BG320" s="2"/>
    </row>
    <row r="321" spans="18:59" ht="9" customHeight="1">
      <c r="U321" s="448"/>
      <c r="V321" s="446"/>
      <c r="AB321" s="2"/>
      <c r="AC321" s="2"/>
      <c r="AD321" s="2"/>
      <c r="AE321" s="2"/>
      <c r="AF321" s="2"/>
      <c r="AG321" s="2"/>
      <c r="AH321" s="2"/>
      <c r="AI321" s="2"/>
      <c r="AJ321" s="2"/>
      <c r="AK321" s="2"/>
      <c r="AL321" s="2"/>
      <c r="AM321" s="2"/>
      <c r="AN321" s="2"/>
      <c r="AO321" s="2"/>
      <c r="AP321" s="2"/>
      <c r="AQ321" s="2"/>
      <c r="AR321" s="2"/>
      <c r="AS321" s="2"/>
      <c r="AT321" s="2"/>
      <c r="AU321" s="2"/>
      <c r="AW321" s="2"/>
      <c r="AX321" s="2"/>
      <c r="AY321" s="2"/>
      <c r="AZ321" s="2"/>
      <c r="BA321" s="2"/>
      <c r="BC321" s="2"/>
      <c r="BD321" s="2"/>
      <c r="BE321" s="2"/>
      <c r="BF321" s="2"/>
      <c r="BG321" s="2"/>
    </row>
    <row r="322" spans="18:59" ht="9" customHeight="1">
      <c r="U322" s="448"/>
      <c r="V322" s="446"/>
      <c r="AB322" s="2"/>
      <c r="AC322" s="2"/>
      <c r="AD322" s="2"/>
      <c r="AE322" s="2"/>
      <c r="AF322" s="2"/>
      <c r="AG322" s="2"/>
      <c r="AH322" s="2"/>
      <c r="AI322" s="2"/>
      <c r="AJ322" s="2"/>
      <c r="AK322" s="2"/>
      <c r="AL322" s="2"/>
      <c r="AM322" s="2"/>
      <c r="AN322" s="2"/>
      <c r="AO322" s="2"/>
      <c r="AP322" s="2"/>
      <c r="AQ322" s="2"/>
      <c r="AR322" s="2"/>
      <c r="AS322" s="2"/>
      <c r="AT322" s="2"/>
      <c r="AU322" s="2"/>
      <c r="AW322" s="2"/>
      <c r="AX322" s="2"/>
      <c r="AY322" s="2"/>
      <c r="AZ322" s="2"/>
      <c r="BA322" s="2"/>
      <c r="BC322" s="2"/>
      <c r="BD322" s="2"/>
      <c r="BE322" s="2"/>
      <c r="BF322" s="2"/>
      <c r="BG322" s="2"/>
    </row>
    <row r="323" spans="18:59" ht="9" customHeight="1">
      <c r="U323" s="448"/>
      <c r="V323" s="446"/>
      <c r="AB323" s="2"/>
      <c r="AC323" s="2"/>
      <c r="AD323" s="2"/>
      <c r="AE323" s="2"/>
      <c r="AF323" s="2"/>
      <c r="AG323" s="2"/>
      <c r="AH323" s="2"/>
      <c r="AI323" s="2"/>
      <c r="AJ323" s="2"/>
      <c r="AK323" s="2"/>
      <c r="AL323" s="2"/>
      <c r="AM323" s="2"/>
      <c r="AN323" s="2"/>
      <c r="AO323" s="2"/>
      <c r="AP323" s="2"/>
      <c r="AQ323" s="2"/>
      <c r="AR323" s="2"/>
      <c r="AS323" s="2"/>
      <c r="AT323" s="2"/>
      <c r="AU323" s="2"/>
      <c r="AW323" s="2"/>
      <c r="AX323" s="2"/>
      <c r="AY323" s="2"/>
      <c r="AZ323" s="2"/>
      <c r="BA323" s="2"/>
      <c r="BC323" s="2"/>
      <c r="BD323" s="2"/>
      <c r="BE323" s="2"/>
      <c r="BF323" s="2"/>
      <c r="BG323" s="2"/>
    </row>
    <row r="324" spans="18:59" ht="9" customHeight="1">
      <c r="U324" s="448"/>
      <c r="V324" s="446"/>
      <c r="AB324" s="2"/>
      <c r="AC324" s="2"/>
      <c r="AD324" s="2"/>
      <c r="AE324" s="2"/>
      <c r="AF324" s="2"/>
      <c r="AG324" s="2"/>
      <c r="AH324" s="2"/>
      <c r="AI324" s="2"/>
      <c r="AJ324" s="2"/>
      <c r="AK324" s="2"/>
      <c r="AL324" s="2"/>
      <c r="AM324" s="2"/>
      <c r="AN324" s="2"/>
      <c r="AO324" s="2"/>
      <c r="AP324" s="2"/>
      <c r="AQ324" s="2"/>
      <c r="AR324" s="2"/>
      <c r="AS324" s="2"/>
      <c r="AT324" s="2"/>
      <c r="AU324" s="2"/>
      <c r="AW324" s="2"/>
      <c r="AX324" s="2"/>
      <c r="AY324" s="2"/>
      <c r="AZ324" s="2"/>
      <c r="BA324" s="2"/>
      <c r="BC324" s="2"/>
      <c r="BD324" s="2"/>
      <c r="BE324" s="2"/>
      <c r="BF324" s="2"/>
      <c r="BG324" s="2"/>
    </row>
    <row r="325" spans="18:59" ht="9" customHeight="1">
      <c r="U325" s="448"/>
      <c r="V325" s="446"/>
      <c r="AB325" s="2"/>
      <c r="AC325" s="2"/>
      <c r="AD325" s="2"/>
      <c r="AE325" s="2"/>
      <c r="AF325" s="2"/>
      <c r="AG325" s="2"/>
      <c r="AH325" s="2"/>
      <c r="AI325" s="2"/>
      <c r="AJ325" s="2"/>
      <c r="AK325" s="2"/>
      <c r="AL325" s="2"/>
      <c r="AM325" s="2"/>
      <c r="AN325" s="2"/>
      <c r="AO325" s="2"/>
      <c r="AP325" s="2"/>
      <c r="AQ325" s="2"/>
      <c r="AR325" s="2"/>
      <c r="AS325" s="2"/>
      <c r="AT325" s="2"/>
      <c r="AU325" s="2"/>
      <c r="AW325" s="2"/>
      <c r="AX325" s="2"/>
      <c r="AY325" s="2"/>
      <c r="AZ325" s="2"/>
      <c r="BA325" s="2"/>
      <c r="BC325" s="2"/>
      <c r="BD325" s="2"/>
      <c r="BE325" s="2"/>
      <c r="BF325" s="2"/>
      <c r="BG325" s="2"/>
    </row>
    <row r="326" spans="18:59" ht="9" customHeight="1">
      <c r="V326" s="446"/>
      <c r="AB326" s="2"/>
      <c r="AC326" s="2"/>
      <c r="AD326" s="2"/>
      <c r="AE326" s="2"/>
      <c r="AF326" s="2"/>
      <c r="AG326" s="2"/>
      <c r="AH326" s="2"/>
      <c r="AI326" s="2"/>
      <c r="AJ326" s="2"/>
      <c r="AK326" s="2"/>
      <c r="AL326" s="2"/>
      <c r="AM326" s="2"/>
      <c r="AN326" s="2"/>
      <c r="AO326" s="2"/>
      <c r="AP326" s="2"/>
      <c r="AQ326" s="2"/>
      <c r="AR326" s="2"/>
      <c r="AS326" s="2"/>
      <c r="AT326" s="2"/>
      <c r="AU326" s="2"/>
      <c r="AW326" s="2"/>
      <c r="AX326" s="2"/>
      <c r="AY326" s="2"/>
      <c r="AZ326" s="2"/>
      <c r="BA326" s="2"/>
      <c r="BC326" s="2"/>
      <c r="BD326" s="2"/>
      <c r="BE326" s="2"/>
      <c r="BF326" s="2"/>
      <c r="BG326" s="2"/>
    </row>
    <row r="327" spans="18:59" ht="9" customHeight="1">
      <c r="R327" s="449"/>
      <c r="U327" s="448"/>
      <c r="AB327" s="2"/>
      <c r="AC327" s="2"/>
      <c r="AD327" s="2"/>
      <c r="AE327" s="2"/>
      <c r="AF327" s="2"/>
      <c r="AG327" s="2"/>
      <c r="AH327" s="2"/>
      <c r="AI327" s="2"/>
      <c r="AJ327" s="2"/>
      <c r="AK327" s="2"/>
      <c r="AL327" s="2"/>
      <c r="AM327" s="2"/>
      <c r="AN327" s="2"/>
      <c r="AO327" s="2"/>
      <c r="AP327" s="2"/>
      <c r="AQ327" s="2"/>
      <c r="AR327" s="2"/>
      <c r="AS327" s="2"/>
      <c r="AT327" s="2"/>
      <c r="AU327" s="2"/>
      <c r="AW327" s="2"/>
      <c r="AX327" s="2"/>
      <c r="AY327" s="2"/>
      <c r="AZ327" s="2"/>
      <c r="BA327" s="2"/>
      <c r="BC327" s="2"/>
      <c r="BD327" s="2"/>
      <c r="BE327" s="2"/>
      <c r="BF327" s="2"/>
      <c r="BG327" s="2"/>
    </row>
    <row r="328" spans="18:59" ht="9" customHeight="1">
      <c r="R328" s="443"/>
      <c r="U328" s="448"/>
      <c r="V328" s="446"/>
    </row>
    <row r="329" spans="18:59" ht="9" customHeight="1">
      <c r="U329" s="448"/>
      <c r="V329" s="446"/>
    </row>
    <row r="330" spans="18:59" ht="9" customHeight="1">
      <c r="U330" s="448"/>
      <c r="V330" s="446"/>
    </row>
    <row r="331" spans="18:59" ht="9" customHeight="1">
      <c r="U331" s="448"/>
      <c r="V331" s="446"/>
    </row>
    <row r="332" spans="18:59" ht="9" customHeight="1">
      <c r="U332" s="448"/>
      <c r="V332" s="446"/>
    </row>
    <row r="333" spans="18:59" ht="9" customHeight="1">
      <c r="U333" s="448"/>
      <c r="V333" s="446"/>
    </row>
    <row r="334" spans="18:59" ht="9" customHeight="1">
      <c r="U334" s="448"/>
      <c r="V334" s="446"/>
    </row>
    <row r="337" spans="18:22" ht="9" customHeight="1">
      <c r="R337" s="449"/>
      <c r="U337" s="448"/>
    </row>
    <row r="338" spans="18:22" ht="9" customHeight="1">
      <c r="U338" s="448"/>
      <c r="V338" s="443"/>
    </row>
    <row r="339" spans="18:22" ht="9" customHeight="1">
      <c r="U339" s="448"/>
      <c r="V339" s="443"/>
    </row>
    <row r="340" spans="18:22" ht="9" customHeight="1">
      <c r="U340" s="448"/>
      <c r="V340" s="443"/>
    </row>
    <row r="341" spans="18:22" ht="9" customHeight="1">
      <c r="U341" s="448"/>
      <c r="V341" s="443"/>
    </row>
    <row r="342" spans="18:22" ht="9" customHeight="1">
      <c r="U342" s="448"/>
      <c r="V342" s="443"/>
    </row>
    <row r="343" spans="18:22" ht="9" customHeight="1">
      <c r="U343" s="448"/>
      <c r="V343" s="443"/>
    </row>
    <row r="344" spans="18:22" ht="9" customHeight="1">
      <c r="R344" s="443"/>
      <c r="U344" s="448"/>
      <c r="V344" s="443"/>
    </row>
    <row r="346" spans="18:22" ht="9" customHeight="1">
      <c r="R346" s="443"/>
    </row>
    <row r="347" spans="18:22" ht="9" customHeight="1">
      <c r="R347" s="449"/>
      <c r="U347" s="448"/>
    </row>
    <row r="348" spans="18:22" ht="9" customHeight="1">
      <c r="U348" s="448"/>
      <c r="V348" s="443"/>
    </row>
    <row r="349" spans="18:22" ht="9" customHeight="1">
      <c r="U349" s="448"/>
      <c r="V349" s="443"/>
    </row>
    <row r="350" spans="18:22" ht="9" customHeight="1">
      <c r="U350" s="448"/>
      <c r="V350" s="443"/>
    </row>
    <row r="351" spans="18:22" ht="9" customHeight="1">
      <c r="U351" s="448"/>
      <c r="V351" s="443"/>
    </row>
    <row r="352" spans="18:22" ht="9" customHeight="1">
      <c r="U352" s="448"/>
      <c r="V352" s="443"/>
    </row>
    <row r="353" spans="18:22" ht="9" customHeight="1">
      <c r="U353" s="448"/>
      <c r="V353" s="443"/>
    </row>
    <row r="354" spans="18:22" ht="9" customHeight="1">
      <c r="U354" s="448"/>
      <c r="V354" s="443"/>
    </row>
    <row r="355" spans="18:22" ht="9" customHeight="1">
      <c r="U355" s="443"/>
    </row>
    <row r="356" spans="18:22" ht="9" customHeight="1">
      <c r="R356" s="449"/>
      <c r="U356" s="448"/>
    </row>
    <row r="357" spans="18:22" ht="9" customHeight="1">
      <c r="U357" s="448"/>
      <c r="V357" s="443"/>
    </row>
    <row r="358" spans="18:22" ht="9" customHeight="1">
      <c r="U358" s="448"/>
      <c r="V358" s="443"/>
    </row>
    <row r="359" spans="18:22" ht="9" customHeight="1">
      <c r="U359" s="448"/>
      <c r="V359" s="443"/>
    </row>
    <row r="360" spans="18:22" ht="9" customHeight="1">
      <c r="U360" s="448"/>
      <c r="V360" s="443"/>
    </row>
    <row r="361" spans="18:22" ht="9" customHeight="1">
      <c r="U361" s="448"/>
      <c r="V361" s="443"/>
    </row>
    <row r="362" spans="18:22" ht="9" customHeight="1">
      <c r="U362" s="448"/>
      <c r="V362" s="443"/>
    </row>
    <row r="363" spans="18:22" ht="9" customHeight="1">
      <c r="U363" s="448"/>
      <c r="V363" s="443"/>
    </row>
    <row r="365" spans="18:22" ht="9" customHeight="1">
      <c r="R365" s="449"/>
      <c r="U365" s="448"/>
    </row>
    <row r="366" spans="18:22" ht="9" customHeight="1">
      <c r="U366" s="448"/>
      <c r="V366" s="443"/>
    </row>
    <row r="367" spans="18:22" ht="9" customHeight="1">
      <c r="U367" s="448"/>
      <c r="V367" s="443"/>
    </row>
    <row r="368" spans="18:22" ht="9" customHeight="1">
      <c r="U368" s="448"/>
      <c r="V368" s="443"/>
    </row>
    <row r="369" spans="18:22" ht="9" customHeight="1">
      <c r="U369" s="448"/>
      <c r="V369" s="443"/>
    </row>
    <row r="370" spans="18:22" ht="9" customHeight="1">
      <c r="U370" s="448"/>
      <c r="V370" s="443"/>
    </row>
    <row r="371" spans="18:22" ht="9" customHeight="1">
      <c r="U371" s="448"/>
      <c r="V371" s="443"/>
    </row>
    <row r="372" spans="18:22" ht="9" customHeight="1">
      <c r="U372" s="448"/>
      <c r="V372" s="443"/>
    </row>
    <row r="373" spans="18:22" ht="9" customHeight="1">
      <c r="U373" s="448"/>
      <c r="V373" s="443"/>
    </row>
    <row r="374" spans="18:22" ht="9" customHeight="1">
      <c r="U374" s="448"/>
      <c r="V374" s="443"/>
    </row>
    <row r="375" spans="18:22" ht="9" customHeight="1">
      <c r="U375" s="443"/>
      <c r="V375" s="446"/>
    </row>
    <row r="376" spans="18:22" ht="9" customHeight="1">
      <c r="U376" s="443"/>
      <c r="V376" s="446"/>
    </row>
    <row r="377" spans="18:22" ht="9" customHeight="1">
      <c r="R377" s="449"/>
      <c r="U377" s="443"/>
      <c r="V377" s="446"/>
    </row>
    <row r="378" spans="18:22" ht="9" customHeight="1">
      <c r="U378" s="443"/>
      <c r="V378" s="446"/>
    </row>
    <row r="379" spans="18:22" ht="9" customHeight="1">
      <c r="U379" s="443"/>
      <c r="V379" s="446"/>
    </row>
    <row r="380" spans="18:22" ht="9" customHeight="1">
      <c r="U380" s="443"/>
      <c r="V380" s="446"/>
    </row>
    <row r="381" spans="18:22" ht="9" customHeight="1">
      <c r="U381" s="443"/>
      <c r="V381" s="446"/>
    </row>
    <row r="382" spans="18:22" ht="9" customHeight="1">
      <c r="U382" s="443"/>
      <c r="V382" s="446"/>
    </row>
    <row r="383" spans="18:22" ht="9" customHeight="1">
      <c r="U383" s="448"/>
      <c r="V383" s="443"/>
    </row>
    <row r="384" spans="18:22" ht="9" customHeight="1">
      <c r="U384" s="448"/>
      <c r="V384" s="443"/>
    </row>
    <row r="385" spans="18:22" ht="9" customHeight="1">
      <c r="U385" s="443"/>
      <c r="V385" s="446"/>
    </row>
    <row r="386" spans="18:22" ht="9" customHeight="1">
      <c r="U386" s="443"/>
      <c r="V386" s="446"/>
    </row>
    <row r="387" spans="18:22" ht="9" customHeight="1">
      <c r="R387" s="449"/>
      <c r="U387" s="443"/>
      <c r="V387" s="446"/>
    </row>
    <row r="388" spans="18:22" ht="9" customHeight="1">
      <c r="U388" s="443"/>
      <c r="V388" s="446"/>
    </row>
    <row r="389" spans="18:22" ht="9" customHeight="1">
      <c r="U389" s="443"/>
      <c r="V389" s="446"/>
    </row>
    <row r="390" spans="18:22" ht="9" customHeight="1">
      <c r="U390" s="443"/>
      <c r="V390" s="446"/>
    </row>
    <row r="391" spans="18:22" ht="9" customHeight="1">
      <c r="U391" s="443"/>
      <c r="V391" s="446"/>
    </row>
    <row r="392" spans="18:22" ht="9" customHeight="1">
      <c r="U392" s="443"/>
      <c r="V392" s="446"/>
    </row>
    <row r="393" spans="18:22" ht="9" customHeight="1">
      <c r="U393" s="448"/>
      <c r="V393" s="443"/>
    </row>
    <row r="394" spans="18:22" ht="9" customHeight="1">
      <c r="U394" s="448"/>
      <c r="V394" s="443"/>
    </row>
    <row r="397" spans="18:22" ht="9" customHeight="1">
      <c r="R397" s="449"/>
      <c r="U397" s="448"/>
    </row>
    <row r="398" spans="18:22" ht="9" customHeight="1">
      <c r="R398" s="449"/>
      <c r="U398" s="448"/>
      <c r="V398" s="443"/>
    </row>
    <row r="399" spans="18:22" ht="9" customHeight="1">
      <c r="R399" s="449"/>
      <c r="U399" s="448"/>
      <c r="V399" s="443"/>
    </row>
    <row r="400" spans="18:22" ht="9" customHeight="1">
      <c r="R400" s="449"/>
      <c r="U400" s="448"/>
      <c r="V400" s="443"/>
    </row>
    <row r="401" spans="18:22" ht="9" customHeight="1">
      <c r="R401" s="449"/>
      <c r="U401" s="448"/>
      <c r="V401" s="443"/>
    </row>
    <row r="402" spans="18:22" ht="9" customHeight="1">
      <c r="R402" s="449"/>
      <c r="U402" s="448"/>
      <c r="V402" s="443"/>
    </row>
    <row r="403" spans="18:22" ht="9" customHeight="1">
      <c r="R403" s="449"/>
      <c r="U403" s="448"/>
      <c r="V403" s="443"/>
    </row>
    <row r="404" spans="18:22" ht="9" customHeight="1">
      <c r="R404" s="449"/>
      <c r="U404" s="448"/>
      <c r="V404" s="443"/>
    </row>
    <row r="405" spans="18:22" ht="9" customHeight="1">
      <c r="R405" s="449"/>
    </row>
    <row r="406" spans="18:22" ht="9" customHeight="1">
      <c r="R406" s="449"/>
    </row>
    <row r="407" spans="18:22" ht="9" customHeight="1">
      <c r="R407" s="449"/>
      <c r="U407" s="448"/>
    </row>
    <row r="408" spans="18:22" ht="9" customHeight="1">
      <c r="R408" s="449"/>
      <c r="U408" s="448"/>
      <c r="V408" s="443"/>
    </row>
    <row r="409" spans="18:22" ht="9" customHeight="1">
      <c r="R409" s="449"/>
      <c r="U409" s="448"/>
      <c r="V409" s="443"/>
    </row>
    <row r="410" spans="18:22" ht="9" customHeight="1">
      <c r="R410" s="449"/>
      <c r="U410" s="448"/>
      <c r="V410" s="443"/>
    </row>
    <row r="411" spans="18:22" ht="9" customHeight="1">
      <c r="R411" s="449"/>
      <c r="U411" s="448"/>
      <c r="V411" s="443"/>
    </row>
    <row r="412" spans="18:22" ht="9" customHeight="1">
      <c r="R412" s="449"/>
      <c r="U412" s="448"/>
      <c r="V412" s="443"/>
    </row>
    <row r="413" spans="18:22" ht="9" customHeight="1">
      <c r="R413" s="449"/>
      <c r="U413" s="448"/>
      <c r="V413" s="443"/>
    </row>
    <row r="414" spans="18:22" ht="9" customHeight="1">
      <c r="R414" s="449"/>
      <c r="U414" s="448"/>
      <c r="V414" s="443"/>
    </row>
    <row r="415" spans="18:22" ht="9" customHeight="1">
      <c r="R415" s="449"/>
    </row>
    <row r="416" spans="18:22" ht="9" customHeight="1">
      <c r="R416" s="449"/>
    </row>
    <row r="417" spans="18:22" ht="9" customHeight="1">
      <c r="R417" s="449"/>
      <c r="U417" s="448"/>
    </row>
    <row r="418" spans="18:22" ht="9" customHeight="1">
      <c r="R418" s="449"/>
      <c r="U418" s="448"/>
      <c r="V418" s="443"/>
    </row>
    <row r="419" spans="18:22" ht="9" customHeight="1">
      <c r="R419" s="449"/>
      <c r="U419" s="448"/>
      <c r="V419" s="443"/>
    </row>
    <row r="420" spans="18:22" ht="9" customHeight="1">
      <c r="R420" s="449"/>
      <c r="U420" s="448"/>
      <c r="V420" s="443"/>
    </row>
    <row r="421" spans="18:22" ht="9" customHeight="1">
      <c r="R421" s="449"/>
      <c r="U421" s="448"/>
      <c r="V421" s="443"/>
    </row>
    <row r="422" spans="18:22" ht="9" customHeight="1">
      <c r="R422" s="449"/>
      <c r="U422" s="448"/>
      <c r="V422" s="443"/>
    </row>
    <row r="423" spans="18:22" ht="9" customHeight="1">
      <c r="R423" s="449"/>
      <c r="U423" s="448"/>
      <c r="V423" s="443"/>
    </row>
    <row r="424" spans="18:22" ht="9" customHeight="1">
      <c r="R424" s="449"/>
      <c r="U424" s="448"/>
      <c r="V424" s="443"/>
    </row>
    <row r="425" spans="18:22" ht="9" customHeight="1">
      <c r="R425" s="449"/>
    </row>
    <row r="426" spans="18:22" ht="9" customHeight="1">
      <c r="R426" s="449"/>
    </row>
    <row r="427" spans="18:22" ht="9" customHeight="1">
      <c r="R427" s="449"/>
      <c r="U427" s="448"/>
    </row>
    <row r="428" spans="18:22" ht="9" customHeight="1">
      <c r="U428" s="448"/>
      <c r="V428" s="443"/>
    </row>
    <row r="429" spans="18:22" ht="9" customHeight="1">
      <c r="U429" s="448"/>
      <c r="V429" s="443"/>
    </row>
    <row r="430" spans="18:22" ht="9" customHeight="1">
      <c r="U430" s="448"/>
      <c r="V430" s="443"/>
    </row>
    <row r="431" spans="18:22" ht="9" customHeight="1">
      <c r="U431" s="448"/>
      <c r="V431" s="443"/>
    </row>
    <row r="432" spans="18:22" ht="9" customHeight="1">
      <c r="U432" s="448"/>
      <c r="V432" s="443"/>
    </row>
    <row r="433" spans="18:22" ht="9" customHeight="1">
      <c r="U433" s="448"/>
      <c r="V433" s="443"/>
    </row>
    <row r="434" spans="18:22" ht="9" customHeight="1">
      <c r="U434" s="448"/>
      <c r="V434" s="443"/>
    </row>
    <row r="437" spans="18:22" ht="9" customHeight="1">
      <c r="R437" s="449"/>
      <c r="U437" s="448"/>
    </row>
    <row r="438" spans="18:22" ht="9" customHeight="1">
      <c r="U438" s="448"/>
      <c r="V438" s="443"/>
    </row>
    <row r="439" spans="18:22" ht="9" customHeight="1">
      <c r="U439" s="448"/>
      <c r="V439" s="443"/>
    </row>
    <row r="440" spans="18:22" ht="9" customHeight="1">
      <c r="U440" s="448"/>
      <c r="V440" s="443"/>
    </row>
    <row r="441" spans="18:22" ht="9" customHeight="1">
      <c r="U441" s="448"/>
      <c r="V441" s="443"/>
    </row>
    <row r="442" spans="18:22" ht="9" customHeight="1">
      <c r="U442" s="448"/>
      <c r="V442" s="443"/>
    </row>
    <row r="443" spans="18:22" ht="9" customHeight="1">
      <c r="U443" s="448"/>
      <c r="V443" s="443"/>
    </row>
    <row r="444" spans="18:22" ht="9" customHeight="1">
      <c r="U444" s="448"/>
      <c r="V444" s="443"/>
    </row>
    <row r="446" spans="18:22" ht="9" customHeight="1">
      <c r="R446" s="449"/>
      <c r="U446" s="448"/>
    </row>
    <row r="447" spans="18:22" ht="9" customHeight="1">
      <c r="U447" s="448"/>
      <c r="V447" s="443"/>
    </row>
    <row r="448" spans="18:22" ht="9" customHeight="1">
      <c r="U448" s="448"/>
      <c r="V448" s="443"/>
    </row>
    <row r="449" spans="18:22" ht="9" customHeight="1">
      <c r="U449" s="448"/>
      <c r="V449" s="443"/>
    </row>
    <row r="450" spans="18:22" ht="9" customHeight="1">
      <c r="U450" s="448"/>
      <c r="V450" s="443"/>
    </row>
    <row r="451" spans="18:22" ht="9" customHeight="1">
      <c r="U451" s="448"/>
      <c r="V451" s="443"/>
    </row>
    <row r="452" spans="18:22" ht="9" customHeight="1">
      <c r="U452" s="448"/>
      <c r="V452" s="443"/>
    </row>
    <row r="453" spans="18:22" ht="9" customHeight="1">
      <c r="U453" s="448"/>
      <c r="V453" s="443"/>
    </row>
    <row r="456" spans="18:22" ht="9" customHeight="1">
      <c r="R456" s="449"/>
      <c r="U456" s="448"/>
    </row>
    <row r="457" spans="18:22" ht="9" customHeight="1">
      <c r="U457" s="448"/>
      <c r="V457" s="443"/>
    </row>
    <row r="458" spans="18:22" ht="9" customHeight="1">
      <c r="U458" s="448"/>
      <c r="V458" s="443"/>
    </row>
    <row r="459" spans="18:22" ht="9" customHeight="1">
      <c r="U459" s="448"/>
      <c r="V459" s="443"/>
    </row>
    <row r="460" spans="18:22" ht="9" customHeight="1">
      <c r="U460" s="448"/>
      <c r="V460" s="443"/>
    </row>
    <row r="461" spans="18:22" ht="9" customHeight="1">
      <c r="U461" s="448"/>
      <c r="V461" s="443"/>
    </row>
    <row r="462" spans="18:22" ht="9" customHeight="1">
      <c r="U462" s="448"/>
      <c r="V462" s="443"/>
    </row>
    <row r="463" spans="18:22" ht="9" customHeight="1">
      <c r="U463" s="448"/>
      <c r="V463" s="443"/>
    </row>
    <row r="466" spans="19:22" ht="9" customHeight="1">
      <c r="U466" s="448"/>
    </row>
    <row r="467" spans="19:22" ht="9" customHeight="1">
      <c r="U467" s="448"/>
      <c r="V467" s="443"/>
    </row>
    <row r="468" spans="19:22" ht="9" customHeight="1">
      <c r="U468" s="448"/>
      <c r="V468" s="443"/>
    </row>
    <row r="469" spans="19:22" ht="9" customHeight="1">
      <c r="U469" s="448"/>
      <c r="V469" s="443"/>
    </row>
    <row r="470" spans="19:22" ht="9" customHeight="1">
      <c r="U470" s="448"/>
      <c r="V470" s="443"/>
    </row>
    <row r="471" spans="19:22" ht="9" customHeight="1">
      <c r="U471" s="448"/>
      <c r="V471" s="443"/>
    </row>
    <row r="472" spans="19:22" ht="9" customHeight="1">
      <c r="U472" s="448"/>
      <c r="V472" s="443"/>
    </row>
    <row r="473" spans="19:22" ht="9" customHeight="1">
      <c r="U473" s="448"/>
      <c r="V473" s="443"/>
    </row>
    <row r="475" spans="19:22" ht="9" customHeight="1">
      <c r="U475" s="450"/>
    </row>
    <row r="476" spans="19:22" ht="9" customHeight="1">
      <c r="S476" s="448"/>
      <c r="T476" s="450"/>
    </row>
    <row r="477" spans="19:22" ht="9" customHeight="1">
      <c r="S477" s="448"/>
      <c r="T477" s="450"/>
    </row>
    <row r="478" spans="19:22" ht="9" customHeight="1">
      <c r="S478" s="448"/>
      <c r="T478" s="450"/>
    </row>
    <row r="479" spans="19:22" ht="9" customHeight="1">
      <c r="S479" s="448"/>
      <c r="T479" s="450"/>
    </row>
    <row r="480" spans="19:22" ht="9" customHeight="1">
      <c r="S480" s="448"/>
      <c r="T480" s="450"/>
    </row>
    <row r="481" spans="19:22" ht="9" customHeight="1">
      <c r="S481" s="448"/>
      <c r="T481" s="450"/>
    </row>
    <row r="482" spans="19:22" ht="9" customHeight="1">
      <c r="S482" s="448"/>
    </row>
    <row r="484" spans="19:22" ht="9" customHeight="1">
      <c r="U484" s="443"/>
    </row>
    <row r="486" spans="19:22" ht="9" customHeight="1">
      <c r="U486" s="450"/>
    </row>
    <row r="487" spans="19:22" ht="9" customHeight="1">
      <c r="U487" s="450"/>
    </row>
    <row r="488" spans="19:22" ht="9" customHeight="1">
      <c r="U488" s="450"/>
    </row>
    <row r="489" spans="19:22" ht="9" customHeight="1">
      <c r="U489" s="450"/>
      <c r="V489" s="451"/>
    </row>
    <row r="490" spans="19:22" ht="9" customHeight="1">
      <c r="U490" s="450"/>
      <c r="V490" s="451"/>
    </row>
    <row r="491" spans="19:22" ht="9" customHeight="1">
      <c r="U491" s="450"/>
      <c r="V491" s="451"/>
    </row>
    <row r="492" spans="19:22" ht="9" customHeight="1">
      <c r="U492" s="450"/>
      <c r="V492" s="451"/>
    </row>
    <row r="493" spans="19:22" ht="9" customHeight="1">
      <c r="U493" s="450"/>
      <c r="V493" s="451"/>
    </row>
    <row r="494" spans="19:22" ht="9" customHeight="1">
      <c r="U494" s="450"/>
      <c r="V494" s="451"/>
    </row>
    <row r="495" spans="19:22" ht="9" customHeight="1">
      <c r="U495" s="450"/>
      <c r="V495" s="451"/>
    </row>
    <row r="497" spans="19:25" ht="9" customHeight="1">
      <c r="X497" s="450"/>
    </row>
    <row r="498" spans="19:25" ht="9" customHeight="1">
      <c r="X498" s="450"/>
    </row>
    <row r="499" spans="19:25" ht="9" customHeight="1">
      <c r="X499" s="450"/>
    </row>
    <row r="500" spans="19:25" ht="9" customHeight="1">
      <c r="X500" s="450"/>
    </row>
    <row r="501" spans="19:25" ht="9" customHeight="1">
      <c r="X501" s="450"/>
    </row>
    <row r="502" spans="19:25" ht="9" customHeight="1">
      <c r="X502" s="450"/>
    </row>
    <row r="503" spans="19:25" ht="9" customHeight="1">
      <c r="X503" s="450"/>
    </row>
    <row r="504" spans="19:25" ht="9" customHeight="1">
      <c r="X504" s="450"/>
    </row>
    <row r="505" spans="19:25" ht="9" customHeight="1">
      <c r="X505" s="450"/>
    </row>
    <row r="506" spans="19:25" ht="9" customHeight="1">
      <c r="X506" s="450"/>
    </row>
    <row r="507" spans="19:25" ht="9" customHeight="1">
      <c r="X507" s="450"/>
    </row>
    <row r="508" spans="19:25" ht="9" customHeight="1">
      <c r="X508" s="450"/>
    </row>
    <row r="509" spans="19:25" ht="9" customHeight="1" thickBot="1"/>
    <row r="510" spans="19:25" ht="9" customHeight="1" thickBot="1">
      <c r="S510" s="452"/>
      <c r="T510" s="453"/>
    </row>
    <row r="511" spans="19:25" ht="9" customHeight="1">
      <c r="T511" s="453"/>
      <c r="V511" s="443"/>
      <c r="X511" s="448"/>
      <c r="Y511" s="440"/>
    </row>
    <row r="512" spans="19:25" ht="9" customHeight="1">
      <c r="T512" s="453"/>
      <c r="V512" s="443"/>
      <c r="X512" s="448"/>
      <c r="Y512" s="440"/>
    </row>
    <row r="513" spans="20:25" ht="9" customHeight="1">
      <c r="T513" s="453"/>
      <c r="V513" s="443"/>
      <c r="X513" s="448"/>
      <c r="Y513" s="440"/>
    </row>
    <row r="514" spans="20:25" ht="9" customHeight="1">
      <c r="T514" s="453"/>
      <c r="V514" s="443"/>
      <c r="X514" s="448"/>
      <c r="Y514" s="440"/>
    </row>
    <row r="515" spans="20:25" ht="9" customHeight="1">
      <c r="T515" s="453"/>
      <c r="V515" s="443"/>
      <c r="X515" s="448"/>
      <c r="Y515" s="440"/>
    </row>
    <row r="516" spans="20:25" ht="9" customHeight="1">
      <c r="T516" s="453"/>
      <c r="V516" s="443"/>
      <c r="X516" s="448"/>
      <c r="Y516" s="440"/>
    </row>
    <row r="517" spans="20:25" ht="9" customHeight="1">
      <c r="T517" s="453"/>
    </row>
    <row r="518" spans="20:25" ht="9" customHeight="1">
      <c r="X518" s="440"/>
      <c r="Y518" s="440"/>
    </row>
    <row r="519" spans="20:25" ht="9" customHeight="1">
      <c r="X519" s="440"/>
      <c r="Y519" s="440"/>
    </row>
    <row r="520" spans="20:25" ht="9" customHeight="1">
      <c r="X520" s="440"/>
      <c r="Y520" s="440"/>
    </row>
    <row r="521" spans="20:25" ht="9" customHeight="1">
      <c r="T521" s="453"/>
      <c r="U521" s="443"/>
      <c r="X521" s="440"/>
      <c r="Y521" s="440"/>
    </row>
    <row r="522" spans="20:25" ht="9" customHeight="1">
      <c r="T522" s="453"/>
      <c r="U522" s="443"/>
      <c r="X522" s="440"/>
      <c r="Y522" s="440"/>
    </row>
    <row r="523" spans="20:25" ht="9" customHeight="1">
      <c r="T523" s="453"/>
      <c r="U523" s="443"/>
      <c r="X523" s="440"/>
      <c r="Y523" s="440"/>
    </row>
    <row r="524" spans="20:25" ht="9" customHeight="1">
      <c r="T524" s="453"/>
      <c r="U524" s="443"/>
    </row>
    <row r="525" spans="20:25" ht="9" customHeight="1">
      <c r="T525" s="453"/>
      <c r="U525" s="443"/>
    </row>
    <row r="526" spans="20:25" ht="9" customHeight="1">
      <c r="T526" s="453"/>
      <c r="U526" s="443"/>
      <c r="W526" s="454"/>
    </row>
    <row r="527" spans="20:25" ht="9" customHeight="1">
      <c r="T527" s="453"/>
    </row>
    <row r="533" spans="22:22" ht="9" customHeight="1">
      <c r="V533" s="454"/>
    </row>
    <row r="535" spans="22:22" ht="9" customHeight="1" thickBot="1"/>
    <row r="536" spans="22:22" ht="9" customHeight="1" thickBot="1">
      <c r="V536" s="455"/>
    </row>
  </sheetData>
  <autoFilter ref="A17:AA237"/>
  <mergeCells count="224">
    <mergeCell ref="Z238:Z254"/>
    <mergeCell ref="AA238:AA254"/>
    <mergeCell ref="X247:X254"/>
    <mergeCell ref="T238:T254"/>
    <mergeCell ref="U238:U254"/>
    <mergeCell ref="V238:V254"/>
    <mergeCell ref="W238:W254"/>
    <mergeCell ref="X238:X245"/>
    <mergeCell ref="Y238:Y254"/>
    <mergeCell ref="N238:N254"/>
    <mergeCell ref="O238:O254"/>
    <mergeCell ref="P238:P254"/>
    <mergeCell ref="Q238:Q254"/>
    <mergeCell ref="R238:R254"/>
    <mergeCell ref="S238:S254"/>
    <mergeCell ref="W221:W237"/>
    <mergeCell ref="X221:X237"/>
    <mergeCell ref="Y221:Y237"/>
    <mergeCell ref="Z221:Z237"/>
    <mergeCell ref="AA221:AA237"/>
    <mergeCell ref="H238:H254"/>
    <mergeCell ref="I238:I254"/>
    <mergeCell ref="J238:J254"/>
    <mergeCell ref="K238:K254"/>
    <mergeCell ref="M238:M254"/>
    <mergeCell ref="Q221:Q237"/>
    <mergeCell ref="R221:R237"/>
    <mergeCell ref="S221:S237"/>
    <mergeCell ref="T221:T237"/>
    <mergeCell ref="U221:U237"/>
    <mergeCell ref="V221:V237"/>
    <mergeCell ref="Z205:Z220"/>
    <mergeCell ref="AA205:AA220"/>
    <mergeCell ref="H221:H237"/>
    <mergeCell ref="I221:I237"/>
    <mergeCell ref="J221:J237"/>
    <mergeCell ref="K221:K237"/>
    <mergeCell ref="M221:M237"/>
    <mergeCell ref="N221:N237"/>
    <mergeCell ref="O221:O237"/>
    <mergeCell ref="P221:P237"/>
    <mergeCell ref="T205:T220"/>
    <mergeCell ref="U205:U220"/>
    <mergeCell ref="V205:V220"/>
    <mergeCell ref="W205:W220"/>
    <mergeCell ref="X205:X220"/>
    <mergeCell ref="Y205:Y220"/>
    <mergeCell ref="N205:N220"/>
    <mergeCell ref="O205:O220"/>
    <mergeCell ref="P205:P220"/>
    <mergeCell ref="Q205:Q220"/>
    <mergeCell ref="R205:R220"/>
    <mergeCell ref="S205:S220"/>
    <mergeCell ref="W189:W204"/>
    <mergeCell ref="X189:X204"/>
    <mergeCell ref="Y189:Y204"/>
    <mergeCell ref="Z189:Z204"/>
    <mergeCell ref="AA189:AA204"/>
    <mergeCell ref="H205:H220"/>
    <mergeCell ref="I205:I220"/>
    <mergeCell ref="J205:J220"/>
    <mergeCell ref="K205:K220"/>
    <mergeCell ref="M205:M220"/>
    <mergeCell ref="Q189:Q204"/>
    <mergeCell ref="R189:R204"/>
    <mergeCell ref="S189:S204"/>
    <mergeCell ref="T189:T204"/>
    <mergeCell ref="U189:U204"/>
    <mergeCell ref="V189:V204"/>
    <mergeCell ref="Z152:Z188"/>
    <mergeCell ref="AA152:AA188"/>
    <mergeCell ref="H189:H204"/>
    <mergeCell ref="I189:I204"/>
    <mergeCell ref="J189:J204"/>
    <mergeCell ref="K189:K204"/>
    <mergeCell ref="M189:M204"/>
    <mergeCell ref="N189:N204"/>
    <mergeCell ref="O189:O204"/>
    <mergeCell ref="P189:P204"/>
    <mergeCell ref="T152:T188"/>
    <mergeCell ref="U152:U188"/>
    <mergeCell ref="V152:V188"/>
    <mergeCell ref="W152:W188"/>
    <mergeCell ref="X152:X188"/>
    <mergeCell ref="Y152:Y188"/>
    <mergeCell ref="N152:N188"/>
    <mergeCell ref="O152:O188"/>
    <mergeCell ref="P152:P188"/>
    <mergeCell ref="Q152:Q188"/>
    <mergeCell ref="R152:R188"/>
    <mergeCell ref="S152:S188"/>
    <mergeCell ref="W136:W151"/>
    <mergeCell ref="X136:X151"/>
    <mergeCell ref="Y136:Y151"/>
    <mergeCell ref="Z136:Z151"/>
    <mergeCell ref="AA136:AA151"/>
    <mergeCell ref="H152:H188"/>
    <mergeCell ref="I152:I188"/>
    <mergeCell ref="J152:J188"/>
    <mergeCell ref="K152:K188"/>
    <mergeCell ref="M152:M188"/>
    <mergeCell ref="Q136:Q151"/>
    <mergeCell ref="R136:R151"/>
    <mergeCell ref="S136:S151"/>
    <mergeCell ref="T136:T151"/>
    <mergeCell ref="U136:U151"/>
    <mergeCell ref="V136:V151"/>
    <mergeCell ref="Z120:Z135"/>
    <mergeCell ref="AA120:AA135"/>
    <mergeCell ref="H136:H151"/>
    <mergeCell ref="I136:I151"/>
    <mergeCell ref="J136:J151"/>
    <mergeCell ref="K136:K151"/>
    <mergeCell ref="M136:M151"/>
    <mergeCell ref="N136:N151"/>
    <mergeCell ref="O136:O151"/>
    <mergeCell ref="P136:P151"/>
    <mergeCell ref="T120:T135"/>
    <mergeCell ref="U120:U135"/>
    <mergeCell ref="V120:V135"/>
    <mergeCell ref="W120:W135"/>
    <mergeCell ref="X120:X135"/>
    <mergeCell ref="Y120:Y135"/>
    <mergeCell ref="N120:N135"/>
    <mergeCell ref="O120:O135"/>
    <mergeCell ref="P120:P135"/>
    <mergeCell ref="Q120:Q135"/>
    <mergeCell ref="R120:R135"/>
    <mergeCell ref="S120:S135"/>
    <mergeCell ref="W104:W119"/>
    <mergeCell ref="X104:X119"/>
    <mergeCell ref="Y104:Y119"/>
    <mergeCell ref="Z104:Z119"/>
    <mergeCell ref="AA104:AA119"/>
    <mergeCell ref="H120:H135"/>
    <mergeCell ref="I120:I135"/>
    <mergeCell ref="J120:J135"/>
    <mergeCell ref="K120:K135"/>
    <mergeCell ref="M120:M135"/>
    <mergeCell ref="Q104:Q119"/>
    <mergeCell ref="R104:R119"/>
    <mergeCell ref="S104:S119"/>
    <mergeCell ref="T104:T119"/>
    <mergeCell ref="U104:U119"/>
    <mergeCell ref="V104:V119"/>
    <mergeCell ref="Z88:Z103"/>
    <mergeCell ref="AA88:AA103"/>
    <mergeCell ref="H104:H119"/>
    <mergeCell ref="I104:I119"/>
    <mergeCell ref="J104:J119"/>
    <mergeCell ref="K104:K119"/>
    <mergeCell ref="M104:M119"/>
    <mergeCell ref="N104:N119"/>
    <mergeCell ref="O104:O119"/>
    <mergeCell ref="P104:P119"/>
    <mergeCell ref="T88:T103"/>
    <mergeCell ref="U88:U103"/>
    <mergeCell ref="V88:V103"/>
    <mergeCell ref="W88:W103"/>
    <mergeCell ref="X88:X103"/>
    <mergeCell ref="Y88:Y103"/>
    <mergeCell ref="N88:N103"/>
    <mergeCell ref="O88:O103"/>
    <mergeCell ref="P88:P103"/>
    <mergeCell ref="Q88:Q103"/>
    <mergeCell ref="R88:R103"/>
    <mergeCell ref="S88:S103"/>
    <mergeCell ref="H88:H103"/>
    <mergeCell ref="I88:I103"/>
    <mergeCell ref="J88:J103"/>
    <mergeCell ref="K88:K103"/>
    <mergeCell ref="L88:L103"/>
    <mergeCell ref="M88:M103"/>
    <mergeCell ref="S18:S87"/>
    <mergeCell ref="T18:T87"/>
    <mergeCell ref="U18:U87"/>
    <mergeCell ref="V18:V87"/>
    <mergeCell ref="Z18:Z86"/>
    <mergeCell ref="AA18:AA86"/>
    <mergeCell ref="Y20:Y21"/>
    <mergeCell ref="M18:M87"/>
    <mergeCell ref="N18:N87"/>
    <mergeCell ref="O18:O87"/>
    <mergeCell ref="P18:P87"/>
    <mergeCell ref="Q18:Q87"/>
    <mergeCell ref="R18:R87"/>
    <mergeCell ref="AO16:AP16"/>
    <mergeCell ref="AQ16:AR16"/>
    <mergeCell ref="BG16:BH16"/>
    <mergeCell ref="BI16:BJ16"/>
    <mergeCell ref="BK16:BL16"/>
    <mergeCell ref="H18:H87"/>
    <mergeCell ref="I18:I87"/>
    <mergeCell ref="J18:J87"/>
    <mergeCell ref="K18:K87"/>
    <mergeCell ref="L18:L87"/>
    <mergeCell ref="AC16:AD16"/>
    <mergeCell ref="AE16:AF16"/>
    <mergeCell ref="AG16:AH16"/>
    <mergeCell ref="AI16:AJ16"/>
    <mergeCell ref="AK16:AL16"/>
    <mergeCell ref="AM16:AN16"/>
    <mergeCell ref="W16:W17"/>
    <mergeCell ref="X16:X17"/>
    <mergeCell ref="Y16:Y17"/>
    <mergeCell ref="Z16:Z17"/>
    <mergeCell ref="AA16:AA17"/>
    <mergeCell ref="AB16:AB17"/>
    <mergeCell ref="AK1:AN8"/>
    <mergeCell ref="AO1:AQ8"/>
    <mergeCell ref="G16:G17"/>
    <mergeCell ref="H16:H17"/>
    <mergeCell ref="I16:I17"/>
    <mergeCell ref="J16:L16"/>
    <mergeCell ref="O16:P16"/>
    <mergeCell ref="Q16:R16"/>
    <mergeCell ref="S16:T16"/>
    <mergeCell ref="U16:V16"/>
    <mergeCell ref="A1:D8"/>
    <mergeCell ref="E1:N8"/>
    <mergeCell ref="O1:R8"/>
    <mergeCell ref="S1:U8"/>
    <mergeCell ref="W1:Y8"/>
    <mergeCell ref="Z1:AJ8"/>
  </mergeCells>
  <conditionalFormatting sqref="Q260:V260 BG260:BL260">
    <cfRule type="cellIs" dxfId="2" priority="3" stopIfTrue="1" operator="notEqual">
      <formula>#REF!</formula>
    </cfRule>
  </conditionalFormatting>
  <conditionalFormatting sqref="Q18:V259">
    <cfRule type="cellIs" dxfId="1" priority="2" stopIfTrue="1" operator="notEqual">
      <formula>BG18</formula>
    </cfRule>
  </conditionalFormatting>
  <conditionalFormatting sqref="BL261">
    <cfRule type="cellIs" dxfId="0" priority="1" stopIfTrue="1" operator="notEqual">
      <formula>#REF!</formula>
    </cfRule>
  </conditionalFormatting>
  <dataValidations count="1">
    <dataValidation type="whole" allowBlank="1" showInputMessage="1" showErrorMessage="1" sqref="AC18:AR259 JY18:KN259 TU18:UJ259 ADQ18:AEF259 ANM18:AOB259 AXI18:AXX259 BHE18:BHT259 BRA18:BRP259 CAW18:CBL259 CKS18:CLH259 CUO18:CVD259 DEK18:DEZ259 DOG18:DOV259 DYC18:DYR259 EHY18:EIN259 ERU18:ESJ259 FBQ18:FCF259 FLM18:FMB259 FVI18:FVX259 GFE18:GFT259 GPA18:GPP259 GYW18:GZL259 HIS18:HJH259 HSO18:HTD259 ICK18:ICZ259 IMG18:IMV259 IWC18:IWR259 JFY18:JGN259 JPU18:JQJ259 JZQ18:KAF259 KJM18:KKB259 KTI18:KTX259 LDE18:LDT259 LNA18:LNP259 LWW18:LXL259 MGS18:MHH259 MQO18:MRD259 NAK18:NAZ259 NKG18:NKV259 NUC18:NUR259 ODY18:OEN259 ONU18:OOJ259 OXQ18:OYF259 PHM18:PIB259 PRI18:PRX259 QBE18:QBT259 QLA18:QLP259 QUW18:QVL259 RES18:RFH259 ROO18:RPD259 RYK18:RYZ259 SIG18:SIV259 SSC18:SSR259 TBY18:TCN259 TLU18:TMJ259 TVQ18:TWF259 UFM18:UGB259 UPI18:UPX259 UZE18:UZT259 VJA18:VJP259 VSW18:VTL259 WCS18:WDH259 WMO18:WND259 WWK18:WWZ259 AC65554:AR65795 JY65554:KN65795 TU65554:UJ65795 ADQ65554:AEF65795 ANM65554:AOB65795 AXI65554:AXX65795 BHE65554:BHT65795 BRA65554:BRP65795 CAW65554:CBL65795 CKS65554:CLH65795 CUO65554:CVD65795 DEK65554:DEZ65795 DOG65554:DOV65795 DYC65554:DYR65795 EHY65554:EIN65795 ERU65554:ESJ65795 FBQ65554:FCF65795 FLM65554:FMB65795 FVI65554:FVX65795 GFE65554:GFT65795 GPA65554:GPP65795 GYW65554:GZL65795 HIS65554:HJH65795 HSO65554:HTD65795 ICK65554:ICZ65795 IMG65554:IMV65795 IWC65554:IWR65795 JFY65554:JGN65795 JPU65554:JQJ65795 JZQ65554:KAF65795 KJM65554:KKB65795 KTI65554:KTX65795 LDE65554:LDT65795 LNA65554:LNP65795 LWW65554:LXL65795 MGS65554:MHH65795 MQO65554:MRD65795 NAK65554:NAZ65795 NKG65554:NKV65795 NUC65554:NUR65795 ODY65554:OEN65795 ONU65554:OOJ65795 OXQ65554:OYF65795 PHM65554:PIB65795 PRI65554:PRX65795 QBE65554:QBT65795 QLA65554:QLP65795 QUW65554:QVL65795 RES65554:RFH65795 ROO65554:RPD65795 RYK65554:RYZ65795 SIG65554:SIV65795 SSC65554:SSR65795 TBY65554:TCN65795 TLU65554:TMJ65795 TVQ65554:TWF65795 UFM65554:UGB65795 UPI65554:UPX65795 UZE65554:UZT65795 VJA65554:VJP65795 VSW65554:VTL65795 WCS65554:WDH65795 WMO65554:WND65795 WWK65554:WWZ65795 AC131090:AR131331 JY131090:KN131331 TU131090:UJ131331 ADQ131090:AEF131331 ANM131090:AOB131331 AXI131090:AXX131331 BHE131090:BHT131331 BRA131090:BRP131331 CAW131090:CBL131331 CKS131090:CLH131331 CUO131090:CVD131331 DEK131090:DEZ131331 DOG131090:DOV131331 DYC131090:DYR131331 EHY131090:EIN131331 ERU131090:ESJ131331 FBQ131090:FCF131331 FLM131090:FMB131331 FVI131090:FVX131331 GFE131090:GFT131331 GPA131090:GPP131331 GYW131090:GZL131331 HIS131090:HJH131331 HSO131090:HTD131331 ICK131090:ICZ131331 IMG131090:IMV131331 IWC131090:IWR131331 JFY131090:JGN131331 JPU131090:JQJ131331 JZQ131090:KAF131331 KJM131090:KKB131331 KTI131090:KTX131331 LDE131090:LDT131331 LNA131090:LNP131331 LWW131090:LXL131331 MGS131090:MHH131331 MQO131090:MRD131331 NAK131090:NAZ131331 NKG131090:NKV131331 NUC131090:NUR131331 ODY131090:OEN131331 ONU131090:OOJ131331 OXQ131090:OYF131331 PHM131090:PIB131331 PRI131090:PRX131331 QBE131090:QBT131331 QLA131090:QLP131331 QUW131090:QVL131331 RES131090:RFH131331 ROO131090:RPD131331 RYK131090:RYZ131331 SIG131090:SIV131331 SSC131090:SSR131331 TBY131090:TCN131331 TLU131090:TMJ131331 TVQ131090:TWF131331 UFM131090:UGB131331 UPI131090:UPX131331 UZE131090:UZT131331 VJA131090:VJP131331 VSW131090:VTL131331 WCS131090:WDH131331 WMO131090:WND131331 WWK131090:WWZ131331 AC196626:AR196867 JY196626:KN196867 TU196626:UJ196867 ADQ196626:AEF196867 ANM196626:AOB196867 AXI196626:AXX196867 BHE196626:BHT196867 BRA196626:BRP196867 CAW196626:CBL196867 CKS196626:CLH196867 CUO196626:CVD196867 DEK196626:DEZ196867 DOG196626:DOV196867 DYC196626:DYR196867 EHY196626:EIN196867 ERU196626:ESJ196867 FBQ196626:FCF196867 FLM196626:FMB196867 FVI196626:FVX196867 GFE196626:GFT196867 GPA196626:GPP196867 GYW196626:GZL196867 HIS196626:HJH196867 HSO196626:HTD196867 ICK196626:ICZ196867 IMG196626:IMV196867 IWC196626:IWR196867 JFY196626:JGN196867 JPU196626:JQJ196867 JZQ196626:KAF196867 KJM196626:KKB196867 KTI196626:KTX196867 LDE196626:LDT196867 LNA196626:LNP196867 LWW196626:LXL196867 MGS196626:MHH196867 MQO196626:MRD196867 NAK196626:NAZ196867 NKG196626:NKV196867 NUC196626:NUR196867 ODY196626:OEN196867 ONU196626:OOJ196867 OXQ196626:OYF196867 PHM196626:PIB196867 PRI196626:PRX196867 QBE196626:QBT196867 QLA196626:QLP196867 QUW196626:QVL196867 RES196626:RFH196867 ROO196626:RPD196867 RYK196626:RYZ196867 SIG196626:SIV196867 SSC196626:SSR196867 TBY196626:TCN196867 TLU196626:TMJ196867 TVQ196626:TWF196867 UFM196626:UGB196867 UPI196626:UPX196867 UZE196626:UZT196867 VJA196626:VJP196867 VSW196626:VTL196867 WCS196626:WDH196867 WMO196626:WND196867 WWK196626:WWZ196867 AC262162:AR262403 JY262162:KN262403 TU262162:UJ262403 ADQ262162:AEF262403 ANM262162:AOB262403 AXI262162:AXX262403 BHE262162:BHT262403 BRA262162:BRP262403 CAW262162:CBL262403 CKS262162:CLH262403 CUO262162:CVD262403 DEK262162:DEZ262403 DOG262162:DOV262403 DYC262162:DYR262403 EHY262162:EIN262403 ERU262162:ESJ262403 FBQ262162:FCF262403 FLM262162:FMB262403 FVI262162:FVX262403 GFE262162:GFT262403 GPA262162:GPP262403 GYW262162:GZL262403 HIS262162:HJH262403 HSO262162:HTD262403 ICK262162:ICZ262403 IMG262162:IMV262403 IWC262162:IWR262403 JFY262162:JGN262403 JPU262162:JQJ262403 JZQ262162:KAF262403 KJM262162:KKB262403 KTI262162:KTX262403 LDE262162:LDT262403 LNA262162:LNP262403 LWW262162:LXL262403 MGS262162:MHH262403 MQO262162:MRD262403 NAK262162:NAZ262403 NKG262162:NKV262403 NUC262162:NUR262403 ODY262162:OEN262403 ONU262162:OOJ262403 OXQ262162:OYF262403 PHM262162:PIB262403 PRI262162:PRX262403 QBE262162:QBT262403 QLA262162:QLP262403 QUW262162:QVL262403 RES262162:RFH262403 ROO262162:RPD262403 RYK262162:RYZ262403 SIG262162:SIV262403 SSC262162:SSR262403 TBY262162:TCN262403 TLU262162:TMJ262403 TVQ262162:TWF262403 UFM262162:UGB262403 UPI262162:UPX262403 UZE262162:UZT262403 VJA262162:VJP262403 VSW262162:VTL262403 WCS262162:WDH262403 WMO262162:WND262403 WWK262162:WWZ262403 AC327698:AR327939 JY327698:KN327939 TU327698:UJ327939 ADQ327698:AEF327939 ANM327698:AOB327939 AXI327698:AXX327939 BHE327698:BHT327939 BRA327698:BRP327939 CAW327698:CBL327939 CKS327698:CLH327939 CUO327698:CVD327939 DEK327698:DEZ327939 DOG327698:DOV327939 DYC327698:DYR327939 EHY327698:EIN327939 ERU327698:ESJ327939 FBQ327698:FCF327939 FLM327698:FMB327939 FVI327698:FVX327939 GFE327698:GFT327939 GPA327698:GPP327939 GYW327698:GZL327939 HIS327698:HJH327939 HSO327698:HTD327939 ICK327698:ICZ327939 IMG327698:IMV327939 IWC327698:IWR327939 JFY327698:JGN327939 JPU327698:JQJ327939 JZQ327698:KAF327939 KJM327698:KKB327939 KTI327698:KTX327939 LDE327698:LDT327939 LNA327698:LNP327939 LWW327698:LXL327939 MGS327698:MHH327939 MQO327698:MRD327939 NAK327698:NAZ327939 NKG327698:NKV327939 NUC327698:NUR327939 ODY327698:OEN327939 ONU327698:OOJ327939 OXQ327698:OYF327939 PHM327698:PIB327939 PRI327698:PRX327939 QBE327698:QBT327939 QLA327698:QLP327939 QUW327698:QVL327939 RES327698:RFH327939 ROO327698:RPD327939 RYK327698:RYZ327939 SIG327698:SIV327939 SSC327698:SSR327939 TBY327698:TCN327939 TLU327698:TMJ327939 TVQ327698:TWF327939 UFM327698:UGB327939 UPI327698:UPX327939 UZE327698:UZT327939 VJA327698:VJP327939 VSW327698:VTL327939 WCS327698:WDH327939 WMO327698:WND327939 WWK327698:WWZ327939 AC393234:AR393475 JY393234:KN393475 TU393234:UJ393475 ADQ393234:AEF393475 ANM393234:AOB393475 AXI393234:AXX393475 BHE393234:BHT393475 BRA393234:BRP393475 CAW393234:CBL393475 CKS393234:CLH393475 CUO393234:CVD393475 DEK393234:DEZ393475 DOG393234:DOV393475 DYC393234:DYR393475 EHY393234:EIN393475 ERU393234:ESJ393475 FBQ393234:FCF393475 FLM393234:FMB393475 FVI393234:FVX393475 GFE393234:GFT393475 GPA393234:GPP393475 GYW393234:GZL393475 HIS393234:HJH393475 HSO393234:HTD393475 ICK393234:ICZ393475 IMG393234:IMV393475 IWC393234:IWR393475 JFY393234:JGN393475 JPU393234:JQJ393475 JZQ393234:KAF393475 KJM393234:KKB393475 KTI393234:KTX393475 LDE393234:LDT393475 LNA393234:LNP393475 LWW393234:LXL393475 MGS393234:MHH393475 MQO393234:MRD393475 NAK393234:NAZ393475 NKG393234:NKV393475 NUC393234:NUR393475 ODY393234:OEN393475 ONU393234:OOJ393475 OXQ393234:OYF393475 PHM393234:PIB393475 PRI393234:PRX393475 QBE393234:QBT393475 QLA393234:QLP393475 QUW393234:QVL393475 RES393234:RFH393475 ROO393234:RPD393475 RYK393234:RYZ393475 SIG393234:SIV393475 SSC393234:SSR393475 TBY393234:TCN393475 TLU393234:TMJ393475 TVQ393234:TWF393475 UFM393234:UGB393475 UPI393234:UPX393475 UZE393234:UZT393475 VJA393234:VJP393475 VSW393234:VTL393475 WCS393234:WDH393475 WMO393234:WND393475 WWK393234:WWZ393475 AC458770:AR459011 JY458770:KN459011 TU458770:UJ459011 ADQ458770:AEF459011 ANM458770:AOB459011 AXI458770:AXX459011 BHE458770:BHT459011 BRA458770:BRP459011 CAW458770:CBL459011 CKS458770:CLH459011 CUO458770:CVD459011 DEK458770:DEZ459011 DOG458770:DOV459011 DYC458770:DYR459011 EHY458770:EIN459011 ERU458770:ESJ459011 FBQ458770:FCF459011 FLM458770:FMB459011 FVI458770:FVX459011 GFE458770:GFT459011 GPA458770:GPP459011 GYW458770:GZL459011 HIS458770:HJH459011 HSO458770:HTD459011 ICK458770:ICZ459011 IMG458770:IMV459011 IWC458770:IWR459011 JFY458770:JGN459011 JPU458770:JQJ459011 JZQ458770:KAF459011 KJM458770:KKB459011 KTI458770:KTX459011 LDE458770:LDT459011 LNA458770:LNP459011 LWW458770:LXL459011 MGS458770:MHH459011 MQO458770:MRD459011 NAK458770:NAZ459011 NKG458770:NKV459011 NUC458770:NUR459011 ODY458770:OEN459011 ONU458770:OOJ459011 OXQ458770:OYF459011 PHM458770:PIB459011 PRI458770:PRX459011 QBE458770:QBT459011 QLA458770:QLP459011 QUW458770:QVL459011 RES458770:RFH459011 ROO458770:RPD459011 RYK458770:RYZ459011 SIG458770:SIV459011 SSC458770:SSR459011 TBY458770:TCN459011 TLU458770:TMJ459011 TVQ458770:TWF459011 UFM458770:UGB459011 UPI458770:UPX459011 UZE458770:UZT459011 VJA458770:VJP459011 VSW458770:VTL459011 WCS458770:WDH459011 WMO458770:WND459011 WWK458770:WWZ459011 AC524306:AR524547 JY524306:KN524547 TU524306:UJ524547 ADQ524306:AEF524547 ANM524306:AOB524547 AXI524306:AXX524547 BHE524306:BHT524547 BRA524306:BRP524547 CAW524306:CBL524547 CKS524306:CLH524547 CUO524306:CVD524547 DEK524306:DEZ524547 DOG524306:DOV524547 DYC524306:DYR524547 EHY524306:EIN524547 ERU524306:ESJ524547 FBQ524306:FCF524547 FLM524306:FMB524547 FVI524306:FVX524547 GFE524306:GFT524547 GPA524306:GPP524547 GYW524306:GZL524547 HIS524306:HJH524547 HSO524306:HTD524547 ICK524306:ICZ524547 IMG524306:IMV524547 IWC524306:IWR524547 JFY524306:JGN524547 JPU524306:JQJ524547 JZQ524306:KAF524547 KJM524306:KKB524547 KTI524306:KTX524547 LDE524306:LDT524547 LNA524306:LNP524547 LWW524306:LXL524547 MGS524306:MHH524547 MQO524306:MRD524547 NAK524306:NAZ524547 NKG524306:NKV524547 NUC524306:NUR524547 ODY524306:OEN524547 ONU524306:OOJ524547 OXQ524306:OYF524547 PHM524306:PIB524547 PRI524306:PRX524547 QBE524306:QBT524547 QLA524306:QLP524547 QUW524306:QVL524547 RES524306:RFH524547 ROO524306:RPD524547 RYK524306:RYZ524547 SIG524306:SIV524547 SSC524306:SSR524547 TBY524306:TCN524547 TLU524306:TMJ524547 TVQ524306:TWF524547 UFM524306:UGB524547 UPI524306:UPX524547 UZE524306:UZT524547 VJA524306:VJP524547 VSW524306:VTL524547 WCS524306:WDH524547 WMO524306:WND524547 WWK524306:WWZ524547 AC589842:AR590083 JY589842:KN590083 TU589842:UJ590083 ADQ589842:AEF590083 ANM589842:AOB590083 AXI589842:AXX590083 BHE589842:BHT590083 BRA589842:BRP590083 CAW589842:CBL590083 CKS589842:CLH590083 CUO589842:CVD590083 DEK589842:DEZ590083 DOG589842:DOV590083 DYC589842:DYR590083 EHY589842:EIN590083 ERU589842:ESJ590083 FBQ589842:FCF590083 FLM589842:FMB590083 FVI589842:FVX590083 GFE589842:GFT590083 GPA589842:GPP590083 GYW589842:GZL590083 HIS589842:HJH590083 HSO589842:HTD590083 ICK589842:ICZ590083 IMG589842:IMV590083 IWC589842:IWR590083 JFY589842:JGN590083 JPU589842:JQJ590083 JZQ589842:KAF590083 KJM589842:KKB590083 KTI589842:KTX590083 LDE589842:LDT590083 LNA589842:LNP590083 LWW589842:LXL590083 MGS589842:MHH590083 MQO589842:MRD590083 NAK589842:NAZ590083 NKG589842:NKV590083 NUC589842:NUR590083 ODY589842:OEN590083 ONU589842:OOJ590083 OXQ589842:OYF590083 PHM589842:PIB590083 PRI589842:PRX590083 QBE589842:QBT590083 QLA589842:QLP590083 QUW589842:QVL590083 RES589842:RFH590083 ROO589842:RPD590083 RYK589842:RYZ590083 SIG589842:SIV590083 SSC589842:SSR590083 TBY589842:TCN590083 TLU589842:TMJ590083 TVQ589842:TWF590083 UFM589842:UGB590083 UPI589842:UPX590083 UZE589842:UZT590083 VJA589842:VJP590083 VSW589842:VTL590083 WCS589842:WDH590083 WMO589842:WND590083 WWK589842:WWZ590083 AC655378:AR655619 JY655378:KN655619 TU655378:UJ655619 ADQ655378:AEF655619 ANM655378:AOB655619 AXI655378:AXX655619 BHE655378:BHT655619 BRA655378:BRP655619 CAW655378:CBL655619 CKS655378:CLH655619 CUO655378:CVD655619 DEK655378:DEZ655619 DOG655378:DOV655619 DYC655378:DYR655619 EHY655378:EIN655619 ERU655378:ESJ655619 FBQ655378:FCF655619 FLM655378:FMB655619 FVI655378:FVX655619 GFE655378:GFT655619 GPA655378:GPP655619 GYW655378:GZL655619 HIS655378:HJH655619 HSO655378:HTD655619 ICK655378:ICZ655619 IMG655378:IMV655619 IWC655378:IWR655619 JFY655378:JGN655619 JPU655378:JQJ655619 JZQ655378:KAF655619 KJM655378:KKB655619 KTI655378:KTX655619 LDE655378:LDT655619 LNA655378:LNP655619 LWW655378:LXL655619 MGS655378:MHH655619 MQO655378:MRD655619 NAK655378:NAZ655619 NKG655378:NKV655619 NUC655378:NUR655619 ODY655378:OEN655619 ONU655378:OOJ655619 OXQ655378:OYF655619 PHM655378:PIB655619 PRI655378:PRX655619 QBE655378:QBT655619 QLA655378:QLP655619 QUW655378:QVL655619 RES655378:RFH655619 ROO655378:RPD655619 RYK655378:RYZ655619 SIG655378:SIV655619 SSC655378:SSR655619 TBY655378:TCN655619 TLU655378:TMJ655619 TVQ655378:TWF655619 UFM655378:UGB655619 UPI655378:UPX655619 UZE655378:UZT655619 VJA655378:VJP655619 VSW655378:VTL655619 WCS655378:WDH655619 WMO655378:WND655619 WWK655378:WWZ655619 AC720914:AR721155 JY720914:KN721155 TU720914:UJ721155 ADQ720914:AEF721155 ANM720914:AOB721155 AXI720914:AXX721155 BHE720914:BHT721155 BRA720914:BRP721155 CAW720914:CBL721155 CKS720914:CLH721155 CUO720914:CVD721155 DEK720914:DEZ721155 DOG720914:DOV721155 DYC720914:DYR721155 EHY720914:EIN721155 ERU720914:ESJ721155 FBQ720914:FCF721155 FLM720914:FMB721155 FVI720914:FVX721155 GFE720914:GFT721155 GPA720914:GPP721155 GYW720914:GZL721155 HIS720914:HJH721155 HSO720914:HTD721155 ICK720914:ICZ721155 IMG720914:IMV721155 IWC720914:IWR721155 JFY720914:JGN721155 JPU720914:JQJ721155 JZQ720914:KAF721155 KJM720914:KKB721155 KTI720914:KTX721155 LDE720914:LDT721155 LNA720914:LNP721155 LWW720914:LXL721155 MGS720914:MHH721155 MQO720914:MRD721155 NAK720914:NAZ721155 NKG720914:NKV721155 NUC720914:NUR721155 ODY720914:OEN721155 ONU720914:OOJ721155 OXQ720914:OYF721155 PHM720914:PIB721155 PRI720914:PRX721155 QBE720914:QBT721155 QLA720914:QLP721155 QUW720914:QVL721155 RES720914:RFH721155 ROO720914:RPD721155 RYK720914:RYZ721155 SIG720914:SIV721155 SSC720914:SSR721155 TBY720914:TCN721155 TLU720914:TMJ721155 TVQ720914:TWF721155 UFM720914:UGB721155 UPI720914:UPX721155 UZE720914:UZT721155 VJA720914:VJP721155 VSW720914:VTL721155 WCS720914:WDH721155 WMO720914:WND721155 WWK720914:WWZ721155 AC786450:AR786691 JY786450:KN786691 TU786450:UJ786691 ADQ786450:AEF786691 ANM786450:AOB786691 AXI786450:AXX786691 BHE786450:BHT786691 BRA786450:BRP786691 CAW786450:CBL786691 CKS786450:CLH786691 CUO786450:CVD786691 DEK786450:DEZ786691 DOG786450:DOV786691 DYC786450:DYR786691 EHY786450:EIN786691 ERU786450:ESJ786691 FBQ786450:FCF786691 FLM786450:FMB786691 FVI786450:FVX786691 GFE786450:GFT786691 GPA786450:GPP786691 GYW786450:GZL786691 HIS786450:HJH786691 HSO786450:HTD786691 ICK786450:ICZ786691 IMG786450:IMV786691 IWC786450:IWR786691 JFY786450:JGN786691 JPU786450:JQJ786691 JZQ786450:KAF786691 KJM786450:KKB786691 KTI786450:KTX786691 LDE786450:LDT786691 LNA786450:LNP786691 LWW786450:LXL786691 MGS786450:MHH786691 MQO786450:MRD786691 NAK786450:NAZ786691 NKG786450:NKV786691 NUC786450:NUR786691 ODY786450:OEN786691 ONU786450:OOJ786691 OXQ786450:OYF786691 PHM786450:PIB786691 PRI786450:PRX786691 QBE786450:QBT786691 QLA786450:QLP786691 QUW786450:QVL786691 RES786450:RFH786691 ROO786450:RPD786691 RYK786450:RYZ786691 SIG786450:SIV786691 SSC786450:SSR786691 TBY786450:TCN786691 TLU786450:TMJ786691 TVQ786450:TWF786691 UFM786450:UGB786691 UPI786450:UPX786691 UZE786450:UZT786691 VJA786450:VJP786691 VSW786450:VTL786691 WCS786450:WDH786691 WMO786450:WND786691 WWK786450:WWZ786691 AC851986:AR852227 JY851986:KN852227 TU851986:UJ852227 ADQ851986:AEF852227 ANM851986:AOB852227 AXI851986:AXX852227 BHE851986:BHT852227 BRA851986:BRP852227 CAW851986:CBL852227 CKS851986:CLH852227 CUO851986:CVD852227 DEK851986:DEZ852227 DOG851986:DOV852227 DYC851986:DYR852227 EHY851986:EIN852227 ERU851986:ESJ852227 FBQ851986:FCF852227 FLM851986:FMB852227 FVI851986:FVX852227 GFE851986:GFT852227 GPA851986:GPP852227 GYW851986:GZL852227 HIS851986:HJH852227 HSO851986:HTD852227 ICK851986:ICZ852227 IMG851986:IMV852227 IWC851986:IWR852227 JFY851986:JGN852227 JPU851986:JQJ852227 JZQ851986:KAF852227 KJM851986:KKB852227 KTI851986:KTX852227 LDE851986:LDT852227 LNA851986:LNP852227 LWW851986:LXL852227 MGS851986:MHH852227 MQO851986:MRD852227 NAK851986:NAZ852227 NKG851986:NKV852227 NUC851986:NUR852227 ODY851986:OEN852227 ONU851986:OOJ852227 OXQ851986:OYF852227 PHM851986:PIB852227 PRI851986:PRX852227 QBE851986:QBT852227 QLA851986:QLP852227 QUW851986:QVL852227 RES851986:RFH852227 ROO851986:RPD852227 RYK851986:RYZ852227 SIG851986:SIV852227 SSC851986:SSR852227 TBY851986:TCN852227 TLU851986:TMJ852227 TVQ851986:TWF852227 UFM851986:UGB852227 UPI851986:UPX852227 UZE851986:UZT852227 VJA851986:VJP852227 VSW851986:VTL852227 WCS851986:WDH852227 WMO851986:WND852227 WWK851986:WWZ852227 AC917522:AR917763 JY917522:KN917763 TU917522:UJ917763 ADQ917522:AEF917763 ANM917522:AOB917763 AXI917522:AXX917763 BHE917522:BHT917763 BRA917522:BRP917763 CAW917522:CBL917763 CKS917522:CLH917763 CUO917522:CVD917763 DEK917522:DEZ917763 DOG917522:DOV917763 DYC917522:DYR917763 EHY917522:EIN917763 ERU917522:ESJ917763 FBQ917522:FCF917763 FLM917522:FMB917763 FVI917522:FVX917763 GFE917522:GFT917763 GPA917522:GPP917763 GYW917522:GZL917763 HIS917522:HJH917763 HSO917522:HTD917763 ICK917522:ICZ917763 IMG917522:IMV917763 IWC917522:IWR917763 JFY917522:JGN917763 JPU917522:JQJ917763 JZQ917522:KAF917763 KJM917522:KKB917763 KTI917522:KTX917763 LDE917522:LDT917763 LNA917522:LNP917763 LWW917522:LXL917763 MGS917522:MHH917763 MQO917522:MRD917763 NAK917522:NAZ917763 NKG917522:NKV917763 NUC917522:NUR917763 ODY917522:OEN917763 ONU917522:OOJ917763 OXQ917522:OYF917763 PHM917522:PIB917763 PRI917522:PRX917763 QBE917522:QBT917763 QLA917522:QLP917763 QUW917522:QVL917763 RES917522:RFH917763 ROO917522:RPD917763 RYK917522:RYZ917763 SIG917522:SIV917763 SSC917522:SSR917763 TBY917522:TCN917763 TLU917522:TMJ917763 TVQ917522:TWF917763 UFM917522:UGB917763 UPI917522:UPX917763 UZE917522:UZT917763 VJA917522:VJP917763 VSW917522:VTL917763 WCS917522:WDH917763 WMO917522:WND917763 WWK917522:WWZ917763 AC983058:AR983299 JY983058:KN983299 TU983058:UJ983299 ADQ983058:AEF983299 ANM983058:AOB983299 AXI983058:AXX983299 BHE983058:BHT983299 BRA983058:BRP983299 CAW983058:CBL983299 CKS983058:CLH983299 CUO983058:CVD983299 DEK983058:DEZ983299 DOG983058:DOV983299 DYC983058:DYR983299 EHY983058:EIN983299 ERU983058:ESJ983299 FBQ983058:FCF983299 FLM983058:FMB983299 FVI983058:FVX983299 GFE983058:GFT983299 GPA983058:GPP983299 GYW983058:GZL983299 HIS983058:HJH983299 HSO983058:HTD983299 ICK983058:ICZ983299 IMG983058:IMV983299 IWC983058:IWR983299 JFY983058:JGN983299 JPU983058:JQJ983299 JZQ983058:KAF983299 KJM983058:KKB983299 KTI983058:KTX983299 LDE983058:LDT983299 LNA983058:LNP983299 LWW983058:LXL983299 MGS983058:MHH983299 MQO983058:MRD983299 NAK983058:NAZ983299 NKG983058:NKV983299 NUC983058:NUR983299 ODY983058:OEN983299 ONU983058:OOJ983299 OXQ983058:OYF983299 PHM983058:PIB983299 PRI983058:PRX983299 QBE983058:QBT983299 QLA983058:QLP983299 QUW983058:QVL983299 RES983058:RFH983299 ROO983058:RPD983299 RYK983058:RYZ983299 SIG983058:SIV983299 SSC983058:SSR983299 TBY983058:TCN983299 TLU983058:TMJ983299 TVQ983058:TWF983299 UFM983058:UGB983299 UPI983058:UPX983299 UZE983058:UZT983299 VJA983058:VJP983299 VSW983058:VTL983299 WCS983058:WDH983299 WMO983058:WND983299 WWK983058:WWZ983299">
      <formula1>0</formula1>
      <formula2>99999999999</formula2>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sheetPr codeName="Hoja2">
    <tabColor rgb="FFFFC000"/>
  </sheetPr>
  <dimension ref="A1:BX65"/>
  <sheetViews>
    <sheetView showGridLines="0" topLeftCell="C11" zoomScale="85" zoomScaleNormal="85" zoomScaleSheetLayoutView="100" workbookViewId="0">
      <pane xSplit="8" ySplit="4" topLeftCell="K15" activePane="bottomRight" state="frozen"/>
      <selection activeCell="H18" sqref="H18:H87"/>
      <selection pane="topRight" activeCell="H18" sqref="H18:H87"/>
      <selection pane="bottomLeft" activeCell="H18" sqref="H18:H87"/>
      <selection pane="bottomRight" activeCell="H18" sqref="H18:H87"/>
    </sheetView>
  </sheetViews>
  <sheetFormatPr baseColWidth="10" defaultRowHeight="14.25" customHeight="1" outlineLevelRow="2"/>
  <cols>
    <col min="1" max="2" width="10.42578125" style="1" hidden="1" customWidth="1"/>
    <col min="3" max="3" width="10.42578125" style="1" customWidth="1"/>
    <col min="4" max="4" width="16.140625" style="1" customWidth="1"/>
    <col min="5" max="5" width="6.85546875" style="1" customWidth="1"/>
    <col min="6" max="6" width="38" style="1" customWidth="1"/>
    <col min="7" max="7" width="0" style="1" hidden="1" customWidth="1"/>
    <col min="8" max="8" width="9" style="1" hidden="1" customWidth="1"/>
    <col min="9" max="9" width="10.28515625" style="1" hidden="1" customWidth="1"/>
    <col min="10" max="10" width="12.42578125" style="1" hidden="1" customWidth="1"/>
    <col min="11" max="11" width="11.42578125" style="1"/>
    <col min="12" max="12" width="11.42578125" style="460"/>
    <col min="13" max="13" width="17.85546875" style="1" customWidth="1"/>
    <col min="14" max="14" width="19.140625" style="1" customWidth="1"/>
    <col min="15" max="15" width="17.140625" style="1" customWidth="1"/>
    <col min="16" max="16" width="16.28515625" style="1" customWidth="1"/>
    <col min="17" max="17" width="17.28515625" style="1" customWidth="1"/>
    <col min="18" max="18" width="19.42578125" style="1" customWidth="1"/>
    <col min="19" max="19" width="50.7109375" style="1" customWidth="1"/>
    <col min="20" max="20" width="24" style="1" customWidth="1"/>
    <col min="21" max="21" width="20.7109375" style="1" customWidth="1"/>
    <col min="22" max="22" width="20.28515625" style="1" customWidth="1"/>
    <col min="23" max="23" width="9.7109375" style="1" customWidth="1"/>
    <col min="24" max="25" width="15.7109375" style="1" customWidth="1"/>
    <col min="26" max="26" width="9.7109375" style="1" customWidth="1"/>
    <col min="27" max="28" width="15.7109375" style="1" customWidth="1"/>
    <col min="29" max="29" width="9.7109375" style="1" customWidth="1"/>
    <col min="30" max="31" width="15.7109375" style="1" customWidth="1"/>
    <col min="32" max="32" width="9.7109375" style="1" customWidth="1"/>
    <col min="33" max="33" width="20" style="1" customWidth="1"/>
    <col min="34" max="34" width="18.5703125" style="1" customWidth="1"/>
    <col min="35" max="35" width="9.7109375" style="1" customWidth="1"/>
    <col min="36" max="37" width="15.7109375" style="1" customWidth="1"/>
    <col min="38" max="38" width="9.7109375" style="1" customWidth="1"/>
    <col min="39" max="39" width="22" style="1" customWidth="1"/>
    <col min="40" max="40" width="18.28515625" style="1" customWidth="1"/>
    <col min="41" max="41" width="9.7109375" style="1" customWidth="1"/>
    <col min="42" max="43" width="15.7109375" style="1" customWidth="1"/>
    <col min="44" max="44" width="9.7109375" style="1" customWidth="1"/>
    <col min="45" max="46" width="15.7109375" style="1" customWidth="1"/>
    <col min="47" max="47" width="9.7109375" style="1" customWidth="1"/>
    <col min="48" max="48" width="17.85546875" style="1" hidden="1" customWidth="1"/>
    <col min="49" max="49" width="15.5703125" style="1" hidden="1" customWidth="1"/>
    <col min="50" max="50" width="16.7109375" style="2" hidden="1" customWidth="1"/>
    <col min="51" max="51" width="12.7109375" style="2" hidden="1" customWidth="1"/>
    <col min="52" max="52" width="13.7109375" style="2" hidden="1" customWidth="1"/>
    <col min="53" max="53" width="8.5703125" style="288" hidden="1" customWidth="1"/>
    <col min="54" max="54" width="20.42578125" style="1" hidden="1" customWidth="1"/>
    <col min="55" max="55" width="10.85546875" style="1" hidden="1" customWidth="1"/>
    <col min="56" max="56" width="16.7109375" style="1" hidden="1" customWidth="1"/>
    <col min="57" max="57" width="19.140625" style="1" hidden="1" customWidth="1"/>
    <col min="58" max="58" width="17.5703125" style="1" hidden="1" customWidth="1"/>
    <col min="59" max="59" width="19.85546875" style="1" hidden="1" customWidth="1"/>
    <col min="60" max="60" width="23" style="288" hidden="1" customWidth="1"/>
    <col min="61" max="61" width="29.85546875" style="2" hidden="1" customWidth="1"/>
    <col min="62" max="62" width="33.28515625" style="2" hidden="1" customWidth="1"/>
    <col min="63" max="63" width="19.140625" style="2" hidden="1" customWidth="1"/>
    <col min="64" max="64" width="18.7109375" style="2" hidden="1" customWidth="1"/>
    <col min="65" max="65" width="17.7109375" style="2" hidden="1" customWidth="1"/>
    <col min="66" max="66" width="20.42578125" style="2" hidden="1" customWidth="1"/>
    <col min="67" max="67" width="0" style="2" hidden="1" customWidth="1"/>
    <col min="68" max="68" width="16.28515625" style="2" hidden="1" customWidth="1"/>
    <col min="69" max="69" width="12" style="2" customWidth="1"/>
    <col min="70" max="70" width="10.85546875" style="2" customWidth="1"/>
    <col min="71" max="71" width="13.85546875" style="2" customWidth="1"/>
    <col min="72" max="73" width="11.140625" style="2" customWidth="1"/>
    <col min="74" max="74" width="10.140625" style="2" customWidth="1"/>
    <col min="75" max="76" width="11.42578125" style="2"/>
    <col min="77" max="256" width="11.42578125" style="1"/>
    <col min="257" max="258" width="0" style="1" hidden="1" customWidth="1"/>
    <col min="259" max="259" width="10.42578125" style="1" customWidth="1"/>
    <col min="260" max="261" width="0" style="1" hidden="1" customWidth="1"/>
    <col min="262" max="262" width="38" style="1" customWidth="1"/>
    <col min="263" max="266" width="0" style="1" hidden="1" customWidth="1"/>
    <col min="267" max="268" width="11.42578125" style="1"/>
    <col min="269" max="269" width="17.85546875" style="1" customWidth="1"/>
    <col min="270" max="270" width="19.140625" style="1" customWidth="1"/>
    <col min="271" max="271" width="17.140625" style="1" customWidth="1"/>
    <col min="272" max="272" width="16.28515625" style="1" customWidth="1"/>
    <col min="273" max="273" width="17.28515625" style="1" customWidth="1"/>
    <col min="274" max="274" width="19.42578125" style="1" customWidth="1"/>
    <col min="275" max="275" width="50.7109375" style="1" customWidth="1"/>
    <col min="276" max="276" width="24" style="1" customWidth="1"/>
    <col min="277" max="277" width="20.7109375" style="1" customWidth="1"/>
    <col min="278" max="278" width="20.28515625" style="1" customWidth="1"/>
    <col min="279" max="279" width="9.7109375" style="1" customWidth="1"/>
    <col min="280" max="281" width="15.7109375" style="1" customWidth="1"/>
    <col min="282" max="282" width="9.7109375" style="1" customWidth="1"/>
    <col min="283" max="284" width="15.7109375" style="1" customWidth="1"/>
    <col min="285" max="285" width="9.7109375" style="1" customWidth="1"/>
    <col min="286" max="287" width="15.7109375" style="1" customWidth="1"/>
    <col min="288" max="288" width="9.7109375" style="1" customWidth="1"/>
    <col min="289" max="289" width="20" style="1" customWidth="1"/>
    <col min="290" max="290" width="18.5703125" style="1" customWidth="1"/>
    <col min="291" max="291" width="9.7109375" style="1" customWidth="1"/>
    <col min="292" max="293" width="15.7109375" style="1" customWidth="1"/>
    <col min="294" max="294" width="9.7109375" style="1" customWidth="1"/>
    <col min="295" max="295" width="22" style="1" customWidth="1"/>
    <col min="296" max="296" width="18.28515625" style="1" customWidth="1"/>
    <col min="297" max="297" width="9.7109375" style="1" customWidth="1"/>
    <col min="298" max="299" width="15.7109375" style="1" customWidth="1"/>
    <col min="300" max="300" width="9.7109375" style="1" customWidth="1"/>
    <col min="301" max="302" width="15.7109375" style="1" customWidth="1"/>
    <col min="303" max="303" width="9.7109375" style="1" customWidth="1"/>
    <col min="304" max="324" width="0" style="1" hidden="1" customWidth="1"/>
    <col min="325" max="325" width="12" style="1" customWidth="1"/>
    <col min="326" max="326" width="10.85546875" style="1" customWidth="1"/>
    <col min="327" max="327" width="13.85546875" style="1" customWidth="1"/>
    <col min="328" max="329" width="11.140625" style="1" customWidth="1"/>
    <col min="330" max="330" width="10.140625" style="1" customWidth="1"/>
    <col min="331" max="512" width="11.42578125" style="1"/>
    <col min="513" max="514" width="0" style="1" hidden="1" customWidth="1"/>
    <col min="515" max="515" width="10.42578125" style="1" customWidth="1"/>
    <col min="516" max="517" width="0" style="1" hidden="1" customWidth="1"/>
    <col min="518" max="518" width="38" style="1" customWidth="1"/>
    <col min="519" max="522" width="0" style="1" hidden="1" customWidth="1"/>
    <col min="523" max="524" width="11.42578125" style="1"/>
    <col min="525" max="525" width="17.85546875" style="1" customWidth="1"/>
    <col min="526" max="526" width="19.140625" style="1" customWidth="1"/>
    <col min="527" max="527" width="17.140625" style="1" customWidth="1"/>
    <col min="528" max="528" width="16.28515625" style="1" customWidth="1"/>
    <col min="529" max="529" width="17.28515625" style="1" customWidth="1"/>
    <col min="530" max="530" width="19.42578125" style="1" customWidth="1"/>
    <col min="531" max="531" width="50.7109375" style="1" customWidth="1"/>
    <col min="532" max="532" width="24" style="1" customWidth="1"/>
    <col min="533" max="533" width="20.7109375" style="1" customWidth="1"/>
    <col min="534" max="534" width="20.28515625" style="1" customWidth="1"/>
    <col min="535" max="535" width="9.7109375" style="1" customWidth="1"/>
    <col min="536" max="537" width="15.7109375" style="1" customWidth="1"/>
    <col min="538" max="538" width="9.7109375" style="1" customWidth="1"/>
    <col min="539" max="540" width="15.7109375" style="1" customWidth="1"/>
    <col min="541" max="541" width="9.7109375" style="1" customWidth="1"/>
    <col min="542" max="543" width="15.7109375" style="1" customWidth="1"/>
    <col min="544" max="544" width="9.7109375" style="1" customWidth="1"/>
    <col min="545" max="545" width="20" style="1" customWidth="1"/>
    <col min="546" max="546" width="18.5703125" style="1" customWidth="1"/>
    <col min="547" max="547" width="9.7109375" style="1" customWidth="1"/>
    <col min="548" max="549" width="15.7109375" style="1" customWidth="1"/>
    <col min="550" max="550" width="9.7109375" style="1" customWidth="1"/>
    <col min="551" max="551" width="22" style="1" customWidth="1"/>
    <col min="552" max="552" width="18.28515625" style="1" customWidth="1"/>
    <col min="553" max="553" width="9.7109375" style="1" customWidth="1"/>
    <col min="554" max="555" width="15.7109375" style="1" customWidth="1"/>
    <col min="556" max="556" width="9.7109375" style="1" customWidth="1"/>
    <col min="557" max="558" width="15.7109375" style="1" customWidth="1"/>
    <col min="559" max="559" width="9.7109375" style="1" customWidth="1"/>
    <col min="560" max="580" width="0" style="1" hidden="1" customWidth="1"/>
    <col min="581" max="581" width="12" style="1" customWidth="1"/>
    <col min="582" max="582" width="10.85546875" style="1" customWidth="1"/>
    <col min="583" max="583" width="13.85546875" style="1" customWidth="1"/>
    <col min="584" max="585" width="11.140625" style="1" customWidth="1"/>
    <col min="586" max="586" width="10.140625" style="1" customWidth="1"/>
    <col min="587" max="768" width="11.42578125" style="1"/>
    <col min="769" max="770" width="0" style="1" hidden="1" customWidth="1"/>
    <col min="771" max="771" width="10.42578125" style="1" customWidth="1"/>
    <col min="772" max="773" width="0" style="1" hidden="1" customWidth="1"/>
    <col min="774" max="774" width="38" style="1" customWidth="1"/>
    <col min="775" max="778" width="0" style="1" hidden="1" customWidth="1"/>
    <col min="779" max="780" width="11.42578125" style="1"/>
    <col min="781" max="781" width="17.85546875" style="1" customWidth="1"/>
    <col min="782" max="782" width="19.140625" style="1" customWidth="1"/>
    <col min="783" max="783" width="17.140625" style="1" customWidth="1"/>
    <col min="784" max="784" width="16.28515625" style="1" customWidth="1"/>
    <col min="785" max="785" width="17.28515625" style="1" customWidth="1"/>
    <col min="786" max="786" width="19.42578125" style="1" customWidth="1"/>
    <col min="787" max="787" width="50.7109375" style="1" customWidth="1"/>
    <col min="788" max="788" width="24" style="1" customWidth="1"/>
    <col min="789" max="789" width="20.7109375" style="1" customWidth="1"/>
    <col min="790" max="790" width="20.28515625" style="1" customWidth="1"/>
    <col min="791" max="791" width="9.7109375" style="1" customWidth="1"/>
    <col min="792" max="793" width="15.7109375" style="1" customWidth="1"/>
    <col min="794" max="794" width="9.7109375" style="1" customWidth="1"/>
    <col min="795" max="796" width="15.7109375" style="1" customWidth="1"/>
    <col min="797" max="797" width="9.7109375" style="1" customWidth="1"/>
    <col min="798" max="799" width="15.7109375" style="1" customWidth="1"/>
    <col min="800" max="800" width="9.7109375" style="1" customWidth="1"/>
    <col min="801" max="801" width="20" style="1" customWidth="1"/>
    <col min="802" max="802" width="18.5703125" style="1" customWidth="1"/>
    <col min="803" max="803" width="9.7109375" style="1" customWidth="1"/>
    <col min="804" max="805" width="15.7109375" style="1" customWidth="1"/>
    <col min="806" max="806" width="9.7109375" style="1" customWidth="1"/>
    <col min="807" max="807" width="22" style="1" customWidth="1"/>
    <col min="808" max="808" width="18.28515625" style="1" customWidth="1"/>
    <col min="809" max="809" width="9.7109375" style="1" customWidth="1"/>
    <col min="810" max="811" width="15.7109375" style="1" customWidth="1"/>
    <col min="812" max="812" width="9.7109375" style="1" customWidth="1"/>
    <col min="813" max="814" width="15.7109375" style="1" customWidth="1"/>
    <col min="815" max="815" width="9.7109375" style="1" customWidth="1"/>
    <col min="816" max="836" width="0" style="1" hidden="1" customWidth="1"/>
    <col min="837" max="837" width="12" style="1" customWidth="1"/>
    <col min="838" max="838" width="10.85546875" style="1" customWidth="1"/>
    <col min="839" max="839" width="13.85546875" style="1" customWidth="1"/>
    <col min="840" max="841" width="11.140625" style="1" customWidth="1"/>
    <col min="842" max="842" width="10.140625" style="1" customWidth="1"/>
    <col min="843" max="1024" width="11.42578125" style="1"/>
    <col min="1025" max="1026" width="0" style="1" hidden="1" customWidth="1"/>
    <col min="1027" max="1027" width="10.42578125" style="1" customWidth="1"/>
    <col min="1028" max="1029" width="0" style="1" hidden="1" customWidth="1"/>
    <col min="1030" max="1030" width="38" style="1" customWidth="1"/>
    <col min="1031" max="1034" width="0" style="1" hidden="1" customWidth="1"/>
    <col min="1035" max="1036" width="11.42578125" style="1"/>
    <col min="1037" max="1037" width="17.85546875" style="1" customWidth="1"/>
    <col min="1038" max="1038" width="19.140625" style="1" customWidth="1"/>
    <col min="1039" max="1039" width="17.140625" style="1" customWidth="1"/>
    <col min="1040" max="1040" width="16.28515625" style="1" customWidth="1"/>
    <col min="1041" max="1041" width="17.28515625" style="1" customWidth="1"/>
    <col min="1042" max="1042" width="19.42578125" style="1" customWidth="1"/>
    <col min="1043" max="1043" width="50.7109375" style="1" customWidth="1"/>
    <col min="1044" max="1044" width="24" style="1" customWidth="1"/>
    <col min="1045" max="1045" width="20.7109375" style="1" customWidth="1"/>
    <col min="1046" max="1046" width="20.28515625" style="1" customWidth="1"/>
    <col min="1047" max="1047" width="9.7109375" style="1" customWidth="1"/>
    <col min="1048" max="1049" width="15.7109375" style="1" customWidth="1"/>
    <col min="1050" max="1050" width="9.7109375" style="1" customWidth="1"/>
    <col min="1051" max="1052" width="15.7109375" style="1" customWidth="1"/>
    <col min="1053" max="1053" width="9.7109375" style="1" customWidth="1"/>
    <col min="1054" max="1055" width="15.7109375" style="1" customWidth="1"/>
    <col min="1056" max="1056" width="9.7109375" style="1" customWidth="1"/>
    <col min="1057" max="1057" width="20" style="1" customWidth="1"/>
    <col min="1058" max="1058" width="18.5703125" style="1" customWidth="1"/>
    <col min="1059" max="1059" width="9.7109375" style="1" customWidth="1"/>
    <col min="1060" max="1061" width="15.7109375" style="1" customWidth="1"/>
    <col min="1062" max="1062" width="9.7109375" style="1" customWidth="1"/>
    <col min="1063" max="1063" width="22" style="1" customWidth="1"/>
    <col min="1064" max="1064" width="18.28515625" style="1" customWidth="1"/>
    <col min="1065" max="1065" width="9.7109375" style="1" customWidth="1"/>
    <col min="1066" max="1067" width="15.7109375" style="1" customWidth="1"/>
    <col min="1068" max="1068" width="9.7109375" style="1" customWidth="1"/>
    <col min="1069" max="1070" width="15.7109375" style="1" customWidth="1"/>
    <col min="1071" max="1071" width="9.7109375" style="1" customWidth="1"/>
    <col min="1072" max="1092" width="0" style="1" hidden="1" customWidth="1"/>
    <col min="1093" max="1093" width="12" style="1" customWidth="1"/>
    <col min="1094" max="1094" width="10.85546875" style="1" customWidth="1"/>
    <col min="1095" max="1095" width="13.85546875" style="1" customWidth="1"/>
    <col min="1096" max="1097" width="11.140625" style="1" customWidth="1"/>
    <col min="1098" max="1098" width="10.140625" style="1" customWidth="1"/>
    <col min="1099" max="1280" width="11.42578125" style="1"/>
    <col min="1281" max="1282" width="0" style="1" hidden="1" customWidth="1"/>
    <col min="1283" max="1283" width="10.42578125" style="1" customWidth="1"/>
    <col min="1284" max="1285" width="0" style="1" hidden="1" customWidth="1"/>
    <col min="1286" max="1286" width="38" style="1" customWidth="1"/>
    <col min="1287" max="1290" width="0" style="1" hidden="1" customWidth="1"/>
    <col min="1291" max="1292" width="11.42578125" style="1"/>
    <col min="1293" max="1293" width="17.85546875" style="1" customWidth="1"/>
    <col min="1294" max="1294" width="19.140625" style="1" customWidth="1"/>
    <col min="1295" max="1295" width="17.140625" style="1" customWidth="1"/>
    <col min="1296" max="1296" width="16.28515625" style="1" customWidth="1"/>
    <col min="1297" max="1297" width="17.28515625" style="1" customWidth="1"/>
    <col min="1298" max="1298" width="19.42578125" style="1" customWidth="1"/>
    <col min="1299" max="1299" width="50.7109375" style="1" customWidth="1"/>
    <col min="1300" max="1300" width="24" style="1" customWidth="1"/>
    <col min="1301" max="1301" width="20.7109375" style="1" customWidth="1"/>
    <col min="1302" max="1302" width="20.28515625" style="1" customWidth="1"/>
    <col min="1303" max="1303" width="9.7109375" style="1" customWidth="1"/>
    <col min="1304" max="1305" width="15.7109375" style="1" customWidth="1"/>
    <col min="1306" max="1306" width="9.7109375" style="1" customWidth="1"/>
    <col min="1307" max="1308" width="15.7109375" style="1" customWidth="1"/>
    <col min="1309" max="1309" width="9.7109375" style="1" customWidth="1"/>
    <col min="1310" max="1311" width="15.7109375" style="1" customWidth="1"/>
    <col min="1312" max="1312" width="9.7109375" style="1" customWidth="1"/>
    <col min="1313" max="1313" width="20" style="1" customWidth="1"/>
    <col min="1314" max="1314" width="18.5703125" style="1" customWidth="1"/>
    <col min="1315" max="1315" width="9.7109375" style="1" customWidth="1"/>
    <col min="1316" max="1317" width="15.7109375" style="1" customWidth="1"/>
    <col min="1318" max="1318" width="9.7109375" style="1" customWidth="1"/>
    <col min="1319" max="1319" width="22" style="1" customWidth="1"/>
    <col min="1320" max="1320" width="18.28515625" style="1" customWidth="1"/>
    <col min="1321" max="1321" width="9.7109375" style="1" customWidth="1"/>
    <col min="1322" max="1323" width="15.7109375" style="1" customWidth="1"/>
    <col min="1324" max="1324" width="9.7109375" style="1" customWidth="1"/>
    <col min="1325" max="1326" width="15.7109375" style="1" customWidth="1"/>
    <col min="1327" max="1327" width="9.7109375" style="1" customWidth="1"/>
    <col min="1328" max="1348" width="0" style="1" hidden="1" customWidth="1"/>
    <col min="1349" max="1349" width="12" style="1" customWidth="1"/>
    <col min="1350" max="1350" width="10.85546875" style="1" customWidth="1"/>
    <col min="1351" max="1351" width="13.85546875" style="1" customWidth="1"/>
    <col min="1352" max="1353" width="11.140625" style="1" customWidth="1"/>
    <col min="1354" max="1354" width="10.140625" style="1" customWidth="1"/>
    <col min="1355" max="1536" width="11.42578125" style="1"/>
    <col min="1537" max="1538" width="0" style="1" hidden="1" customWidth="1"/>
    <col min="1539" max="1539" width="10.42578125" style="1" customWidth="1"/>
    <col min="1540" max="1541" width="0" style="1" hidden="1" customWidth="1"/>
    <col min="1542" max="1542" width="38" style="1" customWidth="1"/>
    <col min="1543" max="1546" width="0" style="1" hidden="1" customWidth="1"/>
    <col min="1547" max="1548" width="11.42578125" style="1"/>
    <col min="1549" max="1549" width="17.85546875" style="1" customWidth="1"/>
    <col min="1550" max="1550" width="19.140625" style="1" customWidth="1"/>
    <col min="1551" max="1551" width="17.140625" style="1" customWidth="1"/>
    <col min="1552" max="1552" width="16.28515625" style="1" customWidth="1"/>
    <col min="1553" max="1553" width="17.28515625" style="1" customWidth="1"/>
    <col min="1554" max="1554" width="19.42578125" style="1" customWidth="1"/>
    <col min="1555" max="1555" width="50.7109375" style="1" customWidth="1"/>
    <col min="1556" max="1556" width="24" style="1" customWidth="1"/>
    <col min="1557" max="1557" width="20.7109375" style="1" customWidth="1"/>
    <col min="1558" max="1558" width="20.28515625" style="1" customWidth="1"/>
    <col min="1559" max="1559" width="9.7109375" style="1" customWidth="1"/>
    <col min="1560" max="1561" width="15.7109375" style="1" customWidth="1"/>
    <col min="1562" max="1562" width="9.7109375" style="1" customWidth="1"/>
    <col min="1563" max="1564" width="15.7109375" style="1" customWidth="1"/>
    <col min="1565" max="1565" width="9.7109375" style="1" customWidth="1"/>
    <col min="1566" max="1567" width="15.7109375" style="1" customWidth="1"/>
    <col min="1568" max="1568" width="9.7109375" style="1" customWidth="1"/>
    <col min="1569" max="1569" width="20" style="1" customWidth="1"/>
    <col min="1570" max="1570" width="18.5703125" style="1" customWidth="1"/>
    <col min="1571" max="1571" width="9.7109375" style="1" customWidth="1"/>
    <col min="1572" max="1573" width="15.7109375" style="1" customWidth="1"/>
    <col min="1574" max="1574" width="9.7109375" style="1" customWidth="1"/>
    <col min="1575" max="1575" width="22" style="1" customWidth="1"/>
    <col min="1576" max="1576" width="18.28515625" style="1" customWidth="1"/>
    <col min="1577" max="1577" width="9.7109375" style="1" customWidth="1"/>
    <col min="1578" max="1579" width="15.7109375" style="1" customWidth="1"/>
    <col min="1580" max="1580" width="9.7109375" style="1" customWidth="1"/>
    <col min="1581" max="1582" width="15.7109375" style="1" customWidth="1"/>
    <col min="1583" max="1583" width="9.7109375" style="1" customWidth="1"/>
    <col min="1584" max="1604" width="0" style="1" hidden="1" customWidth="1"/>
    <col min="1605" max="1605" width="12" style="1" customWidth="1"/>
    <col min="1606" max="1606" width="10.85546875" style="1" customWidth="1"/>
    <col min="1607" max="1607" width="13.85546875" style="1" customWidth="1"/>
    <col min="1608" max="1609" width="11.140625" style="1" customWidth="1"/>
    <col min="1610" max="1610" width="10.140625" style="1" customWidth="1"/>
    <col min="1611" max="1792" width="11.42578125" style="1"/>
    <col min="1793" max="1794" width="0" style="1" hidden="1" customWidth="1"/>
    <col min="1795" max="1795" width="10.42578125" style="1" customWidth="1"/>
    <col min="1796" max="1797" width="0" style="1" hidden="1" customWidth="1"/>
    <col min="1798" max="1798" width="38" style="1" customWidth="1"/>
    <col min="1799" max="1802" width="0" style="1" hidden="1" customWidth="1"/>
    <col min="1803" max="1804" width="11.42578125" style="1"/>
    <col min="1805" max="1805" width="17.85546875" style="1" customWidth="1"/>
    <col min="1806" max="1806" width="19.140625" style="1" customWidth="1"/>
    <col min="1807" max="1807" width="17.140625" style="1" customWidth="1"/>
    <col min="1808" max="1808" width="16.28515625" style="1" customWidth="1"/>
    <col min="1809" max="1809" width="17.28515625" style="1" customWidth="1"/>
    <col min="1810" max="1810" width="19.42578125" style="1" customWidth="1"/>
    <col min="1811" max="1811" width="50.7109375" style="1" customWidth="1"/>
    <col min="1812" max="1812" width="24" style="1" customWidth="1"/>
    <col min="1813" max="1813" width="20.7109375" style="1" customWidth="1"/>
    <col min="1814" max="1814" width="20.28515625" style="1" customWidth="1"/>
    <col min="1815" max="1815" width="9.7109375" style="1" customWidth="1"/>
    <col min="1816" max="1817" width="15.7109375" style="1" customWidth="1"/>
    <col min="1818" max="1818" width="9.7109375" style="1" customWidth="1"/>
    <col min="1819" max="1820" width="15.7109375" style="1" customWidth="1"/>
    <col min="1821" max="1821" width="9.7109375" style="1" customWidth="1"/>
    <col min="1822" max="1823" width="15.7109375" style="1" customWidth="1"/>
    <col min="1824" max="1824" width="9.7109375" style="1" customWidth="1"/>
    <col min="1825" max="1825" width="20" style="1" customWidth="1"/>
    <col min="1826" max="1826" width="18.5703125" style="1" customWidth="1"/>
    <col min="1827" max="1827" width="9.7109375" style="1" customWidth="1"/>
    <col min="1828" max="1829" width="15.7109375" style="1" customWidth="1"/>
    <col min="1830" max="1830" width="9.7109375" style="1" customWidth="1"/>
    <col min="1831" max="1831" width="22" style="1" customWidth="1"/>
    <col min="1832" max="1832" width="18.28515625" style="1" customWidth="1"/>
    <col min="1833" max="1833" width="9.7109375" style="1" customWidth="1"/>
    <col min="1834" max="1835" width="15.7109375" style="1" customWidth="1"/>
    <col min="1836" max="1836" width="9.7109375" style="1" customWidth="1"/>
    <col min="1837" max="1838" width="15.7109375" style="1" customWidth="1"/>
    <col min="1839" max="1839" width="9.7109375" style="1" customWidth="1"/>
    <col min="1840" max="1860" width="0" style="1" hidden="1" customWidth="1"/>
    <col min="1861" max="1861" width="12" style="1" customWidth="1"/>
    <col min="1862" max="1862" width="10.85546875" style="1" customWidth="1"/>
    <col min="1863" max="1863" width="13.85546875" style="1" customWidth="1"/>
    <col min="1864" max="1865" width="11.140625" style="1" customWidth="1"/>
    <col min="1866" max="1866" width="10.140625" style="1" customWidth="1"/>
    <col min="1867" max="2048" width="11.42578125" style="1"/>
    <col min="2049" max="2050" width="0" style="1" hidden="1" customWidth="1"/>
    <col min="2051" max="2051" width="10.42578125" style="1" customWidth="1"/>
    <col min="2052" max="2053" width="0" style="1" hidden="1" customWidth="1"/>
    <col min="2054" max="2054" width="38" style="1" customWidth="1"/>
    <col min="2055" max="2058" width="0" style="1" hidden="1" customWidth="1"/>
    <col min="2059" max="2060" width="11.42578125" style="1"/>
    <col min="2061" max="2061" width="17.85546875" style="1" customWidth="1"/>
    <col min="2062" max="2062" width="19.140625" style="1" customWidth="1"/>
    <col min="2063" max="2063" width="17.140625" style="1" customWidth="1"/>
    <col min="2064" max="2064" width="16.28515625" style="1" customWidth="1"/>
    <col min="2065" max="2065" width="17.28515625" style="1" customWidth="1"/>
    <col min="2066" max="2066" width="19.42578125" style="1" customWidth="1"/>
    <col min="2067" max="2067" width="50.7109375" style="1" customWidth="1"/>
    <col min="2068" max="2068" width="24" style="1" customWidth="1"/>
    <col min="2069" max="2069" width="20.7109375" style="1" customWidth="1"/>
    <col min="2070" max="2070" width="20.28515625" style="1" customWidth="1"/>
    <col min="2071" max="2071" width="9.7109375" style="1" customWidth="1"/>
    <col min="2072" max="2073" width="15.7109375" style="1" customWidth="1"/>
    <col min="2074" max="2074" width="9.7109375" style="1" customWidth="1"/>
    <col min="2075" max="2076" width="15.7109375" style="1" customWidth="1"/>
    <col min="2077" max="2077" width="9.7109375" style="1" customWidth="1"/>
    <col min="2078" max="2079" width="15.7109375" style="1" customWidth="1"/>
    <col min="2080" max="2080" width="9.7109375" style="1" customWidth="1"/>
    <col min="2081" max="2081" width="20" style="1" customWidth="1"/>
    <col min="2082" max="2082" width="18.5703125" style="1" customWidth="1"/>
    <col min="2083" max="2083" width="9.7109375" style="1" customWidth="1"/>
    <col min="2084" max="2085" width="15.7109375" style="1" customWidth="1"/>
    <col min="2086" max="2086" width="9.7109375" style="1" customWidth="1"/>
    <col min="2087" max="2087" width="22" style="1" customWidth="1"/>
    <col min="2088" max="2088" width="18.28515625" style="1" customWidth="1"/>
    <col min="2089" max="2089" width="9.7109375" style="1" customWidth="1"/>
    <col min="2090" max="2091" width="15.7109375" style="1" customWidth="1"/>
    <col min="2092" max="2092" width="9.7109375" style="1" customWidth="1"/>
    <col min="2093" max="2094" width="15.7109375" style="1" customWidth="1"/>
    <col min="2095" max="2095" width="9.7109375" style="1" customWidth="1"/>
    <col min="2096" max="2116" width="0" style="1" hidden="1" customWidth="1"/>
    <col min="2117" max="2117" width="12" style="1" customWidth="1"/>
    <col min="2118" max="2118" width="10.85546875" style="1" customWidth="1"/>
    <col min="2119" max="2119" width="13.85546875" style="1" customWidth="1"/>
    <col min="2120" max="2121" width="11.140625" style="1" customWidth="1"/>
    <col min="2122" max="2122" width="10.140625" style="1" customWidth="1"/>
    <col min="2123" max="2304" width="11.42578125" style="1"/>
    <col min="2305" max="2306" width="0" style="1" hidden="1" customWidth="1"/>
    <col min="2307" max="2307" width="10.42578125" style="1" customWidth="1"/>
    <col min="2308" max="2309" width="0" style="1" hidden="1" customWidth="1"/>
    <col min="2310" max="2310" width="38" style="1" customWidth="1"/>
    <col min="2311" max="2314" width="0" style="1" hidden="1" customWidth="1"/>
    <col min="2315" max="2316" width="11.42578125" style="1"/>
    <col min="2317" max="2317" width="17.85546875" style="1" customWidth="1"/>
    <col min="2318" max="2318" width="19.140625" style="1" customWidth="1"/>
    <col min="2319" max="2319" width="17.140625" style="1" customWidth="1"/>
    <col min="2320" max="2320" width="16.28515625" style="1" customWidth="1"/>
    <col min="2321" max="2321" width="17.28515625" style="1" customWidth="1"/>
    <col min="2322" max="2322" width="19.42578125" style="1" customWidth="1"/>
    <col min="2323" max="2323" width="50.7109375" style="1" customWidth="1"/>
    <col min="2324" max="2324" width="24" style="1" customWidth="1"/>
    <col min="2325" max="2325" width="20.7109375" style="1" customWidth="1"/>
    <col min="2326" max="2326" width="20.28515625" style="1" customWidth="1"/>
    <col min="2327" max="2327" width="9.7109375" style="1" customWidth="1"/>
    <col min="2328" max="2329" width="15.7109375" style="1" customWidth="1"/>
    <col min="2330" max="2330" width="9.7109375" style="1" customWidth="1"/>
    <col min="2331" max="2332" width="15.7109375" style="1" customWidth="1"/>
    <col min="2333" max="2333" width="9.7109375" style="1" customWidth="1"/>
    <col min="2334" max="2335" width="15.7109375" style="1" customWidth="1"/>
    <col min="2336" max="2336" width="9.7109375" style="1" customWidth="1"/>
    <col min="2337" max="2337" width="20" style="1" customWidth="1"/>
    <col min="2338" max="2338" width="18.5703125" style="1" customWidth="1"/>
    <col min="2339" max="2339" width="9.7109375" style="1" customWidth="1"/>
    <col min="2340" max="2341" width="15.7109375" style="1" customWidth="1"/>
    <col min="2342" max="2342" width="9.7109375" style="1" customWidth="1"/>
    <col min="2343" max="2343" width="22" style="1" customWidth="1"/>
    <col min="2344" max="2344" width="18.28515625" style="1" customWidth="1"/>
    <col min="2345" max="2345" width="9.7109375" style="1" customWidth="1"/>
    <col min="2346" max="2347" width="15.7109375" style="1" customWidth="1"/>
    <col min="2348" max="2348" width="9.7109375" style="1" customWidth="1"/>
    <col min="2349" max="2350" width="15.7109375" style="1" customWidth="1"/>
    <col min="2351" max="2351" width="9.7109375" style="1" customWidth="1"/>
    <col min="2352" max="2372" width="0" style="1" hidden="1" customWidth="1"/>
    <col min="2373" max="2373" width="12" style="1" customWidth="1"/>
    <col min="2374" max="2374" width="10.85546875" style="1" customWidth="1"/>
    <col min="2375" max="2375" width="13.85546875" style="1" customWidth="1"/>
    <col min="2376" max="2377" width="11.140625" style="1" customWidth="1"/>
    <col min="2378" max="2378" width="10.140625" style="1" customWidth="1"/>
    <col min="2379" max="2560" width="11.42578125" style="1"/>
    <col min="2561" max="2562" width="0" style="1" hidden="1" customWidth="1"/>
    <col min="2563" max="2563" width="10.42578125" style="1" customWidth="1"/>
    <col min="2564" max="2565" width="0" style="1" hidden="1" customWidth="1"/>
    <col min="2566" max="2566" width="38" style="1" customWidth="1"/>
    <col min="2567" max="2570" width="0" style="1" hidden="1" customWidth="1"/>
    <col min="2571" max="2572" width="11.42578125" style="1"/>
    <col min="2573" max="2573" width="17.85546875" style="1" customWidth="1"/>
    <col min="2574" max="2574" width="19.140625" style="1" customWidth="1"/>
    <col min="2575" max="2575" width="17.140625" style="1" customWidth="1"/>
    <col min="2576" max="2576" width="16.28515625" style="1" customWidth="1"/>
    <col min="2577" max="2577" width="17.28515625" style="1" customWidth="1"/>
    <col min="2578" max="2578" width="19.42578125" style="1" customWidth="1"/>
    <col min="2579" max="2579" width="50.7109375" style="1" customWidth="1"/>
    <col min="2580" max="2580" width="24" style="1" customWidth="1"/>
    <col min="2581" max="2581" width="20.7109375" style="1" customWidth="1"/>
    <col min="2582" max="2582" width="20.28515625" style="1" customWidth="1"/>
    <col min="2583" max="2583" width="9.7109375" style="1" customWidth="1"/>
    <col min="2584" max="2585" width="15.7109375" style="1" customWidth="1"/>
    <col min="2586" max="2586" width="9.7109375" style="1" customWidth="1"/>
    <col min="2587" max="2588" width="15.7109375" style="1" customWidth="1"/>
    <col min="2589" max="2589" width="9.7109375" style="1" customWidth="1"/>
    <col min="2590" max="2591" width="15.7109375" style="1" customWidth="1"/>
    <col min="2592" max="2592" width="9.7109375" style="1" customWidth="1"/>
    <col min="2593" max="2593" width="20" style="1" customWidth="1"/>
    <col min="2594" max="2594" width="18.5703125" style="1" customWidth="1"/>
    <col min="2595" max="2595" width="9.7109375" style="1" customWidth="1"/>
    <col min="2596" max="2597" width="15.7109375" style="1" customWidth="1"/>
    <col min="2598" max="2598" width="9.7109375" style="1" customWidth="1"/>
    <col min="2599" max="2599" width="22" style="1" customWidth="1"/>
    <col min="2600" max="2600" width="18.28515625" style="1" customWidth="1"/>
    <col min="2601" max="2601" width="9.7109375" style="1" customWidth="1"/>
    <col min="2602" max="2603" width="15.7109375" style="1" customWidth="1"/>
    <col min="2604" max="2604" width="9.7109375" style="1" customWidth="1"/>
    <col min="2605" max="2606" width="15.7109375" style="1" customWidth="1"/>
    <col min="2607" max="2607" width="9.7109375" style="1" customWidth="1"/>
    <col min="2608" max="2628" width="0" style="1" hidden="1" customWidth="1"/>
    <col min="2629" max="2629" width="12" style="1" customWidth="1"/>
    <col min="2630" max="2630" width="10.85546875" style="1" customWidth="1"/>
    <col min="2631" max="2631" width="13.85546875" style="1" customWidth="1"/>
    <col min="2632" max="2633" width="11.140625" style="1" customWidth="1"/>
    <col min="2634" max="2634" width="10.140625" style="1" customWidth="1"/>
    <col min="2635" max="2816" width="11.42578125" style="1"/>
    <col min="2817" max="2818" width="0" style="1" hidden="1" customWidth="1"/>
    <col min="2819" max="2819" width="10.42578125" style="1" customWidth="1"/>
    <col min="2820" max="2821" width="0" style="1" hidden="1" customWidth="1"/>
    <col min="2822" max="2822" width="38" style="1" customWidth="1"/>
    <col min="2823" max="2826" width="0" style="1" hidden="1" customWidth="1"/>
    <col min="2827" max="2828" width="11.42578125" style="1"/>
    <col min="2829" max="2829" width="17.85546875" style="1" customWidth="1"/>
    <col min="2830" max="2830" width="19.140625" style="1" customWidth="1"/>
    <col min="2831" max="2831" width="17.140625" style="1" customWidth="1"/>
    <col min="2832" max="2832" width="16.28515625" style="1" customWidth="1"/>
    <col min="2833" max="2833" width="17.28515625" style="1" customWidth="1"/>
    <col min="2834" max="2834" width="19.42578125" style="1" customWidth="1"/>
    <col min="2835" max="2835" width="50.7109375" style="1" customWidth="1"/>
    <col min="2836" max="2836" width="24" style="1" customWidth="1"/>
    <col min="2837" max="2837" width="20.7109375" style="1" customWidth="1"/>
    <col min="2838" max="2838" width="20.28515625" style="1" customWidth="1"/>
    <col min="2839" max="2839" width="9.7109375" style="1" customWidth="1"/>
    <col min="2840" max="2841" width="15.7109375" style="1" customWidth="1"/>
    <col min="2842" max="2842" width="9.7109375" style="1" customWidth="1"/>
    <col min="2843" max="2844" width="15.7109375" style="1" customWidth="1"/>
    <col min="2845" max="2845" width="9.7109375" style="1" customWidth="1"/>
    <col min="2846" max="2847" width="15.7109375" style="1" customWidth="1"/>
    <col min="2848" max="2848" width="9.7109375" style="1" customWidth="1"/>
    <col min="2849" max="2849" width="20" style="1" customWidth="1"/>
    <col min="2850" max="2850" width="18.5703125" style="1" customWidth="1"/>
    <col min="2851" max="2851" width="9.7109375" style="1" customWidth="1"/>
    <col min="2852" max="2853" width="15.7109375" style="1" customWidth="1"/>
    <col min="2854" max="2854" width="9.7109375" style="1" customWidth="1"/>
    <col min="2855" max="2855" width="22" style="1" customWidth="1"/>
    <col min="2856" max="2856" width="18.28515625" style="1" customWidth="1"/>
    <col min="2857" max="2857" width="9.7109375" style="1" customWidth="1"/>
    <col min="2858" max="2859" width="15.7109375" style="1" customWidth="1"/>
    <col min="2860" max="2860" width="9.7109375" style="1" customWidth="1"/>
    <col min="2861" max="2862" width="15.7109375" style="1" customWidth="1"/>
    <col min="2863" max="2863" width="9.7109375" style="1" customWidth="1"/>
    <col min="2864" max="2884" width="0" style="1" hidden="1" customWidth="1"/>
    <col min="2885" max="2885" width="12" style="1" customWidth="1"/>
    <col min="2886" max="2886" width="10.85546875" style="1" customWidth="1"/>
    <col min="2887" max="2887" width="13.85546875" style="1" customWidth="1"/>
    <col min="2888" max="2889" width="11.140625" style="1" customWidth="1"/>
    <col min="2890" max="2890" width="10.140625" style="1" customWidth="1"/>
    <col min="2891" max="3072" width="11.42578125" style="1"/>
    <col min="3073" max="3074" width="0" style="1" hidden="1" customWidth="1"/>
    <col min="3075" max="3075" width="10.42578125" style="1" customWidth="1"/>
    <col min="3076" max="3077" width="0" style="1" hidden="1" customWidth="1"/>
    <col min="3078" max="3078" width="38" style="1" customWidth="1"/>
    <col min="3079" max="3082" width="0" style="1" hidden="1" customWidth="1"/>
    <col min="3083" max="3084" width="11.42578125" style="1"/>
    <col min="3085" max="3085" width="17.85546875" style="1" customWidth="1"/>
    <col min="3086" max="3086" width="19.140625" style="1" customWidth="1"/>
    <col min="3087" max="3087" width="17.140625" style="1" customWidth="1"/>
    <col min="3088" max="3088" width="16.28515625" style="1" customWidth="1"/>
    <col min="3089" max="3089" width="17.28515625" style="1" customWidth="1"/>
    <col min="3090" max="3090" width="19.42578125" style="1" customWidth="1"/>
    <col min="3091" max="3091" width="50.7109375" style="1" customWidth="1"/>
    <col min="3092" max="3092" width="24" style="1" customWidth="1"/>
    <col min="3093" max="3093" width="20.7109375" style="1" customWidth="1"/>
    <col min="3094" max="3094" width="20.28515625" style="1" customWidth="1"/>
    <col min="3095" max="3095" width="9.7109375" style="1" customWidth="1"/>
    <col min="3096" max="3097" width="15.7109375" style="1" customWidth="1"/>
    <col min="3098" max="3098" width="9.7109375" style="1" customWidth="1"/>
    <col min="3099" max="3100" width="15.7109375" style="1" customWidth="1"/>
    <col min="3101" max="3101" width="9.7109375" style="1" customWidth="1"/>
    <col min="3102" max="3103" width="15.7109375" style="1" customWidth="1"/>
    <col min="3104" max="3104" width="9.7109375" style="1" customWidth="1"/>
    <col min="3105" max="3105" width="20" style="1" customWidth="1"/>
    <col min="3106" max="3106" width="18.5703125" style="1" customWidth="1"/>
    <col min="3107" max="3107" width="9.7109375" style="1" customWidth="1"/>
    <col min="3108" max="3109" width="15.7109375" style="1" customWidth="1"/>
    <col min="3110" max="3110" width="9.7109375" style="1" customWidth="1"/>
    <col min="3111" max="3111" width="22" style="1" customWidth="1"/>
    <col min="3112" max="3112" width="18.28515625" style="1" customWidth="1"/>
    <col min="3113" max="3113" width="9.7109375" style="1" customWidth="1"/>
    <col min="3114" max="3115" width="15.7109375" style="1" customWidth="1"/>
    <col min="3116" max="3116" width="9.7109375" style="1" customWidth="1"/>
    <col min="3117" max="3118" width="15.7109375" style="1" customWidth="1"/>
    <col min="3119" max="3119" width="9.7109375" style="1" customWidth="1"/>
    <col min="3120" max="3140" width="0" style="1" hidden="1" customWidth="1"/>
    <col min="3141" max="3141" width="12" style="1" customWidth="1"/>
    <col min="3142" max="3142" width="10.85546875" style="1" customWidth="1"/>
    <col min="3143" max="3143" width="13.85546875" style="1" customWidth="1"/>
    <col min="3144" max="3145" width="11.140625" style="1" customWidth="1"/>
    <col min="3146" max="3146" width="10.140625" style="1" customWidth="1"/>
    <col min="3147" max="3328" width="11.42578125" style="1"/>
    <col min="3329" max="3330" width="0" style="1" hidden="1" customWidth="1"/>
    <col min="3331" max="3331" width="10.42578125" style="1" customWidth="1"/>
    <col min="3332" max="3333" width="0" style="1" hidden="1" customWidth="1"/>
    <col min="3334" max="3334" width="38" style="1" customWidth="1"/>
    <col min="3335" max="3338" width="0" style="1" hidden="1" customWidth="1"/>
    <col min="3339" max="3340" width="11.42578125" style="1"/>
    <col min="3341" max="3341" width="17.85546875" style="1" customWidth="1"/>
    <col min="3342" max="3342" width="19.140625" style="1" customWidth="1"/>
    <col min="3343" max="3343" width="17.140625" style="1" customWidth="1"/>
    <col min="3344" max="3344" width="16.28515625" style="1" customWidth="1"/>
    <col min="3345" max="3345" width="17.28515625" style="1" customWidth="1"/>
    <col min="3346" max="3346" width="19.42578125" style="1" customWidth="1"/>
    <col min="3347" max="3347" width="50.7109375" style="1" customWidth="1"/>
    <col min="3348" max="3348" width="24" style="1" customWidth="1"/>
    <col min="3349" max="3349" width="20.7109375" style="1" customWidth="1"/>
    <col min="3350" max="3350" width="20.28515625" style="1" customWidth="1"/>
    <col min="3351" max="3351" width="9.7109375" style="1" customWidth="1"/>
    <col min="3352" max="3353" width="15.7109375" style="1" customWidth="1"/>
    <col min="3354" max="3354" width="9.7109375" style="1" customWidth="1"/>
    <col min="3355" max="3356" width="15.7109375" style="1" customWidth="1"/>
    <col min="3357" max="3357" width="9.7109375" style="1" customWidth="1"/>
    <col min="3358" max="3359" width="15.7109375" style="1" customWidth="1"/>
    <col min="3360" max="3360" width="9.7109375" style="1" customWidth="1"/>
    <col min="3361" max="3361" width="20" style="1" customWidth="1"/>
    <col min="3362" max="3362" width="18.5703125" style="1" customWidth="1"/>
    <col min="3363" max="3363" width="9.7109375" style="1" customWidth="1"/>
    <col min="3364" max="3365" width="15.7109375" style="1" customWidth="1"/>
    <col min="3366" max="3366" width="9.7109375" style="1" customWidth="1"/>
    <col min="3367" max="3367" width="22" style="1" customWidth="1"/>
    <col min="3368" max="3368" width="18.28515625" style="1" customWidth="1"/>
    <col min="3369" max="3369" width="9.7109375" style="1" customWidth="1"/>
    <col min="3370" max="3371" width="15.7109375" style="1" customWidth="1"/>
    <col min="3372" max="3372" width="9.7109375" style="1" customWidth="1"/>
    <col min="3373" max="3374" width="15.7109375" style="1" customWidth="1"/>
    <col min="3375" max="3375" width="9.7109375" style="1" customWidth="1"/>
    <col min="3376" max="3396" width="0" style="1" hidden="1" customWidth="1"/>
    <col min="3397" max="3397" width="12" style="1" customWidth="1"/>
    <col min="3398" max="3398" width="10.85546875" style="1" customWidth="1"/>
    <col min="3399" max="3399" width="13.85546875" style="1" customWidth="1"/>
    <col min="3400" max="3401" width="11.140625" style="1" customWidth="1"/>
    <col min="3402" max="3402" width="10.140625" style="1" customWidth="1"/>
    <col min="3403" max="3584" width="11.42578125" style="1"/>
    <col min="3585" max="3586" width="0" style="1" hidden="1" customWidth="1"/>
    <col min="3587" max="3587" width="10.42578125" style="1" customWidth="1"/>
    <col min="3588" max="3589" width="0" style="1" hidden="1" customWidth="1"/>
    <col min="3590" max="3590" width="38" style="1" customWidth="1"/>
    <col min="3591" max="3594" width="0" style="1" hidden="1" customWidth="1"/>
    <col min="3595" max="3596" width="11.42578125" style="1"/>
    <col min="3597" max="3597" width="17.85546875" style="1" customWidth="1"/>
    <col min="3598" max="3598" width="19.140625" style="1" customWidth="1"/>
    <col min="3599" max="3599" width="17.140625" style="1" customWidth="1"/>
    <col min="3600" max="3600" width="16.28515625" style="1" customWidth="1"/>
    <col min="3601" max="3601" width="17.28515625" style="1" customWidth="1"/>
    <col min="3602" max="3602" width="19.42578125" style="1" customWidth="1"/>
    <col min="3603" max="3603" width="50.7109375" style="1" customWidth="1"/>
    <col min="3604" max="3604" width="24" style="1" customWidth="1"/>
    <col min="3605" max="3605" width="20.7109375" style="1" customWidth="1"/>
    <col min="3606" max="3606" width="20.28515625" style="1" customWidth="1"/>
    <col min="3607" max="3607" width="9.7109375" style="1" customWidth="1"/>
    <col min="3608" max="3609" width="15.7109375" style="1" customWidth="1"/>
    <col min="3610" max="3610" width="9.7109375" style="1" customWidth="1"/>
    <col min="3611" max="3612" width="15.7109375" style="1" customWidth="1"/>
    <col min="3613" max="3613" width="9.7109375" style="1" customWidth="1"/>
    <col min="3614" max="3615" width="15.7109375" style="1" customWidth="1"/>
    <col min="3616" max="3616" width="9.7109375" style="1" customWidth="1"/>
    <col min="3617" max="3617" width="20" style="1" customWidth="1"/>
    <col min="3618" max="3618" width="18.5703125" style="1" customWidth="1"/>
    <col min="3619" max="3619" width="9.7109375" style="1" customWidth="1"/>
    <col min="3620" max="3621" width="15.7109375" style="1" customWidth="1"/>
    <col min="3622" max="3622" width="9.7109375" style="1" customWidth="1"/>
    <col min="3623" max="3623" width="22" style="1" customWidth="1"/>
    <col min="3624" max="3624" width="18.28515625" style="1" customWidth="1"/>
    <col min="3625" max="3625" width="9.7109375" style="1" customWidth="1"/>
    <col min="3626" max="3627" width="15.7109375" style="1" customWidth="1"/>
    <col min="3628" max="3628" width="9.7109375" style="1" customWidth="1"/>
    <col min="3629" max="3630" width="15.7109375" style="1" customWidth="1"/>
    <col min="3631" max="3631" width="9.7109375" style="1" customWidth="1"/>
    <col min="3632" max="3652" width="0" style="1" hidden="1" customWidth="1"/>
    <col min="3653" max="3653" width="12" style="1" customWidth="1"/>
    <col min="3654" max="3654" width="10.85546875" style="1" customWidth="1"/>
    <col min="3655" max="3655" width="13.85546875" style="1" customWidth="1"/>
    <col min="3656" max="3657" width="11.140625" style="1" customWidth="1"/>
    <col min="3658" max="3658" width="10.140625" style="1" customWidth="1"/>
    <col min="3659" max="3840" width="11.42578125" style="1"/>
    <col min="3841" max="3842" width="0" style="1" hidden="1" customWidth="1"/>
    <col min="3843" max="3843" width="10.42578125" style="1" customWidth="1"/>
    <col min="3844" max="3845" width="0" style="1" hidden="1" customWidth="1"/>
    <col min="3846" max="3846" width="38" style="1" customWidth="1"/>
    <col min="3847" max="3850" width="0" style="1" hidden="1" customWidth="1"/>
    <col min="3851" max="3852" width="11.42578125" style="1"/>
    <col min="3853" max="3853" width="17.85546875" style="1" customWidth="1"/>
    <col min="3854" max="3854" width="19.140625" style="1" customWidth="1"/>
    <col min="3855" max="3855" width="17.140625" style="1" customWidth="1"/>
    <col min="3856" max="3856" width="16.28515625" style="1" customWidth="1"/>
    <col min="3857" max="3857" width="17.28515625" style="1" customWidth="1"/>
    <col min="3858" max="3858" width="19.42578125" style="1" customWidth="1"/>
    <col min="3859" max="3859" width="50.7109375" style="1" customWidth="1"/>
    <col min="3860" max="3860" width="24" style="1" customWidth="1"/>
    <col min="3861" max="3861" width="20.7109375" style="1" customWidth="1"/>
    <col min="3862" max="3862" width="20.28515625" style="1" customWidth="1"/>
    <col min="3863" max="3863" width="9.7109375" style="1" customWidth="1"/>
    <col min="3864" max="3865" width="15.7109375" style="1" customWidth="1"/>
    <col min="3866" max="3866" width="9.7109375" style="1" customWidth="1"/>
    <col min="3867" max="3868" width="15.7109375" style="1" customWidth="1"/>
    <col min="3869" max="3869" width="9.7109375" style="1" customWidth="1"/>
    <col min="3870" max="3871" width="15.7109375" style="1" customWidth="1"/>
    <col min="3872" max="3872" width="9.7109375" style="1" customWidth="1"/>
    <col min="3873" max="3873" width="20" style="1" customWidth="1"/>
    <col min="3874" max="3874" width="18.5703125" style="1" customWidth="1"/>
    <col min="3875" max="3875" width="9.7109375" style="1" customWidth="1"/>
    <col min="3876" max="3877" width="15.7109375" style="1" customWidth="1"/>
    <col min="3878" max="3878" width="9.7109375" style="1" customWidth="1"/>
    <col min="3879" max="3879" width="22" style="1" customWidth="1"/>
    <col min="3880" max="3880" width="18.28515625" style="1" customWidth="1"/>
    <col min="3881" max="3881" width="9.7109375" style="1" customWidth="1"/>
    <col min="3882" max="3883" width="15.7109375" style="1" customWidth="1"/>
    <col min="3884" max="3884" width="9.7109375" style="1" customWidth="1"/>
    <col min="3885" max="3886" width="15.7109375" style="1" customWidth="1"/>
    <col min="3887" max="3887" width="9.7109375" style="1" customWidth="1"/>
    <col min="3888" max="3908" width="0" style="1" hidden="1" customWidth="1"/>
    <col min="3909" max="3909" width="12" style="1" customWidth="1"/>
    <col min="3910" max="3910" width="10.85546875" style="1" customWidth="1"/>
    <col min="3911" max="3911" width="13.85546875" style="1" customWidth="1"/>
    <col min="3912" max="3913" width="11.140625" style="1" customWidth="1"/>
    <col min="3914" max="3914" width="10.140625" style="1" customWidth="1"/>
    <col min="3915" max="4096" width="11.42578125" style="1"/>
    <col min="4097" max="4098" width="0" style="1" hidden="1" customWidth="1"/>
    <col min="4099" max="4099" width="10.42578125" style="1" customWidth="1"/>
    <col min="4100" max="4101" width="0" style="1" hidden="1" customWidth="1"/>
    <col min="4102" max="4102" width="38" style="1" customWidth="1"/>
    <col min="4103" max="4106" width="0" style="1" hidden="1" customWidth="1"/>
    <col min="4107" max="4108" width="11.42578125" style="1"/>
    <col min="4109" max="4109" width="17.85546875" style="1" customWidth="1"/>
    <col min="4110" max="4110" width="19.140625" style="1" customWidth="1"/>
    <col min="4111" max="4111" width="17.140625" style="1" customWidth="1"/>
    <col min="4112" max="4112" width="16.28515625" style="1" customWidth="1"/>
    <col min="4113" max="4113" width="17.28515625" style="1" customWidth="1"/>
    <col min="4114" max="4114" width="19.42578125" style="1" customWidth="1"/>
    <col min="4115" max="4115" width="50.7109375" style="1" customWidth="1"/>
    <col min="4116" max="4116" width="24" style="1" customWidth="1"/>
    <col min="4117" max="4117" width="20.7109375" style="1" customWidth="1"/>
    <col min="4118" max="4118" width="20.28515625" style="1" customWidth="1"/>
    <col min="4119" max="4119" width="9.7109375" style="1" customWidth="1"/>
    <col min="4120" max="4121" width="15.7109375" style="1" customWidth="1"/>
    <col min="4122" max="4122" width="9.7109375" style="1" customWidth="1"/>
    <col min="4123" max="4124" width="15.7109375" style="1" customWidth="1"/>
    <col min="4125" max="4125" width="9.7109375" style="1" customWidth="1"/>
    <col min="4126" max="4127" width="15.7109375" style="1" customWidth="1"/>
    <col min="4128" max="4128" width="9.7109375" style="1" customWidth="1"/>
    <col min="4129" max="4129" width="20" style="1" customWidth="1"/>
    <col min="4130" max="4130" width="18.5703125" style="1" customWidth="1"/>
    <col min="4131" max="4131" width="9.7109375" style="1" customWidth="1"/>
    <col min="4132" max="4133" width="15.7109375" style="1" customWidth="1"/>
    <col min="4134" max="4134" width="9.7109375" style="1" customWidth="1"/>
    <col min="4135" max="4135" width="22" style="1" customWidth="1"/>
    <col min="4136" max="4136" width="18.28515625" style="1" customWidth="1"/>
    <col min="4137" max="4137" width="9.7109375" style="1" customWidth="1"/>
    <col min="4138" max="4139" width="15.7109375" style="1" customWidth="1"/>
    <col min="4140" max="4140" width="9.7109375" style="1" customWidth="1"/>
    <col min="4141" max="4142" width="15.7109375" style="1" customWidth="1"/>
    <col min="4143" max="4143" width="9.7109375" style="1" customWidth="1"/>
    <col min="4144" max="4164" width="0" style="1" hidden="1" customWidth="1"/>
    <col min="4165" max="4165" width="12" style="1" customWidth="1"/>
    <col min="4166" max="4166" width="10.85546875" style="1" customWidth="1"/>
    <col min="4167" max="4167" width="13.85546875" style="1" customWidth="1"/>
    <col min="4168" max="4169" width="11.140625" style="1" customWidth="1"/>
    <col min="4170" max="4170" width="10.140625" style="1" customWidth="1"/>
    <col min="4171" max="4352" width="11.42578125" style="1"/>
    <col min="4353" max="4354" width="0" style="1" hidden="1" customWidth="1"/>
    <col min="4355" max="4355" width="10.42578125" style="1" customWidth="1"/>
    <col min="4356" max="4357" width="0" style="1" hidden="1" customWidth="1"/>
    <col min="4358" max="4358" width="38" style="1" customWidth="1"/>
    <col min="4359" max="4362" width="0" style="1" hidden="1" customWidth="1"/>
    <col min="4363" max="4364" width="11.42578125" style="1"/>
    <col min="4365" max="4365" width="17.85546875" style="1" customWidth="1"/>
    <col min="4366" max="4366" width="19.140625" style="1" customWidth="1"/>
    <col min="4367" max="4367" width="17.140625" style="1" customWidth="1"/>
    <col min="4368" max="4368" width="16.28515625" style="1" customWidth="1"/>
    <col min="4369" max="4369" width="17.28515625" style="1" customWidth="1"/>
    <col min="4370" max="4370" width="19.42578125" style="1" customWidth="1"/>
    <col min="4371" max="4371" width="50.7109375" style="1" customWidth="1"/>
    <col min="4372" max="4372" width="24" style="1" customWidth="1"/>
    <col min="4373" max="4373" width="20.7109375" style="1" customWidth="1"/>
    <col min="4374" max="4374" width="20.28515625" style="1" customWidth="1"/>
    <col min="4375" max="4375" width="9.7109375" style="1" customWidth="1"/>
    <col min="4376" max="4377" width="15.7109375" style="1" customWidth="1"/>
    <col min="4378" max="4378" width="9.7109375" style="1" customWidth="1"/>
    <col min="4379" max="4380" width="15.7109375" style="1" customWidth="1"/>
    <col min="4381" max="4381" width="9.7109375" style="1" customWidth="1"/>
    <col min="4382" max="4383" width="15.7109375" style="1" customWidth="1"/>
    <col min="4384" max="4384" width="9.7109375" style="1" customWidth="1"/>
    <col min="4385" max="4385" width="20" style="1" customWidth="1"/>
    <col min="4386" max="4386" width="18.5703125" style="1" customWidth="1"/>
    <col min="4387" max="4387" width="9.7109375" style="1" customWidth="1"/>
    <col min="4388" max="4389" width="15.7109375" style="1" customWidth="1"/>
    <col min="4390" max="4390" width="9.7109375" style="1" customWidth="1"/>
    <col min="4391" max="4391" width="22" style="1" customWidth="1"/>
    <col min="4392" max="4392" width="18.28515625" style="1" customWidth="1"/>
    <col min="4393" max="4393" width="9.7109375" style="1" customWidth="1"/>
    <col min="4394" max="4395" width="15.7109375" style="1" customWidth="1"/>
    <col min="4396" max="4396" width="9.7109375" style="1" customWidth="1"/>
    <col min="4397" max="4398" width="15.7109375" style="1" customWidth="1"/>
    <col min="4399" max="4399" width="9.7109375" style="1" customWidth="1"/>
    <col min="4400" max="4420" width="0" style="1" hidden="1" customWidth="1"/>
    <col min="4421" max="4421" width="12" style="1" customWidth="1"/>
    <col min="4422" max="4422" width="10.85546875" style="1" customWidth="1"/>
    <col min="4423" max="4423" width="13.85546875" style="1" customWidth="1"/>
    <col min="4424" max="4425" width="11.140625" style="1" customWidth="1"/>
    <col min="4426" max="4426" width="10.140625" style="1" customWidth="1"/>
    <col min="4427" max="4608" width="11.42578125" style="1"/>
    <col min="4609" max="4610" width="0" style="1" hidden="1" customWidth="1"/>
    <col min="4611" max="4611" width="10.42578125" style="1" customWidth="1"/>
    <col min="4612" max="4613" width="0" style="1" hidden="1" customWidth="1"/>
    <col min="4614" max="4614" width="38" style="1" customWidth="1"/>
    <col min="4615" max="4618" width="0" style="1" hidden="1" customWidth="1"/>
    <col min="4619" max="4620" width="11.42578125" style="1"/>
    <col min="4621" max="4621" width="17.85546875" style="1" customWidth="1"/>
    <col min="4622" max="4622" width="19.140625" style="1" customWidth="1"/>
    <col min="4623" max="4623" width="17.140625" style="1" customWidth="1"/>
    <col min="4624" max="4624" width="16.28515625" style="1" customWidth="1"/>
    <col min="4625" max="4625" width="17.28515625" style="1" customWidth="1"/>
    <col min="4626" max="4626" width="19.42578125" style="1" customWidth="1"/>
    <col min="4627" max="4627" width="50.7109375" style="1" customWidth="1"/>
    <col min="4628" max="4628" width="24" style="1" customWidth="1"/>
    <col min="4629" max="4629" width="20.7109375" style="1" customWidth="1"/>
    <col min="4630" max="4630" width="20.28515625" style="1" customWidth="1"/>
    <col min="4631" max="4631" width="9.7109375" style="1" customWidth="1"/>
    <col min="4632" max="4633" width="15.7109375" style="1" customWidth="1"/>
    <col min="4634" max="4634" width="9.7109375" style="1" customWidth="1"/>
    <col min="4635" max="4636" width="15.7109375" style="1" customWidth="1"/>
    <col min="4637" max="4637" width="9.7109375" style="1" customWidth="1"/>
    <col min="4638" max="4639" width="15.7109375" style="1" customWidth="1"/>
    <col min="4640" max="4640" width="9.7109375" style="1" customWidth="1"/>
    <col min="4641" max="4641" width="20" style="1" customWidth="1"/>
    <col min="4642" max="4642" width="18.5703125" style="1" customWidth="1"/>
    <col min="4643" max="4643" width="9.7109375" style="1" customWidth="1"/>
    <col min="4644" max="4645" width="15.7109375" style="1" customWidth="1"/>
    <col min="4646" max="4646" width="9.7109375" style="1" customWidth="1"/>
    <col min="4647" max="4647" width="22" style="1" customWidth="1"/>
    <col min="4648" max="4648" width="18.28515625" style="1" customWidth="1"/>
    <col min="4649" max="4649" width="9.7109375" style="1" customWidth="1"/>
    <col min="4650" max="4651" width="15.7109375" style="1" customWidth="1"/>
    <col min="4652" max="4652" width="9.7109375" style="1" customWidth="1"/>
    <col min="4653" max="4654" width="15.7109375" style="1" customWidth="1"/>
    <col min="4655" max="4655" width="9.7109375" style="1" customWidth="1"/>
    <col min="4656" max="4676" width="0" style="1" hidden="1" customWidth="1"/>
    <col min="4677" max="4677" width="12" style="1" customWidth="1"/>
    <col min="4678" max="4678" width="10.85546875" style="1" customWidth="1"/>
    <col min="4679" max="4679" width="13.85546875" style="1" customWidth="1"/>
    <col min="4680" max="4681" width="11.140625" style="1" customWidth="1"/>
    <col min="4682" max="4682" width="10.140625" style="1" customWidth="1"/>
    <col min="4683" max="4864" width="11.42578125" style="1"/>
    <col min="4865" max="4866" width="0" style="1" hidden="1" customWidth="1"/>
    <col min="4867" max="4867" width="10.42578125" style="1" customWidth="1"/>
    <col min="4868" max="4869" width="0" style="1" hidden="1" customWidth="1"/>
    <col min="4870" max="4870" width="38" style="1" customWidth="1"/>
    <col min="4871" max="4874" width="0" style="1" hidden="1" customWidth="1"/>
    <col min="4875" max="4876" width="11.42578125" style="1"/>
    <col min="4877" max="4877" width="17.85546875" style="1" customWidth="1"/>
    <col min="4878" max="4878" width="19.140625" style="1" customWidth="1"/>
    <col min="4879" max="4879" width="17.140625" style="1" customWidth="1"/>
    <col min="4880" max="4880" width="16.28515625" style="1" customWidth="1"/>
    <col min="4881" max="4881" width="17.28515625" style="1" customWidth="1"/>
    <col min="4882" max="4882" width="19.42578125" style="1" customWidth="1"/>
    <col min="4883" max="4883" width="50.7109375" style="1" customWidth="1"/>
    <col min="4884" max="4884" width="24" style="1" customWidth="1"/>
    <col min="4885" max="4885" width="20.7109375" style="1" customWidth="1"/>
    <col min="4886" max="4886" width="20.28515625" style="1" customWidth="1"/>
    <col min="4887" max="4887" width="9.7109375" style="1" customWidth="1"/>
    <col min="4888" max="4889" width="15.7109375" style="1" customWidth="1"/>
    <col min="4890" max="4890" width="9.7109375" style="1" customWidth="1"/>
    <col min="4891" max="4892" width="15.7109375" style="1" customWidth="1"/>
    <col min="4893" max="4893" width="9.7109375" style="1" customWidth="1"/>
    <col min="4894" max="4895" width="15.7109375" style="1" customWidth="1"/>
    <col min="4896" max="4896" width="9.7109375" style="1" customWidth="1"/>
    <col min="4897" max="4897" width="20" style="1" customWidth="1"/>
    <col min="4898" max="4898" width="18.5703125" style="1" customWidth="1"/>
    <col min="4899" max="4899" width="9.7109375" style="1" customWidth="1"/>
    <col min="4900" max="4901" width="15.7109375" style="1" customWidth="1"/>
    <col min="4902" max="4902" width="9.7109375" style="1" customWidth="1"/>
    <col min="4903" max="4903" width="22" style="1" customWidth="1"/>
    <col min="4904" max="4904" width="18.28515625" style="1" customWidth="1"/>
    <col min="4905" max="4905" width="9.7109375" style="1" customWidth="1"/>
    <col min="4906" max="4907" width="15.7109375" style="1" customWidth="1"/>
    <col min="4908" max="4908" width="9.7109375" style="1" customWidth="1"/>
    <col min="4909" max="4910" width="15.7109375" style="1" customWidth="1"/>
    <col min="4911" max="4911" width="9.7109375" style="1" customWidth="1"/>
    <col min="4912" max="4932" width="0" style="1" hidden="1" customWidth="1"/>
    <col min="4933" max="4933" width="12" style="1" customWidth="1"/>
    <col min="4934" max="4934" width="10.85546875" style="1" customWidth="1"/>
    <col min="4935" max="4935" width="13.85546875" style="1" customWidth="1"/>
    <col min="4936" max="4937" width="11.140625" style="1" customWidth="1"/>
    <col min="4938" max="4938" width="10.140625" style="1" customWidth="1"/>
    <col min="4939" max="5120" width="11.42578125" style="1"/>
    <col min="5121" max="5122" width="0" style="1" hidden="1" customWidth="1"/>
    <col min="5123" max="5123" width="10.42578125" style="1" customWidth="1"/>
    <col min="5124" max="5125" width="0" style="1" hidden="1" customWidth="1"/>
    <col min="5126" max="5126" width="38" style="1" customWidth="1"/>
    <col min="5127" max="5130" width="0" style="1" hidden="1" customWidth="1"/>
    <col min="5131" max="5132" width="11.42578125" style="1"/>
    <col min="5133" max="5133" width="17.85546875" style="1" customWidth="1"/>
    <col min="5134" max="5134" width="19.140625" style="1" customWidth="1"/>
    <col min="5135" max="5135" width="17.140625" style="1" customWidth="1"/>
    <col min="5136" max="5136" width="16.28515625" style="1" customWidth="1"/>
    <col min="5137" max="5137" width="17.28515625" style="1" customWidth="1"/>
    <col min="5138" max="5138" width="19.42578125" style="1" customWidth="1"/>
    <col min="5139" max="5139" width="50.7109375" style="1" customWidth="1"/>
    <col min="5140" max="5140" width="24" style="1" customWidth="1"/>
    <col min="5141" max="5141" width="20.7109375" style="1" customWidth="1"/>
    <col min="5142" max="5142" width="20.28515625" style="1" customWidth="1"/>
    <col min="5143" max="5143" width="9.7109375" style="1" customWidth="1"/>
    <col min="5144" max="5145" width="15.7109375" style="1" customWidth="1"/>
    <col min="5146" max="5146" width="9.7109375" style="1" customWidth="1"/>
    <col min="5147" max="5148" width="15.7109375" style="1" customWidth="1"/>
    <col min="5149" max="5149" width="9.7109375" style="1" customWidth="1"/>
    <col min="5150" max="5151" width="15.7109375" style="1" customWidth="1"/>
    <col min="5152" max="5152" width="9.7109375" style="1" customWidth="1"/>
    <col min="5153" max="5153" width="20" style="1" customWidth="1"/>
    <col min="5154" max="5154" width="18.5703125" style="1" customWidth="1"/>
    <col min="5155" max="5155" width="9.7109375" style="1" customWidth="1"/>
    <col min="5156" max="5157" width="15.7109375" style="1" customWidth="1"/>
    <col min="5158" max="5158" width="9.7109375" style="1" customWidth="1"/>
    <col min="5159" max="5159" width="22" style="1" customWidth="1"/>
    <col min="5160" max="5160" width="18.28515625" style="1" customWidth="1"/>
    <col min="5161" max="5161" width="9.7109375" style="1" customWidth="1"/>
    <col min="5162" max="5163" width="15.7109375" style="1" customWidth="1"/>
    <col min="5164" max="5164" width="9.7109375" style="1" customWidth="1"/>
    <col min="5165" max="5166" width="15.7109375" style="1" customWidth="1"/>
    <col min="5167" max="5167" width="9.7109375" style="1" customWidth="1"/>
    <col min="5168" max="5188" width="0" style="1" hidden="1" customWidth="1"/>
    <col min="5189" max="5189" width="12" style="1" customWidth="1"/>
    <col min="5190" max="5190" width="10.85546875" style="1" customWidth="1"/>
    <col min="5191" max="5191" width="13.85546875" style="1" customWidth="1"/>
    <col min="5192" max="5193" width="11.140625" style="1" customWidth="1"/>
    <col min="5194" max="5194" width="10.140625" style="1" customWidth="1"/>
    <col min="5195" max="5376" width="11.42578125" style="1"/>
    <col min="5377" max="5378" width="0" style="1" hidden="1" customWidth="1"/>
    <col min="5379" max="5379" width="10.42578125" style="1" customWidth="1"/>
    <col min="5380" max="5381" width="0" style="1" hidden="1" customWidth="1"/>
    <col min="5382" max="5382" width="38" style="1" customWidth="1"/>
    <col min="5383" max="5386" width="0" style="1" hidden="1" customWidth="1"/>
    <col min="5387" max="5388" width="11.42578125" style="1"/>
    <col min="5389" max="5389" width="17.85546875" style="1" customWidth="1"/>
    <col min="5390" max="5390" width="19.140625" style="1" customWidth="1"/>
    <col min="5391" max="5391" width="17.140625" style="1" customWidth="1"/>
    <col min="5392" max="5392" width="16.28515625" style="1" customWidth="1"/>
    <col min="5393" max="5393" width="17.28515625" style="1" customWidth="1"/>
    <col min="5394" max="5394" width="19.42578125" style="1" customWidth="1"/>
    <col min="5395" max="5395" width="50.7109375" style="1" customWidth="1"/>
    <col min="5396" max="5396" width="24" style="1" customWidth="1"/>
    <col min="5397" max="5397" width="20.7109375" style="1" customWidth="1"/>
    <col min="5398" max="5398" width="20.28515625" style="1" customWidth="1"/>
    <col min="5399" max="5399" width="9.7109375" style="1" customWidth="1"/>
    <col min="5400" max="5401" width="15.7109375" style="1" customWidth="1"/>
    <col min="5402" max="5402" width="9.7109375" style="1" customWidth="1"/>
    <col min="5403" max="5404" width="15.7109375" style="1" customWidth="1"/>
    <col min="5405" max="5405" width="9.7109375" style="1" customWidth="1"/>
    <col min="5406" max="5407" width="15.7109375" style="1" customWidth="1"/>
    <col min="5408" max="5408" width="9.7109375" style="1" customWidth="1"/>
    <col min="5409" max="5409" width="20" style="1" customWidth="1"/>
    <col min="5410" max="5410" width="18.5703125" style="1" customWidth="1"/>
    <col min="5411" max="5411" width="9.7109375" style="1" customWidth="1"/>
    <col min="5412" max="5413" width="15.7109375" style="1" customWidth="1"/>
    <col min="5414" max="5414" width="9.7109375" style="1" customWidth="1"/>
    <col min="5415" max="5415" width="22" style="1" customWidth="1"/>
    <col min="5416" max="5416" width="18.28515625" style="1" customWidth="1"/>
    <col min="5417" max="5417" width="9.7109375" style="1" customWidth="1"/>
    <col min="5418" max="5419" width="15.7109375" style="1" customWidth="1"/>
    <col min="5420" max="5420" width="9.7109375" style="1" customWidth="1"/>
    <col min="5421" max="5422" width="15.7109375" style="1" customWidth="1"/>
    <col min="5423" max="5423" width="9.7109375" style="1" customWidth="1"/>
    <col min="5424" max="5444" width="0" style="1" hidden="1" customWidth="1"/>
    <col min="5445" max="5445" width="12" style="1" customWidth="1"/>
    <col min="5446" max="5446" width="10.85546875" style="1" customWidth="1"/>
    <col min="5447" max="5447" width="13.85546875" style="1" customWidth="1"/>
    <col min="5448" max="5449" width="11.140625" style="1" customWidth="1"/>
    <col min="5450" max="5450" width="10.140625" style="1" customWidth="1"/>
    <col min="5451" max="5632" width="11.42578125" style="1"/>
    <col min="5633" max="5634" width="0" style="1" hidden="1" customWidth="1"/>
    <col min="5635" max="5635" width="10.42578125" style="1" customWidth="1"/>
    <col min="5636" max="5637" width="0" style="1" hidden="1" customWidth="1"/>
    <col min="5638" max="5638" width="38" style="1" customWidth="1"/>
    <col min="5639" max="5642" width="0" style="1" hidden="1" customWidth="1"/>
    <col min="5643" max="5644" width="11.42578125" style="1"/>
    <col min="5645" max="5645" width="17.85546875" style="1" customWidth="1"/>
    <col min="5646" max="5646" width="19.140625" style="1" customWidth="1"/>
    <col min="5647" max="5647" width="17.140625" style="1" customWidth="1"/>
    <col min="5648" max="5648" width="16.28515625" style="1" customWidth="1"/>
    <col min="5649" max="5649" width="17.28515625" style="1" customWidth="1"/>
    <col min="5650" max="5650" width="19.42578125" style="1" customWidth="1"/>
    <col min="5651" max="5651" width="50.7109375" style="1" customWidth="1"/>
    <col min="5652" max="5652" width="24" style="1" customWidth="1"/>
    <col min="5653" max="5653" width="20.7109375" style="1" customWidth="1"/>
    <col min="5654" max="5654" width="20.28515625" style="1" customWidth="1"/>
    <col min="5655" max="5655" width="9.7109375" style="1" customWidth="1"/>
    <col min="5656" max="5657" width="15.7109375" style="1" customWidth="1"/>
    <col min="5658" max="5658" width="9.7109375" style="1" customWidth="1"/>
    <col min="5659" max="5660" width="15.7109375" style="1" customWidth="1"/>
    <col min="5661" max="5661" width="9.7109375" style="1" customWidth="1"/>
    <col min="5662" max="5663" width="15.7109375" style="1" customWidth="1"/>
    <col min="5664" max="5664" width="9.7109375" style="1" customWidth="1"/>
    <col min="5665" max="5665" width="20" style="1" customWidth="1"/>
    <col min="5666" max="5666" width="18.5703125" style="1" customWidth="1"/>
    <col min="5667" max="5667" width="9.7109375" style="1" customWidth="1"/>
    <col min="5668" max="5669" width="15.7109375" style="1" customWidth="1"/>
    <col min="5670" max="5670" width="9.7109375" style="1" customWidth="1"/>
    <col min="5671" max="5671" width="22" style="1" customWidth="1"/>
    <col min="5672" max="5672" width="18.28515625" style="1" customWidth="1"/>
    <col min="5673" max="5673" width="9.7109375" style="1" customWidth="1"/>
    <col min="5674" max="5675" width="15.7109375" style="1" customWidth="1"/>
    <col min="5676" max="5676" width="9.7109375" style="1" customWidth="1"/>
    <col min="5677" max="5678" width="15.7109375" style="1" customWidth="1"/>
    <col min="5679" max="5679" width="9.7109375" style="1" customWidth="1"/>
    <col min="5680" max="5700" width="0" style="1" hidden="1" customWidth="1"/>
    <col min="5701" max="5701" width="12" style="1" customWidth="1"/>
    <col min="5702" max="5702" width="10.85546875" style="1" customWidth="1"/>
    <col min="5703" max="5703" width="13.85546875" style="1" customWidth="1"/>
    <col min="5704" max="5705" width="11.140625" style="1" customWidth="1"/>
    <col min="5706" max="5706" width="10.140625" style="1" customWidth="1"/>
    <col min="5707" max="5888" width="11.42578125" style="1"/>
    <col min="5889" max="5890" width="0" style="1" hidden="1" customWidth="1"/>
    <col min="5891" max="5891" width="10.42578125" style="1" customWidth="1"/>
    <col min="5892" max="5893" width="0" style="1" hidden="1" customWidth="1"/>
    <col min="5894" max="5894" width="38" style="1" customWidth="1"/>
    <col min="5895" max="5898" width="0" style="1" hidden="1" customWidth="1"/>
    <col min="5899" max="5900" width="11.42578125" style="1"/>
    <col min="5901" max="5901" width="17.85546875" style="1" customWidth="1"/>
    <col min="5902" max="5902" width="19.140625" style="1" customWidth="1"/>
    <col min="5903" max="5903" width="17.140625" style="1" customWidth="1"/>
    <col min="5904" max="5904" width="16.28515625" style="1" customWidth="1"/>
    <col min="5905" max="5905" width="17.28515625" style="1" customWidth="1"/>
    <col min="5906" max="5906" width="19.42578125" style="1" customWidth="1"/>
    <col min="5907" max="5907" width="50.7109375" style="1" customWidth="1"/>
    <col min="5908" max="5908" width="24" style="1" customWidth="1"/>
    <col min="5909" max="5909" width="20.7109375" style="1" customWidth="1"/>
    <col min="5910" max="5910" width="20.28515625" style="1" customWidth="1"/>
    <col min="5911" max="5911" width="9.7109375" style="1" customWidth="1"/>
    <col min="5912" max="5913" width="15.7109375" style="1" customWidth="1"/>
    <col min="5914" max="5914" width="9.7109375" style="1" customWidth="1"/>
    <col min="5915" max="5916" width="15.7109375" style="1" customWidth="1"/>
    <col min="5917" max="5917" width="9.7109375" style="1" customWidth="1"/>
    <col min="5918" max="5919" width="15.7109375" style="1" customWidth="1"/>
    <col min="5920" max="5920" width="9.7109375" style="1" customWidth="1"/>
    <col min="5921" max="5921" width="20" style="1" customWidth="1"/>
    <col min="5922" max="5922" width="18.5703125" style="1" customWidth="1"/>
    <col min="5923" max="5923" width="9.7109375" style="1" customWidth="1"/>
    <col min="5924" max="5925" width="15.7109375" style="1" customWidth="1"/>
    <col min="5926" max="5926" width="9.7109375" style="1" customWidth="1"/>
    <col min="5927" max="5927" width="22" style="1" customWidth="1"/>
    <col min="5928" max="5928" width="18.28515625" style="1" customWidth="1"/>
    <col min="5929" max="5929" width="9.7109375" style="1" customWidth="1"/>
    <col min="5930" max="5931" width="15.7109375" style="1" customWidth="1"/>
    <col min="5932" max="5932" width="9.7109375" style="1" customWidth="1"/>
    <col min="5933" max="5934" width="15.7109375" style="1" customWidth="1"/>
    <col min="5935" max="5935" width="9.7109375" style="1" customWidth="1"/>
    <col min="5936" max="5956" width="0" style="1" hidden="1" customWidth="1"/>
    <col min="5957" max="5957" width="12" style="1" customWidth="1"/>
    <col min="5958" max="5958" width="10.85546875" style="1" customWidth="1"/>
    <col min="5959" max="5959" width="13.85546875" style="1" customWidth="1"/>
    <col min="5960" max="5961" width="11.140625" style="1" customWidth="1"/>
    <col min="5962" max="5962" width="10.140625" style="1" customWidth="1"/>
    <col min="5963" max="6144" width="11.42578125" style="1"/>
    <col min="6145" max="6146" width="0" style="1" hidden="1" customWidth="1"/>
    <col min="6147" max="6147" width="10.42578125" style="1" customWidth="1"/>
    <col min="6148" max="6149" width="0" style="1" hidden="1" customWidth="1"/>
    <col min="6150" max="6150" width="38" style="1" customWidth="1"/>
    <col min="6151" max="6154" width="0" style="1" hidden="1" customWidth="1"/>
    <col min="6155" max="6156" width="11.42578125" style="1"/>
    <col min="6157" max="6157" width="17.85546875" style="1" customWidth="1"/>
    <col min="6158" max="6158" width="19.140625" style="1" customWidth="1"/>
    <col min="6159" max="6159" width="17.140625" style="1" customWidth="1"/>
    <col min="6160" max="6160" width="16.28515625" style="1" customWidth="1"/>
    <col min="6161" max="6161" width="17.28515625" style="1" customWidth="1"/>
    <col min="6162" max="6162" width="19.42578125" style="1" customWidth="1"/>
    <col min="6163" max="6163" width="50.7109375" style="1" customWidth="1"/>
    <col min="6164" max="6164" width="24" style="1" customWidth="1"/>
    <col min="6165" max="6165" width="20.7109375" style="1" customWidth="1"/>
    <col min="6166" max="6166" width="20.28515625" style="1" customWidth="1"/>
    <col min="6167" max="6167" width="9.7109375" style="1" customWidth="1"/>
    <col min="6168" max="6169" width="15.7109375" style="1" customWidth="1"/>
    <col min="6170" max="6170" width="9.7109375" style="1" customWidth="1"/>
    <col min="6171" max="6172" width="15.7109375" style="1" customWidth="1"/>
    <col min="6173" max="6173" width="9.7109375" style="1" customWidth="1"/>
    <col min="6174" max="6175" width="15.7109375" style="1" customWidth="1"/>
    <col min="6176" max="6176" width="9.7109375" style="1" customWidth="1"/>
    <col min="6177" max="6177" width="20" style="1" customWidth="1"/>
    <col min="6178" max="6178" width="18.5703125" style="1" customWidth="1"/>
    <col min="6179" max="6179" width="9.7109375" style="1" customWidth="1"/>
    <col min="6180" max="6181" width="15.7109375" style="1" customWidth="1"/>
    <col min="6182" max="6182" width="9.7109375" style="1" customWidth="1"/>
    <col min="6183" max="6183" width="22" style="1" customWidth="1"/>
    <col min="6184" max="6184" width="18.28515625" style="1" customWidth="1"/>
    <col min="6185" max="6185" width="9.7109375" style="1" customWidth="1"/>
    <col min="6186" max="6187" width="15.7109375" style="1" customWidth="1"/>
    <col min="6188" max="6188" width="9.7109375" style="1" customWidth="1"/>
    <col min="6189" max="6190" width="15.7109375" style="1" customWidth="1"/>
    <col min="6191" max="6191" width="9.7109375" style="1" customWidth="1"/>
    <col min="6192" max="6212" width="0" style="1" hidden="1" customWidth="1"/>
    <col min="6213" max="6213" width="12" style="1" customWidth="1"/>
    <col min="6214" max="6214" width="10.85546875" style="1" customWidth="1"/>
    <col min="6215" max="6215" width="13.85546875" style="1" customWidth="1"/>
    <col min="6216" max="6217" width="11.140625" style="1" customWidth="1"/>
    <col min="6218" max="6218" width="10.140625" style="1" customWidth="1"/>
    <col min="6219" max="6400" width="11.42578125" style="1"/>
    <col min="6401" max="6402" width="0" style="1" hidden="1" customWidth="1"/>
    <col min="6403" max="6403" width="10.42578125" style="1" customWidth="1"/>
    <col min="6404" max="6405" width="0" style="1" hidden="1" customWidth="1"/>
    <col min="6406" max="6406" width="38" style="1" customWidth="1"/>
    <col min="6407" max="6410" width="0" style="1" hidden="1" customWidth="1"/>
    <col min="6411" max="6412" width="11.42578125" style="1"/>
    <col min="6413" max="6413" width="17.85546875" style="1" customWidth="1"/>
    <col min="6414" max="6414" width="19.140625" style="1" customWidth="1"/>
    <col min="6415" max="6415" width="17.140625" style="1" customWidth="1"/>
    <col min="6416" max="6416" width="16.28515625" style="1" customWidth="1"/>
    <col min="6417" max="6417" width="17.28515625" style="1" customWidth="1"/>
    <col min="6418" max="6418" width="19.42578125" style="1" customWidth="1"/>
    <col min="6419" max="6419" width="50.7109375" style="1" customWidth="1"/>
    <col min="6420" max="6420" width="24" style="1" customWidth="1"/>
    <col min="6421" max="6421" width="20.7109375" style="1" customWidth="1"/>
    <col min="6422" max="6422" width="20.28515625" style="1" customWidth="1"/>
    <col min="6423" max="6423" width="9.7109375" style="1" customWidth="1"/>
    <col min="6424" max="6425" width="15.7109375" style="1" customWidth="1"/>
    <col min="6426" max="6426" width="9.7109375" style="1" customWidth="1"/>
    <col min="6427" max="6428" width="15.7109375" style="1" customWidth="1"/>
    <col min="6429" max="6429" width="9.7109375" style="1" customWidth="1"/>
    <col min="6430" max="6431" width="15.7109375" style="1" customWidth="1"/>
    <col min="6432" max="6432" width="9.7109375" style="1" customWidth="1"/>
    <col min="6433" max="6433" width="20" style="1" customWidth="1"/>
    <col min="6434" max="6434" width="18.5703125" style="1" customWidth="1"/>
    <col min="6435" max="6435" width="9.7109375" style="1" customWidth="1"/>
    <col min="6436" max="6437" width="15.7109375" style="1" customWidth="1"/>
    <col min="6438" max="6438" width="9.7109375" style="1" customWidth="1"/>
    <col min="6439" max="6439" width="22" style="1" customWidth="1"/>
    <col min="6440" max="6440" width="18.28515625" style="1" customWidth="1"/>
    <col min="6441" max="6441" width="9.7109375" style="1" customWidth="1"/>
    <col min="6442" max="6443" width="15.7109375" style="1" customWidth="1"/>
    <col min="6444" max="6444" width="9.7109375" style="1" customWidth="1"/>
    <col min="6445" max="6446" width="15.7109375" style="1" customWidth="1"/>
    <col min="6447" max="6447" width="9.7109375" style="1" customWidth="1"/>
    <col min="6448" max="6468" width="0" style="1" hidden="1" customWidth="1"/>
    <col min="6469" max="6469" width="12" style="1" customWidth="1"/>
    <col min="6470" max="6470" width="10.85546875" style="1" customWidth="1"/>
    <col min="6471" max="6471" width="13.85546875" style="1" customWidth="1"/>
    <col min="6472" max="6473" width="11.140625" style="1" customWidth="1"/>
    <col min="6474" max="6474" width="10.140625" style="1" customWidth="1"/>
    <col min="6475" max="6656" width="11.42578125" style="1"/>
    <col min="6657" max="6658" width="0" style="1" hidden="1" customWidth="1"/>
    <col min="6659" max="6659" width="10.42578125" style="1" customWidth="1"/>
    <col min="6660" max="6661" width="0" style="1" hidden="1" customWidth="1"/>
    <col min="6662" max="6662" width="38" style="1" customWidth="1"/>
    <col min="6663" max="6666" width="0" style="1" hidden="1" customWidth="1"/>
    <col min="6667" max="6668" width="11.42578125" style="1"/>
    <col min="6669" max="6669" width="17.85546875" style="1" customWidth="1"/>
    <col min="6670" max="6670" width="19.140625" style="1" customWidth="1"/>
    <col min="6671" max="6671" width="17.140625" style="1" customWidth="1"/>
    <col min="6672" max="6672" width="16.28515625" style="1" customWidth="1"/>
    <col min="6673" max="6673" width="17.28515625" style="1" customWidth="1"/>
    <col min="6674" max="6674" width="19.42578125" style="1" customWidth="1"/>
    <col min="6675" max="6675" width="50.7109375" style="1" customWidth="1"/>
    <col min="6676" max="6676" width="24" style="1" customWidth="1"/>
    <col min="6677" max="6677" width="20.7109375" style="1" customWidth="1"/>
    <col min="6678" max="6678" width="20.28515625" style="1" customWidth="1"/>
    <col min="6679" max="6679" width="9.7109375" style="1" customWidth="1"/>
    <col min="6680" max="6681" width="15.7109375" style="1" customWidth="1"/>
    <col min="6682" max="6682" width="9.7109375" style="1" customWidth="1"/>
    <col min="6683" max="6684" width="15.7109375" style="1" customWidth="1"/>
    <col min="6685" max="6685" width="9.7109375" style="1" customWidth="1"/>
    <col min="6686" max="6687" width="15.7109375" style="1" customWidth="1"/>
    <col min="6688" max="6688" width="9.7109375" style="1" customWidth="1"/>
    <col min="6689" max="6689" width="20" style="1" customWidth="1"/>
    <col min="6690" max="6690" width="18.5703125" style="1" customWidth="1"/>
    <col min="6691" max="6691" width="9.7109375" style="1" customWidth="1"/>
    <col min="6692" max="6693" width="15.7109375" style="1" customWidth="1"/>
    <col min="6694" max="6694" width="9.7109375" style="1" customWidth="1"/>
    <col min="6695" max="6695" width="22" style="1" customWidth="1"/>
    <col min="6696" max="6696" width="18.28515625" style="1" customWidth="1"/>
    <col min="6697" max="6697" width="9.7109375" style="1" customWidth="1"/>
    <col min="6698" max="6699" width="15.7109375" style="1" customWidth="1"/>
    <col min="6700" max="6700" width="9.7109375" style="1" customWidth="1"/>
    <col min="6701" max="6702" width="15.7109375" style="1" customWidth="1"/>
    <col min="6703" max="6703" width="9.7109375" style="1" customWidth="1"/>
    <col min="6704" max="6724" width="0" style="1" hidden="1" customWidth="1"/>
    <col min="6725" max="6725" width="12" style="1" customWidth="1"/>
    <col min="6726" max="6726" width="10.85546875" style="1" customWidth="1"/>
    <col min="6727" max="6727" width="13.85546875" style="1" customWidth="1"/>
    <col min="6728" max="6729" width="11.140625" style="1" customWidth="1"/>
    <col min="6730" max="6730" width="10.140625" style="1" customWidth="1"/>
    <col min="6731" max="6912" width="11.42578125" style="1"/>
    <col min="6913" max="6914" width="0" style="1" hidden="1" customWidth="1"/>
    <col min="6915" max="6915" width="10.42578125" style="1" customWidth="1"/>
    <col min="6916" max="6917" width="0" style="1" hidden="1" customWidth="1"/>
    <col min="6918" max="6918" width="38" style="1" customWidth="1"/>
    <col min="6919" max="6922" width="0" style="1" hidden="1" customWidth="1"/>
    <col min="6923" max="6924" width="11.42578125" style="1"/>
    <col min="6925" max="6925" width="17.85546875" style="1" customWidth="1"/>
    <col min="6926" max="6926" width="19.140625" style="1" customWidth="1"/>
    <col min="6927" max="6927" width="17.140625" style="1" customWidth="1"/>
    <col min="6928" max="6928" width="16.28515625" style="1" customWidth="1"/>
    <col min="6929" max="6929" width="17.28515625" style="1" customWidth="1"/>
    <col min="6930" max="6930" width="19.42578125" style="1" customWidth="1"/>
    <col min="6931" max="6931" width="50.7109375" style="1" customWidth="1"/>
    <col min="6932" max="6932" width="24" style="1" customWidth="1"/>
    <col min="6933" max="6933" width="20.7109375" style="1" customWidth="1"/>
    <col min="6934" max="6934" width="20.28515625" style="1" customWidth="1"/>
    <col min="6935" max="6935" width="9.7109375" style="1" customWidth="1"/>
    <col min="6936" max="6937" width="15.7109375" style="1" customWidth="1"/>
    <col min="6938" max="6938" width="9.7109375" style="1" customWidth="1"/>
    <col min="6939" max="6940" width="15.7109375" style="1" customWidth="1"/>
    <col min="6941" max="6941" width="9.7109375" style="1" customWidth="1"/>
    <col min="6942" max="6943" width="15.7109375" style="1" customWidth="1"/>
    <col min="6944" max="6944" width="9.7109375" style="1" customWidth="1"/>
    <col min="6945" max="6945" width="20" style="1" customWidth="1"/>
    <col min="6946" max="6946" width="18.5703125" style="1" customWidth="1"/>
    <col min="6947" max="6947" width="9.7109375" style="1" customWidth="1"/>
    <col min="6948" max="6949" width="15.7109375" style="1" customWidth="1"/>
    <col min="6950" max="6950" width="9.7109375" style="1" customWidth="1"/>
    <col min="6951" max="6951" width="22" style="1" customWidth="1"/>
    <col min="6952" max="6952" width="18.28515625" style="1" customWidth="1"/>
    <col min="6953" max="6953" width="9.7109375" style="1" customWidth="1"/>
    <col min="6954" max="6955" width="15.7109375" style="1" customWidth="1"/>
    <col min="6956" max="6956" width="9.7109375" style="1" customWidth="1"/>
    <col min="6957" max="6958" width="15.7109375" style="1" customWidth="1"/>
    <col min="6959" max="6959" width="9.7109375" style="1" customWidth="1"/>
    <col min="6960" max="6980" width="0" style="1" hidden="1" customWidth="1"/>
    <col min="6981" max="6981" width="12" style="1" customWidth="1"/>
    <col min="6982" max="6982" width="10.85546875" style="1" customWidth="1"/>
    <col min="6983" max="6983" width="13.85546875" style="1" customWidth="1"/>
    <col min="6984" max="6985" width="11.140625" style="1" customWidth="1"/>
    <col min="6986" max="6986" width="10.140625" style="1" customWidth="1"/>
    <col min="6987" max="7168" width="11.42578125" style="1"/>
    <col min="7169" max="7170" width="0" style="1" hidden="1" customWidth="1"/>
    <col min="7171" max="7171" width="10.42578125" style="1" customWidth="1"/>
    <col min="7172" max="7173" width="0" style="1" hidden="1" customWidth="1"/>
    <col min="7174" max="7174" width="38" style="1" customWidth="1"/>
    <col min="7175" max="7178" width="0" style="1" hidden="1" customWidth="1"/>
    <col min="7179" max="7180" width="11.42578125" style="1"/>
    <col min="7181" max="7181" width="17.85546875" style="1" customWidth="1"/>
    <col min="7182" max="7182" width="19.140625" style="1" customWidth="1"/>
    <col min="7183" max="7183" width="17.140625" style="1" customWidth="1"/>
    <col min="7184" max="7184" width="16.28515625" style="1" customWidth="1"/>
    <col min="7185" max="7185" width="17.28515625" style="1" customWidth="1"/>
    <col min="7186" max="7186" width="19.42578125" style="1" customWidth="1"/>
    <col min="7187" max="7187" width="50.7109375" style="1" customWidth="1"/>
    <col min="7188" max="7188" width="24" style="1" customWidth="1"/>
    <col min="7189" max="7189" width="20.7109375" style="1" customWidth="1"/>
    <col min="7190" max="7190" width="20.28515625" style="1" customWidth="1"/>
    <col min="7191" max="7191" width="9.7109375" style="1" customWidth="1"/>
    <col min="7192" max="7193" width="15.7109375" style="1" customWidth="1"/>
    <col min="7194" max="7194" width="9.7109375" style="1" customWidth="1"/>
    <col min="7195" max="7196" width="15.7109375" style="1" customWidth="1"/>
    <col min="7197" max="7197" width="9.7109375" style="1" customWidth="1"/>
    <col min="7198" max="7199" width="15.7109375" style="1" customWidth="1"/>
    <col min="7200" max="7200" width="9.7109375" style="1" customWidth="1"/>
    <col min="7201" max="7201" width="20" style="1" customWidth="1"/>
    <col min="7202" max="7202" width="18.5703125" style="1" customWidth="1"/>
    <col min="7203" max="7203" width="9.7109375" style="1" customWidth="1"/>
    <col min="7204" max="7205" width="15.7109375" style="1" customWidth="1"/>
    <col min="7206" max="7206" width="9.7109375" style="1" customWidth="1"/>
    <col min="7207" max="7207" width="22" style="1" customWidth="1"/>
    <col min="7208" max="7208" width="18.28515625" style="1" customWidth="1"/>
    <col min="7209" max="7209" width="9.7109375" style="1" customWidth="1"/>
    <col min="7210" max="7211" width="15.7109375" style="1" customWidth="1"/>
    <col min="7212" max="7212" width="9.7109375" style="1" customWidth="1"/>
    <col min="7213" max="7214" width="15.7109375" style="1" customWidth="1"/>
    <col min="7215" max="7215" width="9.7109375" style="1" customWidth="1"/>
    <col min="7216" max="7236" width="0" style="1" hidden="1" customWidth="1"/>
    <col min="7237" max="7237" width="12" style="1" customWidth="1"/>
    <col min="7238" max="7238" width="10.85546875" style="1" customWidth="1"/>
    <col min="7239" max="7239" width="13.85546875" style="1" customWidth="1"/>
    <col min="7240" max="7241" width="11.140625" style="1" customWidth="1"/>
    <col min="7242" max="7242" width="10.140625" style="1" customWidth="1"/>
    <col min="7243" max="7424" width="11.42578125" style="1"/>
    <col min="7425" max="7426" width="0" style="1" hidden="1" customWidth="1"/>
    <col min="7427" max="7427" width="10.42578125" style="1" customWidth="1"/>
    <col min="7428" max="7429" width="0" style="1" hidden="1" customWidth="1"/>
    <col min="7430" max="7430" width="38" style="1" customWidth="1"/>
    <col min="7431" max="7434" width="0" style="1" hidden="1" customWidth="1"/>
    <col min="7435" max="7436" width="11.42578125" style="1"/>
    <col min="7437" max="7437" width="17.85546875" style="1" customWidth="1"/>
    <col min="7438" max="7438" width="19.140625" style="1" customWidth="1"/>
    <col min="7439" max="7439" width="17.140625" style="1" customWidth="1"/>
    <col min="7440" max="7440" width="16.28515625" style="1" customWidth="1"/>
    <col min="7441" max="7441" width="17.28515625" style="1" customWidth="1"/>
    <col min="7442" max="7442" width="19.42578125" style="1" customWidth="1"/>
    <col min="7443" max="7443" width="50.7109375" style="1" customWidth="1"/>
    <col min="7444" max="7444" width="24" style="1" customWidth="1"/>
    <col min="7445" max="7445" width="20.7109375" style="1" customWidth="1"/>
    <col min="7446" max="7446" width="20.28515625" style="1" customWidth="1"/>
    <col min="7447" max="7447" width="9.7109375" style="1" customWidth="1"/>
    <col min="7448" max="7449" width="15.7109375" style="1" customWidth="1"/>
    <col min="7450" max="7450" width="9.7109375" style="1" customWidth="1"/>
    <col min="7451" max="7452" width="15.7109375" style="1" customWidth="1"/>
    <col min="7453" max="7453" width="9.7109375" style="1" customWidth="1"/>
    <col min="7454" max="7455" width="15.7109375" style="1" customWidth="1"/>
    <col min="7456" max="7456" width="9.7109375" style="1" customWidth="1"/>
    <col min="7457" max="7457" width="20" style="1" customWidth="1"/>
    <col min="7458" max="7458" width="18.5703125" style="1" customWidth="1"/>
    <col min="7459" max="7459" width="9.7109375" style="1" customWidth="1"/>
    <col min="7460" max="7461" width="15.7109375" style="1" customWidth="1"/>
    <col min="7462" max="7462" width="9.7109375" style="1" customWidth="1"/>
    <col min="7463" max="7463" width="22" style="1" customWidth="1"/>
    <col min="7464" max="7464" width="18.28515625" style="1" customWidth="1"/>
    <col min="7465" max="7465" width="9.7109375" style="1" customWidth="1"/>
    <col min="7466" max="7467" width="15.7109375" style="1" customWidth="1"/>
    <col min="7468" max="7468" width="9.7109375" style="1" customWidth="1"/>
    <col min="7469" max="7470" width="15.7109375" style="1" customWidth="1"/>
    <col min="7471" max="7471" width="9.7109375" style="1" customWidth="1"/>
    <col min="7472" max="7492" width="0" style="1" hidden="1" customWidth="1"/>
    <col min="7493" max="7493" width="12" style="1" customWidth="1"/>
    <col min="7494" max="7494" width="10.85546875" style="1" customWidth="1"/>
    <col min="7495" max="7495" width="13.85546875" style="1" customWidth="1"/>
    <col min="7496" max="7497" width="11.140625" style="1" customWidth="1"/>
    <col min="7498" max="7498" width="10.140625" style="1" customWidth="1"/>
    <col min="7499" max="7680" width="11.42578125" style="1"/>
    <col min="7681" max="7682" width="0" style="1" hidden="1" customWidth="1"/>
    <col min="7683" max="7683" width="10.42578125" style="1" customWidth="1"/>
    <col min="7684" max="7685" width="0" style="1" hidden="1" customWidth="1"/>
    <col min="7686" max="7686" width="38" style="1" customWidth="1"/>
    <col min="7687" max="7690" width="0" style="1" hidden="1" customWidth="1"/>
    <col min="7691" max="7692" width="11.42578125" style="1"/>
    <col min="7693" max="7693" width="17.85546875" style="1" customWidth="1"/>
    <col min="7694" max="7694" width="19.140625" style="1" customWidth="1"/>
    <col min="7695" max="7695" width="17.140625" style="1" customWidth="1"/>
    <col min="7696" max="7696" width="16.28515625" style="1" customWidth="1"/>
    <col min="7697" max="7697" width="17.28515625" style="1" customWidth="1"/>
    <col min="7698" max="7698" width="19.42578125" style="1" customWidth="1"/>
    <col min="7699" max="7699" width="50.7109375" style="1" customWidth="1"/>
    <col min="7700" max="7700" width="24" style="1" customWidth="1"/>
    <col min="7701" max="7701" width="20.7109375" style="1" customWidth="1"/>
    <col min="7702" max="7702" width="20.28515625" style="1" customWidth="1"/>
    <col min="7703" max="7703" width="9.7109375" style="1" customWidth="1"/>
    <col min="7704" max="7705" width="15.7109375" style="1" customWidth="1"/>
    <col min="7706" max="7706" width="9.7109375" style="1" customWidth="1"/>
    <col min="7707" max="7708" width="15.7109375" style="1" customWidth="1"/>
    <col min="7709" max="7709" width="9.7109375" style="1" customWidth="1"/>
    <col min="7710" max="7711" width="15.7109375" style="1" customWidth="1"/>
    <col min="7712" max="7712" width="9.7109375" style="1" customWidth="1"/>
    <col min="7713" max="7713" width="20" style="1" customWidth="1"/>
    <col min="7714" max="7714" width="18.5703125" style="1" customWidth="1"/>
    <col min="7715" max="7715" width="9.7109375" style="1" customWidth="1"/>
    <col min="7716" max="7717" width="15.7109375" style="1" customWidth="1"/>
    <col min="7718" max="7718" width="9.7109375" style="1" customWidth="1"/>
    <col min="7719" max="7719" width="22" style="1" customWidth="1"/>
    <col min="7720" max="7720" width="18.28515625" style="1" customWidth="1"/>
    <col min="7721" max="7721" width="9.7109375" style="1" customWidth="1"/>
    <col min="7722" max="7723" width="15.7109375" style="1" customWidth="1"/>
    <col min="7724" max="7724" width="9.7109375" style="1" customWidth="1"/>
    <col min="7725" max="7726" width="15.7109375" style="1" customWidth="1"/>
    <col min="7727" max="7727" width="9.7109375" style="1" customWidth="1"/>
    <col min="7728" max="7748" width="0" style="1" hidden="1" customWidth="1"/>
    <col min="7749" max="7749" width="12" style="1" customWidth="1"/>
    <col min="7750" max="7750" width="10.85546875" style="1" customWidth="1"/>
    <col min="7751" max="7751" width="13.85546875" style="1" customWidth="1"/>
    <col min="7752" max="7753" width="11.140625" style="1" customWidth="1"/>
    <col min="7754" max="7754" width="10.140625" style="1" customWidth="1"/>
    <col min="7755" max="7936" width="11.42578125" style="1"/>
    <col min="7937" max="7938" width="0" style="1" hidden="1" customWidth="1"/>
    <col min="7939" max="7939" width="10.42578125" style="1" customWidth="1"/>
    <col min="7940" max="7941" width="0" style="1" hidden="1" customWidth="1"/>
    <col min="7942" max="7942" width="38" style="1" customWidth="1"/>
    <col min="7943" max="7946" width="0" style="1" hidden="1" customWidth="1"/>
    <col min="7947" max="7948" width="11.42578125" style="1"/>
    <col min="7949" max="7949" width="17.85546875" style="1" customWidth="1"/>
    <col min="7950" max="7950" width="19.140625" style="1" customWidth="1"/>
    <col min="7951" max="7951" width="17.140625" style="1" customWidth="1"/>
    <col min="7952" max="7952" width="16.28515625" style="1" customWidth="1"/>
    <col min="7953" max="7953" width="17.28515625" style="1" customWidth="1"/>
    <col min="7954" max="7954" width="19.42578125" style="1" customWidth="1"/>
    <col min="7955" max="7955" width="50.7109375" style="1" customWidth="1"/>
    <col min="7956" max="7956" width="24" style="1" customWidth="1"/>
    <col min="7957" max="7957" width="20.7109375" style="1" customWidth="1"/>
    <col min="7958" max="7958" width="20.28515625" style="1" customWidth="1"/>
    <col min="7959" max="7959" width="9.7109375" style="1" customWidth="1"/>
    <col min="7960" max="7961" width="15.7109375" style="1" customWidth="1"/>
    <col min="7962" max="7962" width="9.7109375" style="1" customWidth="1"/>
    <col min="7963" max="7964" width="15.7109375" style="1" customWidth="1"/>
    <col min="7965" max="7965" width="9.7109375" style="1" customWidth="1"/>
    <col min="7966" max="7967" width="15.7109375" style="1" customWidth="1"/>
    <col min="7968" max="7968" width="9.7109375" style="1" customWidth="1"/>
    <col min="7969" max="7969" width="20" style="1" customWidth="1"/>
    <col min="7970" max="7970" width="18.5703125" style="1" customWidth="1"/>
    <col min="7971" max="7971" width="9.7109375" style="1" customWidth="1"/>
    <col min="7972" max="7973" width="15.7109375" style="1" customWidth="1"/>
    <col min="7974" max="7974" width="9.7109375" style="1" customWidth="1"/>
    <col min="7975" max="7975" width="22" style="1" customWidth="1"/>
    <col min="7976" max="7976" width="18.28515625" style="1" customWidth="1"/>
    <col min="7977" max="7977" width="9.7109375" style="1" customWidth="1"/>
    <col min="7978" max="7979" width="15.7109375" style="1" customWidth="1"/>
    <col min="7980" max="7980" width="9.7109375" style="1" customWidth="1"/>
    <col min="7981" max="7982" width="15.7109375" style="1" customWidth="1"/>
    <col min="7983" max="7983" width="9.7109375" style="1" customWidth="1"/>
    <col min="7984" max="8004" width="0" style="1" hidden="1" customWidth="1"/>
    <col min="8005" max="8005" width="12" style="1" customWidth="1"/>
    <col min="8006" max="8006" width="10.85546875" style="1" customWidth="1"/>
    <col min="8007" max="8007" width="13.85546875" style="1" customWidth="1"/>
    <col min="8008" max="8009" width="11.140625" style="1" customWidth="1"/>
    <col min="8010" max="8010" width="10.140625" style="1" customWidth="1"/>
    <col min="8011" max="8192" width="11.42578125" style="1"/>
    <col min="8193" max="8194" width="0" style="1" hidden="1" customWidth="1"/>
    <col min="8195" max="8195" width="10.42578125" style="1" customWidth="1"/>
    <col min="8196" max="8197" width="0" style="1" hidden="1" customWidth="1"/>
    <col min="8198" max="8198" width="38" style="1" customWidth="1"/>
    <col min="8199" max="8202" width="0" style="1" hidden="1" customWidth="1"/>
    <col min="8203" max="8204" width="11.42578125" style="1"/>
    <col min="8205" max="8205" width="17.85546875" style="1" customWidth="1"/>
    <col min="8206" max="8206" width="19.140625" style="1" customWidth="1"/>
    <col min="8207" max="8207" width="17.140625" style="1" customWidth="1"/>
    <col min="8208" max="8208" width="16.28515625" style="1" customWidth="1"/>
    <col min="8209" max="8209" width="17.28515625" style="1" customWidth="1"/>
    <col min="8210" max="8210" width="19.42578125" style="1" customWidth="1"/>
    <col min="8211" max="8211" width="50.7109375" style="1" customWidth="1"/>
    <col min="8212" max="8212" width="24" style="1" customWidth="1"/>
    <col min="8213" max="8213" width="20.7109375" style="1" customWidth="1"/>
    <col min="8214" max="8214" width="20.28515625" style="1" customWidth="1"/>
    <col min="8215" max="8215" width="9.7109375" style="1" customWidth="1"/>
    <col min="8216" max="8217" width="15.7109375" style="1" customWidth="1"/>
    <col min="8218" max="8218" width="9.7109375" style="1" customWidth="1"/>
    <col min="8219" max="8220" width="15.7109375" style="1" customWidth="1"/>
    <col min="8221" max="8221" width="9.7109375" style="1" customWidth="1"/>
    <col min="8222" max="8223" width="15.7109375" style="1" customWidth="1"/>
    <col min="8224" max="8224" width="9.7109375" style="1" customWidth="1"/>
    <col min="8225" max="8225" width="20" style="1" customWidth="1"/>
    <col min="8226" max="8226" width="18.5703125" style="1" customWidth="1"/>
    <col min="8227" max="8227" width="9.7109375" style="1" customWidth="1"/>
    <col min="8228" max="8229" width="15.7109375" style="1" customWidth="1"/>
    <col min="8230" max="8230" width="9.7109375" style="1" customWidth="1"/>
    <col min="8231" max="8231" width="22" style="1" customWidth="1"/>
    <col min="8232" max="8232" width="18.28515625" style="1" customWidth="1"/>
    <col min="8233" max="8233" width="9.7109375" style="1" customWidth="1"/>
    <col min="8234" max="8235" width="15.7109375" style="1" customWidth="1"/>
    <col min="8236" max="8236" width="9.7109375" style="1" customWidth="1"/>
    <col min="8237" max="8238" width="15.7109375" style="1" customWidth="1"/>
    <col min="8239" max="8239" width="9.7109375" style="1" customWidth="1"/>
    <col min="8240" max="8260" width="0" style="1" hidden="1" customWidth="1"/>
    <col min="8261" max="8261" width="12" style="1" customWidth="1"/>
    <col min="8262" max="8262" width="10.85546875" style="1" customWidth="1"/>
    <col min="8263" max="8263" width="13.85546875" style="1" customWidth="1"/>
    <col min="8264" max="8265" width="11.140625" style="1" customWidth="1"/>
    <col min="8266" max="8266" width="10.140625" style="1" customWidth="1"/>
    <col min="8267" max="8448" width="11.42578125" style="1"/>
    <col min="8449" max="8450" width="0" style="1" hidden="1" customWidth="1"/>
    <col min="8451" max="8451" width="10.42578125" style="1" customWidth="1"/>
    <col min="8452" max="8453" width="0" style="1" hidden="1" customWidth="1"/>
    <col min="8454" max="8454" width="38" style="1" customWidth="1"/>
    <col min="8455" max="8458" width="0" style="1" hidden="1" customWidth="1"/>
    <col min="8459" max="8460" width="11.42578125" style="1"/>
    <col min="8461" max="8461" width="17.85546875" style="1" customWidth="1"/>
    <col min="8462" max="8462" width="19.140625" style="1" customWidth="1"/>
    <col min="8463" max="8463" width="17.140625" style="1" customWidth="1"/>
    <col min="8464" max="8464" width="16.28515625" style="1" customWidth="1"/>
    <col min="8465" max="8465" width="17.28515625" style="1" customWidth="1"/>
    <col min="8466" max="8466" width="19.42578125" style="1" customWidth="1"/>
    <col min="8467" max="8467" width="50.7109375" style="1" customWidth="1"/>
    <col min="8468" max="8468" width="24" style="1" customWidth="1"/>
    <col min="8469" max="8469" width="20.7109375" style="1" customWidth="1"/>
    <col min="8470" max="8470" width="20.28515625" style="1" customWidth="1"/>
    <col min="8471" max="8471" width="9.7109375" style="1" customWidth="1"/>
    <col min="8472" max="8473" width="15.7109375" style="1" customWidth="1"/>
    <col min="8474" max="8474" width="9.7109375" style="1" customWidth="1"/>
    <col min="8475" max="8476" width="15.7109375" style="1" customWidth="1"/>
    <col min="8477" max="8477" width="9.7109375" style="1" customWidth="1"/>
    <col min="8478" max="8479" width="15.7109375" style="1" customWidth="1"/>
    <col min="8480" max="8480" width="9.7109375" style="1" customWidth="1"/>
    <col min="8481" max="8481" width="20" style="1" customWidth="1"/>
    <col min="8482" max="8482" width="18.5703125" style="1" customWidth="1"/>
    <col min="8483" max="8483" width="9.7109375" style="1" customWidth="1"/>
    <col min="8484" max="8485" width="15.7109375" style="1" customWidth="1"/>
    <col min="8486" max="8486" width="9.7109375" style="1" customWidth="1"/>
    <col min="8487" max="8487" width="22" style="1" customWidth="1"/>
    <col min="8488" max="8488" width="18.28515625" style="1" customWidth="1"/>
    <col min="8489" max="8489" width="9.7109375" style="1" customWidth="1"/>
    <col min="8490" max="8491" width="15.7109375" style="1" customWidth="1"/>
    <col min="8492" max="8492" width="9.7109375" style="1" customWidth="1"/>
    <col min="8493" max="8494" width="15.7109375" style="1" customWidth="1"/>
    <col min="8495" max="8495" width="9.7109375" style="1" customWidth="1"/>
    <col min="8496" max="8516" width="0" style="1" hidden="1" customWidth="1"/>
    <col min="8517" max="8517" width="12" style="1" customWidth="1"/>
    <col min="8518" max="8518" width="10.85546875" style="1" customWidth="1"/>
    <col min="8519" max="8519" width="13.85546875" style="1" customWidth="1"/>
    <col min="8520" max="8521" width="11.140625" style="1" customWidth="1"/>
    <col min="8522" max="8522" width="10.140625" style="1" customWidth="1"/>
    <col min="8523" max="8704" width="11.42578125" style="1"/>
    <col min="8705" max="8706" width="0" style="1" hidden="1" customWidth="1"/>
    <col min="8707" max="8707" width="10.42578125" style="1" customWidth="1"/>
    <col min="8708" max="8709" width="0" style="1" hidden="1" customWidth="1"/>
    <col min="8710" max="8710" width="38" style="1" customWidth="1"/>
    <col min="8711" max="8714" width="0" style="1" hidden="1" customWidth="1"/>
    <col min="8715" max="8716" width="11.42578125" style="1"/>
    <col min="8717" max="8717" width="17.85546875" style="1" customWidth="1"/>
    <col min="8718" max="8718" width="19.140625" style="1" customWidth="1"/>
    <col min="8719" max="8719" width="17.140625" style="1" customWidth="1"/>
    <col min="8720" max="8720" width="16.28515625" style="1" customWidth="1"/>
    <col min="8721" max="8721" width="17.28515625" style="1" customWidth="1"/>
    <col min="8722" max="8722" width="19.42578125" style="1" customWidth="1"/>
    <col min="8723" max="8723" width="50.7109375" style="1" customWidth="1"/>
    <col min="8724" max="8724" width="24" style="1" customWidth="1"/>
    <col min="8725" max="8725" width="20.7109375" style="1" customWidth="1"/>
    <col min="8726" max="8726" width="20.28515625" style="1" customWidth="1"/>
    <col min="8727" max="8727" width="9.7109375" style="1" customWidth="1"/>
    <col min="8728" max="8729" width="15.7109375" style="1" customWidth="1"/>
    <col min="8730" max="8730" width="9.7109375" style="1" customWidth="1"/>
    <col min="8731" max="8732" width="15.7109375" style="1" customWidth="1"/>
    <col min="8733" max="8733" width="9.7109375" style="1" customWidth="1"/>
    <col min="8734" max="8735" width="15.7109375" style="1" customWidth="1"/>
    <col min="8736" max="8736" width="9.7109375" style="1" customWidth="1"/>
    <col min="8737" max="8737" width="20" style="1" customWidth="1"/>
    <col min="8738" max="8738" width="18.5703125" style="1" customWidth="1"/>
    <col min="8739" max="8739" width="9.7109375" style="1" customWidth="1"/>
    <col min="8740" max="8741" width="15.7109375" style="1" customWidth="1"/>
    <col min="8742" max="8742" width="9.7109375" style="1" customWidth="1"/>
    <col min="8743" max="8743" width="22" style="1" customWidth="1"/>
    <col min="8744" max="8744" width="18.28515625" style="1" customWidth="1"/>
    <col min="8745" max="8745" width="9.7109375" style="1" customWidth="1"/>
    <col min="8746" max="8747" width="15.7109375" style="1" customWidth="1"/>
    <col min="8748" max="8748" width="9.7109375" style="1" customWidth="1"/>
    <col min="8749" max="8750" width="15.7109375" style="1" customWidth="1"/>
    <col min="8751" max="8751" width="9.7109375" style="1" customWidth="1"/>
    <col min="8752" max="8772" width="0" style="1" hidden="1" customWidth="1"/>
    <col min="8773" max="8773" width="12" style="1" customWidth="1"/>
    <col min="8774" max="8774" width="10.85546875" style="1" customWidth="1"/>
    <col min="8775" max="8775" width="13.85546875" style="1" customWidth="1"/>
    <col min="8776" max="8777" width="11.140625" style="1" customWidth="1"/>
    <col min="8778" max="8778" width="10.140625" style="1" customWidth="1"/>
    <col min="8779" max="8960" width="11.42578125" style="1"/>
    <col min="8961" max="8962" width="0" style="1" hidden="1" customWidth="1"/>
    <col min="8963" max="8963" width="10.42578125" style="1" customWidth="1"/>
    <col min="8964" max="8965" width="0" style="1" hidden="1" customWidth="1"/>
    <col min="8966" max="8966" width="38" style="1" customWidth="1"/>
    <col min="8967" max="8970" width="0" style="1" hidden="1" customWidth="1"/>
    <col min="8971" max="8972" width="11.42578125" style="1"/>
    <col min="8973" max="8973" width="17.85546875" style="1" customWidth="1"/>
    <col min="8974" max="8974" width="19.140625" style="1" customWidth="1"/>
    <col min="8975" max="8975" width="17.140625" style="1" customWidth="1"/>
    <col min="8976" max="8976" width="16.28515625" style="1" customWidth="1"/>
    <col min="8977" max="8977" width="17.28515625" style="1" customWidth="1"/>
    <col min="8978" max="8978" width="19.42578125" style="1" customWidth="1"/>
    <col min="8979" max="8979" width="50.7109375" style="1" customWidth="1"/>
    <col min="8980" max="8980" width="24" style="1" customWidth="1"/>
    <col min="8981" max="8981" width="20.7109375" style="1" customWidth="1"/>
    <col min="8982" max="8982" width="20.28515625" style="1" customWidth="1"/>
    <col min="8983" max="8983" width="9.7109375" style="1" customWidth="1"/>
    <col min="8984" max="8985" width="15.7109375" style="1" customWidth="1"/>
    <col min="8986" max="8986" width="9.7109375" style="1" customWidth="1"/>
    <col min="8987" max="8988" width="15.7109375" style="1" customWidth="1"/>
    <col min="8989" max="8989" width="9.7109375" style="1" customWidth="1"/>
    <col min="8990" max="8991" width="15.7109375" style="1" customWidth="1"/>
    <col min="8992" max="8992" width="9.7109375" style="1" customWidth="1"/>
    <col min="8993" max="8993" width="20" style="1" customWidth="1"/>
    <col min="8994" max="8994" width="18.5703125" style="1" customWidth="1"/>
    <col min="8995" max="8995" width="9.7109375" style="1" customWidth="1"/>
    <col min="8996" max="8997" width="15.7109375" style="1" customWidth="1"/>
    <col min="8998" max="8998" width="9.7109375" style="1" customWidth="1"/>
    <col min="8999" max="8999" width="22" style="1" customWidth="1"/>
    <col min="9000" max="9000" width="18.28515625" style="1" customWidth="1"/>
    <col min="9001" max="9001" width="9.7109375" style="1" customWidth="1"/>
    <col min="9002" max="9003" width="15.7109375" style="1" customWidth="1"/>
    <col min="9004" max="9004" width="9.7109375" style="1" customWidth="1"/>
    <col min="9005" max="9006" width="15.7109375" style="1" customWidth="1"/>
    <col min="9007" max="9007" width="9.7109375" style="1" customWidth="1"/>
    <col min="9008" max="9028" width="0" style="1" hidden="1" customWidth="1"/>
    <col min="9029" max="9029" width="12" style="1" customWidth="1"/>
    <col min="9030" max="9030" width="10.85546875" style="1" customWidth="1"/>
    <col min="9031" max="9031" width="13.85546875" style="1" customWidth="1"/>
    <col min="9032" max="9033" width="11.140625" style="1" customWidth="1"/>
    <col min="9034" max="9034" width="10.140625" style="1" customWidth="1"/>
    <col min="9035" max="9216" width="11.42578125" style="1"/>
    <col min="9217" max="9218" width="0" style="1" hidden="1" customWidth="1"/>
    <col min="9219" max="9219" width="10.42578125" style="1" customWidth="1"/>
    <col min="9220" max="9221" width="0" style="1" hidden="1" customWidth="1"/>
    <col min="9222" max="9222" width="38" style="1" customWidth="1"/>
    <col min="9223" max="9226" width="0" style="1" hidden="1" customWidth="1"/>
    <col min="9227" max="9228" width="11.42578125" style="1"/>
    <col min="9229" max="9229" width="17.85546875" style="1" customWidth="1"/>
    <col min="9230" max="9230" width="19.140625" style="1" customWidth="1"/>
    <col min="9231" max="9231" width="17.140625" style="1" customWidth="1"/>
    <col min="9232" max="9232" width="16.28515625" style="1" customWidth="1"/>
    <col min="9233" max="9233" width="17.28515625" style="1" customWidth="1"/>
    <col min="9234" max="9234" width="19.42578125" style="1" customWidth="1"/>
    <col min="9235" max="9235" width="50.7109375" style="1" customWidth="1"/>
    <col min="9236" max="9236" width="24" style="1" customWidth="1"/>
    <col min="9237" max="9237" width="20.7109375" style="1" customWidth="1"/>
    <col min="9238" max="9238" width="20.28515625" style="1" customWidth="1"/>
    <col min="9239" max="9239" width="9.7109375" style="1" customWidth="1"/>
    <col min="9240" max="9241" width="15.7109375" style="1" customWidth="1"/>
    <col min="9242" max="9242" width="9.7109375" style="1" customWidth="1"/>
    <col min="9243" max="9244" width="15.7109375" style="1" customWidth="1"/>
    <col min="9245" max="9245" width="9.7109375" style="1" customWidth="1"/>
    <col min="9246" max="9247" width="15.7109375" style="1" customWidth="1"/>
    <col min="9248" max="9248" width="9.7109375" style="1" customWidth="1"/>
    <col min="9249" max="9249" width="20" style="1" customWidth="1"/>
    <col min="9250" max="9250" width="18.5703125" style="1" customWidth="1"/>
    <col min="9251" max="9251" width="9.7109375" style="1" customWidth="1"/>
    <col min="9252" max="9253" width="15.7109375" style="1" customWidth="1"/>
    <col min="9254" max="9254" width="9.7109375" style="1" customWidth="1"/>
    <col min="9255" max="9255" width="22" style="1" customWidth="1"/>
    <col min="9256" max="9256" width="18.28515625" style="1" customWidth="1"/>
    <col min="9257" max="9257" width="9.7109375" style="1" customWidth="1"/>
    <col min="9258" max="9259" width="15.7109375" style="1" customWidth="1"/>
    <col min="9260" max="9260" width="9.7109375" style="1" customWidth="1"/>
    <col min="9261" max="9262" width="15.7109375" style="1" customWidth="1"/>
    <col min="9263" max="9263" width="9.7109375" style="1" customWidth="1"/>
    <col min="9264" max="9284" width="0" style="1" hidden="1" customWidth="1"/>
    <col min="9285" max="9285" width="12" style="1" customWidth="1"/>
    <col min="9286" max="9286" width="10.85546875" style="1" customWidth="1"/>
    <col min="9287" max="9287" width="13.85546875" style="1" customWidth="1"/>
    <col min="9288" max="9289" width="11.140625" style="1" customWidth="1"/>
    <col min="9290" max="9290" width="10.140625" style="1" customWidth="1"/>
    <col min="9291" max="9472" width="11.42578125" style="1"/>
    <col min="9473" max="9474" width="0" style="1" hidden="1" customWidth="1"/>
    <col min="9475" max="9475" width="10.42578125" style="1" customWidth="1"/>
    <col min="9476" max="9477" width="0" style="1" hidden="1" customWidth="1"/>
    <col min="9478" max="9478" width="38" style="1" customWidth="1"/>
    <col min="9479" max="9482" width="0" style="1" hidden="1" customWidth="1"/>
    <col min="9483" max="9484" width="11.42578125" style="1"/>
    <col min="9485" max="9485" width="17.85546875" style="1" customWidth="1"/>
    <col min="9486" max="9486" width="19.140625" style="1" customWidth="1"/>
    <col min="9487" max="9487" width="17.140625" style="1" customWidth="1"/>
    <col min="9488" max="9488" width="16.28515625" style="1" customWidth="1"/>
    <col min="9489" max="9489" width="17.28515625" style="1" customWidth="1"/>
    <col min="9490" max="9490" width="19.42578125" style="1" customWidth="1"/>
    <col min="9491" max="9491" width="50.7109375" style="1" customWidth="1"/>
    <col min="9492" max="9492" width="24" style="1" customWidth="1"/>
    <col min="9493" max="9493" width="20.7109375" style="1" customWidth="1"/>
    <col min="9494" max="9494" width="20.28515625" style="1" customWidth="1"/>
    <col min="9495" max="9495" width="9.7109375" style="1" customWidth="1"/>
    <col min="9496" max="9497" width="15.7109375" style="1" customWidth="1"/>
    <col min="9498" max="9498" width="9.7109375" style="1" customWidth="1"/>
    <col min="9499" max="9500" width="15.7109375" style="1" customWidth="1"/>
    <col min="9501" max="9501" width="9.7109375" style="1" customWidth="1"/>
    <col min="9502" max="9503" width="15.7109375" style="1" customWidth="1"/>
    <col min="9504" max="9504" width="9.7109375" style="1" customWidth="1"/>
    <col min="9505" max="9505" width="20" style="1" customWidth="1"/>
    <col min="9506" max="9506" width="18.5703125" style="1" customWidth="1"/>
    <col min="9507" max="9507" width="9.7109375" style="1" customWidth="1"/>
    <col min="9508" max="9509" width="15.7109375" style="1" customWidth="1"/>
    <col min="9510" max="9510" width="9.7109375" style="1" customWidth="1"/>
    <col min="9511" max="9511" width="22" style="1" customWidth="1"/>
    <col min="9512" max="9512" width="18.28515625" style="1" customWidth="1"/>
    <col min="9513" max="9513" width="9.7109375" style="1" customWidth="1"/>
    <col min="9514" max="9515" width="15.7109375" style="1" customWidth="1"/>
    <col min="9516" max="9516" width="9.7109375" style="1" customWidth="1"/>
    <col min="9517" max="9518" width="15.7109375" style="1" customWidth="1"/>
    <col min="9519" max="9519" width="9.7109375" style="1" customWidth="1"/>
    <col min="9520" max="9540" width="0" style="1" hidden="1" customWidth="1"/>
    <col min="9541" max="9541" width="12" style="1" customWidth="1"/>
    <col min="9542" max="9542" width="10.85546875" style="1" customWidth="1"/>
    <col min="9543" max="9543" width="13.85546875" style="1" customWidth="1"/>
    <col min="9544" max="9545" width="11.140625" style="1" customWidth="1"/>
    <col min="9546" max="9546" width="10.140625" style="1" customWidth="1"/>
    <col min="9547" max="9728" width="11.42578125" style="1"/>
    <col min="9729" max="9730" width="0" style="1" hidden="1" customWidth="1"/>
    <col min="9731" max="9731" width="10.42578125" style="1" customWidth="1"/>
    <col min="9732" max="9733" width="0" style="1" hidden="1" customWidth="1"/>
    <col min="9734" max="9734" width="38" style="1" customWidth="1"/>
    <col min="9735" max="9738" width="0" style="1" hidden="1" customWidth="1"/>
    <col min="9739" max="9740" width="11.42578125" style="1"/>
    <col min="9741" max="9741" width="17.85546875" style="1" customWidth="1"/>
    <col min="9742" max="9742" width="19.140625" style="1" customWidth="1"/>
    <col min="9743" max="9743" width="17.140625" style="1" customWidth="1"/>
    <col min="9744" max="9744" width="16.28515625" style="1" customWidth="1"/>
    <col min="9745" max="9745" width="17.28515625" style="1" customWidth="1"/>
    <col min="9746" max="9746" width="19.42578125" style="1" customWidth="1"/>
    <col min="9747" max="9747" width="50.7109375" style="1" customWidth="1"/>
    <col min="9748" max="9748" width="24" style="1" customWidth="1"/>
    <col min="9749" max="9749" width="20.7109375" style="1" customWidth="1"/>
    <col min="9750" max="9750" width="20.28515625" style="1" customWidth="1"/>
    <col min="9751" max="9751" width="9.7109375" style="1" customWidth="1"/>
    <col min="9752" max="9753" width="15.7109375" style="1" customWidth="1"/>
    <col min="9754" max="9754" width="9.7109375" style="1" customWidth="1"/>
    <col min="9755" max="9756" width="15.7109375" style="1" customWidth="1"/>
    <col min="9757" max="9757" width="9.7109375" style="1" customWidth="1"/>
    <col min="9758" max="9759" width="15.7109375" style="1" customWidth="1"/>
    <col min="9760" max="9760" width="9.7109375" style="1" customWidth="1"/>
    <col min="9761" max="9761" width="20" style="1" customWidth="1"/>
    <col min="9762" max="9762" width="18.5703125" style="1" customWidth="1"/>
    <col min="9763" max="9763" width="9.7109375" style="1" customWidth="1"/>
    <col min="9764" max="9765" width="15.7109375" style="1" customWidth="1"/>
    <col min="9766" max="9766" width="9.7109375" style="1" customWidth="1"/>
    <col min="9767" max="9767" width="22" style="1" customWidth="1"/>
    <col min="9768" max="9768" width="18.28515625" style="1" customWidth="1"/>
    <col min="9769" max="9769" width="9.7109375" style="1" customWidth="1"/>
    <col min="9770" max="9771" width="15.7109375" style="1" customWidth="1"/>
    <col min="9772" max="9772" width="9.7109375" style="1" customWidth="1"/>
    <col min="9773" max="9774" width="15.7109375" style="1" customWidth="1"/>
    <col min="9775" max="9775" width="9.7109375" style="1" customWidth="1"/>
    <col min="9776" max="9796" width="0" style="1" hidden="1" customWidth="1"/>
    <col min="9797" max="9797" width="12" style="1" customWidth="1"/>
    <col min="9798" max="9798" width="10.85546875" style="1" customWidth="1"/>
    <col min="9799" max="9799" width="13.85546875" style="1" customWidth="1"/>
    <col min="9800" max="9801" width="11.140625" style="1" customWidth="1"/>
    <col min="9802" max="9802" width="10.140625" style="1" customWidth="1"/>
    <col min="9803" max="9984" width="11.42578125" style="1"/>
    <col min="9985" max="9986" width="0" style="1" hidden="1" customWidth="1"/>
    <col min="9987" max="9987" width="10.42578125" style="1" customWidth="1"/>
    <col min="9988" max="9989" width="0" style="1" hidden="1" customWidth="1"/>
    <col min="9990" max="9990" width="38" style="1" customWidth="1"/>
    <col min="9991" max="9994" width="0" style="1" hidden="1" customWidth="1"/>
    <col min="9995" max="9996" width="11.42578125" style="1"/>
    <col min="9997" max="9997" width="17.85546875" style="1" customWidth="1"/>
    <col min="9998" max="9998" width="19.140625" style="1" customWidth="1"/>
    <col min="9999" max="9999" width="17.140625" style="1" customWidth="1"/>
    <col min="10000" max="10000" width="16.28515625" style="1" customWidth="1"/>
    <col min="10001" max="10001" width="17.28515625" style="1" customWidth="1"/>
    <col min="10002" max="10002" width="19.42578125" style="1" customWidth="1"/>
    <col min="10003" max="10003" width="50.7109375" style="1" customWidth="1"/>
    <col min="10004" max="10004" width="24" style="1" customWidth="1"/>
    <col min="10005" max="10005" width="20.7109375" style="1" customWidth="1"/>
    <col min="10006" max="10006" width="20.28515625" style="1" customWidth="1"/>
    <col min="10007" max="10007" width="9.7109375" style="1" customWidth="1"/>
    <col min="10008" max="10009" width="15.7109375" style="1" customWidth="1"/>
    <col min="10010" max="10010" width="9.7109375" style="1" customWidth="1"/>
    <col min="10011" max="10012" width="15.7109375" style="1" customWidth="1"/>
    <col min="10013" max="10013" width="9.7109375" style="1" customWidth="1"/>
    <col min="10014" max="10015" width="15.7109375" style="1" customWidth="1"/>
    <col min="10016" max="10016" width="9.7109375" style="1" customWidth="1"/>
    <col min="10017" max="10017" width="20" style="1" customWidth="1"/>
    <col min="10018" max="10018" width="18.5703125" style="1" customWidth="1"/>
    <col min="10019" max="10019" width="9.7109375" style="1" customWidth="1"/>
    <col min="10020" max="10021" width="15.7109375" style="1" customWidth="1"/>
    <col min="10022" max="10022" width="9.7109375" style="1" customWidth="1"/>
    <col min="10023" max="10023" width="22" style="1" customWidth="1"/>
    <col min="10024" max="10024" width="18.28515625" style="1" customWidth="1"/>
    <col min="10025" max="10025" width="9.7109375" style="1" customWidth="1"/>
    <col min="10026" max="10027" width="15.7109375" style="1" customWidth="1"/>
    <col min="10028" max="10028" width="9.7109375" style="1" customWidth="1"/>
    <col min="10029" max="10030" width="15.7109375" style="1" customWidth="1"/>
    <col min="10031" max="10031" width="9.7109375" style="1" customWidth="1"/>
    <col min="10032" max="10052" width="0" style="1" hidden="1" customWidth="1"/>
    <col min="10053" max="10053" width="12" style="1" customWidth="1"/>
    <col min="10054" max="10054" width="10.85546875" style="1" customWidth="1"/>
    <col min="10055" max="10055" width="13.85546875" style="1" customWidth="1"/>
    <col min="10056" max="10057" width="11.140625" style="1" customWidth="1"/>
    <col min="10058" max="10058" width="10.140625" style="1" customWidth="1"/>
    <col min="10059" max="10240" width="11.42578125" style="1"/>
    <col min="10241" max="10242" width="0" style="1" hidden="1" customWidth="1"/>
    <col min="10243" max="10243" width="10.42578125" style="1" customWidth="1"/>
    <col min="10244" max="10245" width="0" style="1" hidden="1" customWidth="1"/>
    <col min="10246" max="10246" width="38" style="1" customWidth="1"/>
    <col min="10247" max="10250" width="0" style="1" hidden="1" customWidth="1"/>
    <col min="10251" max="10252" width="11.42578125" style="1"/>
    <col min="10253" max="10253" width="17.85546875" style="1" customWidth="1"/>
    <col min="10254" max="10254" width="19.140625" style="1" customWidth="1"/>
    <col min="10255" max="10255" width="17.140625" style="1" customWidth="1"/>
    <col min="10256" max="10256" width="16.28515625" style="1" customWidth="1"/>
    <col min="10257" max="10257" width="17.28515625" style="1" customWidth="1"/>
    <col min="10258" max="10258" width="19.42578125" style="1" customWidth="1"/>
    <col min="10259" max="10259" width="50.7109375" style="1" customWidth="1"/>
    <col min="10260" max="10260" width="24" style="1" customWidth="1"/>
    <col min="10261" max="10261" width="20.7109375" style="1" customWidth="1"/>
    <col min="10262" max="10262" width="20.28515625" style="1" customWidth="1"/>
    <col min="10263" max="10263" width="9.7109375" style="1" customWidth="1"/>
    <col min="10264" max="10265" width="15.7109375" style="1" customWidth="1"/>
    <col min="10266" max="10266" width="9.7109375" style="1" customWidth="1"/>
    <col min="10267" max="10268" width="15.7109375" style="1" customWidth="1"/>
    <col min="10269" max="10269" width="9.7109375" style="1" customWidth="1"/>
    <col min="10270" max="10271" width="15.7109375" style="1" customWidth="1"/>
    <col min="10272" max="10272" width="9.7109375" style="1" customWidth="1"/>
    <col min="10273" max="10273" width="20" style="1" customWidth="1"/>
    <col min="10274" max="10274" width="18.5703125" style="1" customWidth="1"/>
    <col min="10275" max="10275" width="9.7109375" style="1" customWidth="1"/>
    <col min="10276" max="10277" width="15.7109375" style="1" customWidth="1"/>
    <col min="10278" max="10278" width="9.7109375" style="1" customWidth="1"/>
    <col min="10279" max="10279" width="22" style="1" customWidth="1"/>
    <col min="10280" max="10280" width="18.28515625" style="1" customWidth="1"/>
    <col min="10281" max="10281" width="9.7109375" style="1" customWidth="1"/>
    <col min="10282" max="10283" width="15.7109375" style="1" customWidth="1"/>
    <col min="10284" max="10284" width="9.7109375" style="1" customWidth="1"/>
    <col min="10285" max="10286" width="15.7109375" style="1" customWidth="1"/>
    <col min="10287" max="10287" width="9.7109375" style="1" customWidth="1"/>
    <col min="10288" max="10308" width="0" style="1" hidden="1" customWidth="1"/>
    <col min="10309" max="10309" width="12" style="1" customWidth="1"/>
    <col min="10310" max="10310" width="10.85546875" style="1" customWidth="1"/>
    <col min="10311" max="10311" width="13.85546875" style="1" customWidth="1"/>
    <col min="10312" max="10313" width="11.140625" style="1" customWidth="1"/>
    <col min="10314" max="10314" width="10.140625" style="1" customWidth="1"/>
    <col min="10315" max="10496" width="11.42578125" style="1"/>
    <col min="10497" max="10498" width="0" style="1" hidden="1" customWidth="1"/>
    <col min="10499" max="10499" width="10.42578125" style="1" customWidth="1"/>
    <col min="10500" max="10501" width="0" style="1" hidden="1" customWidth="1"/>
    <col min="10502" max="10502" width="38" style="1" customWidth="1"/>
    <col min="10503" max="10506" width="0" style="1" hidden="1" customWidth="1"/>
    <col min="10507" max="10508" width="11.42578125" style="1"/>
    <col min="10509" max="10509" width="17.85546875" style="1" customWidth="1"/>
    <col min="10510" max="10510" width="19.140625" style="1" customWidth="1"/>
    <col min="10511" max="10511" width="17.140625" style="1" customWidth="1"/>
    <col min="10512" max="10512" width="16.28515625" style="1" customWidth="1"/>
    <col min="10513" max="10513" width="17.28515625" style="1" customWidth="1"/>
    <col min="10514" max="10514" width="19.42578125" style="1" customWidth="1"/>
    <col min="10515" max="10515" width="50.7109375" style="1" customWidth="1"/>
    <col min="10516" max="10516" width="24" style="1" customWidth="1"/>
    <col min="10517" max="10517" width="20.7109375" style="1" customWidth="1"/>
    <col min="10518" max="10518" width="20.28515625" style="1" customWidth="1"/>
    <col min="10519" max="10519" width="9.7109375" style="1" customWidth="1"/>
    <col min="10520" max="10521" width="15.7109375" style="1" customWidth="1"/>
    <col min="10522" max="10522" width="9.7109375" style="1" customWidth="1"/>
    <col min="10523" max="10524" width="15.7109375" style="1" customWidth="1"/>
    <col min="10525" max="10525" width="9.7109375" style="1" customWidth="1"/>
    <col min="10526" max="10527" width="15.7109375" style="1" customWidth="1"/>
    <col min="10528" max="10528" width="9.7109375" style="1" customWidth="1"/>
    <col min="10529" max="10529" width="20" style="1" customWidth="1"/>
    <col min="10530" max="10530" width="18.5703125" style="1" customWidth="1"/>
    <col min="10531" max="10531" width="9.7109375" style="1" customWidth="1"/>
    <col min="10532" max="10533" width="15.7109375" style="1" customWidth="1"/>
    <col min="10534" max="10534" width="9.7109375" style="1" customWidth="1"/>
    <col min="10535" max="10535" width="22" style="1" customWidth="1"/>
    <col min="10536" max="10536" width="18.28515625" style="1" customWidth="1"/>
    <col min="10537" max="10537" width="9.7109375" style="1" customWidth="1"/>
    <col min="10538" max="10539" width="15.7109375" style="1" customWidth="1"/>
    <col min="10540" max="10540" width="9.7109375" style="1" customWidth="1"/>
    <col min="10541" max="10542" width="15.7109375" style="1" customWidth="1"/>
    <col min="10543" max="10543" width="9.7109375" style="1" customWidth="1"/>
    <col min="10544" max="10564" width="0" style="1" hidden="1" customWidth="1"/>
    <col min="10565" max="10565" width="12" style="1" customWidth="1"/>
    <col min="10566" max="10566" width="10.85546875" style="1" customWidth="1"/>
    <col min="10567" max="10567" width="13.85546875" style="1" customWidth="1"/>
    <col min="10568" max="10569" width="11.140625" style="1" customWidth="1"/>
    <col min="10570" max="10570" width="10.140625" style="1" customWidth="1"/>
    <col min="10571" max="10752" width="11.42578125" style="1"/>
    <col min="10753" max="10754" width="0" style="1" hidden="1" customWidth="1"/>
    <col min="10755" max="10755" width="10.42578125" style="1" customWidth="1"/>
    <col min="10756" max="10757" width="0" style="1" hidden="1" customWidth="1"/>
    <col min="10758" max="10758" width="38" style="1" customWidth="1"/>
    <col min="10759" max="10762" width="0" style="1" hidden="1" customWidth="1"/>
    <col min="10763" max="10764" width="11.42578125" style="1"/>
    <col min="10765" max="10765" width="17.85546875" style="1" customWidth="1"/>
    <col min="10766" max="10766" width="19.140625" style="1" customWidth="1"/>
    <col min="10767" max="10767" width="17.140625" style="1" customWidth="1"/>
    <col min="10768" max="10768" width="16.28515625" style="1" customWidth="1"/>
    <col min="10769" max="10769" width="17.28515625" style="1" customWidth="1"/>
    <col min="10770" max="10770" width="19.42578125" style="1" customWidth="1"/>
    <col min="10771" max="10771" width="50.7109375" style="1" customWidth="1"/>
    <col min="10772" max="10772" width="24" style="1" customWidth="1"/>
    <col min="10773" max="10773" width="20.7109375" style="1" customWidth="1"/>
    <col min="10774" max="10774" width="20.28515625" style="1" customWidth="1"/>
    <col min="10775" max="10775" width="9.7109375" style="1" customWidth="1"/>
    <col min="10776" max="10777" width="15.7109375" style="1" customWidth="1"/>
    <col min="10778" max="10778" width="9.7109375" style="1" customWidth="1"/>
    <col min="10779" max="10780" width="15.7109375" style="1" customWidth="1"/>
    <col min="10781" max="10781" width="9.7109375" style="1" customWidth="1"/>
    <col min="10782" max="10783" width="15.7109375" style="1" customWidth="1"/>
    <col min="10784" max="10784" width="9.7109375" style="1" customWidth="1"/>
    <col min="10785" max="10785" width="20" style="1" customWidth="1"/>
    <col min="10786" max="10786" width="18.5703125" style="1" customWidth="1"/>
    <col min="10787" max="10787" width="9.7109375" style="1" customWidth="1"/>
    <col min="10788" max="10789" width="15.7109375" style="1" customWidth="1"/>
    <col min="10790" max="10790" width="9.7109375" style="1" customWidth="1"/>
    <col min="10791" max="10791" width="22" style="1" customWidth="1"/>
    <col min="10792" max="10792" width="18.28515625" style="1" customWidth="1"/>
    <col min="10793" max="10793" width="9.7109375" style="1" customWidth="1"/>
    <col min="10794" max="10795" width="15.7109375" style="1" customWidth="1"/>
    <col min="10796" max="10796" width="9.7109375" style="1" customWidth="1"/>
    <col min="10797" max="10798" width="15.7109375" style="1" customWidth="1"/>
    <col min="10799" max="10799" width="9.7109375" style="1" customWidth="1"/>
    <col min="10800" max="10820" width="0" style="1" hidden="1" customWidth="1"/>
    <col min="10821" max="10821" width="12" style="1" customWidth="1"/>
    <col min="10822" max="10822" width="10.85546875" style="1" customWidth="1"/>
    <col min="10823" max="10823" width="13.85546875" style="1" customWidth="1"/>
    <col min="10824" max="10825" width="11.140625" style="1" customWidth="1"/>
    <col min="10826" max="10826" width="10.140625" style="1" customWidth="1"/>
    <col min="10827" max="11008" width="11.42578125" style="1"/>
    <col min="11009" max="11010" width="0" style="1" hidden="1" customWidth="1"/>
    <col min="11011" max="11011" width="10.42578125" style="1" customWidth="1"/>
    <col min="11012" max="11013" width="0" style="1" hidden="1" customWidth="1"/>
    <col min="11014" max="11014" width="38" style="1" customWidth="1"/>
    <col min="11015" max="11018" width="0" style="1" hidden="1" customWidth="1"/>
    <col min="11019" max="11020" width="11.42578125" style="1"/>
    <col min="11021" max="11021" width="17.85546875" style="1" customWidth="1"/>
    <col min="11022" max="11022" width="19.140625" style="1" customWidth="1"/>
    <col min="11023" max="11023" width="17.140625" style="1" customWidth="1"/>
    <col min="11024" max="11024" width="16.28515625" style="1" customWidth="1"/>
    <col min="11025" max="11025" width="17.28515625" style="1" customWidth="1"/>
    <col min="11026" max="11026" width="19.42578125" style="1" customWidth="1"/>
    <col min="11027" max="11027" width="50.7109375" style="1" customWidth="1"/>
    <col min="11028" max="11028" width="24" style="1" customWidth="1"/>
    <col min="11029" max="11029" width="20.7109375" style="1" customWidth="1"/>
    <col min="11030" max="11030" width="20.28515625" style="1" customWidth="1"/>
    <col min="11031" max="11031" width="9.7109375" style="1" customWidth="1"/>
    <col min="11032" max="11033" width="15.7109375" style="1" customWidth="1"/>
    <col min="11034" max="11034" width="9.7109375" style="1" customWidth="1"/>
    <col min="11035" max="11036" width="15.7109375" style="1" customWidth="1"/>
    <col min="11037" max="11037" width="9.7109375" style="1" customWidth="1"/>
    <col min="11038" max="11039" width="15.7109375" style="1" customWidth="1"/>
    <col min="11040" max="11040" width="9.7109375" style="1" customWidth="1"/>
    <col min="11041" max="11041" width="20" style="1" customWidth="1"/>
    <col min="11042" max="11042" width="18.5703125" style="1" customWidth="1"/>
    <col min="11043" max="11043" width="9.7109375" style="1" customWidth="1"/>
    <col min="11044" max="11045" width="15.7109375" style="1" customWidth="1"/>
    <col min="11046" max="11046" width="9.7109375" style="1" customWidth="1"/>
    <col min="11047" max="11047" width="22" style="1" customWidth="1"/>
    <col min="11048" max="11048" width="18.28515625" style="1" customWidth="1"/>
    <col min="11049" max="11049" width="9.7109375" style="1" customWidth="1"/>
    <col min="11050" max="11051" width="15.7109375" style="1" customWidth="1"/>
    <col min="11052" max="11052" width="9.7109375" style="1" customWidth="1"/>
    <col min="11053" max="11054" width="15.7109375" style="1" customWidth="1"/>
    <col min="11055" max="11055" width="9.7109375" style="1" customWidth="1"/>
    <col min="11056" max="11076" width="0" style="1" hidden="1" customWidth="1"/>
    <col min="11077" max="11077" width="12" style="1" customWidth="1"/>
    <col min="11078" max="11078" width="10.85546875" style="1" customWidth="1"/>
    <col min="11079" max="11079" width="13.85546875" style="1" customWidth="1"/>
    <col min="11080" max="11081" width="11.140625" style="1" customWidth="1"/>
    <col min="11082" max="11082" width="10.140625" style="1" customWidth="1"/>
    <col min="11083" max="11264" width="11.42578125" style="1"/>
    <col min="11265" max="11266" width="0" style="1" hidden="1" customWidth="1"/>
    <col min="11267" max="11267" width="10.42578125" style="1" customWidth="1"/>
    <col min="11268" max="11269" width="0" style="1" hidden="1" customWidth="1"/>
    <col min="11270" max="11270" width="38" style="1" customWidth="1"/>
    <col min="11271" max="11274" width="0" style="1" hidden="1" customWidth="1"/>
    <col min="11275" max="11276" width="11.42578125" style="1"/>
    <col min="11277" max="11277" width="17.85546875" style="1" customWidth="1"/>
    <col min="11278" max="11278" width="19.140625" style="1" customWidth="1"/>
    <col min="11279" max="11279" width="17.140625" style="1" customWidth="1"/>
    <col min="11280" max="11280" width="16.28515625" style="1" customWidth="1"/>
    <col min="11281" max="11281" width="17.28515625" style="1" customWidth="1"/>
    <col min="11282" max="11282" width="19.42578125" style="1" customWidth="1"/>
    <col min="11283" max="11283" width="50.7109375" style="1" customWidth="1"/>
    <col min="11284" max="11284" width="24" style="1" customWidth="1"/>
    <col min="11285" max="11285" width="20.7109375" style="1" customWidth="1"/>
    <col min="11286" max="11286" width="20.28515625" style="1" customWidth="1"/>
    <col min="11287" max="11287" width="9.7109375" style="1" customWidth="1"/>
    <col min="11288" max="11289" width="15.7109375" style="1" customWidth="1"/>
    <col min="11290" max="11290" width="9.7109375" style="1" customWidth="1"/>
    <col min="11291" max="11292" width="15.7109375" style="1" customWidth="1"/>
    <col min="11293" max="11293" width="9.7109375" style="1" customWidth="1"/>
    <col min="11294" max="11295" width="15.7109375" style="1" customWidth="1"/>
    <col min="11296" max="11296" width="9.7109375" style="1" customWidth="1"/>
    <col min="11297" max="11297" width="20" style="1" customWidth="1"/>
    <col min="11298" max="11298" width="18.5703125" style="1" customWidth="1"/>
    <col min="11299" max="11299" width="9.7109375" style="1" customWidth="1"/>
    <col min="11300" max="11301" width="15.7109375" style="1" customWidth="1"/>
    <col min="11302" max="11302" width="9.7109375" style="1" customWidth="1"/>
    <col min="11303" max="11303" width="22" style="1" customWidth="1"/>
    <col min="11304" max="11304" width="18.28515625" style="1" customWidth="1"/>
    <col min="11305" max="11305" width="9.7109375" style="1" customWidth="1"/>
    <col min="11306" max="11307" width="15.7109375" style="1" customWidth="1"/>
    <col min="11308" max="11308" width="9.7109375" style="1" customWidth="1"/>
    <col min="11309" max="11310" width="15.7109375" style="1" customWidth="1"/>
    <col min="11311" max="11311" width="9.7109375" style="1" customWidth="1"/>
    <col min="11312" max="11332" width="0" style="1" hidden="1" customWidth="1"/>
    <col min="11333" max="11333" width="12" style="1" customWidth="1"/>
    <col min="11334" max="11334" width="10.85546875" style="1" customWidth="1"/>
    <col min="11335" max="11335" width="13.85546875" style="1" customWidth="1"/>
    <col min="11336" max="11337" width="11.140625" style="1" customWidth="1"/>
    <col min="11338" max="11338" width="10.140625" style="1" customWidth="1"/>
    <col min="11339" max="11520" width="11.42578125" style="1"/>
    <col min="11521" max="11522" width="0" style="1" hidden="1" customWidth="1"/>
    <col min="11523" max="11523" width="10.42578125" style="1" customWidth="1"/>
    <col min="11524" max="11525" width="0" style="1" hidden="1" customWidth="1"/>
    <col min="11526" max="11526" width="38" style="1" customWidth="1"/>
    <col min="11527" max="11530" width="0" style="1" hidden="1" customWidth="1"/>
    <col min="11531" max="11532" width="11.42578125" style="1"/>
    <col min="11533" max="11533" width="17.85546875" style="1" customWidth="1"/>
    <col min="11534" max="11534" width="19.140625" style="1" customWidth="1"/>
    <col min="11535" max="11535" width="17.140625" style="1" customWidth="1"/>
    <col min="11536" max="11536" width="16.28515625" style="1" customWidth="1"/>
    <col min="11537" max="11537" width="17.28515625" style="1" customWidth="1"/>
    <col min="11538" max="11538" width="19.42578125" style="1" customWidth="1"/>
    <col min="11539" max="11539" width="50.7109375" style="1" customWidth="1"/>
    <col min="11540" max="11540" width="24" style="1" customWidth="1"/>
    <col min="11541" max="11541" width="20.7109375" style="1" customWidth="1"/>
    <col min="11542" max="11542" width="20.28515625" style="1" customWidth="1"/>
    <col min="11543" max="11543" width="9.7109375" style="1" customWidth="1"/>
    <col min="11544" max="11545" width="15.7109375" style="1" customWidth="1"/>
    <col min="11546" max="11546" width="9.7109375" style="1" customWidth="1"/>
    <col min="11547" max="11548" width="15.7109375" style="1" customWidth="1"/>
    <col min="11549" max="11549" width="9.7109375" style="1" customWidth="1"/>
    <col min="11550" max="11551" width="15.7109375" style="1" customWidth="1"/>
    <col min="11552" max="11552" width="9.7109375" style="1" customWidth="1"/>
    <col min="11553" max="11553" width="20" style="1" customWidth="1"/>
    <col min="11554" max="11554" width="18.5703125" style="1" customWidth="1"/>
    <col min="11555" max="11555" width="9.7109375" style="1" customWidth="1"/>
    <col min="11556" max="11557" width="15.7109375" style="1" customWidth="1"/>
    <col min="11558" max="11558" width="9.7109375" style="1" customWidth="1"/>
    <col min="11559" max="11559" width="22" style="1" customWidth="1"/>
    <col min="11560" max="11560" width="18.28515625" style="1" customWidth="1"/>
    <col min="11561" max="11561" width="9.7109375" style="1" customWidth="1"/>
    <col min="11562" max="11563" width="15.7109375" style="1" customWidth="1"/>
    <col min="11564" max="11564" width="9.7109375" style="1" customWidth="1"/>
    <col min="11565" max="11566" width="15.7109375" style="1" customWidth="1"/>
    <col min="11567" max="11567" width="9.7109375" style="1" customWidth="1"/>
    <col min="11568" max="11588" width="0" style="1" hidden="1" customWidth="1"/>
    <col min="11589" max="11589" width="12" style="1" customWidth="1"/>
    <col min="11590" max="11590" width="10.85546875" style="1" customWidth="1"/>
    <col min="11591" max="11591" width="13.85546875" style="1" customWidth="1"/>
    <col min="11592" max="11593" width="11.140625" style="1" customWidth="1"/>
    <col min="11594" max="11594" width="10.140625" style="1" customWidth="1"/>
    <col min="11595" max="11776" width="11.42578125" style="1"/>
    <col min="11777" max="11778" width="0" style="1" hidden="1" customWidth="1"/>
    <col min="11779" max="11779" width="10.42578125" style="1" customWidth="1"/>
    <col min="11780" max="11781" width="0" style="1" hidden="1" customWidth="1"/>
    <col min="11782" max="11782" width="38" style="1" customWidth="1"/>
    <col min="11783" max="11786" width="0" style="1" hidden="1" customWidth="1"/>
    <col min="11787" max="11788" width="11.42578125" style="1"/>
    <col min="11789" max="11789" width="17.85546875" style="1" customWidth="1"/>
    <col min="11790" max="11790" width="19.140625" style="1" customWidth="1"/>
    <col min="11791" max="11791" width="17.140625" style="1" customWidth="1"/>
    <col min="11792" max="11792" width="16.28515625" style="1" customWidth="1"/>
    <col min="11793" max="11793" width="17.28515625" style="1" customWidth="1"/>
    <col min="11794" max="11794" width="19.42578125" style="1" customWidth="1"/>
    <col min="11795" max="11795" width="50.7109375" style="1" customWidth="1"/>
    <col min="11796" max="11796" width="24" style="1" customWidth="1"/>
    <col min="11797" max="11797" width="20.7109375" style="1" customWidth="1"/>
    <col min="11798" max="11798" width="20.28515625" style="1" customWidth="1"/>
    <col min="11799" max="11799" width="9.7109375" style="1" customWidth="1"/>
    <col min="11800" max="11801" width="15.7109375" style="1" customWidth="1"/>
    <col min="11802" max="11802" width="9.7109375" style="1" customWidth="1"/>
    <col min="11803" max="11804" width="15.7109375" style="1" customWidth="1"/>
    <col min="11805" max="11805" width="9.7109375" style="1" customWidth="1"/>
    <col min="11806" max="11807" width="15.7109375" style="1" customWidth="1"/>
    <col min="11808" max="11808" width="9.7109375" style="1" customWidth="1"/>
    <col min="11809" max="11809" width="20" style="1" customWidth="1"/>
    <col min="11810" max="11810" width="18.5703125" style="1" customWidth="1"/>
    <col min="11811" max="11811" width="9.7109375" style="1" customWidth="1"/>
    <col min="11812" max="11813" width="15.7109375" style="1" customWidth="1"/>
    <col min="11814" max="11814" width="9.7109375" style="1" customWidth="1"/>
    <col min="11815" max="11815" width="22" style="1" customWidth="1"/>
    <col min="11816" max="11816" width="18.28515625" style="1" customWidth="1"/>
    <col min="11817" max="11817" width="9.7109375" style="1" customWidth="1"/>
    <col min="11818" max="11819" width="15.7109375" style="1" customWidth="1"/>
    <col min="11820" max="11820" width="9.7109375" style="1" customWidth="1"/>
    <col min="11821" max="11822" width="15.7109375" style="1" customWidth="1"/>
    <col min="11823" max="11823" width="9.7109375" style="1" customWidth="1"/>
    <col min="11824" max="11844" width="0" style="1" hidden="1" customWidth="1"/>
    <col min="11845" max="11845" width="12" style="1" customWidth="1"/>
    <col min="11846" max="11846" width="10.85546875" style="1" customWidth="1"/>
    <col min="11847" max="11847" width="13.85546875" style="1" customWidth="1"/>
    <col min="11848" max="11849" width="11.140625" style="1" customWidth="1"/>
    <col min="11850" max="11850" width="10.140625" style="1" customWidth="1"/>
    <col min="11851" max="12032" width="11.42578125" style="1"/>
    <col min="12033" max="12034" width="0" style="1" hidden="1" customWidth="1"/>
    <col min="12035" max="12035" width="10.42578125" style="1" customWidth="1"/>
    <col min="12036" max="12037" width="0" style="1" hidden="1" customWidth="1"/>
    <col min="12038" max="12038" width="38" style="1" customWidth="1"/>
    <col min="12039" max="12042" width="0" style="1" hidden="1" customWidth="1"/>
    <col min="12043" max="12044" width="11.42578125" style="1"/>
    <col min="12045" max="12045" width="17.85546875" style="1" customWidth="1"/>
    <col min="12046" max="12046" width="19.140625" style="1" customWidth="1"/>
    <col min="12047" max="12047" width="17.140625" style="1" customWidth="1"/>
    <col min="12048" max="12048" width="16.28515625" style="1" customWidth="1"/>
    <col min="12049" max="12049" width="17.28515625" style="1" customWidth="1"/>
    <col min="12050" max="12050" width="19.42578125" style="1" customWidth="1"/>
    <col min="12051" max="12051" width="50.7109375" style="1" customWidth="1"/>
    <col min="12052" max="12052" width="24" style="1" customWidth="1"/>
    <col min="12053" max="12053" width="20.7109375" style="1" customWidth="1"/>
    <col min="12054" max="12054" width="20.28515625" style="1" customWidth="1"/>
    <col min="12055" max="12055" width="9.7109375" style="1" customWidth="1"/>
    <col min="12056" max="12057" width="15.7109375" style="1" customWidth="1"/>
    <col min="12058" max="12058" width="9.7109375" style="1" customWidth="1"/>
    <col min="12059" max="12060" width="15.7109375" style="1" customWidth="1"/>
    <col min="12061" max="12061" width="9.7109375" style="1" customWidth="1"/>
    <col min="12062" max="12063" width="15.7109375" style="1" customWidth="1"/>
    <col min="12064" max="12064" width="9.7109375" style="1" customWidth="1"/>
    <col min="12065" max="12065" width="20" style="1" customWidth="1"/>
    <col min="12066" max="12066" width="18.5703125" style="1" customWidth="1"/>
    <col min="12067" max="12067" width="9.7109375" style="1" customWidth="1"/>
    <col min="12068" max="12069" width="15.7109375" style="1" customWidth="1"/>
    <col min="12070" max="12070" width="9.7109375" style="1" customWidth="1"/>
    <col min="12071" max="12071" width="22" style="1" customWidth="1"/>
    <col min="12072" max="12072" width="18.28515625" style="1" customWidth="1"/>
    <col min="12073" max="12073" width="9.7109375" style="1" customWidth="1"/>
    <col min="12074" max="12075" width="15.7109375" style="1" customWidth="1"/>
    <col min="12076" max="12076" width="9.7109375" style="1" customWidth="1"/>
    <col min="12077" max="12078" width="15.7109375" style="1" customWidth="1"/>
    <col min="12079" max="12079" width="9.7109375" style="1" customWidth="1"/>
    <col min="12080" max="12100" width="0" style="1" hidden="1" customWidth="1"/>
    <col min="12101" max="12101" width="12" style="1" customWidth="1"/>
    <col min="12102" max="12102" width="10.85546875" style="1" customWidth="1"/>
    <col min="12103" max="12103" width="13.85546875" style="1" customWidth="1"/>
    <col min="12104" max="12105" width="11.140625" style="1" customWidth="1"/>
    <col min="12106" max="12106" width="10.140625" style="1" customWidth="1"/>
    <col min="12107" max="12288" width="11.42578125" style="1"/>
    <col min="12289" max="12290" width="0" style="1" hidden="1" customWidth="1"/>
    <col min="12291" max="12291" width="10.42578125" style="1" customWidth="1"/>
    <col min="12292" max="12293" width="0" style="1" hidden="1" customWidth="1"/>
    <col min="12294" max="12294" width="38" style="1" customWidth="1"/>
    <col min="12295" max="12298" width="0" style="1" hidden="1" customWidth="1"/>
    <col min="12299" max="12300" width="11.42578125" style="1"/>
    <col min="12301" max="12301" width="17.85546875" style="1" customWidth="1"/>
    <col min="12302" max="12302" width="19.140625" style="1" customWidth="1"/>
    <col min="12303" max="12303" width="17.140625" style="1" customWidth="1"/>
    <col min="12304" max="12304" width="16.28515625" style="1" customWidth="1"/>
    <col min="12305" max="12305" width="17.28515625" style="1" customWidth="1"/>
    <col min="12306" max="12306" width="19.42578125" style="1" customWidth="1"/>
    <col min="12307" max="12307" width="50.7109375" style="1" customWidth="1"/>
    <col min="12308" max="12308" width="24" style="1" customWidth="1"/>
    <col min="12309" max="12309" width="20.7109375" style="1" customWidth="1"/>
    <col min="12310" max="12310" width="20.28515625" style="1" customWidth="1"/>
    <col min="12311" max="12311" width="9.7109375" style="1" customWidth="1"/>
    <col min="12312" max="12313" width="15.7109375" style="1" customWidth="1"/>
    <col min="12314" max="12314" width="9.7109375" style="1" customWidth="1"/>
    <col min="12315" max="12316" width="15.7109375" style="1" customWidth="1"/>
    <col min="12317" max="12317" width="9.7109375" style="1" customWidth="1"/>
    <col min="12318" max="12319" width="15.7109375" style="1" customWidth="1"/>
    <col min="12320" max="12320" width="9.7109375" style="1" customWidth="1"/>
    <col min="12321" max="12321" width="20" style="1" customWidth="1"/>
    <col min="12322" max="12322" width="18.5703125" style="1" customWidth="1"/>
    <col min="12323" max="12323" width="9.7109375" style="1" customWidth="1"/>
    <col min="12324" max="12325" width="15.7109375" style="1" customWidth="1"/>
    <col min="12326" max="12326" width="9.7109375" style="1" customWidth="1"/>
    <col min="12327" max="12327" width="22" style="1" customWidth="1"/>
    <col min="12328" max="12328" width="18.28515625" style="1" customWidth="1"/>
    <col min="12329" max="12329" width="9.7109375" style="1" customWidth="1"/>
    <col min="12330" max="12331" width="15.7109375" style="1" customWidth="1"/>
    <col min="12332" max="12332" width="9.7109375" style="1" customWidth="1"/>
    <col min="12333" max="12334" width="15.7109375" style="1" customWidth="1"/>
    <col min="12335" max="12335" width="9.7109375" style="1" customWidth="1"/>
    <col min="12336" max="12356" width="0" style="1" hidden="1" customWidth="1"/>
    <col min="12357" max="12357" width="12" style="1" customWidth="1"/>
    <col min="12358" max="12358" width="10.85546875" style="1" customWidth="1"/>
    <col min="12359" max="12359" width="13.85546875" style="1" customWidth="1"/>
    <col min="12360" max="12361" width="11.140625" style="1" customWidth="1"/>
    <col min="12362" max="12362" width="10.140625" style="1" customWidth="1"/>
    <col min="12363" max="12544" width="11.42578125" style="1"/>
    <col min="12545" max="12546" width="0" style="1" hidden="1" customWidth="1"/>
    <col min="12547" max="12547" width="10.42578125" style="1" customWidth="1"/>
    <col min="12548" max="12549" width="0" style="1" hidden="1" customWidth="1"/>
    <col min="12550" max="12550" width="38" style="1" customWidth="1"/>
    <col min="12551" max="12554" width="0" style="1" hidden="1" customWidth="1"/>
    <col min="12555" max="12556" width="11.42578125" style="1"/>
    <col min="12557" max="12557" width="17.85546875" style="1" customWidth="1"/>
    <col min="12558" max="12558" width="19.140625" style="1" customWidth="1"/>
    <col min="12559" max="12559" width="17.140625" style="1" customWidth="1"/>
    <col min="12560" max="12560" width="16.28515625" style="1" customWidth="1"/>
    <col min="12561" max="12561" width="17.28515625" style="1" customWidth="1"/>
    <col min="12562" max="12562" width="19.42578125" style="1" customWidth="1"/>
    <col min="12563" max="12563" width="50.7109375" style="1" customWidth="1"/>
    <col min="12564" max="12564" width="24" style="1" customWidth="1"/>
    <col min="12565" max="12565" width="20.7109375" style="1" customWidth="1"/>
    <col min="12566" max="12566" width="20.28515625" style="1" customWidth="1"/>
    <col min="12567" max="12567" width="9.7109375" style="1" customWidth="1"/>
    <col min="12568" max="12569" width="15.7109375" style="1" customWidth="1"/>
    <col min="12570" max="12570" width="9.7109375" style="1" customWidth="1"/>
    <col min="12571" max="12572" width="15.7109375" style="1" customWidth="1"/>
    <col min="12573" max="12573" width="9.7109375" style="1" customWidth="1"/>
    <col min="12574" max="12575" width="15.7109375" style="1" customWidth="1"/>
    <col min="12576" max="12576" width="9.7109375" style="1" customWidth="1"/>
    <col min="12577" max="12577" width="20" style="1" customWidth="1"/>
    <col min="12578" max="12578" width="18.5703125" style="1" customWidth="1"/>
    <col min="12579" max="12579" width="9.7109375" style="1" customWidth="1"/>
    <col min="12580" max="12581" width="15.7109375" style="1" customWidth="1"/>
    <col min="12582" max="12582" width="9.7109375" style="1" customWidth="1"/>
    <col min="12583" max="12583" width="22" style="1" customWidth="1"/>
    <col min="12584" max="12584" width="18.28515625" style="1" customWidth="1"/>
    <col min="12585" max="12585" width="9.7109375" style="1" customWidth="1"/>
    <col min="12586" max="12587" width="15.7109375" style="1" customWidth="1"/>
    <col min="12588" max="12588" width="9.7109375" style="1" customWidth="1"/>
    <col min="12589" max="12590" width="15.7109375" style="1" customWidth="1"/>
    <col min="12591" max="12591" width="9.7109375" style="1" customWidth="1"/>
    <col min="12592" max="12612" width="0" style="1" hidden="1" customWidth="1"/>
    <col min="12613" max="12613" width="12" style="1" customWidth="1"/>
    <col min="12614" max="12614" width="10.85546875" style="1" customWidth="1"/>
    <col min="12615" max="12615" width="13.85546875" style="1" customWidth="1"/>
    <col min="12616" max="12617" width="11.140625" style="1" customWidth="1"/>
    <col min="12618" max="12618" width="10.140625" style="1" customWidth="1"/>
    <col min="12619" max="12800" width="11.42578125" style="1"/>
    <col min="12801" max="12802" width="0" style="1" hidden="1" customWidth="1"/>
    <col min="12803" max="12803" width="10.42578125" style="1" customWidth="1"/>
    <col min="12804" max="12805" width="0" style="1" hidden="1" customWidth="1"/>
    <col min="12806" max="12806" width="38" style="1" customWidth="1"/>
    <col min="12807" max="12810" width="0" style="1" hidden="1" customWidth="1"/>
    <col min="12811" max="12812" width="11.42578125" style="1"/>
    <col min="12813" max="12813" width="17.85546875" style="1" customWidth="1"/>
    <col min="12814" max="12814" width="19.140625" style="1" customWidth="1"/>
    <col min="12815" max="12815" width="17.140625" style="1" customWidth="1"/>
    <col min="12816" max="12816" width="16.28515625" style="1" customWidth="1"/>
    <col min="12817" max="12817" width="17.28515625" style="1" customWidth="1"/>
    <col min="12818" max="12818" width="19.42578125" style="1" customWidth="1"/>
    <col min="12819" max="12819" width="50.7109375" style="1" customWidth="1"/>
    <col min="12820" max="12820" width="24" style="1" customWidth="1"/>
    <col min="12821" max="12821" width="20.7109375" style="1" customWidth="1"/>
    <col min="12822" max="12822" width="20.28515625" style="1" customWidth="1"/>
    <col min="12823" max="12823" width="9.7109375" style="1" customWidth="1"/>
    <col min="12824" max="12825" width="15.7109375" style="1" customWidth="1"/>
    <col min="12826" max="12826" width="9.7109375" style="1" customWidth="1"/>
    <col min="12827" max="12828" width="15.7109375" style="1" customWidth="1"/>
    <col min="12829" max="12829" width="9.7109375" style="1" customWidth="1"/>
    <col min="12830" max="12831" width="15.7109375" style="1" customWidth="1"/>
    <col min="12832" max="12832" width="9.7109375" style="1" customWidth="1"/>
    <col min="12833" max="12833" width="20" style="1" customWidth="1"/>
    <col min="12834" max="12834" width="18.5703125" style="1" customWidth="1"/>
    <col min="12835" max="12835" width="9.7109375" style="1" customWidth="1"/>
    <col min="12836" max="12837" width="15.7109375" style="1" customWidth="1"/>
    <col min="12838" max="12838" width="9.7109375" style="1" customWidth="1"/>
    <col min="12839" max="12839" width="22" style="1" customWidth="1"/>
    <col min="12840" max="12840" width="18.28515625" style="1" customWidth="1"/>
    <col min="12841" max="12841" width="9.7109375" style="1" customWidth="1"/>
    <col min="12842" max="12843" width="15.7109375" style="1" customWidth="1"/>
    <col min="12844" max="12844" width="9.7109375" style="1" customWidth="1"/>
    <col min="12845" max="12846" width="15.7109375" style="1" customWidth="1"/>
    <col min="12847" max="12847" width="9.7109375" style="1" customWidth="1"/>
    <col min="12848" max="12868" width="0" style="1" hidden="1" customWidth="1"/>
    <col min="12869" max="12869" width="12" style="1" customWidth="1"/>
    <col min="12870" max="12870" width="10.85546875" style="1" customWidth="1"/>
    <col min="12871" max="12871" width="13.85546875" style="1" customWidth="1"/>
    <col min="12872" max="12873" width="11.140625" style="1" customWidth="1"/>
    <col min="12874" max="12874" width="10.140625" style="1" customWidth="1"/>
    <col min="12875" max="13056" width="11.42578125" style="1"/>
    <col min="13057" max="13058" width="0" style="1" hidden="1" customWidth="1"/>
    <col min="13059" max="13059" width="10.42578125" style="1" customWidth="1"/>
    <col min="13060" max="13061" width="0" style="1" hidden="1" customWidth="1"/>
    <col min="13062" max="13062" width="38" style="1" customWidth="1"/>
    <col min="13063" max="13066" width="0" style="1" hidden="1" customWidth="1"/>
    <col min="13067" max="13068" width="11.42578125" style="1"/>
    <col min="13069" max="13069" width="17.85546875" style="1" customWidth="1"/>
    <col min="13070" max="13070" width="19.140625" style="1" customWidth="1"/>
    <col min="13071" max="13071" width="17.140625" style="1" customWidth="1"/>
    <col min="13072" max="13072" width="16.28515625" style="1" customWidth="1"/>
    <col min="13073" max="13073" width="17.28515625" style="1" customWidth="1"/>
    <col min="13074" max="13074" width="19.42578125" style="1" customWidth="1"/>
    <col min="13075" max="13075" width="50.7109375" style="1" customWidth="1"/>
    <col min="13076" max="13076" width="24" style="1" customWidth="1"/>
    <col min="13077" max="13077" width="20.7109375" style="1" customWidth="1"/>
    <col min="13078" max="13078" width="20.28515625" style="1" customWidth="1"/>
    <col min="13079" max="13079" width="9.7109375" style="1" customWidth="1"/>
    <col min="13080" max="13081" width="15.7109375" style="1" customWidth="1"/>
    <col min="13082" max="13082" width="9.7109375" style="1" customWidth="1"/>
    <col min="13083" max="13084" width="15.7109375" style="1" customWidth="1"/>
    <col min="13085" max="13085" width="9.7109375" style="1" customWidth="1"/>
    <col min="13086" max="13087" width="15.7109375" style="1" customWidth="1"/>
    <col min="13088" max="13088" width="9.7109375" style="1" customWidth="1"/>
    <col min="13089" max="13089" width="20" style="1" customWidth="1"/>
    <col min="13090" max="13090" width="18.5703125" style="1" customWidth="1"/>
    <col min="13091" max="13091" width="9.7109375" style="1" customWidth="1"/>
    <col min="13092" max="13093" width="15.7109375" style="1" customWidth="1"/>
    <col min="13094" max="13094" width="9.7109375" style="1" customWidth="1"/>
    <col min="13095" max="13095" width="22" style="1" customWidth="1"/>
    <col min="13096" max="13096" width="18.28515625" style="1" customWidth="1"/>
    <col min="13097" max="13097" width="9.7109375" style="1" customWidth="1"/>
    <col min="13098" max="13099" width="15.7109375" style="1" customWidth="1"/>
    <col min="13100" max="13100" width="9.7109375" style="1" customWidth="1"/>
    <col min="13101" max="13102" width="15.7109375" style="1" customWidth="1"/>
    <col min="13103" max="13103" width="9.7109375" style="1" customWidth="1"/>
    <col min="13104" max="13124" width="0" style="1" hidden="1" customWidth="1"/>
    <col min="13125" max="13125" width="12" style="1" customWidth="1"/>
    <col min="13126" max="13126" width="10.85546875" style="1" customWidth="1"/>
    <col min="13127" max="13127" width="13.85546875" style="1" customWidth="1"/>
    <col min="13128" max="13129" width="11.140625" style="1" customWidth="1"/>
    <col min="13130" max="13130" width="10.140625" style="1" customWidth="1"/>
    <col min="13131" max="13312" width="11.42578125" style="1"/>
    <col min="13313" max="13314" width="0" style="1" hidden="1" customWidth="1"/>
    <col min="13315" max="13315" width="10.42578125" style="1" customWidth="1"/>
    <col min="13316" max="13317" width="0" style="1" hidden="1" customWidth="1"/>
    <col min="13318" max="13318" width="38" style="1" customWidth="1"/>
    <col min="13319" max="13322" width="0" style="1" hidden="1" customWidth="1"/>
    <col min="13323" max="13324" width="11.42578125" style="1"/>
    <col min="13325" max="13325" width="17.85546875" style="1" customWidth="1"/>
    <col min="13326" max="13326" width="19.140625" style="1" customWidth="1"/>
    <col min="13327" max="13327" width="17.140625" style="1" customWidth="1"/>
    <col min="13328" max="13328" width="16.28515625" style="1" customWidth="1"/>
    <col min="13329" max="13329" width="17.28515625" style="1" customWidth="1"/>
    <col min="13330" max="13330" width="19.42578125" style="1" customWidth="1"/>
    <col min="13331" max="13331" width="50.7109375" style="1" customWidth="1"/>
    <col min="13332" max="13332" width="24" style="1" customWidth="1"/>
    <col min="13333" max="13333" width="20.7109375" style="1" customWidth="1"/>
    <col min="13334" max="13334" width="20.28515625" style="1" customWidth="1"/>
    <col min="13335" max="13335" width="9.7109375" style="1" customWidth="1"/>
    <col min="13336" max="13337" width="15.7109375" style="1" customWidth="1"/>
    <col min="13338" max="13338" width="9.7109375" style="1" customWidth="1"/>
    <col min="13339" max="13340" width="15.7109375" style="1" customWidth="1"/>
    <col min="13341" max="13341" width="9.7109375" style="1" customWidth="1"/>
    <col min="13342" max="13343" width="15.7109375" style="1" customWidth="1"/>
    <col min="13344" max="13344" width="9.7109375" style="1" customWidth="1"/>
    <col min="13345" max="13345" width="20" style="1" customWidth="1"/>
    <col min="13346" max="13346" width="18.5703125" style="1" customWidth="1"/>
    <col min="13347" max="13347" width="9.7109375" style="1" customWidth="1"/>
    <col min="13348" max="13349" width="15.7109375" style="1" customWidth="1"/>
    <col min="13350" max="13350" width="9.7109375" style="1" customWidth="1"/>
    <col min="13351" max="13351" width="22" style="1" customWidth="1"/>
    <col min="13352" max="13352" width="18.28515625" style="1" customWidth="1"/>
    <col min="13353" max="13353" width="9.7109375" style="1" customWidth="1"/>
    <col min="13354" max="13355" width="15.7109375" style="1" customWidth="1"/>
    <col min="13356" max="13356" width="9.7109375" style="1" customWidth="1"/>
    <col min="13357" max="13358" width="15.7109375" style="1" customWidth="1"/>
    <col min="13359" max="13359" width="9.7109375" style="1" customWidth="1"/>
    <col min="13360" max="13380" width="0" style="1" hidden="1" customWidth="1"/>
    <col min="13381" max="13381" width="12" style="1" customWidth="1"/>
    <col min="13382" max="13382" width="10.85546875" style="1" customWidth="1"/>
    <col min="13383" max="13383" width="13.85546875" style="1" customWidth="1"/>
    <col min="13384" max="13385" width="11.140625" style="1" customWidth="1"/>
    <col min="13386" max="13386" width="10.140625" style="1" customWidth="1"/>
    <col min="13387" max="13568" width="11.42578125" style="1"/>
    <col min="13569" max="13570" width="0" style="1" hidden="1" customWidth="1"/>
    <col min="13571" max="13571" width="10.42578125" style="1" customWidth="1"/>
    <col min="13572" max="13573" width="0" style="1" hidden="1" customWidth="1"/>
    <col min="13574" max="13574" width="38" style="1" customWidth="1"/>
    <col min="13575" max="13578" width="0" style="1" hidden="1" customWidth="1"/>
    <col min="13579" max="13580" width="11.42578125" style="1"/>
    <col min="13581" max="13581" width="17.85546875" style="1" customWidth="1"/>
    <col min="13582" max="13582" width="19.140625" style="1" customWidth="1"/>
    <col min="13583" max="13583" width="17.140625" style="1" customWidth="1"/>
    <col min="13584" max="13584" width="16.28515625" style="1" customWidth="1"/>
    <col min="13585" max="13585" width="17.28515625" style="1" customWidth="1"/>
    <col min="13586" max="13586" width="19.42578125" style="1" customWidth="1"/>
    <col min="13587" max="13587" width="50.7109375" style="1" customWidth="1"/>
    <col min="13588" max="13588" width="24" style="1" customWidth="1"/>
    <col min="13589" max="13589" width="20.7109375" style="1" customWidth="1"/>
    <col min="13590" max="13590" width="20.28515625" style="1" customWidth="1"/>
    <col min="13591" max="13591" width="9.7109375" style="1" customWidth="1"/>
    <col min="13592" max="13593" width="15.7109375" style="1" customWidth="1"/>
    <col min="13594" max="13594" width="9.7109375" style="1" customWidth="1"/>
    <col min="13595" max="13596" width="15.7109375" style="1" customWidth="1"/>
    <col min="13597" max="13597" width="9.7109375" style="1" customWidth="1"/>
    <col min="13598" max="13599" width="15.7109375" style="1" customWidth="1"/>
    <col min="13600" max="13600" width="9.7109375" style="1" customWidth="1"/>
    <col min="13601" max="13601" width="20" style="1" customWidth="1"/>
    <col min="13602" max="13602" width="18.5703125" style="1" customWidth="1"/>
    <col min="13603" max="13603" width="9.7109375" style="1" customWidth="1"/>
    <col min="13604" max="13605" width="15.7109375" style="1" customWidth="1"/>
    <col min="13606" max="13606" width="9.7109375" style="1" customWidth="1"/>
    <col min="13607" max="13607" width="22" style="1" customWidth="1"/>
    <col min="13608" max="13608" width="18.28515625" style="1" customWidth="1"/>
    <col min="13609" max="13609" width="9.7109375" style="1" customWidth="1"/>
    <col min="13610" max="13611" width="15.7109375" style="1" customWidth="1"/>
    <col min="13612" max="13612" width="9.7109375" style="1" customWidth="1"/>
    <col min="13613" max="13614" width="15.7109375" style="1" customWidth="1"/>
    <col min="13615" max="13615" width="9.7109375" style="1" customWidth="1"/>
    <col min="13616" max="13636" width="0" style="1" hidden="1" customWidth="1"/>
    <col min="13637" max="13637" width="12" style="1" customWidth="1"/>
    <col min="13638" max="13638" width="10.85546875" style="1" customWidth="1"/>
    <col min="13639" max="13639" width="13.85546875" style="1" customWidth="1"/>
    <col min="13640" max="13641" width="11.140625" style="1" customWidth="1"/>
    <col min="13642" max="13642" width="10.140625" style="1" customWidth="1"/>
    <col min="13643" max="13824" width="11.42578125" style="1"/>
    <col min="13825" max="13826" width="0" style="1" hidden="1" customWidth="1"/>
    <col min="13827" max="13827" width="10.42578125" style="1" customWidth="1"/>
    <col min="13828" max="13829" width="0" style="1" hidden="1" customWidth="1"/>
    <col min="13830" max="13830" width="38" style="1" customWidth="1"/>
    <col min="13831" max="13834" width="0" style="1" hidden="1" customWidth="1"/>
    <col min="13835" max="13836" width="11.42578125" style="1"/>
    <col min="13837" max="13837" width="17.85546875" style="1" customWidth="1"/>
    <col min="13838" max="13838" width="19.140625" style="1" customWidth="1"/>
    <col min="13839" max="13839" width="17.140625" style="1" customWidth="1"/>
    <col min="13840" max="13840" width="16.28515625" style="1" customWidth="1"/>
    <col min="13841" max="13841" width="17.28515625" style="1" customWidth="1"/>
    <col min="13842" max="13842" width="19.42578125" style="1" customWidth="1"/>
    <col min="13843" max="13843" width="50.7109375" style="1" customWidth="1"/>
    <col min="13844" max="13844" width="24" style="1" customWidth="1"/>
    <col min="13845" max="13845" width="20.7109375" style="1" customWidth="1"/>
    <col min="13846" max="13846" width="20.28515625" style="1" customWidth="1"/>
    <col min="13847" max="13847" width="9.7109375" style="1" customWidth="1"/>
    <col min="13848" max="13849" width="15.7109375" style="1" customWidth="1"/>
    <col min="13850" max="13850" width="9.7109375" style="1" customWidth="1"/>
    <col min="13851" max="13852" width="15.7109375" style="1" customWidth="1"/>
    <col min="13853" max="13853" width="9.7109375" style="1" customWidth="1"/>
    <col min="13854" max="13855" width="15.7109375" style="1" customWidth="1"/>
    <col min="13856" max="13856" width="9.7109375" style="1" customWidth="1"/>
    <col min="13857" max="13857" width="20" style="1" customWidth="1"/>
    <col min="13858" max="13858" width="18.5703125" style="1" customWidth="1"/>
    <col min="13859" max="13859" width="9.7109375" style="1" customWidth="1"/>
    <col min="13860" max="13861" width="15.7109375" style="1" customWidth="1"/>
    <col min="13862" max="13862" width="9.7109375" style="1" customWidth="1"/>
    <col min="13863" max="13863" width="22" style="1" customWidth="1"/>
    <col min="13864" max="13864" width="18.28515625" style="1" customWidth="1"/>
    <col min="13865" max="13865" width="9.7109375" style="1" customWidth="1"/>
    <col min="13866" max="13867" width="15.7109375" style="1" customWidth="1"/>
    <col min="13868" max="13868" width="9.7109375" style="1" customWidth="1"/>
    <col min="13869" max="13870" width="15.7109375" style="1" customWidth="1"/>
    <col min="13871" max="13871" width="9.7109375" style="1" customWidth="1"/>
    <col min="13872" max="13892" width="0" style="1" hidden="1" customWidth="1"/>
    <col min="13893" max="13893" width="12" style="1" customWidth="1"/>
    <col min="13894" max="13894" width="10.85546875" style="1" customWidth="1"/>
    <col min="13895" max="13895" width="13.85546875" style="1" customWidth="1"/>
    <col min="13896" max="13897" width="11.140625" style="1" customWidth="1"/>
    <col min="13898" max="13898" width="10.140625" style="1" customWidth="1"/>
    <col min="13899" max="14080" width="11.42578125" style="1"/>
    <col min="14081" max="14082" width="0" style="1" hidden="1" customWidth="1"/>
    <col min="14083" max="14083" width="10.42578125" style="1" customWidth="1"/>
    <col min="14084" max="14085" width="0" style="1" hidden="1" customWidth="1"/>
    <col min="14086" max="14086" width="38" style="1" customWidth="1"/>
    <col min="14087" max="14090" width="0" style="1" hidden="1" customWidth="1"/>
    <col min="14091" max="14092" width="11.42578125" style="1"/>
    <col min="14093" max="14093" width="17.85546875" style="1" customWidth="1"/>
    <col min="14094" max="14094" width="19.140625" style="1" customWidth="1"/>
    <col min="14095" max="14095" width="17.140625" style="1" customWidth="1"/>
    <col min="14096" max="14096" width="16.28515625" style="1" customWidth="1"/>
    <col min="14097" max="14097" width="17.28515625" style="1" customWidth="1"/>
    <col min="14098" max="14098" width="19.42578125" style="1" customWidth="1"/>
    <col min="14099" max="14099" width="50.7109375" style="1" customWidth="1"/>
    <col min="14100" max="14100" width="24" style="1" customWidth="1"/>
    <col min="14101" max="14101" width="20.7109375" style="1" customWidth="1"/>
    <col min="14102" max="14102" width="20.28515625" style="1" customWidth="1"/>
    <col min="14103" max="14103" width="9.7109375" style="1" customWidth="1"/>
    <col min="14104" max="14105" width="15.7109375" style="1" customWidth="1"/>
    <col min="14106" max="14106" width="9.7109375" style="1" customWidth="1"/>
    <col min="14107" max="14108" width="15.7109375" style="1" customWidth="1"/>
    <col min="14109" max="14109" width="9.7109375" style="1" customWidth="1"/>
    <col min="14110" max="14111" width="15.7109375" style="1" customWidth="1"/>
    <col min="14112" max="14112" width="9.7109375" style="1" customWidth="1"/>
    <col min="14113" max="14113" width="20" style="1" customWidth="1"/>
    <col min="14114" max="14114" width="18.5703125" style="1" customWidth="1"/>
    <col min="14115" max="14115" width="9.7109375" style="1" customWidth="1"/>
    <col min="14116" max="14117" width="15.7109375" style="1" customWidth="1"/>
    <col min="14118" max="14118" width="9.7109375" style="1" customWidth="1"/>
    <col min="14119" max="14119" width="22" style="1" customWidth="1"/>
    <col min="14120" max="14120" width="18.28515625" style="1" customWidth="1"/>
    <col min="14121" max="14121" width="9.7109375" style="1" customWidth="1"/>
    <col min="14122" max="14123" width="15.7109375" style="1" customWidth="1"/>
    <col min="14124" max="14124" width="9.7109375" style="1" customWidth="1"/>
    <col min="14125" max="14126" width="15.7109375" style="1" customWidth="1"/>
    <col min="14127" max="14127" width="9.7109375" style="1" customWidth="1"/>
    <col min="14128" max="14148" width="0" style="1" hidden="1" customWidth="1"/>
    <col min="14149" max="14149" width="12" style="1" customWidth="1"/>
    <col min="14150" max="14150" width="10.85546875" style="1" customWidth="1"/>
    <col min="14151" max="14151" width="13.85546875" style="1" customWidth="1"/>
    <col min="14152" max="14153" width="11.140625" style="1" customWidth="1"/>
    <col min="14154" max="14154" width="10.140625" style="1" customWidth="1"/>
    <col min="14155" max="14336" width="11.42578125" style="1"/>
    <col min="14337" max="14338" width="0" style="1" hidden="1" customWidth="1"/>
    <col min="14339" max="14339" width="10.42578125" style="1" customWidth="1"/>
    <col min="14340" max="14341" width="0" style="1" hidden="1" customWidth="1"/>
    <col min="14342" max="14342" width="38" style="1" customWidth="1"/>
    <col min="14343" max="14346" width="0" style="1" hidden="1" customWidth="1"/>
    <col min="14347" max="14348" width="11.42578125" style="1"/>
    <col min="14349" max="14349" width="17.85546875" style="1" customWidth="1"/>
    <col min="14350" max="14350" width="19.140625" style="1" customWidth="1"/>
    <col min="14351" max="14351" width="17.140625" style="1" customWidth="1"/>
    <col min="14352" max="14352" width="16.28515625" style="1" customWidth="1"/>
    <col min="14353" max="14353" width="17.28515625" style="1" customWidth="1"/>
    <col min="14354" max="14354" width="19.42578125" style="1" customWidth="1"/>
    <col min="14355" max="14355" width="50.7109375" style="1" customWidth="1"/>
    <col min="14356" max="14356" width="24" style="1" customWidth="1"/>
    <col min="14357" max="14357" width="20.7109375" style="1" customWidth="1"/>
    <col min="14358" max="14358" width="20.28515625" style="1" customWidth="1"/>
    <col min="14359" max="14359" width="9.7109375" style="1" customWidth="1"/>
    <col min="14360" max="14361" width="15.7109375" style="1" customWidth="1"/>
    <col min="14362" max="14362" width="9.7109375" style="1" customWidth="1"/>
    <col min="14363" max="14364" width="15.7109375" style="1" customWidth="1"/>
    <col min="14365" max="14365" width="9.7109375" style="1" customWidth="1"/>
    <col min="14366" max="14367" width="15.7109375" style="1" customWidth="1"/>
    <col min="14368" max="14368" width="9.7109375" style="1" customWidth="1"/>
    <col min="14369" max="14369" width="20" style="1" customWidth="1"/>
    <col min="14370" max="14370" width="18.5703125" style="1" customWidth="1"/>
    <col min="14371" max="14371" width="9.7109375" style="1" customWidth="1"/>
    <col min="14372" max="14373" width="15.7109375" style="1" customWidth="1"/>
    <col min="14374" max="14374" width="9.7109375" style="1" customWidth="1"/>
    <col min="14375" max="14375" width="22" style="1" customWidth="1"/>
    <col min="14376" max="14376" width="18.28515625" style="1" customWidth="1"/>
    <col min="14377" max="14377" width="9.7109375" style="1" customWidth="1"/>
    <col min="14378" max="14379" width="15.7109375" style="1" customWidth="1"/>
    <col min="14380" max="14380" width="9.7109375" style="1" customWidth="1"/>
    <col min="14381" max="14382" width="15.7109375" style="1" customWidth="1"/>
    <col min="14383" max="14383" width="9.7109375" style="1" customWidth="1"/>
    <col min="14384" max="14404" width="0" style="1" hidden="1" customWidth="1"/>
    <col min="14405" max="14405" width="12" style="1" customWidth="1"/>
    <col min="14406" max="14406" width="10.85546875" style="1" customWidth="1"/>
    <col min="14407" max="14407" width="13.85546875" style="1" customWidth="1"/>
    <col min="14408" max="14409" width="11.140625" style="1" customWidth="1"/>
    <col min="14410" max="14410" width="10.140625" style="1" customWidth="1"/>
    <col min="14411" max="14592" width="11.42578125" style="1"/>
    <col min="14593" max="14594" width="0" style="1" hidden="1" customWidth="1"/>
    <col min="14595" max="14595" width="10.42578125" style="1" customWidth="1"/>
    <col min="14596" max="14597" width="0" style="1" hidden="1" customWidth="1"/>
    <col min="14598" max="14598" width="38" style="1" customWidth="1"/>
    <col min="14599" max="14602" width="0" style="1" hidden="1" customWidth="1"/>
    <col min="14603" max="14604" width="11.42578125" style="1"/>
    <col min="14605" max="14605" width="17.85546875" style="1" customWidth="1"/>
    <col min="14606" max="14606" width="19.140625" style="1" customWidth="1"/>
    <col min="14607" max="14607" width="17.140625" style="1" customWidth="1"/>
    <col min="14608" max="14608" width="16.28515625" style="1" customWidth="1"/>
    <col min="14609" max="14609" width="17.28515625" style="1" customWidth="1"/>
    <col min="14610" max="14610" width="19.42578125" style="1" customWidth="1"/>
    <col min="14611" max="14611" width="50.7109375" style="1" customWidth="1"/>
    <col min="14612" max="14612" width="24" style="1" customWidth="1"/>
    <col min="14613" max="14613" width="20.7109375" style="1" customWidth="1"/>
    <col min="14614" max="14614" width="20.28515625" style="1" customWidth="1"/>
    <col min="14615" max="14615" width="9.7109375" style="1" customWidth="1"/>
    <col min="14616" max="14617" width="15.7109375" style="1" customWidth="1"/>
    <col min="14618" max="14618" width="9.7109375" style="1" customWidth="1"/>
    <col min="14619" max="14620" width="15.7109375" style="1" customWidth="1"/>
    <col min="14621" max="14621" width="9.7109375" style="1" customWidth="1"/>
    <col min="14622" max="14623" width="15.7109375" style="1" customWidth="1"/>
    <col min="14624" max="14624" width="9.7109375" style="1" customWidth="1"/>
    <col min="14625" max="14625" width="20" style="1" customWidth="1"/>
    <col min="14626" max="14626" width="18.5703125" style="1" customWidth="1"/>
    <col min="14627" max="14627" width="9.7109375" style="1" customWidth="1"/>
    <col min="14628" max="14629" width="15.7109375" style="1" customWidth="1"/>
    <col min="14630" max="14630" width="9.7109375" style="1" customWidth="1"/>
    <col min="14631" max="14631" width="22" style="1" customWidth="1"/>
    <col min="14632" max="14632" width="18.28515625" style="1" customWidth="1"/>
    <col min="14633" max="14633" width="9.7109375" style="1" customWidth="1"/>
    <col min="14634" max="14635" width="15.7109375" style="1" customWidth="1"/>
    <col min="14636" max="14636" width="9.7109375" style="1" customWidth="1"/>
    <col min="14637" max="14638" width="15.7109375" style="1" customWidth="1"/>
    <col min="14639" max="14639" width="9.7109375" style="1" customWidth="1"/>
    <col min="14640" max="14660" width="0" style="1" hidden="1" customWidth="1"/>
    <col min="14661" max="14661" width="12" style="1" customWidth="1"/>
    <col min="14662" max="14662" width="10.85546875" style="1" customWidth="1"/>
    <col min="14663" max="14663" width="13.85546875" style="1" customWidth="1"/>
    <col min="14664" max="14665" width="11.140625" style="1" customWidth="1"/>
    <col min="14666" max="14666" width="10.140625" style="1" customWidth="1"/>
    <col min="14667" max="14848" width="11.42578125" style="1"/>
    <col min="14849" max="14850" width="0" style="1" hidden="1" customWidth="1"/>
    <col min="14851" max="14851" width="10.42578125" style="1" customWidth="1"/>
    <col min="14852" max="14853" width="0" style="1" hidden="1" customWidth="1"/>
    <col min="14854" max="14854" width="38" style="1" customWidth="1"/>
    <col min="14855" max="14858" width="0" style="1" hidden="1" customWidth="1"/>
    <col min="14859" max="14860" width="11.42578125" style="1"/>
    <col min="14861" max="14861" width="17.85546875" style="1" customWidth="1"/>
    <col min="14862" max="14862" width="19.140625" style="1" customWidth="1"/>
    <col min="14863" max="14863" width="17.140625" style="1" customWidth="1"/>
    <col min="14864" max="14864" width="16.28515625" style="1" customWidth="1"/>
    <col min="14865" max="14865" width="17.28515625" style="1" customWidth="1"/>
    <col min="14866" max="14866" width="19.42578125" style="1" customWidth="1"/>
    <col min="14867" max="14867" width="50.7109375" style="1" customWidth="1"/>
    <col min="14868" max="14868" width="24" style="1" customWidth="1"/>
    <col min="14869" max="14869" width="20.7109375" style="1" customWidth="1"/>
    <col min="14870" max="14870" width="20.28515625" style="1" customWidth="1"/>
    <col min="14871" max="14871" width="9.7109375" style="1" customWidth="1"/>
    <col min="14872" max="14873" width="15.7109375" style="1" customWidth="1"/>
    <col min="14874" max="14874" width="9.7109375" style="1" customWidth="1"/>
    <col min="14875" max="14876" width="15.7109375" style="1" customWidth="1"/>
    <col min="14877" max="14877" width="9.7109375" style="1" customWidth="1"/>
    <col min="14878" max="14879" width="15.7109375" style="1" customWidth="1"/>
    <col min="14880" max="14880" width="9.7109375" style="1" customWidth="1"/>
    <col min="14881" max="14881" width="20" style="1" customWidth="1"/>
    <col min="14882" max="14882" width="18.5703125" style="1" customWidth="1"/>
    <col min="14883" max="14883" width="9.7109375" style="1" customWidth="1"/>
    <col min="14884" max="14885" width="15.7109375" style="1" customWidth="1"/>
    <col min="14886" max="14886" width="9.7109375" style="1" customWidth="1"/>
    <col min="14887" max="14887" width="22" style="1" customWidth="1"/>
    <col min="14888" max="14888" width="18.28515625" style="1" customWidth="1"/>
    <col min="14889" max="14889" width="9.7109375" style="1" customWidth="1"/>
    <col min="14890" max="14891" width="15.7109375" style="1" customWidth="1"/>
    <col min="14892" max="14892" width="9.7109375" style="1" customWidth="1"/>
    <col min="14893" max="14894" width="15.7109375" style="1" customWidth="1"/>
    <col min="14895" max="14895" width="9.7109375" style="1" customWidth="1"/>
    <col min="14896" max="14916" width="0" style="1" hidden="1" customWidth="1"/>
    <col min="14917" max="14917" width="12" style="1" customWidth="1"/>
    <col min="14918" max="14918" width="10.85546875" style="1" customWidth="1"/>
    <col min="14919" max="14919" width="13.85546875" style="1" customWidth="1"/>
    <col min="14920" max="14921" width="11.140625" style="1" customWidth="1"/>
    <col min="14922" max="14922" width="10.140625" style="1" customWidth="1"/>
    <col min="14923" max="15104" width="11.42578125" style="1"/>
    <col min="15105" max="15106" width="0" style="1" hidden="1" customWidth="1"/>
    <col min="15107" max="15107" width="10.42578125" style="1" customWidth="1"/>
    <col min="15108" max="15109" width="0" style="1" hidden="1" customWidth="1"/>
    <col min="15110" max="15110" width="38" style="1" customWidth="1"/>
    <col min="15111" max="15114" width="0" style="1" hidden="1" customWidth="1"/>
    <col min="15115" max="15116" width="11.42578125" style="1"/>
    <col min="15117" max="15117" width="17.85546875" style="1" customWidth="1"/>
    <col min="15118" max="15118" width="19.140625" style="1" customWidth="1"/>
    <col min="15119" max="15119" width="17.140625" style="1" customWidth="1"/>
    <col min="15120" max="15120" width="16.28515625" style="1" customWidth="1"/>
    <col min="15121" max="15121" width="17.28515625" style="1" customWidth="1"/>
    <col min="15122" max="15122" width="19.42578125" style="1" customWidth="1"/>
    <col min="15123" max="15123" width="50.7109375" style="1" customWidth="1"/>
    <col min="15124" max="15124" width="24" style="1" customWidth="1"/>
    <col min="15125" max="15125" width="20.7109375" style="1" customWidth="1"/>
    <col min="15126" max="15126" width="20.28515625" style="1" customWidth="1"/>
    <col min="15127" max="15127" width="9.7109375" style="1" customWidth="1"/>
    <col min="15128" max="15129" width="15.7109375" style="1" customWidth="1"/>
    <col min="15130" max="15130" width="9.7109375" style="1" customWidth="1"/>
    <col min="15131" max="15132" width="15.7109375" style="1" customWidth="1"/>
    <col min="15133" max="15133" width="9.7109375" style="1" customWidth="1"/>
    <col min="15134" max="15135" width="15.7109375" style="1" customWidth="1"/>
    <col min="15136" max="15136" width="9.7109375" style="1" customWidth="1"/>
    <col min="15137" max="15137" width="20" style="1" customWidth="1"/>
    <col min="15138" max="15138" width="18.5703125" style="1" customWidth="1"/>
    <col min="15139" max="15139" width="9.7109375" style="1" customWidth="1"/>
    <col min="15140" max="15141" width="15.7109375" style="1" customWidth="1"/>
    <col min="15142" max="15142" width="9.7109375" style="1" customWidth="1"/>
    <col min="15143" max="15143" width="22" style="1" customWidth="1"/>
    <col min="15144" max="15144" width="18.28515625" style="1" customWidth="1"/>
    <col min="15145" max="15145" width="9.7109375" style="1" customWidth="1"/>
    <col min="15146" max="15147" width="15.7109375" style="1" customWidth="1"/>
    <col min="15148" max="15148" width="9.7109375" style="1" customWidth="1"/>
    <col min="15149" max="15150" width="15.7109375" style="1" customWidth="1"/>
    <col min="15151" max="15151" width="9.7109375" style="1" customWidth="1"/>
    <col min="15152" max="15172" width="0" style="1" hidden="1" customWidth="1"/>
    <col min="15173" max="15173" width="12" style="1" customWidth="1"/>
    <col min="15174" max="15174" width="10.85546875" style="1" customWidth="1"/>
    <col min="15175" max="15175" width="13.85546875" style="1" customWidth="1"/>
    <col min="15176" max="15177" width="11.140625" style="1" customWidth="1"/>
    <col min="15178" max="15178" width="10.140625" style="1" customWidth="1"/>
    <col min="15179" max="15360" width="11.42578125" style="1"/>
    <col min="15361" max="15362" width="0" style="1" hidden="1" customWidth="1"/>
    <col min="15363" max="15363" width="10.42578125" style="1" customWidth="1"/>
    <col min="15364" max="15365" width="0" style="1" hidden="1" customWidth="1"/>
    <col min="15366" max="15366" width="38" style="1" customWidth="1"/>
    <col min="15367" max="15370" width="0" style="1" hidden="1" customWidth="1"/>
    <col min="15371" max="15372" width="11.42578125" style="1"/>
    <col min="15373" max="15373" width="17.85546875" style="1" customWidth="1"/>
    <col min="15374" max="15374" width="19.140625" style="1" customWidth="1"/>
    <col min="15375" max="15375" width="17.140625" style="1" customWidth="1"/>
    <col min="15376" max="15376" width="16.28515625" style="1" customWidth="1"/>
    <col min="15377" max="15377" width="17.28515625" style="1" customWidth="1"/>
    <col min="15378" max="15378" width="19.42578125" style="1" customWidth="1"/>
    <col min="15379" max="15379" width="50.7109375" style="1" customWidth="1"/>
    <col min="15380" max="15380" width="24" style="1" customWidth="1"/>
    <col min="15381" max="15381" width="20.7109375" style="1" customWidth="1"/>
    <col min="15382" max="15382" width="20.28515625" style="1" customWidth="1"/>
    <col min="15383" max="15383" width="9.7109375" style="1" customWidth="1"/>
    <col min="15384" max="15385" width="15.7109375" style="1" customWidth="1"/>
    <col min="15386" max="15386" width="9.7109375" style="1" customWidth="1"/>
    <col min="15387" max="15388" width="15.7109375" style="1" customWidth="1"/>
    <col min="15389" max="15389" width="9.7109375" style="1" customWidth="1"/>
    <col min="15390" max="15391" width="15.7109375" style="1" customWidth="1"/>
    <col min="15392" max="15392" width="9.7109375" style="1" customWidth="1"/>
    <col min="15393" max="15393" width="20" style="1" customWidth="1"/>
    <col min="15394" max="15394" width="18.5703125" style="1" customWidth="1"/>
    <col min="15395" max="15395" width="9.7109375" style="1" customWidth="1"/>
    <col min="15396" max="15397" width="15.7109375" style="1" customWidth="1"/>
    <col min="15398" max="15398" width="9.7109375" style="1" customWidth="1"/>
    <col min="15399" max="15399" width="22" style="1" customWidth="1"/>
    <col min="15400" max="15400" width="18.28515625" style="1" customWidth="1"/>
    <col min="15401" max="15401" width="9.7109375" style="1" customWidth="1"/>
    <col min="15402" max="15403" width="15.7109375" style="1" customWidth="1"/>
    <col min="15404" max="15404" width="9.7109375" style="1" customWidth="1"/>
    <col min="15405" max="15406" width="15.7109375" style="1" customWidth="1"/>
    <col min="15407" max="15407" width="9.7109375" style="1" customWidth="1"/>
    <col min="15408" max="15428" width="0" style="1" hidden="1" customWidth="1"/>
    <col min="15429" max="15429" width="12" style="1" customWidth="1"/>
    <col min="15430" max="15430" width="10.85546875" style="1" customWidth="1"/>
    <col min="15431" max="15431" width="13.85546875" style="1" customWidth="1"/>
    <col min="15432" max="15433" width="11.140625" style="1" customWidth="1"/>
    <col min="15434" max="15434" width="10.140625" style="1" customWidth="1"/>
    <col min="15435" max="15616" width="11.42578125" style="1"/>
    <col min="15617" max="15618" width="0" style="1" hidden="1" customWidth="1"/>
    <col min="15619" max="15619" width="10.42578125" style="1" customWidth="1"/>
    <col min="15620" max="15621" width="0" style="1" hidden="1" customWidth="1"/>
    <col min="15622" max="15622" width="38" style="1" customWidth="1"/>
    <col min="15623" max="15626" width="0" style="1" hidden="1" customWidth="1"/>
    <col min="15627" max="15628" width="11.42578125" style="1"/>
    <col min="15629" max="15629" width="17.85546875" style="1" customWidth="1"/>
    <col min="15630" max="15630" width="19.140625" style="1" customWidth="1"/>
    <col min="15631" max="15631" width="17.140625" style="1" customWidth="1"/>
    <col min="15632" max="15632" width="16.28515625" style="1" customWidth="1"/>
    <col min="15633" max="15633" width="17.28515625" style="1" customWidth="1"/>
    <col min="15634" max="15634" width="19.42578125" style="1" customWidth="1"/>
    <col min="15635" max="15635" width="50.7109375" style="1" customWidth="1"/>
    <col min="15636" max="15636" width="24" style="1" customWidth="1"/>
    <col min="15637" max="15637" width="20.7109375" style="1" customWidth="1"/>
    <col min="15638" max="15638" width="20.28515625" style="1" customWidth="1"/>
    <col min="15639" max="15639" width="9.7109375" style="1" customWidth="1"/>
    <col min="15640" max="15641" width="15.7109375" style="1" customWidth="1"/>
    <col min="15642" max="15642" width="9.7109375" style="1" customWidth="1"/>
    <col min="15643" max="15644" width="15.7109375" style="1" customWidth="1"/>
    <col min="15645" max="15645" width="9.7109375" style="1" customWidth="1"/>
    <col min="15646" max="15647" width="15.7109375" style="1" customWidth="1"/>
    <col min="15648" max="15648" width="9.7109375" style="1" customWidth="1"/>
    <col min="15649" max="15649" width="20" style="1" customWidth="1"/>
    <col min="15650" max="15650" width="18.5703125" style="1" customWidth="1"/>
    <col min="15651" max="15651" width="9.7109375" style="1" customWidth="1"/>
    <col min="15652" max="15653" width="15.7109375" style="1" customWidth="1"/>
    <col min="15654" max="15654" width="9.7109375" style="1" customWidth="1"/>
    <col min="15655" max="15655" width="22" style="1" customWidth="1"/>
    <col min="15656" max="15656" width="18.28515625" style="1" customWidth="1"/>
    <col min="15657" max="15657" width="9.7109375" style="1" customWidth="1"/>
    <col min="15658" max="15659" width="15.7109375" style="1" customWidth="1"/>
    <col min="15660" max="15660" width="9.7109375" style="1" customWidth="1"/>
    <col min="15661" max="15662" width="15.7109375" style="1" customWidth="1"/>
    <col min="15663" max="15663" width="9.7109375" style="1" customWidth="1"/>
    <col min="15664" max="15684" width="0" style="1" hidden="1" customWidth="1"/>
    <col min="15685" max="15685" width="12" style="1" customWidth="1"/>
    <col min="15686" max="15686" width="10.85546875" style="1" customWidth="1"/>
    <col min="15687" max="15687" width="13.85546875" style="1" customWidth="1"/>
    <col min="15688" max="15689" width="11.140625" style="1" customWidth="1"/>
    <col min="15690" max="15690" width="10.140625" style="1" customWidth="1"/>
    <col min="15691" max="15872" width="11.42578125" style="1"/>
    <col min="15873" max="15874" width="0" style="1" hidden="1" customWidth="1"/>
    <col min="15875" max="15875" width="10.42578125" style="1" customWidth="1"/>
    <col min="15876" max="15877" width="0" style="1" hidden="1" customWidth="1"/>
    <col min="15878" max="15878" width="38" style="1" customWidth="1"/>
    <col min="15879" max="15882" width="0" style="1" hidden="1" customWidth="1"/>
    <col min="15883" max="15884" width="11.42578125" style="1"/>
    <col min="15885" max="15885" width="17.85546875" style="1" customWidth="1"/>
    <col min="15886" max="15886" width="19.140625" style="1" customWidth="1"/>
    <col min="15887" max="15887" width="17.140625" style="1" customWidth="1"/>
    <col min="15888" max="15888" width="16.28515625" style="1" customWidth="1"/>
    <col min="15889" max="15889" width="17.28515625" style="1" customWidth="1"/>
    <col min="15890" max="15890" width="19.42578125" style="1" customWidth="1"/>
    <col min="15891" max="15891" width="50.7109375" style="1" customWidth="1"/>
    <col min="15892" max="15892" width="24" style="1" customWidth="1"/>
    <col min="15893" max="15893" width="20.7109375" style="1" customWidth="1"/>
    <col min="15894" max="15894" width="20.28515625" style="1" customWidth="1"/>
    <col min="15895" max="15895" width="9.7109375" style="1" customWidth="1"/>
    <col min="15896" max="15897" width="15.7109375" style="1" customWidth="1"/>
    <col min="15898" max="15898" width="9.7109375" style="1" customWidth="1"/>
    <col min="15899" max="15900" width="15.7109375" style="1" customWidth="1"/>
    <col min="15901" max="15901" width="9.7109375" style="1" customWidth="1"/>
    <col min="15902" max="15903" width="15.7109375" style="1" customWidth="1"/>
    <col min="15904" max="15904" width="9.7109375" style="1" customWidth="1"/>
    <col min="15905" max="15905" width="20" style="1" customWidth="1"/>
    <col min="15906" max="15906" width="18.5703125" style="1" customWidth="1"/>
    <col min="15907" max="15907" width="9.7109375" style="1" customWidth="1"/>
    <col min="15908" max="15909" width="15.7109375" style="1" customWidth="1"/>
    <col min="15910" max="15910" width="9.7109375" style="1" customWidth="1"/>
    <col min="15911" max="15911" width="22" style="1" customWidth="1"/>
    <col min="15912" max="15912" width="18.28515625" style="1" customWidth="1"/>
    <col min="15913" max="15913" width="9.7109375" style="1" customWidth="1"/>
    <col min="15914" max="15915" width="15.7109375" style="1" customWidth="1"/>
    <col min="15916" max="15916" width="9.7109375" style="1" customWidth="1"/>
    <col min="15917" max="15918" width="15.7109375" style="1" customWidth="1"/>
    <col min="15919" max="15919" width="9.7109375" style="1" customWidth="1"/>
    <col min="15920" max="15940" width="0" style="1" hidden="1" customWidth="1"/>
    <col min="15941" max="15941" width="12" style="1" customWidth="1"/>
    <col min="15942" max="15942" width="10.85546875" style="1" customWidth="1"/>
    <col min="15943" max="15943" width="13.85546875" style="1" customWidth="1"/>
    <col min="15944" max="15945" width="11.140625" style="1" customWidth="1"/>
    <col min="15946" max="15946" width="10.140625" style="1" customWidth="1"/>
    <col min="15947" max="16128" width="11.42578125" style="1"/>
    <col min="16129" max="16130" width="0" style="1" hidden="1" customWidth="1"/>
    <col min="16131" max="16131" width="10.42578125" style="1" customWidth="1"/>
    <col min="16132" max="16133" width="0" style="1" hidden="1" customWidth="1"/>
    <col min="16134" max="16134" width="38" style="1" customWidth="1"/>
    <col min="16135" max="16138" width="0" style="1" hidden="1" customWidth="1"/>
    <col min="16139" max="16140" width="11.42578125" style="1"/>
    <col min="16141" max="16141" width="17.85546875" style="1" customWidth="1"/>
    <col min="16142" max="16142" width="19.140625" style="1" customWidth="1"/>
    <col min="16143" max="16143" width="17.140625" style="1" customWidth="1"/>
    <col min="16144" max="16144" width="16.28515625" style="1" customWidth="1"/>
    <col min="16145" max="16145" width="17.28515625" style="1" customWidth="1"/>
    <col min="16146" max="16146" width="19.42578125" style="1" customWidth="1"/>
    <col min="16147" max="16147" width="50.7109375" style="1" customWidth="1"/>
    <col min="16148" max="16148" width="24" style="1" customWidth="1"/>
    <col min="16149" max="16149" width="20.7109375" style="1" customWidth="1"/>
    <col min="16150" max="16150" width="20.28515625" style="1" customWidth="1"/>
    <col min="16151" max="16151" width="9.7109375" style="1" customWidth="1"/>
    <col min="16152" max="16153" width="15.7109375" style="1" customWidth="1"/>
    <col min="16154" max="16154" width="9.7109375" style="1" customWidth="1"/>
    <col min="16155" max="16156" width="15.7109375" style="1" customWidth="1"/>
    <col min="16157" max="16157" width="9.7109375" style="1" customWidth="1"/>
    <col min="16158" max="16159" width="15.7109375" style="1" customWidth="1"/>
    <col min="16160" max="16160" width="9.7109375" style="1" customWidth="1"/>
    <col min="16161" max="16161" width="20" style="1" customWidth="1"/>
    <col min="16162" max="16162" width="18.5703125" style="1" customWidth="1"/>
    <col min="16163" max="16163" width="9.7109375" style="1" customWidth="1"/>
    <col min="16164" max="16165" width="15.7109375" style="1" customWidth="1"/>
    <col min="16166" max="16166" width="9.7109375" style="1" customWidth="1"/>
    <col min="16167" max="16167" width="22" style="1" customWidth="1"/>
    <col min="16168" max="16168" width="18.28515625" style="1" customWidth="1"/>
    <col min="16169" max="16169" width="9.7109375" style="1" customWidth="1"/>
    <col min="16170" max="16171" width="15.7109375" style="1" customWidth="1"/>
    <col min="16172" max="16172" width="9.7109375" style="1" customWidth="1"/>
    <col min="16173" max="16174" width="15.7109375" style="1" customWidth="1"/>
    <col min="16175" max="16175" width="9.7109375" style="1" customWidth="1"/>
    <col min="16176" max="16196" width="0" style="1" hidden="1" customWidth="1"/>
    <col min="16197" max="16197" width="12" style="1" customWidth="1"/>
    <col min="16198" max="16198" width="10.85546875" style="1" customWidth="1"/>
    <col min="16199" max="16199" width="13.85546875" style="1" customWidth="1"/>
    <col min="16200" max="16201" width="11.140625" style="1" customWidth="1"/>
    <col min="16202" max="16202" width="10.140625" style="1" customWidth="1"/>
    <col min="16203" max="16384" width="11.42578125" style="1"/>
  </cols>
  <sheetData>
    <row r="1" spans="1:76" s="253" customFormat="1" ht="14.25" customHeight="1">
      <c r="A1" s="246"/>
      <c r="B1" s="247"/>
      <c r="C1" s="249"/>
      <c r="D1" s="250" t="s">
        <v>361</v>
      </c>
      <c r="E1" s="251"/>
      <c r="F1" s="251"/>
      <c r="G1" s="251"/>
      <c r="H1" s="251"/>
      <c r="I1" s="252"/>
      <c r="J1" s="243" t="s">
        <v>202</v>
      </c>
      <c r="K1" s="244"/>
      <c r="L1" s="244"/>
      <c r="M1" s="245"/>
      <c r="N1" s="250"/>
      <c r="O1" s="252"/>
      <c r="P1" s="250"/>
      <c r="Q1" s="251"/>
      <c r="R1" s="252"/>
      <c r="S1" s="268" t="s">
        <v>361</v>
      </c>
      <c r="T1" s="269"/>
      <c r="U1" s="269"/>
      <c r="V1" s="269"/>
      <c r="W1" s="269"/>
      <c r="X1" s="269"/>
      <c r="Y1" s="269"/>
      <c r="Z1" s="269"/>
      <c r="AA1" s="270"/>
      <c r="AB1" s="243" t="s">
        <v>202</v>
      </c>
      <c r="AC1" s="244"/>
      <c r="AD1" s="244"/>
      <c r="AE1" s="245"/>
      <c r="AF1" s="456"/>
      <c r="AG1" s="456"/>
      <c r="AH1" s="250"/>
      <c r="AI1" s="251"/>
      <c r="AJ1" s="252"/>
      <c r="AK1" s="268" t="s">
        <v>361</v>
      </c>
      <c r="AL1" s="269"/>
      <c r="AM1" s="269"/>
      <c r="AN1" s="269"/>
      <c r="AO1" s="269"/>
      <c r="AP1" s="269"/>
      <c r="AQ1" s="269"/>
      <c r="AR1" s="270"/>
      <c r="AS1" s="243" t="s">
        <v>202</v>
      </c>
      <c r="AT1" s="244"/>
      <c r="AU1" s="244"/>
      <c r="AV1" s="245"/>
      <c r="AW1" s="246"/>
      <c r="AX1" s="247"/>
      <c r="AY1" s="249"/>
      <c r="AZ1" s="457"/>
      <c r="BA1" s="254"/>
      <c r="BH1" s="254"/>
      <c r="BI1" s="457"/>
      <c r="BJ1" s="457"/>
      <c r="BK1" s="457"/>
      <c r="BL1" s="457"/>
      <c r="BM1" s="457"/>
      <c r="BN1" s="457"/>
      <c r="BO1" s="457"/>
      <c r="BP1" s="457"/>
      <c r="BQ1" s="457"/>
      <c r="BR1" s="457"/>
      <c r="BS1" s="457"/>
      <c r="BT1" s="457"/>
      <c r="BU1" s="457"/>
      <c r="BV1" s="457"/>
      <c r="BW1" s="457"/>
      <c r="BX1" s="457"/>
    </row>
    <row r="2" spans="1:76" s="253" customFormat="1" ht="14.25" customHeight="1">
      <c r="A2" s="264"/>
      <c r="B2" s="265"/>
      <c r="C2" s="267"/>
      <c r="D2" s="268"/>
      <c r="E2" s="269"/>
      <c r="F2" s="269"/>
      <c r="G2" s="269"/>
      <c r="H2" s="269"/>
      <c r="I2" s="270"/>
      <c r="J2" s="261"/>
      <c r="K2" s="262"/>
      <c r="L2" s="262"/>
      <c r="M2" s="263"/>
      <c r="N2" s="268"/>
      <c r="O2" s="270"/>
      <c r="P2" s="268"/>
      <c r="Q2" s="269"/>
      <c r="R2" s="270"/>
      <c r="S2" s="268"/>
      <c r="T2" s="269"/>
      <c r="U2" s="269"/>
      <c r="V2" s="269"/>
      <c r="W2" s="269"/>
      <c r="X2" s="269"/>
      <c r="Y2" s="269"/>
      <c r="Z2" s="269"/>
      <c r="AA2" s="270"/>
      <c r="AB2" s="261"/>
      <c r="AC2" s="262"/>
      <c r="AD2" s="262"/>
      <c r="AE2" s="263"/>
      <c r="AF2" s="458"/>
      <c r="AG2" s="458"/>
      <c r="AH2" s="268"/>
      <c r="AI2" s="269"/>
      <c r="AJ2" s="270"/>
      <c r="AK2" s="268"/>
      <c r="AL2" s="269"/>
      <c r="AM2" s="269"/>
      <c r="AN2" s="269"/>
      <c r="AO2" s="269"/>
      <c r="AP2" s="269"/>
      <c r="AQ2" s="269"/>
      <c r="AR2" s="270"/>
      <c r="AS2" s="261"/>
      <c r="AT2" s="262"/>
      <c r="AU2" s="262"/>
      <c r="AV2" s="263"/>
      <c r="AW2" s="264"/>
      <c r="AX2" s="265"/>
      <c r="AY2" s="267"/>
      <c r="AZ2" s="457"/>
      <c r="BA2" s="254"/>
      <c r="BH2" s="254"/>
      <c r="BI2" s="457"/>
      <c r="BJ2" s="457"/>
      <c r="BK2" s="457"/>
      <c r="BL2" s="457"/>
      <c r="BM2" s="457"/>
      <c r="BN2" s="457"/>
      <c r="BO2" s="457"/>
      <c r="BP2" s="457"/>
      <c r="BQ2" s="457"/>
      <c r="BR2" s="457"/>
      <c r="BS2" s="457"/>
      <c r="BT2" s="457"/>
      <c r="BU2" s="457"/>
      <c r="BV2" s="457"/>
      <c r="BW2" s="457"/>
      <c r="BX2" s="457"/>
    </row>
    <row r="3" spans="1:76" s="253" customFormat="1" ht="14.25" customHeight="1">
      <c r="A3" s="264"/>
      <c r="B3" s="265"/>
      <c r="C3" s="267"/>
      <c r="D3" s="268"/>
      <c r="E3" s="269"/>
      <c r="F3" s="269"/>
      <c r="G3" s="269"/>
      <c r="H3" s="269"/>
      <c r="I3" s="270"/>
      <c r="J3" s="261"/>
      <c r="K3" s="262"/>
      <c r="L3" s="262"/>
      <c r="M3" s="263"/>
      <c r="N3" s="268"/>
      <c r="O3" s="270"/>
      <c r="P3" s="268"/>
      <c r="Q3" s="269"/>
      <c r="R3" s="270"/>
      <c r="S3" s="268"/>
      <c r="T3" s="269"/>
      <c r="U3" s="269"/>
      <c r="V3" s="269"/>
      <c r="W3" s="269"/>
      <c r="X3" s="269"/>
      <c r="Y3" s="269"/>
      <c r="Z3" s="269"/>
      <c r="AA3" s="270"/>
      <c r="AB3" s="261"/>
      <c r="AC3" s="262"/>
      <c r="AD3" s="262"/>
      <c r="AE3" s="263"/>
      <c r="AF3" s="458"/>
      <c r="AG3" s="458"/>
      <c r="AH3" s="268"/>
      <c r="AI3" s="269"/>
      <c r="AJ3" s="270"/>
      <c r="AK3" s="268"/>
      <c r="AL3" s="269"/>
      <c r="AM3" s="269"/>
      <c r="AN3" s="269"/>
      <c r="AO3" s="269"/>
      <c r="AP3" s="269"/>
      <c r="AQ3" s="269"/>
      <c r="AR3" s="270"/>
      <c r="AS3" s="261"/>
      <c r="AT3" s="262"/>
      <c r="AU3" s="262"/>
      <c r="AV3" s="263"/>
      <c r="AW3" s="264"/>
      <c r="AX3" s="265"/>
      <c r="AY3" s="267"/>
      <c r="AZ3" s="457"/>
      <c r="BA3" s="254"/>
      <c r="BH3" s="254"/>
      <c r="BI3" s="457"/>
      <c r="BJ3" s="457"/>
      <c r="BK3" s="457"/>
      <c r="BL3" s="457"/>
      <c r="BM3" s="457"/>
      <c r="BN3" s="457"/>
      <c r="BO3" s="457"/>
      <c r="BP3" s="457"/>
      <c r="BQ3" s="457"/>
      <c r="BR3" s="457"/>
      <c r="BS3" s="457"/>
      <c r="BT3" s="457"/>
      <c r="BU3" s="457"/>
      <c r="BV3" s="457"/>
      <c r="BW3" s="457"/>
      <c r="BX3" s="457"/>
    </row>
    <row r="4" spans="1:76" s="253" customFormat="1" ht="14.25" customHeight="1">
      <c r="A4" s="264"/>
      <c r="B4" s="265"/>
      <c r="C4" s="267"/>
      <c r="D4" s="268"/>
      <c r="E4" s="269"/>
      <c r="F4" s="269"/>
      <c r="G4" s="269"/>
      <c r="H4" s="269"/>
      <c r="I4" s="270"/>
      <c r="J4" s="261"/>
      <c r="K4" s="262"/>
      <c r="L4" s="262"/>
      <c r="M4" s="263"/>
      <c r="N4" s="268"/>
      <c r="O4" s="270"/>
      <c r="P4" s="268"/>
      <c r="Q4" s="269"/>
      <c r="R4" s="270"/>
      <c r="S4" s="268"/>
      <c r="T4" s="269"/>
      <c r="U4" s="269"/>
      <c r="V4" s="269"/>
      <c r="W4" s="269"/>
      <c r="X4" s="269"/>
      <c r="Y4" s="269"/>
      <c r="Z4" s="269"/>
      <c r="AA4" s="270"/>
      <c r="AB4" s="261"/>
      <c r="AC4" s="262"/>
      <c r="AD4" s="262"/>
      <c r="AE4" s="263"/>
      <c r="AF4" s="458"/>
      <c r="AG4" s="458"/>
      <c r="AH4" s="268"/>
      <c r="AI4" s="269"/>
      <c r="AJ4" s="270"/>
      <c r="AK4" s="268"/>
      <c r="AL4" s="269"/>
      <c r="AM4" s="269"/>
      <c r="AN4" s="269"/>
      <c r="AO4" s="269"/>
      <c r="AP4" s="269"/>
      <c r="AQ4" s="269"/>
      <c r="AR4" s="270"/>
      <c r="AS4" s="261"/>
      <c r="AT4" s="262"/>
      <c r="AU4" s="262"/>
      <c r="AV4" s="263"/>
      <c r="AW4" s="264"/>
      <c r="AX4" s="265"/>
      <c r="AY4" s="267"/>
      <c r="AZ4" s="457"/>
      <c r="BA4" s="254"/>
      <c r="BH4" s="254"/>
      <c r="BI4" s="457"/>
      <c r="BJ4" s="457"/>
      <c r="BK4" s="457"/>
      <c r="BL4" s="457"/>
      <c r="BM4" s="457"/>
      <c r="BN4" s="457"/>
      <c r="BO4" s="457"/>
      <c r="BP4" s="457"/>
      <c r="BQ4" s="457"/>
      <c r="BR4" s="457"/>
      <c r="BS4" s="457"/>
      <c r="BT4" s="457"/>
      <c r="BU4" s="457"/>
      <c r="BV4" s="457"/>
      <c r="BW4" s="457"/>
      <c r="BX4" s="457"/>
    </row>
    <row r="5" spans="1:76" s="253" customFormat="1" ht="14.25" customHeight="1">
      <c r="A5" s="264"/>
      <c r="B5" s="265"/>
      <c r="C5" s="267"/>
      <c r="D5" s="268"/>
      <c r="E5" s="269"/>
      <c r="F5" s="269"/>
      <c r="G5" s="269"/>
      <c r="H5" s="269"/>
      <c r="I5" s="270"/>
      <c r="J5" s="261"/>
      <c r="K5" s="262"/>
      <c r="L5" s="262"/>
      <c r="M5" s="263"/>
      <c r="N5" s="268"/>
      <c r="O5" s="270"/>
      <c r="P5" s="268"/>
      <c r="Q5" s="269"/>
      <c r="R5" s="270"/>
      <c r="S5" s="268"/>
      <c r="T5" s="269"/>
      <c r="U5" s="269"/>
      <c r="V5" s="269"/>
      <c r="W5" s="269"/>
      <c r="X5" s="269"/>
      <c r="Y5" s="269"/>
      <c r="Z5" s="269"/>
      <c r="AA5" s="270"/>
      <c r="AB5" s="261"/>
      <c r="AC5" s="262"/>
      <c r="AD5" s="262"/>
      <c r="AE5" s="263"/>
      <c r="AF5" s="458"/>
      <c r="AG5" s="458"/>
      <c r="AH5" s="268"/>
      <c r="AI5" s="269"/>
      <c r="AJ5" s="270"/>
      <c r="AK5" s="268"/>
      <c r="AL5" s="269"/>
      <c r="AM5" s="269"/>
      <c r="AN5" s="269"/>
      <c r="AO5" s="269"/>
      <c r="AP5" s="269"/>
      <c r="AQ5" s="269"/>
      <c r="AR5" s="270"/>
      <c r="AS5" s="261"/>
      <c r="AT5" s="262"/>
      <c r="AU5" s="262"/>
      <c r="AV5" s="263"/>
      <c r="AW5" s="264"/>
      <c r="AX5" s="265"/>
      <c r="AY5" s="267"/>
      <c r="AZ5" s="457"/>
      <c r="BA5" s="254"/>
      <c r="BH5" s="254"/>
      <c r="BI5" s="457"/>
      <c r="BJ5" s="457"/>
      <c r="BK5" s="457"/>
      <c r="BL5" s="457"/>
      <c r="BM5" s="457"/>
      <c r="BN5" s="457"/>
      <c r="BO5" s="457"/>
      <c r="BP5" s="457"/>
      <c r="BQ5" s="457"/>
      <c r="BR5" s="457"/>
      <c r="BS5" s="457"/>
      <c r="BT5" s="457"/>
      <c r="BU5" s="457"/>
      <c r="BV5" s="457"/>
      <c r="BW5" s="457"/>
      <c r="BX5" s="457"/>
    </row>
    <row r="6" spans="1:76" s="253" customFormat="1" ht="14.25" customHeight="1">
      <c r="A6" s="264"/>
      <c r="B6" s="265"/>
      <c r="C6" s="267"/>
      <c r="D6" s="268"/>
      <c r="E6" s="269"/>
      <c r="F6" s="269"/>
      <c r="G6" s="269"/>
      <c r="H6" s="269"/>
      <c r="I6" s="270"/>
      <c r="J6" s="261"/>
      <c r="K6" s="262"/>
      <c r="L6" s="262"/>
      <c r="M6" s="263"/>
      <c r="N6" s="268"/>
      <c r="O6" s="270"/>
      <c r="P6" s="268"/>
      <c r="Q6" s="269"/>
      <c r="R6" s="270"/>
      <c r="S6" s="268"/>
      <c r="T6" s="269"/>
      <c r="U6" s="269"/>
      <c r="V6" s="269"/>
      <c r="W6" s="269"/>
      <c r="X6" s="269"/>
      <c r="Y6" s="269"/>
      <c r="Z6" s="269"/>
      <c r="AA6" s="270"/>
      <c r="AB6" s="261"/>
      <c r="AC6" s="262"/>
      <c r="AD6" s="262"/>
      <c r="AE6" s="263"/>
      <c r="AF6" s="458"/>
      <c r="AG6" s="458"/>
      <c r="AH6" s="268"/>
      <c r="AI6" s="269"/>
      <c r="AJ6" s="270"/>
      <c r="AK6" s="268"/>
      <c r="AL6" s="269"/>
      <c r="AM6" s="269"/>
      <c r="AN6" s="269"/>
      <c r="AO6" s="269"/>
      <c r="AP6" s="269"/>
      <c r="AQ6" s="269"/>
      <c r="AR6" s="270"/>
      <c r="AS6" s="261"/>
      <c r="AT6" s="262"/>
      <c r="AU6" s="262"/>
      <c r="AV6" s="263"/>
      <c r="AW6" s="264"/>
      <c r="AX6" s="265"/>
      <c r="AY6" s="267"/>
      <c r="AZ6" s="457"/>
      <c r="BA6" s="254"/>
      <c r="BH6" s="254"/>
      <c r="BI6" s="457"/>
      <c r="BJ6" s="457"/>
      <c r="BK6" s="457"/>
      <c r="BL6" s="457"/>
      <c r="BM6" s="457"/>
      <c r="BN6" s="457"/>
      <c r="BO6" s="457"/>
      <c r="BP6" s="457"/>
      <c r="BQ6" s="457"/>
      <c r="BR6" s="457"/>
      <c r="BS6" s="457"/>
      <c r="BT6" s="457"/>
      <c r="BU6" s="457"/>
      <c r="BV6" s="457"/>
      <c r="BW6" s="457"/>
      <c r="BX6" s="457"/>
    </row>
    <row r="7" spans="1:76" s="253" customFormat="1" ht="14.25" customHeight="1">
      <c r="A7" s="264"/>
      <c r="B7" s="265"/>
      <c r="C7" s="267"/>
      <c r="D7" s="268"/>
      <c r="E7" s="269"/>
      <c r="F7" s="269"/>
      <c r="G7" s="269"/>
      <c r="H7" s="269"/>
      <c r="I7" s="270"/>
      <c r="J7" s="261"/>
      <c r="K7" s="262"/>
      <c r="L7" s="262"/>
      <c r="M7" s="263"/>
      <c r="N7" s="268"/>
      <c r="O7" s="270"/>
      <c r="P7" s="268"/>
      <c r="Q7" s="269"/>
      <c r="R7" s="270"/>
      <c r="S7" s="268"/>
      <c r="T7" s="269"/>
      <c r="U7" s="269"/>
      <c r="V7" s="269"/>
      <c r="W7" s="269"/>
      <c r="X7" s="269"/>
      <c r="Y7" s="269"/>
      <c r="Z7" s="269"/>
      <c r="AA7" s="270"/>
      <c r="AB7" s="261"/>
      <c r="AC7" s="262"/>
      <c r="AD7" s="262"/>
      <c r="AE7" s="263"/>
      <c r="AF7" s="458"/>
      <c r="AG7" s="458"/>
      <c r="AH7" s="268"/>
      <c r="AI7" s="269"/>
      <c r="AJ7" s="270"/>
      <c r="AK7" s="268"/>
      <c r="AL7" s="269"/>
      <c r="AM7" s="269"/>
      <c r="AN7" s="269"/>
      <c r="AO7" s="269"/>
      <c r="AP7" s="269"/>
      <c r="AQ7" s="269"/>
      <c r="AR7" s="270"/>
      <c r="AS7" s="261"/>
      <c r="AT7" s="262"/>
      <c r="AU7" s="262"/>
      <c r="AV7" s="263"/>
      <c r="AW7" s="264"/>
      <c r="AX7" s="265"/>
      <c r="AY7" s="267"/>
      <c r="AZ7" s="457"/>
      <c r="BA7" s="254"/>
      <c r="BH7" s="254"/>
      <c r="BI7" s="457"/>
      <c r="BJ7" s="457"/>
      <c r="BK7" s="457"/>
      <c r="BL7" s="457"/>
      <c r="BM7" s="457"/>
      <c r="BN7" s="457"/>
      <c r="BO7" s="457"/>
      <c r="BP7" s="457"/>
      <c r="BQ7" s="457"/>
      <c r="BR7" s="457"/>
      <c r="BS7" s="457"/>
      <c r="BT7" s="457"/>
      <c r="BU7" s="457"/>
      <c r="BV7" s="457"/>
      <c r="BW7" s="457"/>
      <c r="BX7" s="457"/>
    </row>
    <row r="8" spans="1:76" s="253" customFormat="1" ht="14.25" customHeight="1" thickBot="1">
      <c r="A8" s="280"/>
      <c r="B8" s="281"/>
      <c r="C8" s="283"/>
      <c r="D8" s="284"/>
      <c r="E8" s="285"/>
      <c r="F8" s="285"/>
      <c r="G8" s="285"/>
      <c r="H8" s="285"/>
      <c r="I8" s="286"/>
      <c r="J8" s="277"/>
      <c r="K8" s="278"/>
      <c r="L8" s="278"/>
      <c r="M8" s="279"/>
      <c r="N8" s="284"/>
      <c r="O8" s="286"/>
      <c r="P8" s="284"/>
      <c r="Q8" s="285"/>
      <c r="R8" s="286"/>
      <c r="S8" s="284"/>
      <c r="T8" s="285"/>
      <c r="U8" s="285"/>
      <c r="V8" s="285"/>
      <c r="W8" s="285"/>
      <c r="X8" s="285"/>
      <c r="Y8" s="285"/>
      <c r="Z8" s="285"/>
      <c r="AA8" s="286"/>
      <c r="AB8" s="277"/>
      <c r="AC8" s="278"/>
      <c r="AD8" s="278"/>
      <c r="AE8" s="279"/>
      <c r="AF8" s="459"/>
      <c r="AG8" s="459"/>
      <c r="AH8" s="284"/>
      <c r="AI8" s="285"/>
      <c r="AJ8" s="286"/>
      <c r="AK8" s="284"/>
      <c r="AL8" s="285"/>
      <c r="AM8" s="285"/>
      <c r="AN8" s="285"/>
      <c r="AO8" s="285"/>
      <c r="AP8" s="285"/>
      <c r="AQ8" s="285"/>
      <c r="AR8" s="286"/>
      <c r="AS8" s="277"/>
      <c r="AT8" s="278"/>
      <c r="AU8" s="278"/>
      <c r="AV8" s="279"/>
      <c r="AW8" s="280"/>
      <c r="AX8" s="281"/>
      <c r="AY8" s="283"/>
      <c r="AZ8" s="457"/>
      <c r="BA8" s="254"/>
      <c r="BH8" s="254"/>
      <c r="BI8" s="457"/>
      <c r="BJ8" s="457"/>
      <c r="BK8" s="457"/>
      <c r="BL8" s="457"/>
      <c r="BM8" s="457"/>
      <c r="BN8" s="457"/>
      <c r="BO8" s="457"/>
      <c r="BP8" s="457"/>
      <c r="BQ8" s="457"/>
      <c r="BR8" s="457"/>
      <c r="BS8" s="457"/>
      <c r="BT8" s="457"/>
      <c r="BU8" s="457"/>
      <c r="BV8" s="457"/>
      <c r="BW8" s="457"/>
      <c r="BX8" s="457"/>
    </row>
    <row r="10" spans="1:76" ht="15"/>
    <row r="11" spans="1:76" ht="25.5" customHeight="1">
      <c r="F11" s="151" t="s">
        <v>3</v>
      </c>
      <c r="G11" s="151"/>
      <c r="H11" s="151"/>
      <c r="I11" s="151"/>
    </row>
    <row r="12" spans="1:76" ht="14.25" customHeight="1">
      <c r="B12" s="289" t="s">
        <v>362</v>
      </c>
      <c r="C12" s="461" t="s">
        <v>363</v>
      </c>
      <c r="D12" s="462"/>
      <c r="E12" s="290" t="s">
        <v>364</v>
      </c>
      <c r="F12" s="290" t="s">
        <v>8</v>
      </c>
      <c r="G12" s="235" t="s">
        <v>18</v>
      </c>
      <c r="H12" s="225"/>
      <c r="I12" s="226"/>
      <c r="J12" s="463"/>
      <c r="K12" s="234" t="s">
        <v>0</v>
      </c>
      <c r="L12" s="234"/>
      <c r="M12" s="234" t="s">
        <v>112</v>
      </c>
      <c r="N12" s="234"/>
      <c r="O12" s="234" t="s">
        <v>113</v>
      </c>
      <c r="P12" s="234"/>
      <c r="Q12" s="234" t="s">
        <v>114</v>
      </c>
      <c r="R12" s="234"/>
      <c r="S12" s="213" t="s">
        <v>1</v>
      </c>
      <c r="T12" s="213" t="s">
        <v>2</v>
      </c>
      <c r="U12" s="464" t="s">
        <v>365</v>
      </c>
      <c r="V12" s="465"/>
      <c r="W12" s="466"/>
      <c r="X12" s="290" t="s">
        <v>366</v>
      </c>
      <c r="Y12" s="290"/>
      <c r="Z12" s="290"/>
      <c r="AA12" s="290" t="s">
        <v>367</v>
      </c>
      <c r="AB12" s="290"/>
      <c r="AC12" s="290"/>
      <c r="AD12" s="290" t="s">
        <v>368</v>
      </c>
      <c r="AE12" s="290"/>
      <c r="AF12" s="290"/>
      <c r="AG12" s="290" t="s">
        <v>369</v>
      </c>
      <c r="AH12" s="290"/>
      <c r="AI12" s="290"/>
      <c r="AJ12" s="290" t="s">
        <v>370</v>
      </c>
      <c r="AK12" s="290"/>
      <c r="AL12" s="290"/>
      <c r="AM12" s="290" t="s">
        <v>371</v>
      </c>
      <c r="AN12" s="290"/>
      <c r="AO12" s="290"/>
      <c r="AP12" s="290" t="s">
        <v>372</v>
      </c>
      <c r="AQ12" s="290"/>
      <c r="AR12" s="290"/>
      <c r="AS12" s="290" t="s">
        <v>373</v>
      </c>
      <c r="AT12" s="290"/>
      <c r="AU12" s="290"/>
      <c r="AV12" s="467"/>
    </row>
    <row r="13" spans="1:76" ht="14.25" customHeight="1">
      <c r="A13" s="91" t="s">
        <v>222</v>
      </c>
      <c r="B13" s="291"/>
      <c r="C13" s="468"/>
      <c r="D13" s="462" t="s">
        <v>9</v>
      </c>
      <c r="E13" s="290"/>
      <c r="F13" s="290"/>
      <c r="G13" s="96" t="s">
        <v>4</v>
      </c>
      <c r="H13" s="96" t="s">
        <v>5</v>
      </c>
      <c r="I13" s="96" t="s">
        <v>6</v>
      </c>
      <c r="J13" s="96" t="s">
        <v>7</v>
      </c>
      <c r="K13" s="211" t="s">
        <v>24</v>
      </c>
      <c r="L13" s="211" t="s">
        <v>25</v>
      </c>
      <c r="M13" s="469" t="s">
        <v>117</v>
      </c>
      <c r="N13" s="469" t="s">
        <v>118</v>
      </c>
      <c r="O13" s="211" t="s">
        <v>119</v>
      </c>
      <c r="P13" s="211" t="s">
        <v>120</v>
      </c>
      <c r="Q13" s="211" t="s">
        <v>115</v>
      </c>
      <c r="R13" s="211" t="s">
        <v>120</v>
      </c>
      <c r="S13" s="213"/>
      <c r="T13" s="213"/>
      <c r="U13" s="211" t="s">
        <v>374</v>
      </c>
      <c r="V13" s="211" t="s">
        <v>375</v>
      </c>
      <c r="W13" s="211" t="s">
        <v>376</v>
      </c>
      <c r="X13" s="211" t="s">
        <v>374</v>
      </c>
      <c r="Y13" s="211" t="s">
        <v>375</v>
      </c>
      <c r="Z13" s="211" t="s">
        <v>376</v>
      </c>
      <c r="AA13" s="211" t="s">
        <v>374</v>
      </c>
      <c r="AB13" s="211" t="s">
        <v>375</v>
      </c>
      <c r="AC13" s="211" t="s">
        <v>376</v>
      </c>
      <c r="AD13" s="211" t="s">
        <v>374</v>
      </c>
      <c r="AE13" s="211" t="s">
        <v>375</v>
      </c>
      <c r="AF13" s="211" t="s">
        <v>376</v>
      </c>
      <c r="AG13" s="211" t="s">
        <v>374</v>
      </c>
      <c r="AH13" s="211" t="s">
        <v>375</v>
      </c>
      <c r="AI13" s="211" t="s">
        <v>376</v>
      </c>
      <c r="AJ13" s="211" t="s">
        <v>374</v>
      </c>
      <c r="AK13" s="211" t="s">
        <v>375</v>
      </c>
      <c r="AL13" s="211" t="s">
        <v>376</v>
      </c>
      <c r="AM13" s="211" t="s">
        <v>374</v>
      </c>
      <c r="AN13" s="211" t="s">
        <v>375</v>
      </c>
      <c r="AO13" s="211" t="s">
        <v>376</v>
      </c>
      <c r="AP13" s="211" t="s">
        <v>374</v>
      </c>
      <c r="AQ13" s="211" t="s">
        <v>375</v>
      </c>
      <c r="AR13" s="211" t="s">
        <v>376</v>
      </c>
      <c r="AS13" s="211" t="s">
        <v>374</v>
      </c>
      <c r="AT13" s="211" t="s">
        <v>375</v>
      </c>
      <c r="AU13" s="211" t="s">
        <v>376</v>
      </c>
      <c r="AV13" s="470"/>
    </row>
    <row r="14" spans="1:76" ht="14.25" customHeight="1">
      <c r="A14" s="91"/>
      <c r="B14" s="471"/>
      <c r="C14" s="471"/>
      <c r="D14" s="472"/>
      <c r="E14" s="472"/>
      <c r="F14" s="472"/>
      <c r="G14" s="473"/>
      <c r="H14" s="473"/>
      <c r="I14" s="473"/>
      <c r="J14" s="473"/>
      <c r="K14" s="474"/>
      <c r="L14" s="474"/>
      <c r="M14" s="475"/>
      <c r="N14" s="475"/>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4"/>
      <c r="AM14" s="474"/>
      <c r="AN14" s="474"/>
      <c r="AO14" s="474"/>
      <c r="AP14" s="474"/>
      <c r="AQ14" s="474"/>
      <c r="AR14" s="474"/>
      <c r="AS14" s="474"/>
      <c r="AT14" s="474"/>
      <c r="AU14" s="474"/>
      <c r="AV14" s="470"/>
    </row>
    <row r="15" spans="1:76" s="2" customFormat="1" ht="103.5" customHeight="1" outlineLevel="2">
      <c r="A15" s="476" t="s">
        <v>226</v>
      </c>
      <c r="B15" s="476" t="s">
        <v>226</v>
      </c>
      <c r="C15" s="477">
        <v>876</v>
      </c>
      <c r="D15" s="478" t="s">
        <v>230</v>
      </c>
      <c r="E15" s="477">
        <v>1</v>
      </c>
      <c r="F15" s="479" t="s">
        <v>377</v>
      </c>
      <c r="G15" s="480"/>
      <c r="H15" s="481"/>
      <c r="I15" s="480"/>
      <c r="J15" s="482" t="s">
        <v>378</v>
      </c>
      <c r="K15" s="483">
        <v>0.25</v>
      </c>
      <c r="L15" s="484">
        <v>0.125</v>
      </c>
      <c r="M15" s="485">
        <v>48000000000</v>
      </c>
      <c r="N15" s="485">
        <v>8376720000</v>
      </c>
      <c r="O15" s="485">
        <v>321320000</v>
      </c>
      <c r="P15" s="486">
        <v>47459334</v>
      </c>
      <c r="Q15" s="485">
        <v>0</v>
      </c>
      <c r="R15" s="487">
        <v>0</v>
      </c>
      <c r="S15" s="488" t="s">
        <v>379</v>
      </c>
      <c r="T15" s="488" t="s">
        <v>236</v>
      </c>
      <c r="U15" s="489">
        <f t="shared" ref="U15:V17" si="0">+N15</f>
        <v>8376720000</v>
      </c>
      <c r="V15" s="489">
        <f t="shared" si="0"/>
        <v>321320000</v>
      </c>
      <c r="W15" s="490">
        <f t="shared" ref="W15:W20" si="1">IF(U15=0,"",V15/U15)</f>
        <v>3.8358689319924741E-2</v>
      </c>
      <c r="X15" s="491"/>
      <c r="Y15" s="491"/>
      <c r="Z15" s="490" t="str">
        <f>IF(X15=0,"",Y15/X15)</f>
        <v/>
      </c>
      <c r="AA15" s="491"/>
      <c r="AB15" s="491"/>
      <c r="AC15" s="490" t="str">
        <f>IF(AA15=0,"",AB15/AA15)</f>
        <v/>
      </c>
      <c r="AD15" s="491"/>
      <c r="AE15" s="491"/>
      <c r="AF15" s="490" t="str">
        <f>IF(AD15=0,"",AE15/AD15)</f>
        <v/>
      </c>
      <c r="AG15" s="492"/>
      <c r="AH15" s="491"/>
      <c r="AI15" s="490" t="str">
        <f>IF(AG15=0,"",AH15/AG15)</f>
        <v/>
      </c>
      <c r="AJ15" s="491"/>
      <c r="AK15" s="491"/>
      <c r="AL15" s="490" t="str">
        <f>IF(AJ15=0,"",AK15/AJ15)</f>
        <v/>
      </c>
      <c r="AM15" s="491"/>
      <c r="AN15" s="491"/>
      <c r="AO15" s="490" t="str">
        <f>IF(AM15=0,"",AN15/AM15)</f>
        <v/>
      </c>
      <c r="AP15" s="491"/>
      <c r="AQ15" s="491"/>
      <c r="AR15" s="490" t="str">
        <f>IF(AP15=0,"",AQ15/AP15)</f>
        <v/>
      </c>
      <c r="AS15" s="491"/>
      <c r="AT15" s="491"/>
      <c r="AU15" s="490" t="str">
        <f>IF(AS15=0,"",AT15/AS15)</f>
        <v/>
      </c>
      <c r="AV15" s="493">
        <f>+N15-O15</f>
        <v>8055400000</v>
      </c>
      <c r="AW15" s="493">
        <f>+O15-P15</f>
        <v>273860666</v>
      </c>
      <c r="AX15" s="493">
        <f>+Q15-R15</f>
        <v>0</v>
      </c>
      <c r="AY15" s="493"/>
      <c r="AZ15" s="493"/>
      <c r="BA15" s="493"/>
      <c r="BB15" s="493"/>
      <c r="BC15" s="494"/>
      <c r="BD15" s="493"/>
      <c r="BE15" s="493"/>
      <c r="BF15" s="493"/>
      <c r="BG15" s="493"/>
      <c r="BH15" s="494"/>
      <c r="BI15" s="494"/>
      <c r="BJ15" s="494"/>
      <c r="BK15" s="494"/>
      <c r="BL15" s="495"/>
      <c r="BM15" s="495">
        <f t="shared" ref="BM15:BN20" si="2">(N15-SUM(U15+X15+AA15+AD15+AG15+AJ15+AM15+AP15+AS15))</f>
        <v>0</v>
      </c>
      <c r="BN15" s="495">
        <f t="shared" si="2"/>
        <v>0</v>
      </c>
      <c r="BO15" s="496"/>
      <c r="BP15" s="495">
        <f>+O15-V15-AH15</f>
        <v>0</v>
      </c>
      <c r="BQ15" s="495"/>
      <c r="BR15" s="496"/>
      <c r="BS15" s="496"/>
      <c r="BT15" s="496"/>
      <c r="BU15" s="495"/>
      <c r="BW15" s="496"/>
      <c r="BX15" s="495"/>
    </row>
    <row r="16" spans="1:76" s="2" customFormat="1" ht="103.5" customHeight="1" outlineLevel="2">
      <c r="A16" s="476" t="s">
        <v>226</v>
      </c>
      <c r="B16" s="476" t="s">
        <v>226</v>
      </c>
      <c r="C16" s="477">
        <v>876</v>
      </c>
      <c r="D16" s="478" t="s">
        <v>230</v>
      </c>
      <c r="E16" s="477">
        <v>2</v>
      </c>
      <c r="F16" s="479" t="s">
        <v>380</v>
      </c>
      <c r="G16" s="480"/>
      <c r="H16" s="481"/>
      <c r="I16" s="480"/>
      <c r="J16" s="482" t="s">
        <v>381</v>
      </c>
      <c r="K16" s="483">
        <v>0.25</v>
      </c>
      <c r="L16" s="484">
        <v>0.125</v>
      </c>
      <c r="M16" s="485">
        <v>722759600</v>
      </c>
      <c r="N16" s="485">
        <v>849106640</v>
      </c>
      <c r="O16" s="485">
        <v>630331320</v>
      </c>
      <c r="P16" s="486">
        <v>78102487</v>
      </c>
      <c r="Q16" s="485">
        <v>90351166</v>
      </c>
      <c r="R16" s="497">
        <f>62347866+24822700</f>
        <v>87170566</v>
      </c>
      <c r="S16" s="488" t="s">
        <v>382</v>
      </c>
      <c r="T16" s="488" t="s">
        <v>236</v>
      </c>
      <c r="U16" s="489">
        <f t="shared" si="0"/>
        <v>849106640</v>
      </c>
      <c r="V16" s="489">
        <f t="shared" si="0"/>
        <v>630331320</v>
      </c>
      <c r="W16" s="490">
        <f t="shared" si="1"/>
        <v>0.74234647370087692</v>
      </c>
      <c r="X16" s="491"/>
      <c r="Y16" s="491"/>
      <c r="Z16" s="490"/>
      <c r="AA16" s="491"/>
      <c r="AB16" s="491"/>
      <c r="AC16" s="490"/>
      <c r="AD16" s="491"/>
      <c r="AE16" s="491"/>
      <c r="AF16" s="490"/>
      <c r="AG16" s="491"/>
      <c r="AH16" s="491"/>
      <c r="AI16" s="490"/>
      <c r="AJ16" s="491"/>
      <c r="AK16" s="491"/>
      <c r="AL16" s="490"/>
      <c r="AM16" s="491"/>
      <c r="AN16" s="491"/>
      <c r="AO16" s="490"/>
      <c r="AP16" s="491"/>
      <c r="AQ16" s="491"/>
      <c r="AR16" s="490"/>
      <c r="AS16" s="491"/>
      <c r="AT16" s="491"/>
      <c r="AU16" s="490"/>
      <c r="AV16" s="493">
        <f t="shared" ref="AV16:AW53" si="3">+N16-O16</f>
        <v>218775320</v>
      </c>
      <c r="AW16" s="493">
        <f t="shared" si="3"/>
        <v>552228833</v>
      </c>
      <c r="AX16" s="493">
        <f t="shared" ref="AX16:AX53" si="4">+Q16-R16</f>
        <v>3180600</v>
      </c>
      <c r="AY16" s="493"/>
      <c r="AZ16" s="493"/>
      <c r="BA16" s="493"/>
      <c r="BB16" s="493"/>
      <c r="BC16" s="494"/>
      <c r="BD16" s="493"/>
      <c r="BE16" s="493"/>
      <c r="BF16" s="493"/>
      <c r="BG16" s="493"/>
      <c r="BH16" s="494"/>
      <c r="BI16" s="494"/>
      <c r="BJ16" s="494"/>
      <c r="BK16" s="494"/>
      <c r="BL16" s="495"/>
      <c r="BM16" s="495">
        <f t="shared" si="2"/>
        <v>0</v>
      </c>
      <c r="BN16" s="495">
        <f t="shared" si="2"/>
        <v>0</v>
      </c>
      <c r="BO16" s="496"/>
      <c r="BP16" s="495">
        <f t="shared" ref="BP16:BP53" si="5">+O16-V16-AH16</f>
        <v>0</v>
      </c>
      <c r="BQ16" s="495"/>
      <c r="BR16" s="496"/>
      <c r="BS16" s="496"/>
      <c r="BT16" s="496"/>
      <c r="BU16" s="495"/>
      <c r="BW16" s="496"/>
      <c r="BX16" s="495"/>
    </row>
    <row r="17" spans="1:76" s="2" customFormat="1" ht="103.5" hidden="1" customHeight="1" outlineLevel="2">
      <c r="A17" s="476" t="s">
        <v>226</v>
      </c>
      <c r="B17" s="476" t="s">
        <v>226</v>
      </c>
      <c r="C17" s="477">
        <v>876</v>
      </c>
      <c r="D17" s="478" t="s">
        <v>230</v>
      </c>
      <c r="E17" s="477">
        <v>3</v>
      </c>
      <c r="F17" s="479" t="s">
        <v>383</v>
      </c>
      <c r="G17" s="480"/>
      <c r="H17" s="481"/>
      <c r="I17" s="480"/>
      <c r="J17" s="479" t="s">
        <v>384</v>
      </c>
      <c r="K17" s="498">
        <v>0.375</v>
      </c>
      <c r="L17" s="484">
        <v>0.18779999999999999</v>
      </c>
      <c r="M17" s="485">
        <v>75290000</v>
      </c>
      <c r="N17" s="485">
        <v>40090348000</v>
      </c>
      <c r="O17" s="485">
        <v>36074348000</v>
      </c>
      <c r="P17" s="486">
        <v>24092800</v>
      </c>
      <c r="Q17" s="485">
        <v>7925500</v>
      </c>
      <c r="R17" s="497">
        <v>7925500</v>
      </c>
      <c r="S17" s="499" t="s">
        <v>385</v>
      </c>
      <c r="T17" s="488" t="s">
        <v>236</v>
      </c>
      <c r="U17" s="489">
        <f t="shared" si="0"/>
        <v>40090348000</v>
      </c>
      <c r="V17" s="489">
        <f t="shared" si="0"/>
        <v>36074348000</v>
      </c>
      <c r="W17" s="490">
        <f t="shared" si="1"/>
        <v>0.89982626242106956</v>
      </c>
      <c r="X17" s="491"/>
      <c r="Y17" s="491"/>
      <c r="Z17" s="490"/>
      <c r="AA17" s="491"/>
      <c r="AB17" s="491"/>
      <c r="AC17" s="490"/>
      <c r="AD17" s="491"/>
      <c r="AE17" s="491"/>
      <c r="AF17" s="490"/>
      <c r="AG17" s="500"/>
      <c r="AH17" s="491"/>
      <c r="AI17" s="490"/>
      <c r="AJ17" s="491"/>
      <c r="AK17" s="491"/>
      <c r="AL17" s="490"/>
      <c r="AM17" s="491"/>
      <c r="AN17" s="491"/>
      <c r="AO17" s="490"/>
      <c r="AP17" s="491"/>
      <c r="AQ17" s="491"/>
      <c r="AR17" s="490"/>
      <c r="AS17" s="491"/>
      <c r="AT17" s="491"/>
      <c r="AU17" s="490"/>
      <c r="AV17" s="501">
        <f t="shared" si="3"/>
        <v>4016000000</v>
      </c>
      <c r="AW17" s="493">
        <f t="shared" si="3"/>
        <v>36050255200</v>
      </c>
      <c r="AX17" s="493">
        <f t="shared" si="4"/>
        <v>0</v>
      </c>
      <c r="AY17" s="493"/>
      <c r="AZ17" s="493"/>
      <c r="BA17" s="493"/>
      <c r="BB17" s="493"/>
      <c r="BC17" s="494"/>
      <c r="BD17" s="493"/>
      <c r="BE17" s="493"/>
      <c r="BF17" s="493"/>
      <c r="BG17" s="493"/>
      <c r="BH17" s="494"/>
      <c r="BI17" s="494"/>
      <c r="BJ17" s="494"/>
      <c r="BK17" s="494"/>
      <c r="BL17" s="495"/>
      <c r="BM17" s="495">
        <f t="shared" si="2"/>
        <v>0</v>
      </c>
      <c r="BN17" s="495">
        <f t="shared" si="2"/>
        <v>0</v>
      </c>
      <c r="BO17" s="496"/>
      <c r="BP17" s="495">
        <f t="shared" si="5"/>
        <v>0</v>
      </c>
      <c r="BQ17" s="495"/>
      <c r="BR17" s="496"/>
      <c r="BS17" s="496"/>
      <c r="BT17" s="496"/>
      <c r="BU17" s="495"/>
      <c r="BW17" s="496"/>
      <c r="BX17" s="495"/>
    </row>
    <row r="18" spans="1:76" s="2" customFormat="1" ht="409.5" outlineLevel="2">
      <c r="A18" s="476" t="s">
        <v>226</v>
      </c>
      <c r="B18" s="476" t="s">
        <v>226</v>
      </c>
      <c r="C18" s="477">
        <v>876</v>
      </c>
      <c r="D18" s="478" t="s">
        <v>230</v>
      </c>
      <c r="E18" s="477">
        <v>4</v>
      </c>
      <c r="F18" s="482" t="s">
        <v>386</v>
      </c>
      <c r="G18" s="480"/>
      <c r="H18" s="481"/>
      <c r="I18" s="480"/>
      <c r="J18" s="482" t="s">
        <v>387</v>
      </c>
      <c r="K18" s="483">
        <v>0.25</v>
      </c>
      <c r="L18" s="484">
        <v>0.125</v>
      </c>
      <c r="M18" s="485">
        <v>7555400000</v>
      </c>
      <c r="N18" s="485">
        <v>10218682000</v>
      </c>
      <c r="O18" s="485">
        <v>6624722147</v>
      </c>
      <c r="P18" s="486">
        <v>17358667</v>
      </c>
      <c r="Q18" s="485">
        <v>3489311510</v>
      </c>
      <c r="R18" s="502">
        <f>142769087+433237698+147736035</f>
        <v>723742820</v>
      </c>
      <c r="S18" s="499" t="s">
        <v>388</v>
      </c>
      <c r="T18" s="488" t="s">
        <v>236</v>
      </c>
      <c r="U18" s="489">
        <v>2673480000</v>
      </c>
      <c r="V18" s="489">
        <v>2277621666</v>
      </c>
      <c r="W18" s="490">
        <f t="shared" si="1"/>
        <v>0.85193143992100184</v>
      </c>
      <c r="X18" s="491"/>
      <c r="Y18" s="491"/>
      <c r="Z18" s="490"/>
      <c r="AA18" s="491"/>
      <c r="AB18" s="491"/>
      <c r="AC18" s="490"/>
      <c r="AD18" s="503"/>
      <c r="AE18" s="489"/>
      <c r="AF18" s="490"/>
      <c r="AG18" s="489">
        <f>6188339958+1356862042</f>
        <v>7545202000</v>
      </c>
      <c r="AH18" s="504">
        <v>4347100481</v>
      </c>
      <c r="AI18" s="490"/>
      <c r="AJ18" s="505"/>
      <c r="AK18" s="491"/>
      <c r="AL18" s="490"/>
      <c r="AM18" s="491"/>
      <c r="AN18" s="491"/>
      <c r="AO18" s="490"/>
      <c r="AP18" s="491"/>
      <c r="AQ18" s="491"/>
      <c r="AR18" s="490"/>
      <c r="AS18" s="491"/>
      <c r="AT18" s="491"/>
      <c r="AU18" s="490"/>
      <c r="AV18" s="493">
        <f t="shared" si="3"/>
        <v>3593959853</v>
      </c>
      <c r="AW18" s="493">
        <f t="shared" si="3"/>
        <v>6607363480</v>
      </c>
      <c r="AX18" s="493">
        <f t="shared" si="4"/>
        <v>2765568690</v>
      </c>
      <c r="AY18" s="493"/>
      <c r="AZ18" s="493"/>
      <c r="BA18" s="493"/>
      <c r="BB18" s="493"/>
      <c r="BC18" s="494"/>
      <c r="BD18" s="493"/>
      <c r="BE18" s="493"/>
      <c r="BF18" s="493"/>
      <c r="BG18" s="493"/>
      <c r="BH18" s="494"/>
      <c r="BI18" s="494"/>
      <c r="BJ18" s="494"/>
      <c r="BK18" s="494"/>
      <c r="BL18" s="495"/>
      <c r="BM18" s="495">
        <f t="shared" si="2"/>
        <v>0</v>
      </c>
      <c r="BN18" s="495">
        <f t="shared" si="2"/>
        <v>0</v>
      </c>
      <c r="BO18" s="496"/>
      <c r="BP18" s="495">
        <f t="shared" si="5"/>
        <v>0</v>
      </c>
      <c r="BQ18" s="495"/>
      <c r="BR18" s="496"/>
      <c r="BS18" s="496"/>
      <c r="BT18" s="496"/>
      <c r="BU18" s="495"/>
      <c r="BW18" s="496"/>
      <c r="BX18" s="495"/>
    </row>
    <row r="19" spans="1:76" s="2" customFormat="1" ht="409.5" outlineLevel="2">
      <c r="A19" s="476" t="s">
        <v>226</v>
      </c>
      <c r="B19" s="476" t="s">
        <v>226</v>
      </c>
      <c r="C19" s="477">
        <v>876</v>
      </c>
      <c r="D19" s="478" t="s">
        <v>230</v>
      </c>
      <c r="E19" s="477">
        <v>5</v>
      </c>
      <c r="F19" s="482" t="s">
        <v>389</v>
      </c>
      <c r="G19" s="480"/>
      <c r="H19" s="481"/>
      <c r="I19" s="480"/>
      <c r="J19" s="482" t="s">
        <v>390</v>
      </c>
      <c r="K19" s="483">
        <v>0.25</v>
      </c>
      <c r="L19" s="484">
        <v>0.125</v>
      </c>
      <c r="M19" s="485">
        <v>3428474480</v>
      </c>
      <c r="N19" s="485">
        <v>3227520000</v>
      </c>
      <c r="O19" s="485">
        <v>1361320000</v>
      </c>
      <c r="P19" s="486">
        <v>69434667</v>
      </c>
      <c r="Q19" s="506">
        <v>3200215700</v>
      </c>
      <c r="R19" s="502">
        <f>1188215700+40000000+288000000</f>
        <v>1516215700</v>
      </c>
      <c r="S19" s="499" t="s">
        <v>391</v>
      </c>
      <c r="T19" s="488" t="s">
        <v>236</v>
      </c>
      <c r="U19" s="489">
        <v>807520000</v>
      </c>
      <c r="V19" s="489">
        <f>265920000+55400000+120000000</f>
        <v>441320000</v>
      </c>
      <c r="W19" s="490">
        <f t="shared" si="1"/>
        <v>0.54651277986922919</v>
      </c>
      <c r="X19" s="491"/>
      <c r="Y19" s="491"/>
      <c r="Z19" s="490"/>
      <c r="AA19" s="491"/>
      <c r="AB19" s="491"/>
      <c r="AC19" s="490"/>
      <c r="AD19" s="491"/>
      <c r="AE19" s="491"/>
      <c r="AF19" s="490"/>
      <c r="AG19" s="489">
        <v>2420000000</v>
      </c>
      <c r="AH19" s="489">
        <v>920000000</v>
      </c>
      <c r="AI19" s="490"/>
      <c r="AJ19" s="491"/>
      <c r="AK19" s="491"/>
      <c r="AL19" s="490"/>
      <c r="AM19" s="491"/>
      <c r="AN19" s="491"/>
      <c r="AO19" s="490"/>
      <c r="AP19" s="491"/>
      <c r="AQ19" s="491"/>
      <c r="AR19" s="490"/>
      <c r="AS19" s="491"/>
      <c r="AT19" s="491"/>
      <c r="AU19" s="490"/>
      <c r="AV19" s="493">
        <f t="shared" si="3"/>
        <v>1866200000</v>
      </c>
      <c r="AW19" s="493">
        <f t="shared" si="3"/>
        <v>1291885333</v>
      </c>
      <c r="AX19" s="493">
        <f t="shared" si="4"/>
        <v>1684000000</v>
      </c>
      <c r="AY19" s="493"/>
      <c r="AZ19" s="493"/>
      <c r="BA19" s="493"/>
      <c r="BB19" s="493"/>
      <c r="BC19" s="494"/>
      <c r="BD19" s="493"/>
      <c r="BE19" s="493"/>
      <c r="BF19" s="493"/>
      <c r="BG19" s="493"/>
      <c r="BH19" s="494"/>
      <c r="BI19" s="494"/>
      <c r="BJ19" s="494"/>
      <c r="BK19" s="494"/>
      <c r="BL19" s="495"/>
      <c r="BM19" s="495">
        <f t="shared" si="2"/>
        <v>0</v>
      </c>
      <c r="BN19" s="495">
        <f t="shared" si="2"/>
        <v>0</v>
      </c>
      <c r="BO19" s="496"/>
      <c r="BP19" s="495">
        <f t="shared" si="5"/>
        <v>0</v>
      </c>
      <c r="BQ19" s="495"/>
      <c r="BR19" s="496"/>
      <c r="BS19" s="496"/>
      <c r="BT19" s="496"/>
      <c r="BU19" s="495"/>
      <c r="BW19" s="496"/>
      <c r="BX19" s="495"/>
    </row>
    <row r="20" spans="1:76" s="2" customFormat="1" ht="336" hidden="1" outlineLevel="2">
      <c r="A20" s="476" t="s">
        <v>226</v>
      </c>
      <c r="B20" s="476" t="s">
        <v>226</v>
      </c>
      <c r="C20" s="477">
        <v>876</v>
      </c>
      <c r="D20" s="478" t="s">
        <v>230</v>
      </c>
      <c r="E20" s="477">
        <v>6</v>
      </c>
      <c r="F20" s="482" t="s">
        <v>392</v>
      </c>
      <c r="G20" s="480"/>
      <c r="H20" s="481"/>
      <c r="I20" s="480"/>
      <c r="J20" s="482" t="s">
        <v>393</v>
      </c>
      <c r="K20" s="483">
        <v>0.25</v>
      </c>
      <c r="L20" s="484">
        <v>0.125</v>
      </c>
      <c r="M20" s="485">
        <v>319810000</v>
      </c>
      <c r="N20" s="485">
        <v>385988000</v>
      </c>
      <c r="O20" s="485">
        <v>385988000</v>
      </c>
      <c r="P20" s="486">
        <v>81382501</v>
      </c>
      <c r="Q20" s="485">
        <v>31118400</v>
      </c>
      <c r="R20" s="497">
        <v>31118400</v>
      </c>
      <c r="S20" s="488" t="s">
        <v>394</v>
      </c>
      <c r="T20" s="488" t="s">
        <v>236</v>
      </c>
      <c r="U20" s="489">
        <f>+N20</f>
        <v>385988000</v>
      </c>
      <c r="V20" s="489">
        <f>+O20</f>
        <v>385988000</v>
      </c>
      <c r="W20" s="490">
        <f t="shared" si="1"/>
        <v>1</v>
      </c>
      <c r="X20" s="491"/>
      <c r="Y20" s="491"/>
      <c r="Z20" s="490"/>
      <c r="AA20" s="491"/>
      <c r="AB20" s="491"/>
      <c r="AC20" s="490"/>
      <c r="AD20" s="491"/>
      <c r="AE20" s="491"/>
      <c r="AF20" s="490"/>
      <c r="AG20" s="507"/>
      <c r="AH20" s="492"/>
      <c r="AI20" s="490"/>
      <c r="AJ20" s="491"/>
      <c r="AK20" s="491"/>
      <c r="AL20" s="490"/>
      <c r="AM20" s="491"/>
      <c r="AN20" s="491"/>
      <c r="AO20" s="490"/>
      <c r="AP20" s="491"/>
      <c r="AQ20" s="491"/>
      <c r="AR20" s="490"/>
      <c r="AS20" s="491"/>
      <c r="AT20" s="491"/>
      <c r="AU20" s="490"/>
      <c r="AV20" s="493">
        <f t="shared" si="3"/>
        <v>0</v>
      </c>
      <c r="AW20" s="493">
        <f t="shared" si="3"/>
        <v>304605499</v>
      </c>
      <c r="AX20" s="493">
        <f t="shared" si="4"/>
        <v>0</v>
      </c>
      <c r="AY20" s="493"/>
      <c r="AZ20" s="493"/>
      <c r="BA20" s="493"/>
      <c r="BB20" s="493"/>
      <c r="BC20" s="494"/>
      <c r="BD20" s="493"/>
      <c r="BE20" s="493"/>
      <c r="BF20" s="493"/>
      <c r="BG20" s="493"/>
      <c r="BH20" s="494"/>
      <c r="BI20" s="494"/>
      <c r="BJ20" s="494"/>
      <c r="BK20" s="494"/>
      <c r="BL20" s="495"/>
      <c r="BM20" s="495">
        <f t="shared" si="2"/>
        <v>0</v>
      </c>
      <c r="BN20" s="495">
        <f t="shared" si="2"/>
        <v>0</v>
      </c>
      <c r="BO20" s="496"/>
      <c r="BP20" s="495">
        <f t="shared" si="5"/>
        <v>0</v>
      </c>
      <c r="BQ20" s="495"/>
      <c r="BR20" s="496"/>
      <c r="BS20" s="496"/>
      <c r="BT20" s="496"/>
      <c r="BU20" s="495"/>
      <c r="BW20" s="496"/>
      <c r="BX20" s="495"/>
    </row>
    <row r="21" spans="1:76" s="516" customFormat="1" ht="14.25" customHeight="1" outlineLevel="1" collapsed="1">
      <c r="A21" s="508"/>
      <c r="B21" s="509"/>
      <c r="C21" s="510"/>
      <c r="D21" s="510"/>
      <c r="E21" s="510"/>
      <c r="F21" s="511"/>
      <c r="G21" s="511"/>
      <c r="H21" s="512"/>
      <c r="I21" s="511"/>
      <c r="J21" s="510"/>
      <c r="K21" s="510"/>
      <c r="L21" s="510"/>
      <c r="M21" s="513">
        <f t="shared" ref="M21:R21" si="6">SUM(M15:M20)</f>
        <v>60101734080</v>
      </c>
      <c r="N21" s="513">
        <f t="shared" si="6"/>
        <v>63148364640</v>
      </c>
      <c r="O21" s="513">
        <f t="shared" si="6"/>
        <v>45398029467</v>
      </c>
      <c r="P21" s="513">
        <f t="shared" si="6"/>
        <v>317830456</v>
      </c>
      <c r="Q21" s="513">
        <f t="shared" si="6"/>
        <v>6818922276</v>
      </c>
      <c r="R21" s="513">
        <f t="shared" si="6"/>
        <v>2366172986</v>
      </c>
      <c r="S21" s="511"/>
      <c r="T21" s="514"/>
      <c r="U21" s="513"/>
      <c r="V21" s="513"/>
      <c r="W21" s="515"/>
      <c r="X21" s="510"/>
      <c r="Y21" s="510"/>
      <c r="Z21" s="515"/>
      <c r="AA21" s="510"/>
      <c r="AB21" s="510"/>
      <c r="AC21" s="515"/>
      <c r="AD21" s="510"/>
      <c r="AE21" s="510"/>
      <c r="AF21" s="515"/>
      <c r="AG21" s="510"/>
      <c r="AH21" s="510"/>
      <c r="AI21" s="515"/>
      <c r="AJ21" s="510"/>
      <c r="AK21" s="510"/>
      <c r="AL21" s="515"/>
      <c r="AM21" s="510"/>
      <c r="AN21" s="510"/>
      <c r="AO21" s="515"/>
      <c r="AP21" s="510"/>
      <c r="AQ21" s="510"/>
      <c r="AR21" s="515"/>
      <c r="AS21" s="510"/>
      <c r="AT21" s="510"/>
      <c r="AU21" s="515"/>
      <c r="AV21" s="493">
        <f t="shared" si="3"/>
        <v>17750335173</v>
      </c>
      <c r="AW21" s="493">
        <f t="shared" si="3"/>
        <v>45080199011</v>
      </c>
      <c r="AX21" s="493">
        <f t="shared" si="4"/>
        <v>4452749290</v>
      </c>
      <c r="AY21" s="493"/>
      <c r="AZ21" s="493"/>
      <c r="BA21" s="493"/>
      <c r="BB21" s="493"/>
      <c r="BC21" s="494"/>
      <c r="BD21" s="493"/>
      <c r="BE21" s="493"/>
      <c r="BF21" s="493"/>
      <c r="BG21" s="493"/>
      <c r="BH21" s="494"/>
      <c r="BI21" s="494"/>
      <c r="BJ21" s="494"/>
      <c r="BK21" s="494"/>
      <c r="BL21" s="495"/>
      <c r="BM21" s="495"/>
      <c r="BN21" s="495"/>
      <c r="BO21" s="496"/>
      <c r="BP21" s="495"/>
      <c r="BQ21" s="495"/>
      <c r="BR21" s="496"/>
      <c r="BS21" s="496"/>
      <c r="BT21" s="496"/>
      <c r="BU21" s="495"/>
      <c r="BV21" s="2"/>
      <c r="BW21" s="496"/>
      <c r="BX21" s="495"/>
    </row>
    <row r="22" spans="1:76" s="2" customFormat="1" ht="409.5" outlineLevel="2">
      <c r="A22" s="476" t="s">
        <v>258</v>
      </c>
      <c r="B22" s="476" t="s">
        <v>258</v>
      </c>
      <c r="C22" s="477">
        <v>876</v>
      </c>
      <c r="D22" s="482" t="s">
        <v>260</v>
      </c>
      <c r="E22" s="477">
        <v>7</v>
      </c>
      <c r="F22" s="482" t="s">
        <v>395</v>
      </c>
      <c r="G22" s="480"/>
      <c r="H22" s="481"/>
      <c r="I22" s="480"/>
      <c r="J22" s="482" t="s">
        <v>396</v>
      </c>
      <c r="K22" s="517">
        <v>0.25</v>
      </c>
      <c r="L22" s="484">
        <v>0.12</v>
      </c>
      <c r="M22" s="485">
        <v>3019796400</v>
      </c>
      <c r="N22" s="485">
        <v>1796611680</v>
      </c>
      <c r="O22" s="485">
        <v>1006571680</v>
      </c>
      <c r="P22" s="485">
        <v>90252671</v>
      </c>
      <c r="Q22" s="485">
        <v>740815167</v>
      </c>
      <c r="R22" s="485">
        <f>207270767+15058150+113047500</f>
        <v>335376417</v>
      </c>
      <c r="S22" s="499" t="s">
        <v>265</v>
      </c>
      <c r="T22" s="488" t="s">
        <v>236</v>
      </c>
      <c r="U22" s="489">
        <v>656611680</v>
      </c>
      <c r="V22" s="489">
        <f>360091680+66480000</f>
        <v>426571680</v>
      </c>
      <c r="W22" s="490">
        <f>IF(U22=0,"",V22/U22)</f>
        <v>0.64965594276361338</v>
      </c>
      <c r="X22" s="491"/>
      <c r="Y22" s="491"/>
      <c r="Z22" s="490" t="str">
        <f>IF(X22=0,"",Y22/X22)</f>
        <v/>
      </c>
      <c r="AA22" s="491"/>
      <c r="AB22" s="491"/>
      <c r="AC22" s="490" t="str">
        <f>IF(AA22=0,"",AB22/AA22)</f>
        <v/>
      </c>
      <c r="AD22" s="491"/>
      <c r="AE22" s="491"/>
      <c r="AF22" s="490" t="str">
        <f>IF(AD22=0,"",AE22/AD22)</f>
        <v/>
      </c>
      <c r="AG22" s="489">
        <v>1140000000</v>
      </c>
      <c r="AH22" s="489">
        <v>580000000</v>
      </c>
      <c r="AI22" s="490">
        <f>IF(AG22=0,"",AH22/AG22)</f>
        <v>0.50877192982456143</v>
      </c>
      <c r="AJ22" s="491"/>
      <c r="AK22" s="491"/>
      <c r="AL22" s="490" t="str">
        <f>IF(AJ22=0,"",AK22/AJ22)</f>
        <v/>
      </c>
      <c r="AM22" s="491"/>
      <c r="AN22" s="491"/>
      <c r="AO22" s="490" t="str">
        <f>IF(AM22=0,"",AN22/AM22)</f>
        <v/>
      </c>
      <c r="AP22" s="491"/>
      <c r="AQ22" s="491"/>
      <c r="AR22" s="490" t="str">
        <f>IF(AP22=0,"",AQ22/AP22)</f>
        <v/>
      </c>
      <c r="AS22" s="491"/>
      <c r="AT22" s="491"/>
      <c r="AU22" s="490" t="str">
        <f>IF(AS22=0,"",AT22/AS22)</f>
        <v/>
      </c>
      <c r="AV22" s="493">
        <f t="shared" si="3"/>
        <v>790040000</v>
      </c>
      <c r="AW22" s="493">
        <f t="shared" si="3"/>
        <v>916319009</v>
      </c>
      <c r="AX22" s="493">
        <f t="shared" si="4"/>
        <v>405438750</v>
      </c>
      <c r="AY22" s="493"/>
      <c r="AZ22" s="493"/>
      <c r="BA22" s="493"/>
      <c r="BB22" s="493"/>
      <c r="BC22" s="494"/>
      <c r="BD22" s="493"/>
      <c r="BE22" s="493"/>
      <c r="BF22" s="493"/>
      <c r="BG22" s="493"/>
      <c r="BH22" s="494"/>
      <c r="BI22" s="494"/>
      <c r="BJ22" s="494"/>
      <c r="BK22" s="494"/>
      <c r="BL22" s="495"/>
      <c r="BM22" s="495">
        <f>(N22-SUM(U22+X22+AA22+AD22+AG22+AJ22+AM22+AP22+AS22))</f>
        <v>0</v>
      </c>
      <c r="BN22" s="495">
        <f>(O22-SUM(V22+Y22+AB22+AE22+AH22+AK22+AN22+AQ22+AT22))</f>
        <v>0</v>
      </c>
      <c r="BO22" s="496"/>
      <c r="BP22" s="495">
        <f t="shared" si="5"/>
        <v>0</v>
      </c>
      <c r="BQ22" s="495"/>
      <c r="BR22" s="496"/>
      <c r="BS22" s="496"/>
      <c r="BT22" s="496"/>
      <c r="BU22" s="495"/>
      <c r="BW22" s="496"/>
      <c r="BX22" s="495"/>
    </row>
    <row r="23" spans="1:76" s="516" customFormat="1" ht="14.25" customHeight="1" outlineLevel="1">
      <c r="A23" s="508"/>
      <c r="B23" s="509"/>
      <c r="C23" s="510"/>
      <c r="D23" s="510"/>
      <c r="E23" s="510"/>
      <c r="F23" s="511"/>
      <c r="G23" s="511"/>
      <c r="H23" s="511"/>
      <c r="I23" s="511"/>
      <c r="J23" s="510"/>
      <c r="K23" s="514"/>
      <c r="L23" s="518"/>
      <c r="M23" s="513">
        <f t="shared" ref="M23:R23" si="7">+M22</f>
        <v>3019796400</v>
      </c>
      <c r="N23" s="513">
        <f t="shared" si="7"/>
        <v>1796611680</v>
      </c>
      <c r="O23" s="513">
        <f t="shared" si="7"/>
        <v>1006571680</v>
      </c>
      <c r="P23" s="513">
        <f t="shared" si="7"/>
        <v>90252671</v>
      </c>
      <c r="Q23" s="513">
        <f t="shared" si="7"/>
        <v>740815167</v>
      </c>
      <c r="R23" s="513">
        <f t="shared" si="7"/>
        <v>335376417</v>
      </c>
      <c r="S23" s="511"/>
      <c r="T23" s="514"/>
      <c r="U23" s="513"/>
      <c r="V23" s="513"/>
      <c r="W23" s="515"/>
      <c r="X23" s="510"/>
      <c r="Y23" s="510"/>
      <c r="Z23" s="515"/>
      <c r="AA23" s="510"/>
      <c r="AB23" s="510"/>
      <c r="AC23" s="515"/>
      <c r="AD23" s="510"/>
      <c r="AE23" s="510"/>
      <c r="AF23" s="515"/>
      <c r="AG23" s="510"/>
      <c r="AH23" s="510"/>
      <c r="AI23" s="515"/>
      <c r="AJ23" s="510"/>
      <c r="AK23" s="510"/>
      <c r="AL23" s="515"/>
      <c r="AM23" s="510"/>
      <c r="AN23" s="510"/>
      <c r="AO23" s="515"/>
      <c r="AP23" s="510"/>
      <c r="AQ23" s="510"/>
      <c r="AR23" s="515"/>
      <c r="AS23" s="510"/>
      <c r="AT23" s="510"/>
      <c r="AU23" s="515"/>
      <c r="AV23" s="493">
        <f t="shared" si="3"/>
        <v>790040000</v>
      </c>
      <c r="AW23" s="493">
        <f t="shared" si="3"/>
        <v>916319009</v>
      </c>
      <c r="AX23" s="493">
        <f t="shared" si="4"/>
        <v>405438750</v>
      </c>
      <c r="AY23" s="493"/>
      <c r="AZ23" s="493"/>
      <c r="BA23" s="493"/>
      <c r="BB23" s="493"/>
      <c r="BC23" s="494"/>
      <c r="BD23" s="493"/>
      <c r="BE23" s="493"/>
      <c r="BF23" s="493"/>
      <c r="BG23" s="493"/>
      <c r="BH23" s="494"/>
      <c r="BI23" s="494"/>
      <c r="BJ23" s="494"/>
      <c r="BK23" s="494"/>
      <c r="BL23" s="495"/>
      <c r="BM23" s="495"/>
      <c r="BN23" s="495"/>
      <c r="BO23" s="496"/>
      <c r="BP23" s="495">
        <f t="shared" si="5"/>
        <v>1006571680</v>
      </c>
      <c r="BQ23" s="495"/>
      <c r="BR23" s="496"/>
      <c r="BS23" s="496"/>
      <c r="BT23" s="496"/>
      <c r="BU23" s="495"/>
      <c r="BV23" s="2"/>
      <c r="BW23" s="496"/>
      <c r="BX23" s="495"/>
    </row>
    <row r="24" spans="1:76" s="2" customFormat="1" ht="409.5" outlineLevel="2">
      <c r="A24" s="476" t="s">
        <v>268</v>
      </c>
      <c r="B24" s="476" t="s">
        <v>268</v>
      </c>
      <c r="C24" s="477">
        <v>876</v>
      </c>
      <c r="D24" s="482" t="s">
        <v>397</v>
      </c>
      <c r="E24" s="477">
        <v>8</v>
      </c>
      <c r="F24" s="482" t="s">
        <v>398</v>
      </c>
      <c r="G24" s="480"/>
      <c r="H24" s="481"/>
      <c r="I24" s="480"/>
      <c r="J24" s="482" t="s">
        <v>399</v>
      </c>
      <c r="K24" s="517">
        <v>0.25</v>
      </c>
      <c r="L24" s="484">
        <v>0.12</v>
      </c>
      <c r="M24" s="485">
        <v>450520000</v>
      </c>
      <c r="N24" s="485">
        <v>658432800</v>
      </c>
      <c r="O24" s="485">
        <v>188360000</v>
      </c>
      <c r="P24" s="485">
        <v>24560667</v>
      </c>
      <c r="Q24" s="519">
        <v>29685600</v>
      </c>
      <c r="R24" s="502">
        <f>25268100+4417500</f>
        <v>29685600</v>
      </c>
      <c r="S24" s="499" t="s">
        <v>273</v>
      </c>
      <c r="T24" s="520" t="s">
        <v>400</v>
      </c>
      <c r="U24" s="489">
        <v>418432800</v>
      </c>
      <c r="V24" s="489">
        <v>188360000</v>
      </c>
      <c r="W24" s="490"/>
      <c r="X24" s="491"/>
      <c r="Y24" s="491"/>
      <c r="Z24" s="490" t="str">
        <f>IF(X24=0,"",Y24/X24)</f>
        <v/>
      </c>
      <c r="AA24" s="491"/>
      <c r="AB24" s="491"/>
      <c r="AC24" s="490" t="str">
        <f>IF(AA24=0,"",AB24/AA24)</f>
        <v/>
      </c>
      <c r="AD24" s="491"/>
      <c r="AE24" s="491"/>
      <c r="AF24" s="490" t="str">
        <f>IF(AD24=0,"",AE24/AD24)</f>
        <v/>
      </c>
      <c r="AG24" s="489">
        <v>240000000</v>
      </c>
      <c r="AH24" s="489"/>
      <c r="AI24" s="490">
        <f>IF(AG24=0,"",AH24/AG24)</f>
        <v>0</v>
      </c>
      <c r="AJ24" s="491"/>
      <c r="AK24" s="491"/>
      <c r="AL24" s="490" t="str">
        <f>IF(AJ24=0,"",AK24/AJ24)</f>
        <v/>
      </c>
      <c r="AM24" s="491"/>
      <c r="AN24" s="491"/>
      <c r="AO24" s="490" t="str">
        <f>IF(AM24=0,"",AN24/AM24)</f>
        <v/>
      </c>
      <c r="AP24" s="491"/>
      <c r="AQ24" s="491"/>
      <c r="AR24" s="490" t="str">
        <f>IF(AP24=0,"",AQ24/AP24)</f>
        <v/>
      </c>
      <c r="AS24" s="491"/>
      <c r="AT24" s="491"/>
      <c r="AU24" s="490" t="str">
        <f>IF(AS24=0,"",AT24/AS24)</f>
        <v/>
      </c>
      <c r="AV24" s="493">
        <f t="shared" si="3"/>
        <v>470072800</v>
      </c>
      <c r="AW24" s="493">
        <f t="shared" si="3"/>
        <v>163799333</v>
      </c>
      <c r="AX24" s="493">
        <f t="shared" si="4"/>
        <v>0</v>
      </c>
      <c r="AY24" s="493"/>
      <c r="AZ24" s="493"/>
      <c r="BA24" s="493"/>
      <c r="BB24" s="493"/>
      <c r="BC24" s="494"/>
      <c r="BD24" s="493"/>
      <c r="BE24" s="493"/>
      <c r="BF24" s="493"/>
      <c r="BG24" s="493"/>
      <c r="BH24" s="494"/>
      <c r="BI24" s="494"/>
      <c r="BJ24" s="494"/>
      <c r="BK24" s="494"/>
      <c r="BL24" s="495"/>
      <c r="BM24" s="495">
        <f>(N24-SUM(U24+X24+AA24+AD24+AG24+AJ24+AM24+AP24+AS24))</f>
        <v>0</v>
      </c>
      <c r="BN24" s="495">
        <f>(O24-SUM(V24+Y24+AB24+AE24+AH24+AK24+AN24+AQ24+AT24))</f>
        <v>0</v>
      </c>
      <c r="BO24" s="496"/>
      <c r="BP24" s="495">
        <f t="shared" si="5"/>
        <v>0</v>
      </c>
      <c r="BQ24" s="495"/>
      <c r="BR24" s="496"/>
      <c r="BS24" s="496"/>
      <c r="BT24" s="496"/>
      <c r="BU24" s="495"/>
      <c r="BW24" s="496"/>
      <c r="BX24" s="495"/>
    </row>
    <row r="25" spans="1:76" s="516" customFormat="1" ht="14.25" customHeight="1" outlineLevel="1">
      <c r="A25" s="508"/>
      <c r="B25" s="509"/>
      <c r="C25" s="510"/>
      <c r="D25" s="510"/>
      <c r="E25" s="510"/>
      <c r="F25" s="511"/>
      <c r="G25" s="511"/>
      <c r="H25" s="511"/>
      <c r="I25" s="511"/>
      <c r="J25" s="510"/>
      <c r="K25" s="514"/>
      <c r="L25" s="518"/>
      <c r="M25" s="513">
        <f t="shared" ref="M25:R25" si="8">+M24</f>
        <v>450520000</v>
      </c>
      <c r="N25" s="513">
        <f t="shared" si="8"/>
        <v>658432800</v>
      </c>
      <c r="O25" s="513">
        <f t="shared" si="8"/>
        <v>188360000</v>
      </c>
      <c r="P25" s="513">
        <f t="shared" si="8"/>
        <v>24560667</v>
      </c>
      <c r="Q25" s="513">
        <f t="shared" si="8"/>
        <v>29685600</v>
      </c>
      <c r="R25" s="513">
        <f t="shared" si="8"/>
        <v>29685600</v>
      </c>
      <c r="S25" s="512"/>
      <c r="T25" s="514"/>
      <c r="U25" s="513"/>
      <c r="V25" s="513"/>
      <c r="W25" s="515"/>
      <c r="X25" s="510"/>
      <c r="Y25" s="510"/>
      <c r="Z25" s="515"/>
      <c r="AA25" s="510"/>
      <c r="AB25" s="510"/>
      <c r="AC25" s="515"/>
      <c r="AD25" s="510"/>
      <c r="AE25" s="510"/>
      <c r="AF25" s="515"/>
      <c r="AG25" s="510"/>
      <c r="AH25" s="510"/>
      <c r="AI25" s="515"/>
      <c r="AJ25" s="510"/>
      <c r="AK25" s="510"/>
      <c r="AL25" s="515"/>
      <c r="AM25" s="510"/>
      <c r="AN25" s="510"/>
      <c r="AO25" s="515"/>
      <c r="AP25" s="510"/>
      <c r="AQ25" s="510"/>
      <c r="AR25" s="515"/>
      <c r="AS25" s="510"/>
      <c r="AT25" s="510"/>
      <c r="AU25" s="515"/>
      <c r="AV25" s="493">
        <f t="shared" si="3"/>
        <v>470072800</v>
      </c>
      <c r="AW25" s="493">
        <f t="shared" si="3"/>
        <v>163799333</v>
      </c>
      <c r="AX25" s="493">
        <f t="shared" si="4"/>
        <v>0</v>
      </c>
      <c r="AY25" s="493"/>
      <c r="AZ25" s="493"/>
      <c r="BA25" s="493"/>
      <c r="BB25" s="493"/>
      <c r="BC25" s="494"/>
      <c r="BD25" s="493"/>
      <c r="BE25" s="493"/>
      <c r="BF25" s="493"/>
      <c r="BG25" s="493"/>
      <c r="BH25" s="494"/>
      <c r="BI25" s="494"/>
      <c r="BJ25" s="494"/>
      <c r="BK25" s="494"/>
      <c r="BL25" s="495"/>
      <c r="BM25" s="495"/>
      <c r="BN25" s="495"/>
      <c r="BO25" s="496"/>
      <c r="BP25" s="495">
        <f t="shared" si="5"/>
        <v>188360000</v>
      </c>
      <c r="BQ25" s="495"/>
      <c r="BR25" s="496"/>
      <c r="BS25" s="496"/>
      <c r="BT25" s="496"/>
      <c r="BU25" s="495"/>
      <c r="BV25" s="2"/>
      <c r="BW25" s="496"/>
      <c r="BX25" s="495"/>
    </row>
    <row r="26" spans="1:76" s="2" customFormat="1" ht="409.5" hidden="1" outlineLevel="2">
      <c r="A26" s="476" t="s">
        <v>278</v>
      </c>
      <c r="B26" s="476" t="s">
        <v>278</v>
      </c>
      <c r="C26" s="477">
        <v>876</v>
      </c>
      <c r="D26" s="521" t="s">
        <v>279</v>
      </c>
      <c r="E26" s="477">
        <v>9</v>
      </c>
      <c r="F26" s="482" t="s">
        <v>401</v>
      </c>
      <c r="G26" s="480"/>
      <c r="H26" s="480"/>
      <c r="I26" s="480"/>
      <c r="J26" s="481" t="s">
        <v>402</v>
      </c>
      <c r="K26" s="522">
        <v>0.3</v>
      </c>
      <c r="L26" s="484">
        <v>0.15</v>
      </c>
      <c r="M26" s="485">
        <v>114189120</v>
      </c>
      <c r="N26" s="485">
        <v>87336400</v>
      </c>
      <c r="O26" s="485">
        <v>87336400</v>
      </c>
      <c r="P26" s="486">
        <v>7569155</v>
      </c>
      <c r="Q26" s="485">
        <v>35049300</v>
      </c>
      <c r="R26" s="485">
        <f>27527280+7522020</f>
        <v>35049300</v>
      </c>
      <c r="S26" s="499" t="s">
        <v>281</v>
      </c>
      <c r="T26" s="523"/>
      <c r="U26" s="489">
        <f>+N26</f>
        <v>87336400</v>
      </c>
      <c r="V26" s="489">
        <f>+O26</f>
        <v>87336400</v>
      </c>
      <c r="W26" s="490"/>
      <c r="X26" s="491"/>
      <c r="Y26" s="491"/>
      <c r="Z26" s="490" t="str">
        <f>IF(X26=0,"",Y26/X26)</f>
        <v/>
      </c>
      <c r="AA26" s="491"/>
      <c r="AB26" s="491"/>
      <c r="AC26" s="490" t="str">
        <f>IF(AA26=0,"",AB26/AA26)</f>
        <v/>
      </c>
      <c r="AD26" s="491"/>
      <c r="AE26" s="491"/>
      <c r="AF26" s="490" t="str">
        <f>IF(AD26=0,"",AE26/AD26)</f>
        <v/>
      </c>
      <c r="AG26" s="491"/>
      <c r="AH26" s="491"/>
      <c r="AI26" s="490" t="str">
        <f>IF(AG26=0,"",AH26/AG26)</f>
        <v/>
      </c>
      <c r="AJ26" s="491"/>
      <c r="AK26" s="491"/>
      <c r="AL26" s="490" t="str">
        <f>IF(AJ26=0,"",AK26/AJ26)</f>
        <v/>
      </c>
      <c r="AM26" s="491"/>
      <c r="AN26" s="491"/>
      <c r="AO26" s="490" t="str">
        <f>IF(AM26=0,"",AN26/AM26)</f>
        <v/>
      </c>
      <c r="AP26" s="491"/>
      <c r="AQ26" s="491"/>
      <c r="AR26" s="490" t="str">
        <f>IF(AP26=0,"",AQ26/AP26)</f>
        <v/>
      </c>
      <c r="AS26" s="491"/>
      <c r="AT26" s="491"/>
      <c r="AU26" s="490" t="str">
        <f>IF(AS26=0,"",AT26/AS26)</f>
        <v/>
      </c>
      <c r="AV26" s="493">
        <f t="shared" si="3"/>
        <v>0</v>
      </c>
      <c r="AW26" s="493">
        <f t="shared" si="3"/>
        <v>79767245</v>
      </c>
      <c r="AX26" s="493">
        <f t="shared" si="4"/>
        <v>0</v>
      </c>
      <c r="AY26" s="493"/>
      <c r="AZ26" s="493"/>
      <c r="BA26" s="493"/>
      <c r="BB26" s="493"/>
      <c r="BC26" s="494"/>
      <c r="BD26" s="493"/>
      <c r="BE26" s="493"/>
      <c r="BF26" s="493"/>
      <c r="BG26" s="493"/>
      <c r="BH26" s="494"/>
      <c r="BI26" s="494"/>
      <c r="BJ26" s="494"/>
      <c r="BK26" s="494"/>
      <c r="BL26" s="495"/>
      <c r="BM26" s="495">
        <f>(N26-SUM(U26+X26+AA26+AD26+AG26+AJ26+AM26+AP26+AS26))</f>
        <v>0</v>
      </c>
      <c r="BN26" s="495">
        <f>(O26-SUM(V26+Y26+AB26+AE26+AH26+AK26+AN26+AQ26+AT26))</f>
        <v>0</v>
      </c>
      <c r="BO26" s="496"/>
      <c r="BP26" s="495">
        <f t="shared" si="5"/>
        <v>0</v>
      </c>
      <c r="BQ26" s="495"/>
      <c r="BR26" s="496"/>
      <c r="BS26" s="496"/>
      <c r="BT26" s="496"/>
      <c r="BU26" s="495"/>
      <c r="BW26" s="496"/>
      <c r="BX26" s="495"/>
    </row>
    <row r="27" spans="1:76" s="516" customFormat="1" ht="14.25" customHeight="1" outlineLevel="2">
      <c r="A27" s="509"/>
      <c r="B27" s="509"/>
      <c r="C27" s="510"/>
      <c r="D27" s="524"/>
      <c r="E27" s="510"/>
      <c r="F27" s="511"/>
      <c r="G27" s="511"/>
      <c r="H27" s="511"/>
      <c r="I27" s="511"/>
      <c r="J27" s="510"/>
      <c r="K27" s="525"/>
      <c r="L27" s="526"/>
      <c r="M27" s="513">
        <f t="shared" ref="M27:R27" si="9">+M26</f>
        <v>114189120</v>
      </c>
      <c r="N27" s="513">
        <f t="shared" si="9"/>
        <v>87336400</v>
      </c>
      <c r="O27" s="513">
        <f t="shared" si="9"/>
        <v>87336400</v>
      </c>
      <c r="P27" s="513">
        <f t="shared" si="9"/>
        <v>7569155</v>
      </c>
      <c r="Q27" s="513">
        <f t="shared" si="9"/>
        <v>35049300</v>
      </c>
      <c r="R27" s="513">
        <f t="shared" si="9"/>
        <v>35049300</v>
      </c>
      <c r="S27" s="527"/>
      <c r="T27" s="514"/>
      <c r="U27" s="513"/>
      <c r="V27" s="513"/>
      <c r="W27" s="515"/>
      <c r="X27" s="510"/>
      <c r="Y27" s="510"/>
      <c r="Z27" s="515"/>
      <c r="AA27" s="510"/>
      <c r="AB27" s="510"/>
      <c r="AC27" s="515"/>
      <c r="AD27" s="510"/>
      <c r="AE27" s="510"/>
      <c r="AF27" s="515"/>
      <c r="AG27" s="510"/>
      <c r="AH27" s="510"/>
      <c r="AI27" s="515"/>
      <c r="AJ27" s="510"/>
      <c r="AK27" s="510"/>
      <c r="AL27" s="515"/>
      <c r="AM27" s="510"/>
      <c r="AN27" s="510"/>
      <c r="AO27" s="515"/>
      <c r="AP27" s="510"/>
      <c r="AQ27" s="510"/>
      <c r="AR27" s="515"/>
      <c r="AS27" s="510"/>
      <c r="AT27" s="510"/>
      <c r="AU27" s="515"/>
      <c r="AV27" s="493">
        <f t="shared" si="3"/>
        <v>0</v>
      </c>
      <c r="AW27" s="493">
        <f t="shared" si="3"/>
        <v>79767245</v>
      </c>
      <c r="AX27" s="493">
        <f t="shared" si="4"/>
        <v>0</v>
      </c>
      <c r="AY27" s="493"/>
      <c r="AZ27" s="493"/>
      <c r="BA27" s="493"/>
      <c r="BB27" s="493"/>
      <c r="BC27" s="494"/>
      <c r="BD27" s="493"/>
      <c r="BE27" s="493"/>
      <c r="BF27" s="493"/>
      <c r="BG27" s="493"/>
      <c r="BH27" s="494"/>
      <c r="BI27" s="494"/>
      <c r="BJ27" s="494"/>
      <c r="BK27" s="494"/>
      <c r="BL27" s="495"/>
      <c r="BM27" s="495"/>
      <c r="BN27" s="495"/>
      <c r="BO27" s="496"/>
      <c r="BP27" s="495">
        <f t="shared" si="5"/>
        <v>87336400</v>
      </c>
      <c r="BQ27" s="495"/>
      <c r="BR27" s="496"/>
      <c r="BS27" s="496"/>
      <c r="BT27" s="496"/>
      <c r="BU27" s="495"/>
      <c r="BV27" s="2"/>
      <c r="BW27" s="496"/>
      <c r="BX27" s="495"/>
    </row>
    <row r="28" spans="1:76" s="2" customFormat="1" ht="336" hidden="1" outlineLevel="2">
      <c r="A28" s="476" t="s">
        <v>284</v>
      </c>
      <c r="B28" s="476" t="s">
        <v>284</v>
      </c>
      <c r="C28" s="477"/>
      <c r="D28" s="482" t="s">
        <v>285</v>
      </c>
      <c r="E28" s="528">
        <v>10</v>
      </c>
      <c r="F28" s="482" t="s">
        <v>403</v>
      </c>
      <c r="G28" s="529"/>
      <c r="H28" s="529"/>
      <c r="I28" s="529"/>
      <c r="J28" s="530" t="s">
        <v>404</v>
      </c>
      <c r="K28" s="517">
        <v>0.25</v>
      </c>
      <c r="L28" s="531">
        <v>0.125</v>
      </c>
      <c r="M28" s="485">
        <v>858500000</v>
      </c>
      <c r="N28" s="485">
        <v>786480000</v>
      </c>
      <c r="O28" s="485">
        <v>626480000</v>
      </c>
      <c r="P28" s="485">
        <v>15696667</v>
      </c>
      <c r="Q28" s="485">
        <v>725831100</v>
      </c>
      <c r="R28" s="485">
        <f>269831100+144000000+45000000+27000000</f>
        <v>485831100</v>
      </c>
      <c r="S28" s="488" t="s">
        <v>288</v>
      </c>
      <c r="T28" s="488" t="s">
        <v>236</v>
      </c>
      <c r="U28" s="489">
        <v>66480000</v>
      </c>
      <c r="V28" s="489">
        <v>66480000</v>
      </c>
      <c r="W28" s="490"/>
      <c r="X28" s="491"/>
      <c r="Y28" s="491"/>
      <c r="Z28" s="490" t="str">
        <f>IF(X28=0,"",Y28/X28)</f>
        <v/>
      </c>
      <c r="AA28" s="491"/>
      <c r="AB28" s="491"/>
      <c r="AC28" s="490" t="str">
        <f>IF(AA28=0,"",AB28/AA28)</f>
        <v/>
      </c>
      <c r="AD28" s="491"/>
      <c r="AE28" s="491"/>
      <c r="AF28" s="490" t="str">
        <f>IF(AD28=0,"",AE28/AD28)</f>
        <v/>
      </c>
      <c r="AG28" s="489">
        <v>720000000</v>
      </c>
      <c r="AH28" s="489">
        <v>560000000</v>
      </c>
      <c r="AI28" s="490">
        <f>IF(AG28=0,"",AH28/AG28)</f>
        <v>0.77777777777777779</v>
      </c>
      <c r="AJ28" s="491"/>
      <c r="AK28" s="491"/>
      <c r="AL28" s="490" t="str">
        <f>IF(AJ28=0,"",AK28/AJ28)</f>
        <v/>
      </c>
      <c r="AM28" s="491"/>
      <c r="AN28" s="491"/>
      <c r="AO28" s="490" t="str">
        <f>IF(AM28=0,"",AN28/AM28)</f>
        <v/>
      </c>
      <c r="AP28" s="491"/>
      <c r="AQ28" s="491"/>
      <c r="AR28" s="490" t="str">
        <f>IF(AP28=0,"",AQ28/AP28)</f>
        <v/>
      </c>
      <c r="AS28" s="491"/>
      <c r="AT28" s="491"/>
      <c r="AU28" s="490" t="str">
        <f>IF(AS28=0,"",AT28/AS28)</f>
        <v/>
      </c>
      <c r="AV28" s="493">
        <f t="shared" si="3"/>
        <v>160000000</v>
      </c>
      <c r="AW28" s="493">
        <f t="shared" si="3"/>
        <v>610783333</v>
      </c>
      <c r="AX28" s="493">
        <f t="shared" si="4"/>
        <v>240000000</v>
      </c>
      <c r="AY28" s="493"/>
      <c r="AZ28" s="493"/>
      <c r="BA28" s="493"/>
      <c r="BB28" s="493"/>
      <c r="BC28" s="494"/>
      <c r="BD28" s="493"/>
      <c r="BE28" s="493"/>
      <c r="BF28" s="493"/>
      <c r="BG28" s="493"/>
      <c r="BH28" s="494"/>
      <c r="BI28" s="494"/>
      <c r="BJ28" s="494"/>
      <c r="BK28" s="494"/>
      <c r="BL28" s="495"/>
      <c r="BM28" s="495">
        <f>(N28-SUM(U28+X28+AA28+AD28+AG28+AJ28+AM28+AP28+AS28))</f>
        <v>0</v>
      </c>
      <c r="BN28" s="495">
        <f>(O28-SUM(V28+Y28+AB28+AE28+AH28+AK28+AN28+AQ28+AT28))</f>
        <v>0</v>
      </c>
      <c r="BO28" s="496"/>
      <c r="BP28" s="495">
        <f t="shared" si="5"/>
        <v>0</v>
      </c>
      <c r="BQ28" s="495"/>
      <c r="BR28" s="496"/>
      <c r="BS28" s="496"/>
      <c r="BT28" s="496"/>
      <c r="BU28" s="495"/>
      <c r="BW28" s="496"/>
      <c r="BX28" s="495"/>
    </row>
    <row r="29" spans="1:76" s="516" customFormat="1" ht="14.25" customHeight="1" outlineLevel="2">
      <c r="A29" s="509"/>
      <c r="B29" s="509"/>
      <c r="C29" s="510"/>
      <c r="D29" s="524"/>
      <c r="E29" s="510"/>
      <c r="F29" s="511"/>
      <c r="G29" s="511"/>
      <c r="H29" s="511"/>
      <c r="I29" s="511"/>
      <c r="J29" s="510"/>
      <c r="K29" s="525"/>
      <c r="L29" s="532"/>
      <c r="M29" s="513">
        <f t="shared" ref="M29:R29" si="10">+M28</f>
        <v>858500000</v>
      </c>
      <c r="N29" s="513">
        <f t="shared" si="10"/>
        <v>786480000</v>
      </c>
      <c r="O29" s="513">
        <f t="shared" si="10"/>
        <v>626480000</v>
      </c>
      <c r="P29" s="513">
        <f t="shared" si="10"/>
        <v>15696667</v>
      </c>
      <c r="Q29" s="513">
        <f t="shared" si="10"/>
        <v>725831100</v>
      </c>
      <c r="R29" s="513">
        <f t="shared" si="10"/>
        <v>485831100</v>
      </c>
      <c r="S29" s="527"/>
      <c r="T29" s="514"/>
      <c r="U29" s="513"/>
      <c r="V29" s="513"/>
      <c r="W29" s="515"/>
      <c r="X29" s="510"/>
      <c r="Y29" s="510"/>
      <c r="Z29" s="515"/>
      <c r="AA29" s="510"/>
      <c r="AB29" s="510"/>
      <c r="AC29" s="515"/>
      <c r="AD29" s="510"/>
      <c r="AE29" s="510"/>
      <c r="AF29" s="515"/>
      <c r="AG29" s="510"/>
      <c r="AH29" s="510"/>
      <c r="AI29" s="515"/>
      <c r="AJ29" s="510"/>
      <c r="AK29" s="510"/>
      <c r="AL29" s="515"/>
      <c r="AM29" s="510"/>
      <c r="AN29" s="510"/>
      <c r="AO29" s="515"/>
      <c r="AP29" s="510"/>
      <c r="AQ29" s="510"/>
      <c r="AR29" s="515"/>
      <c r="AS29" s="510"/>
      <c r="AT29" s="510"/>
      <c r="AU29" s="515"/>
      <c r="AV29" s="493">
        <f t="shared" si="3"/>
        <v>160000000</v>
      </c>
      <c r="AW29" s="493">
        <f t="shared" si="3"/>
        <v>610783333</v>
      </c>
      <c r="AX29" s="493">
        <f t="shared" si="4"/>
        <v>240000000</v>
      </c>
      <c r="AY29" s="493"/>
      <c r="AZ29" s="493"/>
      <c r="BA29" s="493"/>
      <c r="BB29" s="493"/>
      <c r="BC29" s="494"/>
      <c r="BD29" s="493"/>
      <c r="BE29" s="493"/>
      <c r="BF29" s="493"/>
      <c r="BG29" s="493"/>
      <c r="BH29" s="494"/>
      <c r="BI29" s="494"/>
      <c r="BJ29" s="494"/>
      <c r="BK29" s="494"/>
      <c r="BL29" s="495"/>
      <c r="BM29" s="495"/>
      <c r="BN29" s="495"/>
      <c r="BO29" s="496"/>
      <c r="BP29" s="495">
        <f t="shared" si="5"/>
        <v>626480000</v>
      </c>
      <c r="BQ29" s="495"/>
      <c r="BR29" s="496"/>
      <c r="BS29" s="496"/>
      <c r="BT29" s="496"/>
      <c r="BU29" s="495"/>
      <c r="BV29" s="2"/>
      <c r="BW29" s="496"/>
      <c r="BX29" s="495"/>
    </row>
    <row r="30" spans="1:76" s="2" customFormat="1" ht="396" hidden="1" outlineLevel="1">
      <c r="A30" s="533" t="s">
        <v>291</v>
      </c>
      <c r="B30" s="533" t="s">
        <v>291</v>
      </c>
      <c r="C30" s="528"/>
      <c r="D30" s="478" t="s">
        <v>292</v>
      </c>
      <c r="E30" s="528">
        <v>11</v>
      </c>
      <c r="F30" s="479" t="s">
        <v>405</v>
      </c>
      <c r="G30" s="529"/>
      <c r="H30" s="529"/>
      <c r="I30" s="529"/>
      <c r="J30" s="530" t="s">
        <v>406</v>
      </c>
      <c r="K30" s="522">
        <v>0.3</v>
      </c>
      <c r="L30" s="534">
        <v>0.15</v>
      </c>
      <c r="M30" s="485">
        <v>75290000</v>
      </c>
      <c r="N30" s="485">
        <v>90348000</v>
      </c>
      <c r="O30" s="485">
        <v>90348000</v>
      </c>
      <c r="P30" s="485">
        <v>23841833</v>
      </c>
      <c r="Q30" s="485">
        <v>8886167</v>
      </c>
      <c r="R30" s="485">
        <v>8886167</v>
      </c>
      <c r="S30" s="520" t="s">
        <v>407</v>
      </c>
      <c r="T30" s="535"/>
      <c r="U30" s="489">
        <f>+N30</f>
        <v>90348000</v>
      </c>
      <c r="V30" s="489">
        <f>+O30</f>
        <v>90348000</v>
      </c>
      <c r="W30" s="490"/>
      <c r="X30" s="491"/>
      <c r="Y30" s="491"/>
      <c r="Z30" s="490"/>
      <c r="AA30" s="491"/>
      <c r="AB30" s="491"/>
      <c r="AC30" s="490"/>
      <c r="AD30" s="491"/>
      <c r="AE30" s="491"/>
      <c r="AF30" s="490"/>
      <c r="AG30" s="491"/>
      <c r="AH30" s="491"/>
      <c r="AI30" s="490"/>
      <c r="AJ30" s="491"/>
      <c r="AK30" s="491"/>
      <c r="AL30" s="490"/>
      <c r="AM30" s="491"/>
      <c r="AN30" s="491"/>
      <c r="AO30" s="490"/>
      <c r="AP30" s="491"/>
      <c r="AQ30" s="491"/>
      <c r="AR30" s="490"/>
      <c r="AS30" s="491"/>
      <c r="AT30" s="491"/>
      <c r="AU30" s="490"/>
      <c r="AV30" s="501">
        <f t="shared" si="3"/>
        <v>0</v>
      </c>
      <c r="AW30" s="493">
        <f t="shared" si="3"/>
        <v>66506167</v>
      </c>
      <c r="AX30" s="493">
        <f t="shared" si="4"/>
        <v>0</v>
      </c>
      <c r="AY30" s="493"/>
      <c r="AZ30" s="493"/>
      <c r="BA30" s="493"/>
      <c r="BB30" s="493"/>
      <c r="BC30" s="494"/>
      <c r="BD30" s="493"/>
      <c r="BE30" s="493"/>
      <c r="BF30" s="493"/>
      <c r="BG30" s="493"/>
      <c r="BH30" s="494"/>
      <c r="BI30" s="494"/>
      <c r="BJ30" s="494"/>
      <c r="BK30" s="494"/>
      <c r="BL30" s="495"/>
      <c r="BM30" s="495">
        <f>(N30-SUM(U30+X30+AA30+AD30+AG30+AJ30+AM30+AP30+AS30))</f>
        <v>0</v>
      </c>
      <c r="BN30" s="495">
        <f>(O30-SUM(V30+Y30+AB30+AE30+AH30+AK30+AN30+AQ30+AT30))</f>
        <v>0</v>
      </c>
      <c r="BO30" s="496"/>
      <c r="BP30" s="495">
        <f t="shared" si="5"/>
        <v>0</v>
      </c>
      <c r="BQ30" s="495"/>
      <c r="BR30" s="496"/>
      <c r="BS30" s="496"/>
      <c r="BT30" s="496"/>
      <c r="BU30" s="495"/>
      <c r="BW30" s="496"/>
      <c r="BX30" s="495"/>
    </row>
    <row r="31" spans="1:76" s="2" customFormat="1" ht="336" outlineLevel="2">
      <c r="A31" s="476" t="s">
        <v>291</v>
      </c>
      <c r="B31" s="476" t="s">
        <v>291</v>
      </c>
      <c r="C31" s="528"/>
      <c r="D31" s="478" t="s">
        <v>292</v>
      </c>
      <c r="E31" s="528">
        <v>12</v>
      </c>
      <c r="F31" s="479" t="s">
        <v>408</v>
      </c>
      <c r="G31" s="529"/>
      <c r="H31" s="529"/>
      <c r="I31" s="529"/>
      <c r="J31" s="530" t="s">
        <v>409</v>
      </c>
      <c r="K31" s="522">
        <v>0.3</v>
      </c>
      <c r="L31" s="534">
        <v>0.15</v>
      </c>
      <c r="M31" s="485">
        <v>131920000</v>
      </c>
      <c r="N31" s="485">
        <v>158304000</v>
      </c>
      <c r="O31" s="485">
        <v>158304000</v>
      </c>
      <c r="P31" s="485">
        <v>32760133</v>
      </c>
      <c r="Q31" s="485">
        <v>17252800</v>
      </c>
      <c r="R31" s="502">
        <v>17252800</v>
      </c>
      <c r="S31" s="499" t="s">
        <v>410</v>
      </c>
      <c r="T31" s="499"/>
      <c r="U31" s="489">
        <f>+N31</f>
        <v>158304000</v>
      </c>
      <c r="V31" s="489">
        <f>79152000+79152000</f>
        <v>158304000</v>
      </c>
      <c r="W31" s="490"/>
      <c r="X31" s="491"/>
      <c r="Y31" s="491"/>
      <c r="Z31" s="490" t="str">
        <f>IF(X31=0,"",Y31/X31)</f>
        <v/>
      </c>
      <c r="AA31" s="491"/>
      <c r="AB31" s="491"/>
      <c r="AC31" s="490" t="str">
        <f>IF(AA31=0,"",AB31/AA31)</f>
        <v/>
      </c>
      <c r="AD31" s="491"/>
      <c r="AE31" s="491"/>
      <c r="AF31" s="490" t="str">
        <f>IF(AD31=0,"",AE31/AD31)</f>
        <v/>
      </c>
      <c r="AG31" s="491"/>
      <c r="AH31" s="491"/>
      <c r="AI31" s="490" t="str">
        <f>IF(AG31=0,"",AH31/AG31)</f>
        <v/>
      </c>
      <c r="AJ31" s="491"/>
      <c r="AK31" s="491"/>
      <c r="AL31" s="490" t="str">
        <f>IF(AJ31=0,"",AK31/AJ31)</f>
        <v/>
      </c>
      <c r="AM31" s="491"/>
      <c r="AN31" s="491"/>
      <c r="AO31" s="490" t="str">
        <f>IF(AM31=0,"",AN31/AM31)</f>
        <v/>
      </c>
      <c r="AP31" s="491"/>
      <c r="AQ31" s="491"/>
      <c r="AR31" s="490" t="str">
        <f>IF(AP31=0,"",AQ31/AP31)</f>
        <v/>
      </c>
      <c r="AS31" s="491"/>
      <c r="AT31" s="491"/>
      <c r="AU31" s="490" t="str">
        <f>IF(AS31=0,"",AT31/AS31)</f>
        <v/>
      </c>
      <c r="AV31" s="493">
        <f t="shared" si="3"/>
        <v>0</v>
      </c>
      <c r="AW31" s="493">
        <f t="shared" si="3"/>
        <v>125543867</v>
      </c>
      <c r="AX31" s="493">
        <f t="shared" si="4"/>
        <v>0</v>
      </c>
      <c r="AY31" s="493"/>
      <c r="AZ31" s="493"/>
      <c r="BA31" s="493"/>
      <c r="BB31" s="493"/>
      <c r="BC31" s="494"/>
      <c r="BD31" s="493"/>
      <c r="BE31" s="493"/>
      <c r="BF31" s="493"/>
      <c r="BG31" s="493"/>
      <c r="BH31" s="494"/>
      <c r="BI31" s="494"/>
      <c r="BJ31" s="494"/>
      <c r="BK31" s="494"/>
      <c r="BL31" s="495"/>
      <c r="BM31" s="495">
        <f>(N31-SUM(U31+X31+AA31+AD31+AG31+AJ31+AM31+AP31+AS31))</f>
        <v>0</v>
      </c>
      <c r="BN31" s="495">
        <f>(O31-SUM(V31+Y31+AB31+AE31+AH31+AK31+AN31+AQ31+AT31))</f>
        <v>0</v>
      </c>
      <c r="BO31" s="496"/>
      <c r="BP31" s="495">
        <f t="shared" si="5"/>
        <v>0</v>
      </c>
      <c r="BQ31" s="495"/>
      <c r="BR31" s="496"/>
      <c r="BS31" s="496"/>
      <c r="BT31" s="496"/>
      <c r="BU31" s="495"/>
      <c r="BW31" s="496"/>
      <c r="BX31" s="495"/>
    </row>
    <row r="32" spans="1:76" s="516" customFormat="1" ht="14.25" customHeight="1" outlineLevel="2">
      <c r="A32" s="509"/>
      <c r="B32" s="509"/>
      <c r="C32" s="510"/>
      <c r="D32" s="524"/>
      <c r="E32" s="510"/>
      <c r="F32" s="511"/>
      <c r="G32" s="511"/>
      <c r="H32" s="511"/>
      <c r="I32" s="511"/>
      <c r="J32" s="510"/>
      <c r="K32" s="525"/>
      <c r="L32" s="532"/>
      <c r="M32" s="513">
        <f t="shared" ref="M32:R32" si="11">+M30+M31</f>
        <v>207210000</v>
      </c>
      <c r="N32" s="513">
        <f t="shared" si="11"/>
        <v>248652000</v>
      </c>
      <c r="O32" s="513">
        <f t="shared" si="11"/>
        <v>248652000</v>
      </c>
      <c r="P32" s="513">
        <f t="shared" si="11"/>
        <v>56601966</v>
      </c>
      <c r="Q32" s="513">
        <f t="shared" si="11"/>
        <v>26138967</v>
      </c>
      <c r="R32" s="513">
        <f t="shared" si="11"/>
        <v>26138967</v>
      </c>
      <c r="S32" s="527"/>
      <c r="T32" s="514"/>
      <c r="U32" s="513"/>
      <c r="V32" s="513"/>
      <c r="W32" s="515"/>
      <c r="X32" s="510"/>
      <c r="Y32" s="510"/>
      <c r="Z32" s="515"/>
      <c r="AA32" s="510"/>
      <c r="AB32" s="510"/>
      <c r="AC32" s="515"/>
      <c r="AD32" s="510"/>
      <c r="AE32" s="510"/>
      <c r="AF32" s="515"/>
      <c r="AG32" s="510"/>
      <c r="AH32" s="510"/>
      <c r="AI32" s="515"/>
      <c r="AJ32" s="510"/>
      <c r="AK32" s="510"/>
      <c r="AL32" s="515"/>
      <c r="AM32" s="510"/>
      <c r="AN32" s="510"/>
      <c r="AO32" s="515"/>
      <c r="AP32" s="510"/>
      <c r="AQ32" s="510"/>
      <c r="AR32" s="515"/>
      <c r="AS32" s="510"/>
      <c r="AT32" s="510"/>
      <c r="AU32" s="515"/>
      <c r="AV32" s="493">
        <f t="shared" si="3"/>
        <v>0</v>
      </c>
      <c r="AW32" s="493">
        <f t="shared" si="3"/>
        <v>192050034</v>
      </c>
      <c r="AX32" s="493">
        <f t="shared" si="4"/>
        <v>0</v>
      </c>
      <c r="AY32" s="493"/>
      <c r="AZ32" s="493"/>
      <c r="BA32" s="493"/>
      <c r="BB32" s="493"/>
      <c r="BC32" s="494"/>
      <c r="BD32" s="493"/>
      <c r="BE32" s="493"/>
      <c r="BF32" s="493"/>
      <c r="BG32" s="493"/>
      <c r="BH32" s="494"/>
      <c r="BI32" s="494"/>
      <c r="BJ32" s="494"/>
      <c r="BK32" s="494"/>
      <c r="BL32" s="495"/>
      <c r="BM32" s="495"/>
      <c r="BN32" s="495"/>
      <c r="BO32" s="496"/>
      <c r="BP32" s="495">
        <f t="shared" si="5"/>
        <v>248652000</v>
      </c>
      <c r="BQ32" s="495"/>
      <c r="BR32" s="496"/>
      <c r="BS32" s="496"/>
      <c r="BT32" s="496"/>
      <c r="BU32" s="495"/>
      <c r="BV32" s="2"/>
      <c r="BW32" s="496"/>
      <c r="BX32" s="495"/>
    </row>
    <row r="33" spans="1:76" s="2" customFormat="1" ht="180" hidden="1" outlineLevel="1">
      <c r="A33" s="533" t="s">
        <v>298</v>
      </c>
      <c r="B33" s="533" t="s">
        <v>298</v>
      </c>
      <c r="C33" s="528"/>
      <c r="D33" s="521" t="s">
        <v>299</v>
      </c>
      <c r="E33" s="528">
        <v>13</v>
      </c>
      <c r="F33" s="482" t="s">
        <v>411</v>
      </c>
      <c r="G33" s="529"/>
      <c r="H33" s="529"/>
      <c r="I33" s="529"/>
      <c r="J33" s="530" t="s">
        <v>412</v>
      </c>
      <c r="K33" s="536">
        <v>0.3</v>
      </c>
      <c r="L33" s="537">
        <v>0.125</v>
      </c>
      <c r="M33" s="485">
        <v>88640000</v>
      </c>
      <c r="N33" s="502">
        <v>55400000</v>
      </c>
      <c r="O33" s="486">
        <v>0</v>
      </c>
      <c r="P33" s="486">
        <v>0</v>
      </c>
      <c r="Q33" s="485">
        <v>0</v>
      </c>
      <c r="R33" s="506">
        <v>0</v>
      </c>
      <c r="S33" s="499" t="s">
        <v>413</v>
      </c>
      <c r="T33" s="538" t="s">
        <v>414</v>
      </c>
      <c r="U33" s="489">
        <f>+N33</f>
        <v>55400000</v>
      </c>
      <c r="V33" s="492"/>
      <c r="W33" s="490"/>
      <c r="X33" s="491"/>
      <c r="Y33" s="491"/>
      <c r="Z33" s="490"/>
      <c r="AA33" s="491"/>
      <c r="AB33" s="491"/>
      <c r="AC33" s="490"/>
      <c r="AD33" s="491"/>
      <c r="AE33" s="491"/>
      <c r="AF33" s="490"/>
      <c r="AG33" s="491"/>
      <c r="AH33" s="491"/>
      <c r="AI33" s="490"/>
      <c r="AJ33" s="491"/>
      <c r="AK33" s="491"/>
      <c r="AL33" s="490"/>
      <c r="AM33" s="491"/>
      <c r="AN33" s="491"/>
      <c r="AO33" s="490"/>
      <c r="AP33" s="491"/>
      <c r="AQ33" s="491"/>
      <c r="AR33" s="490"/>
      <c r="AS33" s="491"/>
      <c r="AT33" s="491"/>
      <c r="AU33" s="490"/>
      <c r="AV33" s="493">
        <f t="shared" si="3"/>
        <v>55400000</v>
      </c>
      <c r="AW33" s="493">
        <f t="shared" si="3"/>
        <v>0</v>
      </c>
      <c r="AX33" s="493">
        <f t="shared" si="4"/>
        <v>0</v>
      </c>
      <c r="AY33" s="493"/>
      <c r="AZ33" s="493"/>
      <c r="BA33" s="493"/>
      <c r="BB33" s="493"/>
      <c r="BC33" s="494"/>
      <c r="BD33" s="493"/>
      <c r="BE33" s="493"/>
      <c r="BF33" s="493"/>
      <c r="BG33" s="493"/>
      <c r="BH33" s="494"/>
      <c r="BI33" s="494"/>
      <c r="BJ33" s="494"/>
      <c r="BK33" s="494"/>
      <c r="BL33" s="495"/>
      <c r="BM33" s="495">
        <f>(N33-SUM(U33+X33+AA33+AD33+AG33+AJ33+AM33+AP33+AS33))</f>
        <v>0</v>
      </c>
      <c r="BN33" s="495">
        <f>(O33-SUM(V33+Y33+AB33+AE33+AH33+AK33+AN33+AQ33+AT33))</f>
        <v>0</v>
      </c>
      <c r="BO33" s="496"/>
      <c r="BP33" s="495">
        <f t="shared" si="5"/>
        <v>0</v>
      </c>
      <c r="BQ33" s="495"/>
      <c r="BR33" s="496"/>
      <c r="BS33" s="496"/>
      <c r="BT33" s="496"/>
      <c r="BU33" s="495"/>
      <c r="BW33" s="496"/>
      <c r="BX33" s="495"/>
    </row>
    <row r="34" spans="1:76" s="2" customFormat="1" ht="216" outlineLevel="2">
      <c r="A34" s="476" t="s">
        <v>298</v>
      </c>
      <c r="B34" s="476" t="s">
        <v>298</v>
      </c>
      <c r="C34" s="528"/>
      <c r="D34" s="521" t="s">
        <v>299</v>
      </c>
      <c r="E34" s="528">
        <v>14</v>
      </c>
      <c r="F34" s="479" t="s">
        <v>415</v>
      </c>
      <c r="G34" s="529"/>
      <c r="H34" s="529"/>
      <c r="I34" s="529"/>
      <c r="J34" s="530" t="s">
        <v>416</v>
      </c>
      <c r="K34" s="539">
        <v>0.3</v>
      </c>
      <c r="L34" s="537">
        <v>0.15</v>
      </c>
      <c r="M34" s="485">
        <v>0</v>
      </c>
      <c r="N34" s="506">
        <v>0</v>
      </c>
      <c r="O34" s="486">
        <v>0</v>
      </c>
      <c r="P34" s="486">
        <v>0</v>
      </c>
      <c r="Q34" s="485">
        <v>0</v>
      </c>
      <c r="R34" s="492">
        <v>0</v>
      </c>
      <c r="S34" s="499" t="s">
        <v>301</v>
      </c>
      <c r="T34" s="538" t="s">
        <v>236</v>
      </c>
      <c r="U34" s="489"/>
      <c r="V34" s="492"/>
      <c r="W34" s="490"/>
      <c r="X34" s="491"/>
      <c r="Y34" s="491"/>
      <c r="Z34" s="490" t="str">
        <f>IF(X34=0,"",Y34/X34)</f>
        <v/>
      </c>
      <c r="AA34" s="491"/>
      <c r="AB34" s="491"/>
      <c r="AC34" s="490" t="str">
        <f>IF(AA34=0,"",AB34/AA34)</f>
        <v/>
      </c>
      <c r="AD34" s="491"/>
      <c r="AE34" s="491"/>
      <c r="AF34" s="490" t="str">
        <f>IF(AD34=0,"",AE34/AD34)</f>
        <v/>
      </c>
      <c r="AG34" s="491"/>
      <c r="AH34" s="491"/>
      <c r="AI34" s="490" t="str">
        <f>IF(AG34=0,"",AH34/AG34)</f>
        <v/>
      </c>
      <c r="AJ34" s="491"/>
      <c r="AK34" s="491"/>
      <c r="AL34" s="490" t="str">
        <f>IF(AJ34=0,"",AK34/AJ34)</f>
        <v/>
      </c>
      <c r="AM34" s="491"/>
      <c r="AN34" s="491"/>
      <c r="AO34" s="490" t="str">
        <f>IF(AM34=0,"",AN34/AM34)</f>
        <v/>
      </c>
      <c r="AP34" s="491"/>
      <c r="AQ34" s="491"/>
      <c r="AR34" s="490" t="str">
        <f>IF(AP34=0,"",AQ34/AP34)</f>
        <v/>
      </c>
      <c r="AS34" s="491"/>
      <c r="AT34" s="491"/>
      <c r="AU34" s="490" t="str">
        <f>IF(AS34=0,"",AT34/AS34)</f>
        <v/>
      </c>
      <c r="AV34" s="493">
        <f t="shared" si="3"/>
        <v>0</v>
      </c>
      <c r="AW34" s="493">
        <f t="shared" si="3"/>
        <v>0</v>
      </c>
      <c r="AX34" s="493">
        <f t="shared" si="4"/>
        <v>0</v>
      </c>
      <c r="AY34" s="493"/>
      <c r="AZ34" s="493"/>
      <c r="BA34" s="493"/>
      <c r="BB34" s="493"/>
      <c r="BC34" s="494"/>
      <c r="BD34" s="493"/>
      <c r="BE34" s="493"/>
      <c r="BF34" s="493"/>
      <c r="BG34" s="493"/>
      <c r="BH34" s="494"/>
      <c r="BI34" s="494"/>
      <c r="BJ34" s="494"/>
      <c r="BK34" s="494"/>
      <c r="BL34" s="495"/>
      <c r="BM34" s="495">
        <f>(N34-SUM(U34+X34+AA34+AD34+AG34+AJ34+AM34+AP34+AS34))</f>
        <v>0</v>
      </c>
      <c r="BN34" s="495">
        <f>(O34-SUM(V34+Y34+AB34+AE34+AH34+AK34+AN34+AQ34+AT34))</f>
        <v>0</v>
      </c>
      <c r="BO34" s="496"/>
      <c r="BP34" s="495">
        <f t="shared" si="5"/>
        <v>0</v>
      </c>
      <c r="BQ34" s="495"/>
      <c r="BR34" s="496"/>
      <c r="BS34" s="496"/>
      <c r="BT34" s="496"/>
      <c r="BU34" s="495"/>
      <c r="BW34" s="496"/>
      <c r="BX34" s="495"/>
    </row>
    <row r="35" spans="1:76" s="516" customFormat="1" ht="14.25" customHeight="1" outlineLevel="2">
      <c r="A35" s="509"/>
      <c r="B35" s="509"/>
      <c r="C35" s="510"/>
      <c r="D35" s="510"/>
      <c r="E35" s="510"/>
      <c r="F35" s="511"/>
      <c r="G35" s="511"/>
      <c r="H35" s="511"/>
      <c r="I35" s="511"/>
      <c r="J35" s="510"/>
      <c r="K35" s="540"/>
      <c r="L35" s="532"/>
      <c r="M35" s="513">
        <f t="shared" ref="M35:R35" si="12">+M33+M34</f>
        <v>88640000</v>
      </c>
      <c r="N35" s="513">
        <f t="shared" si="12"/>
        <v>55400000</v>
      </c>
      <c r="O35" s="513">
        <f t="shared" si="12"/>
        <v>0</v>
      </c>
      <c r="P35" s="513">
        <f t="shared" si="12"/>
        <v>0</v>
      </c>
      <c r="Q35" s="513">
        <f t="shared" si="12"/>
        <v>0</v>
      </c>
      <c r="R35" s="513">
        <f t="shared" si="12"/>
        <v>0</v>
      </c>
      <c r="S35" s="527"/>
      <c r="T35" s="514"/>
      <c r="U35" s="513"/>
      <c r="V35" s="513"/>
      <c r="W35" s="515"/>
      <c r="X35" s="510"/>
      <c r="Y35" s="510"/>
      <c r="Z35" s="515"/>
      <c r="AA35" s="510"/>
      <c r="AB35" s="510"/>
      <c r="AC35" s="515"/>
      <c r="AD35" s="510"/>
      <c r="AE35" s="510"/>
      <c r="AF35" s="515"/>
      <c r="AG35" s="510"/>
      <c r="AH35" s="510"/>
      <c r="AI35" s="515"/>
      <c r="AJ35" s="510"/>
      <c r="AK35" s="510"/>
      <c r="AL35" s="515"/>
      <c r="AM35" s="510"/>
      <c r="AN35" s="510"/>
      <c r="AO35" s="515"/>
      <c r="AP35" s="510"/>
      <c r="AQ35" s="510"/>
      <c r="AR35" s="515"/>
      <c r="AS35" s="510"/>
      <c r="AT35" s="510"/>
      <c r="AU35" s="515"/>
      <c r="AV35" s="493">
        <f t="shared" si="3"/>
        <v>55400000</v>
      </c>
      <c r="AW35" s="493">
        <f t="shared" si="3"/>
        <v>0</v>
      </c>
      <c r="AX35" s="493">
        <f t="shared" si="4"/>
        <v>0</v>
      </c>
      <c r="AY35" s="493"/>
      <c r="AZ35" s="493"/>
      <c r="BA35" s="493"/>
      <c r="BB35" s="493"/>
      <c r="BC35" s="494"/>
      <c r="BD35" s="493"/>
      <c r="BE35" s="493"/>
      <c r="BF35" s="493"/>
      <c r="BG35" s="493"/>
      <c r="BH35" s="494"/>
      <c r="BI35" s="494"/>
      <c r="BJ35" s="494"/>
      <c r="BK35" s="494"/>
      <c r="BL35" s="495"/>
      <c r="BM35" s="495"/>
      <c r="BN35" s="495"/>
      <c r="BO35" s="496"/>
      <c r="BP35" s="495">
        <f t="shared" si="5"/>
        <v>0</v>
      </c>
      <c r="BQ35" s="495"/>
      <c r="BR35" s="496"/>
      <c r="BS35" s="496"/>
      <c r="BT35" s="496"/>
      <c r="BU35" s="495"/>
      <c r="BV35" s="2"/>
      <c r="BW35" s="496"/>
      <c r="BX35" s="495"/>
    </row>
    <row r="36" spans="1:76" s="2" customFormat="1" ht="348" hidden="1" outlineLevel="2">
      <c r="A36" s="476" t="s">
        <v>305</v>
      </c>
      <c r="B36" s="476" t="s">
        <v>305</v>
      </c>
      <c r="C36" s="477"/>
      <c r="D36" s="482" t="s">
        <v>306</v>
      </c>
      <c r="E36" s="477">
        <v>15</v>
      </c>
      <c r="F36" s="479" t="s">
        <v>417</v>
      </c>
      <c r="G36" s="480"/>
      <c r="H36" s="480"/>
      <c r="I36" s="480"/>
      <c r="J36" s="481" t="s">
        <v>418</v>
      </c>
      <c r="K36" s="522">
        <v>0.3</v>
      </c>
      <c r="L36" s="541">
        <v>0.15</v>
      </c>
      <c r="M36" s="485">
        <v>538500000</v>
      </c>
      <c r="N36" s="502">
        <v>577280000</v>
      </c>
      <c r="O36" s="485">
        <v>206480000</v>
      </c>
      <c r="P36" s="485">
        <v>17543333</v>
      </c>
      <c r="Q36" s="485">
        <v>246007800</v>
      </c>
      <c r="R36" s="485">
        <f>6007800+60000000</f>
        <v>66007800</v>
      </c>
      <c r="S36" s="488" t="s">
        <v>308</v>
      </c>
      <c r="T36" s="542" t="s">
        <v>236</v>
      </c>
      <c r="U36" s="489">
        <v>177280000</v>
      </c>
      <c r="V36" s="489">
        <v>66480000</v>
      </c>
      <c r="W36" s="490"/>
      <c r="X36" s="491"/>
      <c r="Y36" s="491"/>
      <c r="Z36" s="490" t="str">
        <f>IF(X36=0,"",Y36/X36)</f>
        <v/>
      </c>
      <c r="AA36" s="491"/>
      <c r="AB36" s="491"/>
      <c r="AC36" s="490" t="str">
        <f>IF(AA36=0,"",AB36/AA36)</f>
        <v/>
      </c>
      <c r="AD36" s="491"/>
      <c r="AE36" s="491"/>
      <c r="AF36" s="490" t="str">
        <f>IF(AD36=0,"",AE36/AD36)</f>
        <v/>
      </c>
      <c r="AG36" s="489">
        <v>400000000</v>
      </c>
      <c r="AH36" s="489">
        <v>140000000</v>
      </c>
      <c r="AI36" s="490">
        <f>IF(AG36=0,"",AH36/AG36)</f>
        <v>0.35</v>
      </c>
      <c r="AJ36" s="491"/>
      <c r="AK36" s="491"/>
      <c r="AL36" s="490" t="str">
        <f>IF(AJ36=0,"",AK36/AJ36)</f>
        <v/>
      </c>
      <c r="AM36" s="491"/>
      <c r="AN36" s="491"/>
      <c r="AO36" s="490" t="str">
        <f>IF(AM36=0,"",AN36/AM36)</f>
        <v/>
      </c>
      <c r="AP36" s="491"/>
      <c r="AQ36" s="491"/>
      <c r="AR36" s="490" t="str">
        <f>IF(AP36=0,"",AQ36/AP36)</f>
        <v/>
      </c>
      <c r="AS36" s="491"/>
      <c r="AT36" s="491"/>
      <c r="AU36" s="490" t="str">
        <f>IF(AS36=0,"",AT36/AS36)</f>
        <v/>
      </c>
      <c r="AV36" s="493">
        <f t="shared" si="3"/>
        <v>370800000</v>
      </c>
      <c r="AW36" s="493">
        <f t="shared" si="3"/>
        <v>188936667</v>
      </c>
      <c r="AX36" s="493">
        <f t="shared" si="4"/>
        <v>180000000</v>
      </c>
      <c r="AY36" s="493"/>
      <c r="AZ36" s="493"/>
      <c r="BA36" s="493"/>
      <c r="BB36" s="493"/>
      <c r="BC36" s="494"/>
      <c r="BD36" s="493"/>
      <c r="BE36" s="493"/>
      <c r="BF36" s="493"/>
      <c r="BG36" s="493"/>
      <c r="BH36" s="494"/>
      <c r="BI36" s="494"/>
      <c r="BJ36" s="494"/>
      <c r="BK36" s="494"/>
      <c r="BL36" s="495"/>
      <c r="BM36" s="495">
        <f>(N36-SUM(U36+X36+AA36+AD36+AG36+AJ36+AM36+AP36+AS36))</f>
        <v>0</v>
      </c>
      <c r="BN36" s="495">
        <f>(O36-SUM(V36+Y36+AB36+AE36+AH36+AK36+AN36+AQ36+AT36))</f>
        <v>0</v>
      </c>
      <c r="BO36" s="496"/>
      <c r="BP36" s="495">
        <f t="shared" si="5"/>
        <v>0</v>
      </c>
      <c r="BQ36" s="495"/>
      <c r="BR36" s="496"/>
      <c r="BS36" s="496"/>
      <c r="BT36" s="496"/>
      <c r="BU36" s="495"/>
      <c r="BW36" s="496"/>
      <c r="BX36" s="495"/>
    </row>
    <row r="37" spans="1:76" s="516" customFormat="1" ht="14.25" hidden="1" customHeight="1" outlineLevel="2">
      <c r="A37" s="509"/>
      <c r="B37" s="509"/>
      <c r="C37" s="510"/>
      <c r="D37" s="510"/>
      <c r="E37" s="510"/>
      <c r="F37" s="511"/>
      <c r="G37" s="511"/>
      <c r="H37" s="511"/>
      <c r="I37" s="511"/>
      <c r="J37" s="510"/>
      <c r="K37" s="540"/>
      <c r="L37" s="532"/>
      <c r="M37" s="513">
        <f t="shared" ref="M37:R37" si="13">+M36</f>
        <v>538500000</v>
      </c>
      <c r="N37" s="513">
        <f t="shared" si="13"/>
        <v>577280000</v>
      </c>
      <c r="O37" s="513">
        <f t="shared" si="13"/>
        <v>206480000</v>
      </c>
      <c r="P37" s="513">
        <f t="shared" si="13"/>
        <v>17543333</v>
      </c>
      <c r="Q37" s="513">
        <f t="shared" si="13"/>
        <v>246007800</v>
      </c>
      <c r="R37" s="513">
        <f t="shared" si="13"/>
        <v>66007800</v>
      </c>
      <c r="S37" s="527"/>
      <c r="T37" s="514"/>
      <c r="U37" s="513">
        <v>0</v>
      </c>
      <c r="V37" s="513"/>
      <c r="W37" s="515"/>
      <c r="X37" s="510"/>
      <c r="Y37" s="510"/>
      <c r="Z37" s="515"/>
      <c r="AA37" s="510"/>
      <c r="AB37" s="510"/>
      <c r="AC37" s="515"/>
      <c r="AD37" s="510"/>
      <c r="AE37" s="510"/>
      <c r="AF37" s="515"/>
      <c r="AG37" s="510"/>
      <c r="AH37" s="510"/>
      <c r="AI37" s="515"/>
      <c r="AJ37" s="510"/>
      <c r="AK37" s="510"/>
      <c r="AL37" s="515"/>
      <c r="AM37" s="510"/>
      <c r="AN37" s="510"/>
      <c r="AO37" s="515"/>
      <c r="AP37" s="510"/>
      <c r="AQ37" s="510"/>
      <c r="AR37" s="515"/>
      <c r="AS37" s="510"/>
      <c r="AT37" s="510"/>
      <c r="AU37" s="515"/>
      <c r="AV37" s="493">
        <f t="shared" si="3"/>
        <v>370800000</v>
      </c>
      <c r="AW37" s="493">
        <f t="shared" si="3"/>
        <v>188936667</v>
      </c>
      <c r="AX37" s="493">
        <f t="shared" si="4"/>
        <v>180000000</v>
      </c>
      <c r="AY37" s="493"/>
      <c r="AZ37" s="493"/>
      <c r="BA37" s="493"/>
      <c r="BB37" s="493"/>
      <c r="BC37" s="494"/>
      <c r="BD37" s="493"/>
      <c r="BE37" s="493"/>
      <c r="BF37" s="493"/>
      <c r="BG37" s="493"/>
      <c r="BH37" s="494"/>
      <c r="BI37" s="494"/>
      <c r="BJ37" s="494"/>
      <c r="BK37" s="494"/>
      <c r="BL37" s="495"/>
      <c r="BM37" s="495"/>
      <c r="BN37" s="495"/>
      <c r="BO37" s="496"/>
      <c r="BP37" s="495">
        <f t="shared" si="5"/>
        <v>206480000</v>
      </c>
      <c r="BQ37" s="495"/>
      <c r="BR37" s="496"/>
      <c r="BS37" s="496"/>
      <c r="BT37" s="496"/>
      <c r="BU37" s="495"/>
      <c r="BV37" s="2"/>
      <c r="BW37" s="496"/>
      <c r="BX37" s="495"/>
    </row>
    <row r="38" spans="1:76" s="2" customFormat="1" ht="324" hidden="1" outlineLevel="2">
      <c r="A38" s="476" t="s">
        <v>311</v>
      </c>
      <c r="B38" s="476" t="s">
        <v>311</v>
      </c>
      <c r="C38" s="528"/>
      <c r="D38" s="482" t="s">
        <v>313</v>
      </c>
      <c r="E38" s="528">
        <v>16</v>
      </c>
      <c r="F38" s="479" t="s">
        <v>419</v>
      </c>
      <c r="G38" s="529"/>
      <c r="H38" s="529"/>
      <c r="I38" s="529"/>
      <c r="J38" s="530" t="s">
        <v>420</v>
      </c>
      <c r="K38" s="543">
        <v>0.3</v>
      </c>
      <c r="L38" s="537">
        <v>0.15</v>
      </c>
      <c r="M38" s="485">
        <v>99720000</v>
      </c>
      <c r="N38" s="485">
        <v>55400000</v>
      </c>
      <c r="O38" s="486">
        <v>49860000</v>
      </c>
      <c r="P38" s="486">
        <v>0</v>
      </c>
      <c r="Q38" s="485">
        <v>0</v>
      </c>
      <c r="R38" s="492">
        <v>0</v>
      </c>
      <c r="S38" s="544" t="s">
        <v>315</v>
      </c>
      <c r="T38" s="544"/>
      <c r="U38" s="489">
        <f>+N38</f>
        <v>55400000</v>
      </c>
      <c r="V38" s="489">
        <v>49860000</v>
      </c>
      <c r="W38" s="490">
        <f>IF(U38=0,"",V38/U38)</f>
        <v>0.9</v>
      </c>
      <c r="X38" s="491"/>
      <c r="Y38" s="491"/>
      <c r="Z38" s="490" t="str">
        <f>IF(X38=0,"",Y38/X38)</f>
        <v/>
      </c>
      <c r="AA38" s="491"/>
      <c r="AB38" s="491"/>
      <c r="AC38" s="490" t="str">
        <f>IF(AA38=0,"",AB38/AA38)</f>
        <v/>
      </c>
      <c r="AD38" s="489"/>
      <c r="AE38" s="491"/>
      <c r="AF38" s="490" t="str">
        <f>IF(AD38=0,"",AE38/AD38)</f>
        <v/>
      </c>
      <c r="AG38" s="492"/>
      <c r="AH38" s="491"/>
      <c r="AI38" s="490" t="str">
        <f>IF(AG38=0,"",AH38/AG38)</f>
        <v/>
      </c>
      <c r="AJ38" s="491"/>
      <c r="AK38" s="491"/>
      <c r="AL38" s="490" t="str">
        <f>IF(AJ38=0,"",AK38/AJ38)</f>
        <v/>
      </c>
      <c r="AM38" s="491"/>
      <c r="AN38" s="491"/>
      <c r="AO38" s="490" t="str">
        <f>IF(AM38=0,"",AN38/AM38)</f>
        <v/>
      </c>
      <c r="AP38" s="491"/>
      <c r="AQ38" s="491"/>
      <c r="AR38" s="490" t="str">
        <f>IF(AP38=0,"",AQ38/AP38)</f>
        <v/>
      </c>
      <c r="AS38" s="491"/>
      <c r="AT38" s="491"/>
      <c r="AU38" s="490" t="str">
        <f>IF(AS38=0,"",AT38/AS38)</f>
        <v/>
      </c>
      <c r="AV38" s="493">
        <f t="shared" si="3"/>
        <v>5540000</v>
      </c>
      <c r="AW38" s="493">
        <f t="shared" si="3"/>
        <v>49860000</v>
      </c>
      <c r="AX38" s="493">
        <f t="shared" si="4"/>
        <v>0</v>
      </c>
      <c r="AY38" s="493"/>
      <c r="AZ38" s="493"/>
      <c r="BA38" s="493"/>
      <c r="BB38" s="493"/>
      <c r="BC38" s="494"/>
      <c r="BD38" s="493"/>
      <c r="BE38" s="493"/>
      <c r="BF38" s="493"/>
      <c r="BG38" s="493"/>
      <c r="BH38" s="494"/>
      <c r="BI38" s="494"/>
      <c r="BJ38" s="494"/>
      <c r="BK38" s="494"/>
      <c r="BL38" s="495"/>
      <c r="BM38" s="495">
        <f>(N38-SUM(U38+X38+AA38+AD38+AG38+AJ38+AM38+AP38+AS38))</f>
        <v>0</v>
      </c>
      <c r="BN38" s="495">
        <f>(O38-SUM(V38+Y38+AB38+AE38+AH38+AK38+AN38+AQ38+AT38))</f>
        <v>0</v>
      </c>
      <c r="BO38" s="496"/>
      <c r="BP38" s="495">
        <f t="shared" si="5"/>
        <v>0</v>
      </c>
      <c r="BQ38" s="495"/>
      <c r="BR38" s="496"/>
      <c r="BS38" s="496"/>
      <c r="BT38" s="496"/>
      <c r="BU38" s="495"/>
      <c r="BW38" s="496"/>
      <c r="BX38" s="495"/>
    </row>
    <row r="39" spans="1:76" s="516" customFormat="1" ht="14.25" hidden="1" customHeight="1" outlineLevel="2">
      <c r="A39" s="509"/>
      <c r="B39" s="509"/>
      <c r="C39" s="510"/>
      <c r="D39" s="510"/>
      <c r="E39" s="510"/>
      <c r="F39" s="511"/>
      <c r="G39" s="511"/>
      <c r="H39" s="511"/>
      <c r="I39" s="511"/>
      <c r="J39" s="510"/>
      <c r="K39" s="540"/>
      <c r="L39" s="532"/>
      <c r="M39" s="513">
        <f t="shared" ref="M39:R39" si="14">+M38</f>
        <v>99720000</v>
      </c>
      <c r="N39" s="513">
        <f t="shared" si="14"/>
        <v>55400000</v>
      </c>
      <c r="O39" s="513">
        <f t="shared" si="14"/>
        <v>49860000</v>
      </c>
      <c r="P39" s="513">
        <f t="shared" si="14"/>
        <v>0</v>
      </c>
      <c r="Q39" s="513">
        <f t="shared" si="14"/>
        <v>0</v>
      </c>
      <c r="R39" s="513">
        <f t="shared" si="14"/>
        <v>0</v>
      </c>
      <c r="S39" s="527"/>
      <c r="T39" s="514"/>
      <c r="U39" s="513"/>
      <c r="V39" s="513"/>
      <c r="W39" s="515"/>
      <c r="X39" s="510"/>
      <c r="Y39" s="510"/>
      <c r="Z39" s="515"/>
      <c r="AA39" s="510"/>
      <c r="AB39" s="510"/>
      <c r="AC39" s="515"/>
      <c r="AD39" s="510"/>
      <c r="AE39" s="510"/>
      <c r="AF39" s="515"/>
      <c r="AG39" s="510"/>
      <c r="AH39" s="510"/>
      <c r="AI39" s="515"/>
      <c r="AJ39" s="510"/>
      <c r="AK39" s="510"/>
      <c r="AL39" s="515"/>
      <c r="AM39" s="510"/>
      <c r="AN39" s="510"/>
      <c r="AO39" s="515"/>
      <c r="AP39" s="510"/>
      <c r="AQ39" s="510"/>
      <c r="AR39" s="515"/>
      <c r="AS39" s="510"/>
      <c r="AT39" s="510"/>
      <c r="AU39" s="515"/>
      <c r="AV39" s="493">
        <f t="shared" si="3"/>
        <v>5540000</v>
      </c>
      <c r="AW39" s="493">
        <f t="shared" si="3"/>
        <v>49860000</v>
      </c>
      <c r="AX39" s="493">
        <f t="shared" si="4"/>
        <v>0</v>
      </c>
      <c r="AY39" s="493"/>
      <c r="AZ39" s="493"/>
      <c r="BA39" s="493"/>
      <c r="BB39" s="493"/>
      <c r="BC39" s="494"/>
      <c r="BD39" s="493"/>
      <c r="BE39" s="493"/>
      <c r="BF39" s="493"/>
      <c r="BG39" s="493"/>
      <c r="BH39" s="494"/>
      <c r="BI39" s="494"/>
      <c r="BJ39" s="494"/>
      <c r="BK39" s="494"/>
      <c r="BL39" s="495"/>
      <c r="BM39" s="495"/>
      <c r="BN39" s="495"/>
      <c r="BO39" s="496"/>
      <c r="BP39" s="495">
        <f t="shared" si="5"/>
        <v>49860000</v>
      </c>
      <c r="BQ39" s="495"/>
      <c r="BR39" s="496"/>
      <c r="BS39" s="496"/>
      <c r="BT39" s="496"/>
      <c r="BU39" s="495"/>
      <c r="BV39" s="2"/>
      <c r="BW39" s="496"/>
      <c r="BX39" s="495"/>
    </row>
    <row r="40" spans="1:76" s="2" customFormat="1" ht="409.5" hidden="1" outlineLevel="2">
      <c r="A40" s="476" t="s">
        <v>311</v>
      </c>
      <c r="B40" s="476" t="s">
        <v>318</v>
      </c>
      <c r="C40" s="477"/>
      <c r="D40" s="482" t="s">
        <v>421</v>
      </c>
      <c r="E40" s="477">
        <v>17</v>
      </c>
      <c r="F40" s="479" t="s">
        <v>422</v>
      </c>
      <c r="G40" s="480"/>
      <c r="H40" s="480"/>
      <c r="I40" s="480"/>
      <c r="J40" s="481" t="s">
        <v>423</v>
      </c>
      <c r="K40" s="543">
        <v>0.3</v>
      </c>
      <c r="L40" s="541">
        <v>0.15</v>
      </c>
      <c r="M40" s="485">
        <v>1079400000</v>
      </c>
      <c r="N40" s="502">
        <v>1090480000</v>
      </c>
      <c r="O40" s="485">
        <v>1090480000</v>
      </c>
      <c r="P40" s="486">
        <v>5540000</v>
      </c>
      <c r="Q40" s="485">
        <v>14666100</v>
      </c>
      <c r="R40" s="485">
        <f>10602000+4064100</f>
        <v>14666100</v>
      </c>
      <c r="S40" s="488" t="s">
        <v>424</v>
      </c>
      <c r="T40" s="523" t="s">
        <v>236</v>
      </c>
      <c r="U40" s="489">
        <v>391120000</v>
      </c>
      <c r="V40" s="489">
        <v>391120000</v>
      </c>
      <c r="W40" s="490">
        <f>+V40/U40</f>
        <v>1</v>
      </c>
      <c r="X40" s="491"/>
      <c r="Y40" s="491"/>
      <c r="Z40" s="490" t="str">
        <f>IF(X40=0,"",Y40/X40)</f>
        <v/>
      </c>
      <c r="AA40" s="491"/>
      <c r="AB40" s="491"/>
      <c r="AC40" s="490" t="str">
        <f>IF(AA40=0,"",AB40/AA40)</f>
        <v/>
      </c>
      <c r="AD40" s="491"/>
      <c r="AE40" s="491"/>
      <c r="AF40" s="490" t="str">
        <f>IF(AD40=0,"",AE40/AD40)</f>
        <v/>
      </c>
      <c r="AG40" s="489">
        <v>699360000</v>
      </c>
      <c r="AH40" s="489">
        <v>699360000</v>
      </c>
      <c r="AI40" s="490">
        <f>IF(AG40=0,"",AH40/AG40)</f>
        <v>1</v>
      </c>
      <c r="AJ40" s="491"/>
      <c r="AK40" s="491"/>
      <c r="AL40" s="490" t="str">
        <f>IF(AJ40=0,"",AK40/AJ40)</f>
        <v/>
      </c>
      <c r="AM40" s="491"/>
      <c r="AN40" s="491"/>
      <c r="AO40" s="490" t="str">
        <f>IF(AM40=0,"",AN40/AM40)</f>
        <v/>
      </c>
      <c r="AP40" s="491"/>
      <c r="AQ40" s="491"/>
      <c r="AR40" s="490" t="str">
        <f>IF(AP40=0,"",AQ40/AP40)</f>
        <v/>
      </c>
      <c r="AS40" s="491"/>
      <c r="AT40" s="491"/>
      <c r="AU40" s="490" t="str">
        <f>IF(AS40=0,"",AT40/AS40)</f>
        <v/>
      </c>
      <c r="AV40" s="493">
        <f t="shared" si="3"/>
        <v>0</v>
      </c>
      <c r="AW40" s="493">
        <f t="shared" si="3"/>
        <v>1084940000</v>
      </c>
      <c r="AX40" s="493">
        <f t="shared" si="4"/>
        <v>0</v>
      </c>
      <c r="AY40" s="493"/>
      <c r="AZ40" s="493"/>
      <c r="BA40" s="493"/>
      <c r="BB40" s="493"/>
      <c r="BC40" s="494"/>
      <c r="BD40" s="493"/>
      <c r="BE40" s="493"/>
      <c r="BF40" s="493"/>
      <c r="BG40" s="493"/>
      <c r="BH40" s="494"/>
      <c r="BI40" s="494"/>
      <c r="BJ40" s="494"/>
      <c r="BK40" s="494"/>
      <c r="BL40" s="495"/>
      <c r="BM40" s="495">
        <f>(N40-SUM(U40+X40+AA40+AD40+AG40+AJ40+AM40+AP40+AS40))</f>
        <v>0</v>
      </c>
      <c r="BN40" s="495">
        <f>(O40-SUM(V40+Y40+AB40+AE40+AH40+AK40+AN40+AQ40+AT40))</f>
        <v>0</v>
      </c>
      <c r="BO40" s="496"/>
      <c r="BP40" s="495">
        <f t="shared" si="5"/>
        <v>0</v>
      </c>
      <c r="BQ40" s="495"/>
      <c r="BR40" s="496"/>
      <c r="BS40" s="496"/>
      <c r="BT40" s="496"/>
      <c r="BU40" s="495"/>
      <c r="BW40" s="496"/>
      <c r="BX40" s="495"/>
    </row>
    <row r="41" spans="1:76" s="516" customFormat="1" ht="14.25" hidden="1" customHeight="1" outlineLevel="2">
      <c r="A41" s="509"/>
      <c r="B41" s="509"/>
      <c r="C41" s="510"/>
      <c r="D41" s="524"/>
      <c r="E41" s="510"/>
      <c r="F41" s="545"/>
      <c r="G41" s="511"/>
      <c r="H41" s="511"/>
      <c r="I41" s="511"/>
      <c r="J41" s="512"/>
      <c r="K41" s="546"/>
      <c r="L41" s="532"/>
      <c r="M41" s="547">
        <f t="shared" ref="M41:R41" si="15">+M40</f>
        <v>1079400000</v>
      </c>
      <c r="N41" s="547">
        <f t="shared" si="15"/>
        <v>1090480000</v>
      </c>
      <c r="O41" s="547">
        <f t="shared" si="15"/>
        <v>1090480000</v>
      </c>
      <c r="P41" s="547">
        <f t="shared" si="15"/>
        <v>5540000</v>
      </c>
      <c r="Q41" s="547">
        <f t="shared" si="15"/>
        <v>14666100</v>
      </c>
      <c r="R41" s="547">
        <f t="shared" si="15"/>
        <v>14666100</v>
      </c>
      <c r="S41" s="527"/>
      <c r="T41" s="514"/>
      <c r="U41" s="513"/>
      <c r="V41" s="513"/>
      <c r="W41" s="515"/>
      <c r="X41" s="510"/>
      <c r="Y41" s="510"/>
      <c r="Z41" s="515"/>
      <c r="AA41" s="510"/>
      <c r="AB41" s="510"/>
      <c r="AC41" s="515"/>
      <c r="AD41" s="510"/>
      <c r="AE41" s="510"/>
      <c r="AF41" s="515"/>
      <c r="AG41" s="510"/>
      <c r="AH41" s="510"/>
      <c r="AI41" s="515"/>
      <c r="AJ41" s="510"/>
      <c r="AK41" s="510"/>
      <c r="AL41" s="515"/>
      <c r="AM41" s="510"/>
      <c r="AN41" s="510"/>
      <c r="AO41" s="515"/>
      <c r="AP41" s="510"/>
      <c r="AQ41" s="510"/>
      <c r="AR41" s="515"/>
      <c r="AS41" s="510"/>
      <c r="AT41" s="510"/>
      <c r="AU41" s="515"/>
      <c r="AV41" s="493">
        <f t="shared" si="3"/>
        <v>0</v>
      </c>
      <c r="AW41" s="493">
        <f t="shared" si="3"/>
        <v>1084940000</v>
      </c>
      <c r="AX41" s="493">
        <f t="shared" si="4"/>
        <v>0</v>
      </c>
      <c r="AY41" s="493"/>
      <c r="AZ41" s="493"/>
      <c r="BA41" s="493"/>
      <c r="BB41" s="493"/>
      <c r="BC41" s="494"/>
      <c r="BD41" s="493"/>
      <c r="BE41" s="493"/>
      <c r="BF41" s="493"/>
      <c r="BG41" s="493"/>
      <c r="BH41" s="494"/>
      <c r="BI41" s="494"/>
      <c r="BJ41" s="494"/>
      <c r="BK41" s="494"/>
      <c r="BL41" s="495"/>
      <c r="BM41" s="495"/>
      <c r="BN41" s="495"/>
      <c r="BO41" s="496"/>
      <c r="BP41" s="495">
        <f t="shared" si="5"/>
        <v>1090480000</v>
      </c>
      <c r="BQ41" s="495"/>
      <c r="BR41" s="496"/>
      <c r="BS41" s="496"/>
      <c r="BT41" s="496"/>
      <c r="BU41" s="495"/>
      <c r="BV41" s="2"/>
      <c r="BW41" s="496"/>
      <c r="BX41" s="495"/>
    </row>
    <row r="42" spans="1:76" s="2" customFormat="1" ht="409.5" hidden="1" outlineLevel="2">
      <c r="A42" s="476" t="s">
        <v>325</v>
      </c>
      <c r="B42" s="476" t="s">
        <v>325</v>
      </c>
      <c r="C42" s="477"/>
      <c r="D42" s="482" t="s">
        <v>425</v>
      </c>
      <c r="E42" s="477"/>
      <c r="F42" s="479" t="s">
        <v>72</v>
      </c>
      <c r="G42" s="480"/>
      <c r="H42" s="480"/>
      <c r="I42" s="480"/>
      <c r="J42" s="481" t="s">
        <v>426</v>
      </c>
      <c r="K42" s="522">
        <v>0.25</v>
      </c>
      <c r="L42" s="541">
        <v>0.125</v>
      </c>
      <c r="M42" s="485">
        <v>127423802400</v>
      </c>
      <c r="N42" s="485">
        <v>122181920480</v>
      </c>
      <c r="O42" s="485">
        <v>181920480</v>
      </c>
      <c r="P42" s="486">
        <v>36978500</v>
      </c>
      <c r="Q42" s="485">
        <v>10502022716</v>
      </c>
      <c r="R42" s="485">
        <f>35620700+339641937</f>
        <v>375262637</v>
      </c>
      <c r="S42" s="499" t="s">
        <v>427</v>
      </c>
      <c r="T42" s="538" t="s">
        <v>331</v>
      </c>
      <c r="U42" s="489">
        <f>104803680+77116800</f>
        <v>181920480</v>
      </c>
      <c r="V42" s="489">
        <f>104803680+77116800</f>
        <v>181920480</v>
      </c>
      <c r="W42" s="490"/>
      <c r="X42"/>
      <c r="Y42" s="491"/>
      <c r="Z42" s="490"/>
      <c r="AA42" s="491"/>
      <c r="AB42" s="491"/>
      <c r="AC42" s="490"/>
      <c r="AD42" s="491"/>
      <c r="AE42" s="491"/>
      <c r="AF42" s="490"/>
      <c r="AG42" s="548"/>
      <c r="AH42" s="548"/>
      <c r="AI42" s="490" t="e">
        <f>+AH42/AG42</f>
        <v>#DIV/0!</v>
      </c>
      <c r="AJ42" s="490"/>
      <c r="AK42" s="491"/>
      <c r="AL42" s="490"/>
      <c r="AM42" s="489">
        <v>122000000000</v>
      </c>
      <c r="AN42" s="489"/>
      <c r="AO42" s="490">
        <f>+AN42/AM42</f>
        <v>0</v>
      </c>
      <c r="AP42" s="489"/>
      <c r="AQ42" s="503"/>
      <c r="AR42" s="490"/>
      <c r="AS42" s="505"/>
      <c r="AT42" s="491"/>
      <c r="AU42" s="490"/>
      <c r="AV42" s="493">
        <f t="shared" si="3"/>
        <v>122000000000</v>
      </c>
      <c r="AW42" s="493">
        <f t="shared" si="3"/>
        <v>144941980</v>
      </c>
      <c r="AX42" s="493">
        <f t="shared" si="4"/>
        <v>10126760079</v>
      </c>
      <c r="AY42" s="493"/>
      <c r="AZ42" s="493"/>
      <c r="BA42" s="493"/>
      <c r="BB42" s="493"/>
      <c r="BC42" s="494"/>
      <c r="BD42" s="493"/>
      <c r="BE42" s="493"/>
      <c r="BF42" s="493"/>
      <c r="BG42" s="493"/>
      <c r="BH42" s="494"/>
      <c r="BI42" s="494"/>
      <c r="BJ42" s="494"/>
      <c r="BK42" s="494"/>
      <c r="BL42" s="495"/>
      <c r="BM42" s="495">
        <f>(N42-SUM(U42+X42+AA42+AD42+AG42+AJ42+AM42+AP42+AS42))</f>
        <v>0</v>
      </c>
      <c r="BN42" s="495">
        <f>(O42-SUM(V42+Y42+AB42+AE42+AH42+AK42+AN42+AQ42+AT42))</f>
        <v>0</v>
      </c>
      <c r="BO42" s="496"/>
      <c r="BP42" s="495">
        <f t="shared" si="5"/>
        <v>0</v>
      </c>
      <c r="BQ42" s="495"/>
      <c r="BR42" s="496"/>
      <c r="BS42" s="496"/>
      <c r="BT42" s="496"/>
      <c r="BU42" s="495"/>
      <c r="BW42" s="496"/>
      <c r="BX42" s="495"/>
    </row>
    <row r="43" spans="1:76" s="2" customFormat="1" ht="192" outlineLevel="2">
      <c r="A43" s="476" t="s">
        <v>325</v>
      </c>
      <c r="B43" s="476" t="s">
        <v>325</v>
      </c>
      <c r="C43" s="477"/>
      <c r="D43" s="482" t="s">
        <v>425</v>
      </c>
      <c r="E43" s="477"/>
      <c r="F43" s="479" t="s">
        <v>428</v>
      </c>
      <c r="G43" s="480"/>
      <c r="H43" s="480"/>
      <c r="I43" s="480"/>
      <c r="J43" s="481" t="s">
        <v>429</v>
      </c>
      <c r="K43" s="522">
        <v>0.28999999999999998</v>
      </c>
      <c r="L43" s="484">
        <v>0.12839999999999999</v>
      </c>
      <c r="M43" s="485">
        <v>44320000</v>
      </c>
      <c r="N43" s="502">
        <v>55400000</v>
      </c>
      <c r="O43" s="506">
        <v>0</v>
      </c>
      <c r="P43" s="486"/>
      <c r="Q43" s="485">
        <v>0</v>
      </c>
      <c r="R43" s="506">
        <v>0</v>
      </c>
      <c r="S43" s="499" t="s">
        <v>430</v>
      </c>
      <c r="T43" s="499" t="s">
        <v>236</v>
      </c>
      <c r="U43" s="506">
        <f>+N43</f>
        <v>55400000</v>
      </c>
      <c r="V43" s="506">
        <f>+O43</f>
        <v>0</v>
      </c>
      <c r="W43" s="490"/>
      <c r="X43" s="491"/>
      <c r="Y43" s="491"/>
      <c r="Z43" s="490"/>
      <c r="AA43" s="491"/>
      <c r="AB43" s="491"/>
      <c r="AC43" s="490"/>
      <c r="AD43" s="491"/>
      <c r="AE43" s="491"/>
      <c r="AF43" s="490"/>
      <c r="AG43" s="491"/>
      <c r="AH43" s="491"/>
      <c r="AI43" s="490"/>
      <c r="AJ43" s="491"/>
      <c r="AK43" s="491"/>
      <c r="AL43" s="490"/>
      <c r="AM43" s="491"/>
      <c r="AN43" s="491"/>
      <c r="AO43" s="490"/>
      <c r="AP43" s="491"/>
      <c r="AQ43" s="491"/>
      <c r="AR43" s="490"/>
      <c r="AS43" s="491"/>
      <c r="AT43" s="491"/>
      <c r="AU43" s="490"/>
      <c r="AV43" s="493">
        <f t="shared" si="3"/>
        <v>55400000</v>
      </c>
      <c r="AW43" s="493">
        <f t="shared" si="3"/>
        <v>0</v>
      </c>
      <c r="AX43" s="493">
        <f t="shared" si="4"/>
        <v>0</v>
      </c>
      <c r="AY43" s="493"/>
      <c r="AZ43" s="493"/>
      <c r="BA43" s="493"/>
      <c r="BB43" s="493"/>
      <c r="BC43" s="494"/>
      <c r="BD43" s="493"/>
      <c r="BE43" s="493"/>
      <c r="BF43" s="493"/>
      <c r="BG43" s="493"/>
      <c r="BH43" s="494"/>
      <c r="BI43" s="494"/>
      <c r="BJ43" s="494"/>
      <c r="BK43" s="494"/>
      <c r="BL43" s="495"/>
      <c r="BM43" s="495">
        <f>(N43-SUM(U43+X43+AA43+AD43+AG43+AJ43+AM43+AP43+AS43))</f>
        <v>0</v>
      </c>
      <c r="BN43" s="495">
        <f>(O43-SUM(V43+Y43+AB43+AE43+AH43+AK43+AN43+AQ43+AT43))</f>
        <v>0</v>
      </c>
      <c r="BO43" s="496"/>
      <c r="BP43" s="495">
        <f t="shared" si="5"/>
        <v>0</v>
      </c>
      <c r="BQ43" s="495"/>
      <c r="BR43" s="496"/>
      <c r="BS43" s="496"/>
      <c r="BT43" s="496"/>
      <c r="BU43" s="495"/>
      <c r="BW43" s="496"/>
      <c r="BX43" s="495"/>
    </row>
    <row r="44" spans="1:76" s="516" customFormat="1" ht="14.25" customHeight="1" outlineLevel="2">
      <c r="A44" s="509"/>
      <c r="B44" s="509"/>
      <c r="C44" s="510"/>
      <c r="D44" s="524"/>
      <c r="E44" s="510"/>
      <c r="F44" s="545"/>
      <c r="G44" s="511"/>
      <c r="H44" s="511"/>
      <c r="I44" s="511"/>
      <c r="J44" s="512"/>
      <c r="K44" s="546"/>
      <c r="L44" s="532"/>
      <c r="M44" s="547">
        <f t="shared" ref="M44:R44" si="16">+M42+M43</f>
        <v>127468122400</v>
      </c>
      <c r="N44" s="547">
        <f t="shared" si="16"/>
        <v>122237320480</v>
      </c>
      <c r="O44" s="547">
        <f t="shared" si="16"/>
        <v>181920480</v>
      </c>
      <c r="P44" s="547">
        <f t="shared" si="16"/>
        <v>36978500</v>
      </c>
      <c r="Q44" s="547">
        <f t="shared" si="16"/>
        <v>10502022716</v>
      </c>
      <c r="R44" s="547">
        <f t="shared" si="16"/>
        <v>375262637</v>
      </c>
      <c r="S44" s="527"/>
      <c r="T44" s="514"/>
      <c r="U44" s="513">
        <v>0</v>
      </c>
      <c r="V44" s="513"/>
      <c r="W44" s="515"/>
      <c r="X44" s="510"/>
      <c r="Y44" s="510"/>
      <c r="Z44" s="515"/>
      <c r="AA44" s="510"/>
      <c r="AB44" s="510"/>
      <c r="AC44" s="515"/>
      <c r="AD44" s="510"/>
      <c r="AE44" s="510"/>
      <c r="AF44" s="515"/>
      <c r="AG44" s="510"/>
      <c r="AH44" s="510"/>
      <c r="AI44" s="515"/>
      <c r="AJ44" s="510"/>
      <c r="AK44" s="510"/>
      <c r="AL44" s="515"/>
      <c r="AM44" s="510"/>
      <c r="AN44" s="510"/>
      <c r="AO44" s="515"/>
      <c r="AP44" s="510"/>
      <c r="AQ44" s="510"/>
      <c r="AR44" s="515"/>
      <c r="AS44" s="510"/>
      <c r="AT44" s="510"/>
      <c r="AU44" s="515"/>
      <c r="AV44" s="493">
        <f t="shared" si="3"/>
        <v>122055400000</v>
      </c>
      <c r="AW44" s="493">
        <f t="shared" si="3"/>
        <v>144941980</v>
      </c>
      <c r="AX44" s="493">
        <f t="shared" si="4"/>
        <v>10126760079</v>
      </c>
      <c r="AY44" s="493"/>
      <c r="AZ44" s="493"/>
      <c r="BA44" s="493"/>
      <c r="BB44" s="493"/>
      <c r="BC44" s="494"/>
      <c r="BD44" s="493"/>
      <c r="BE44" s="493"/>
      <c r="BF44" s="493"/>
      <c r="BG44" s="493"/>
      <c r="BH44" s="494"/>
      <c r="BI44" s="494"/>
      <c r="BJ44" s="494"/>
      <c r="BK44" s="494"/>
      <c r="BL44" s="495"/>
      <c r="BM44" s="495"/>
      <c r="BN44" s="495"/>
      <c r="BO44" s="496"/>
      <c r="BP44" s="495">
        <f t="shared" si="5"/>
        <v>181920480</v>
      </c>
      <c r="BQ44" s="495"/>
      <c r="BR44" s="496"/>
      <c r="BS44" s="496"/>
      <c r="BT44" s="496"/>
      <c r="BU44" s="495"/>
      <c r="BV44" s="2"/>
      <c r="BW44" s="496"/>
      <c r="BX44" s="495"/>
    </row>
    <row r="45" spans="1:76" s="2" customFormat="1" ht="216" outlineLevel="2">
      <c r="A45" s="476" t="s">
        <v>332</v>
      </c>
      <c r="B45" s="476" t="s">
        <v>332</v>
      </c>
      <c r="C45" s="477"/>
      <c r="D45" s="482" t="s">
        <v>333</v>
      </c>
      <c r="E45" s="477"/>
      <c r="F45" s="479" t="s">
        <v>431</v>
      </c>
      <c r="G45" s="480"/>
      <c r="H45" s="480"/>
      <c r="I45" s="480"/>
      <c r="J45" s="481" t="s">
        <v>432</v>
      </c>
      <c r="K45" s="549">
        <v>0.3</v>
      </c>
      <c r="L45" s="541">
        <v>0.15</v>
      </c>
      <c r="M45" s="550">
        <v>0</v>
      </c>
      <c r="N45" s="506">
        <v>0</v>
      </c>
      <c r="O45" s="486">
        <v>0</v>
      </c>
      <c r="P45" s="486">
        <v>0</v>
      </c>
      <c r="Q45" s="485">
        <v>0</v>
      </c>
      <c r="R45" s="492">
        <v>0</v>
      </c>
      <c r="S45" s="488" t="s">
        <v>335</v>
      </c>
      <c r="T45" s="488" t="s">
        <v>236</v>
      </c>
      <c r="U45" s="506">
        <f>+N45</f>
        <v>0</v>
      </c>
      <c r="V45" s="506">
        <f>+O45</f>
        <v>0</v>
      </c>
      <c r="W45" s="490" t="str">
        <f>IF(U45=0,"",V45/U45)</f>
        <v/>
      </c>
      <c r="X45" s="491"/>
      <c r="Y45" s="491"/>
      <c r="Z45" s="490"/>
      <c r="AA45" s="491"/>
      <c r="AB45" s="491"/>
      <c r="AC45" s="490"/>
      <c r="AD45" s="491"/>
      <c r="AE45" s="491"/>
      <c r="AF45" s="490"/>
      <c r="AG45" s="500"/>
      <c r="AH45" s="491"/>
      <c r="AI45" s="490"/>
      <c r="AJ45" s="491"/>
      <c r="AK45" s="491"/>
      <c r="AL45" s="490"/>
      <c r="AM45" s="491"/>
      <c r="AN45" s="491"/>
      <c r="AO45" s="490"/>
      <c r="AP45" s="491"/>
      <c r="AQ45" s="491"/>
      <c r="AR45" s="490"/>
      <c r="AS45" s="491"/>
      <c r="AT45" s="491"/>
      <c r="AU45" s="490"/>
      <c r="AV45" s="493">
        <f t="shared" si="3"/>
        <v>0</v>
      </c>
      <c r="AW45" s="493">
        <f t="shared" si="3"/>
        <v>0</v>
      </c>
      <c r="AX45" s="493">
        <f t="shared" si="4"/>
        <v>0</v>
      </c>
      <c r="AY45" s="493"/>
      <c r="AZ45" s="493"/>
      <c r="BA45" s="493"/>
      <c r="BB45" s="493"/>
      <c r="BC45" s="494"/>
      <c r="BD45" s="493"/>
      <c r="BE45" s="493"/>
      <c r="BF45" s="493"/>
      <c r="BG45" s="493"/>
      <c r="BH45" s="494"/>
      <c r="BI45" s="494"/>
      <c r="BJ45" s="494"/>
      <c r="BK45" s="494"/>
      <c r="BL45" s="495"/>
      <c r="BM45" s="495">
        <f>(N45-SUM(U45+X45+AA45+AD45+AG45+AJ45+AM45+AP45+AS45))</f>
        <v>0</v>
      </c>
      <c r="BN45" s="495">
        <f>(O45-SUM(V45+Y45+AB45+AE45+AH45+AK45+AN45+AQ45+AT45))</f>
        <v>0</v>
      </c>
      <c r="BO45" s="496"/>
      <c r="BP45" s="495">
        <f t="shared" si="5"/>
        <v>0</v>
      </c>
      <c r="BQ45" s="495"/>
      <c r="BR45" s="496"/>
      <c r="BS45" s="496"/>
      <c r="BT45" s="496"/>
      <c r="BU45" s="495"/>
      <c r="BW45" s="496"/>
      <c r="BX45" s="495"/>
    </row>
    <row r="46" spans="1:76" s="516" customFormat="1" ht="14.25" customHeight="1" outlineLevel="2">
      <c r="A46" s="509"/>
      <c r="B46" s="509"/>
      <c r="C46" s="510"/>
      <c r="D46" s="524"/>
      <c r="E46" s="510"/>
      <c r="F46" s="545"/>
      <c r="G46" s="511"/>
      <c r="H46" s="511"/>
      <c r="I46" s="511"/>
      <c r="J46" s="512"/>
      <c r="K46" s="546"/>
      <c r="L46" s="532"/>
      <c r="M46" s="547">
        <f t="shared" ref="M46:R46" si="17">+M45</f>
        <v>0</v>
      </c>
      <c r="N46" s="547">
        <f t="shared" si="17"/>
        <v>0</v>
      </c>
      <c r="O46" s="547">
        <f t="shared" si="17"/>
        <v>0</v>
      </c>
      <c r="P46" s="547">
        <f t="shared" si="17"/>
        <v>0</v>
      </c>
      <c r="Q46" s="547">
        <f t="shared" si="17"/>
        <v>0</v>
      </c>
      <c r="R46" s="547">
        <f t="shared" si="17"/>
        <v>0</v>
      </c>
      <c r="S46" s="527"/>
      <c r="T46" s="514"/>
      <c r="U46" s="513"/>
      <c r="V46" s="513"/>
      <c r="W46" s="515"/>
      <c r="X46" s="510"/>
      <c r="Y46" s="510"/>
      <c r="Z46" s="515"/>
      <c r="AA46" s="510"/>
      <c r="AB46" s="510"/>
      <c r="AC46" s="515"/>
      <c r="AD46" s="510"/>
      <c r="AE46" s="510"/>
      <c r="AF46" s="515"/>
      <c r="AG46" s="510"/>
      <c r="AH46" s="510"/>
      <c r="AI46" s="515"/>
      <c r="AJ46" s="510"/>
      <c r="AK46" s="510"/>
      <c r="AL46" s="515"/>
      <c r="AM46" s="510"/>
      <c r="AN46" s="510"/>
      <c r="AO46" s="515"/>
      <c r="AP46" s="510"/>
      <c r="AQ46" s="510"/>
      <c r="AR46" s="515"/>
      <c r="AS46" s="510"/>
      <c r="AT46" s="510"/>
      <c r="AU46" s="515"/>
      <c r="AV46" s="493">
        <f t="shared" si="3"/>
        <v>0</v>
      </c>
      <c r="AW46" s="493">
        <f t="shared" si="3"/>
        <v>0</v>
      </c>
      <c r="AX46" s="493">
        <f t="shared" si="4"/>
        <v>0</v>
      </c>
      <c r="AY46" s="493"/>
      <c r="AZ46" s="493"/>
      <c r="BA46" s="493"/>
      <c r="BB46" s="493"/>
      <c r="BC46" s="494"/>
      <c r="BD46" s="493"/>
      <c r="BE46" s="493"/>
      <c r="BF46" s="493"/>
      <c r="BG46" s="493"/>
      <c r="BH46" s="494"/>
      <c r="BI46" s="494"/>
      <c r="BJ46" s="494"/>
      <c r="BK46" s="494"/>
      <c r="BL46" s="495"/>
      <c r="BM46" s="495"/>
      <c r="BN46" s="495"/>
      <c r="BO46" s="496"/>
      <c r="BP46" s="495">
        <f t="shared" si="5"/>
        <v>0</v>
      </c>
      <c r="BQ46" s="495"/>
      <c r="BR46" s="496"/>
      <c r="BS46" s="496"/>
      <c r="BT46" s="496"/>
      <c r="BU46" s="495"/>
      <c r="BV46" s="2"/>
      <c r="BW46" s="496"/>
      <c r="BX46" s="495"/>
    </row>
    <row r="47" spans="1:76" s="2" customFormat="1" ht="409.5" hidden="1" outlineLevel="2">
      <c r="A47" s="476" t="s">
        <v>338</v>
      </c>
      <c r="B47" s="476" t="s">
        <v>338</v>
      </c>
      <c r="C47" s="477"/>
      <c r="D47" s="521" t="s">
        <v>339</v>
      </c>
      <c r="E47" s="477"/>
      <c r="F47" s="479" t="s">
        <v>433</v>
      </c>
      <c r="G47" s="480"/>
      <c r="H47" s="480"/>
      <c r="I47" s="480"/>
      <c r="J47" s="481" t="s">
        <v>434</v>
      </c>
      <c r="K47" s="551">
        <v>0.26500000000000001</v>
      </c>
      <c r="L47" s="537">
        <v>0.1</v>
      </c>
      <c r="M47" s="485">
        <v>393620000</v>
      </c>
      <c r="N47" s="552">
        <v>409344000</v>
      </c>
      <c r="O47" s="486">
        <v>120000000</v>
      </c>
      <c r="P47" s="486">
        <v>0</v>
      </c>
      <c r="Q47" s="485">
        <v>60270153</v>
      </c>
      <c r="R47" s="485">
        <f>15046000+4263033+40961120</f>
        <v>60270153</v>
      </c>
      <c r="S47" s="553" t="s">
        <v>342</v>
      </c>
      <c r="T47" s="554" t="s">
        <v>435</v>
      </c>
      <c r="U47" s="506">
        <f>+N47</f>
        <v>409344000</v>
      </c>
      <c r="V47" s="506">
        <f>+O47</f>
        <v>120000000</v>
      </c>
      <c r="W47" s="490"/>
      <c r="X47" s="491"/>
      <c r="Y47" s="491"/>
      <c r="Z47" s="490"/>
      <c r="AA47" s="491"/>
      <c r="AB47" s="491"/>
      <c r="AC47" s="490"/>
      <c r="AD47" s="491"/>
      <c r="AE47" s="491"/>
      <c r="AF47" s="490"/>
      <c r="AG47" s="491"/>
      <c r="AH47" s="491"/>
      <c r="AI47" s="490"/>
      <c r="AJ47" s="491"/>
      <c r="AK47" s="491"/>
      <c r="AL47" s="490"/>
      <c r="AM47" s="491"/>
      <c r="AN47" s="491"/>
      <c r="AO47" s="490"/>
      <c r="AP47" s="491"/>
      <c r="AQ47" s="491"/>
      <c r="AR47" s="490"/>
      <c r="AS47" s="491"/>
      <c r="AT47" s="491"/>
      <c r="AU47" s="490"/>
      <c r="AV47" s="493">
        <f t="shared" si="3"/>
        <v>289344000</v>
      </c>
      <c r="AW47" s="493">
        <f t="shared" si="3"/>
        <v>120000000</v>
      </c>
      <c r="AX47" s="493">
        <f t="shared" si="4"/>
        <v>0</v>
      </c>
      <c r="AY47" s="493"/>
      <c r="AZ47" s="493"/>
      <c r="BA47" s="493"/>
      <c r="BB47" s="493"/>
      <c r="BC47" s="494"/>
      <c r="BD47" s="493"/>
      <c r="BE47" s="493"/>
      <c r="BF47" s="493"/>
      <c r="BG47" s="493"/>
      <c r="BH47" s="494"/>
      <c r="BI47" s="494"/>
      <c r="BJ47" s="494"/>
      <c r="BK47" s="494"/>
      <c r="BL47" s="495"/>
      <c r="BM47" s="495">
        <f>(N47-SUM(U47+X47+AA47+AD47+AG47+AJ47+AM47+AP47+AS47))</f>
        <v>0</v>
      </c>
      <c r="BN47" s="495">
        <f>(O47-SUM(V47+Y47+AB47+AE47+AH47+AK47+AN47+AQ47+AT47))</f>
        <v>0</v>
      </c>
      <c r="BO47" s="496"/>
      <c r="BP47" s="495">
        <f t="shared" si="5"/>
        <v>0</v>
      </c>
      <c r="BQ47" s="495"/>
      <c r="BR47" s="496"/>
      <c r="BS47" s="496"/>
      <c r="BT47" s="496"/>
      <c r="BU47" s="495"/>
      <c r="BW47" s="496"/>
      <c r="BX47" s="495"/>
    </row>
    <row r="48" spans="1:76" s="516" customFormat="1" ht="14.25" hidden="1" customHeight="1" outlineLevel="2">
      <c r="A48" s="509"/>
      <c r="B48" s="509"/>
      <c r="C48" s="510"/>
      <c r="D48" s="524"/>
      <c r="E48" s="510"/>
      <c r="F48" s="545"/>
      <c r="G48" s="511"/>
      <c r="H48" s="511"/>
      <c r="I48" s="511"/>
      <c r="J48" s="512"/>
      <c r="K48" s="546"/>
      <c r="L48" s="532"/>
      <c r="M48" s="547">
        <f t="shared" ref="M48:R48" si="18">+M47</f>
        <v>393620000</v>
      </c>
      <c r="N48" s="547">
        <f t="shared" si="18"/>
        <v>409344000</v>
      </c>
      <c r="O48" s="547">
        <f t="shared" si="18"/>
        <v>120000000</v>
      </c>
      <c r="P48" s="547">
        <f t="shared" si="18"/>
        <v>0</v>
      </c>
      <c r="Q48" s="547">
        <f t="shared" si="18"/>
        <v>60270153</v>
      </c>
      <c r="R48" s="547">
        <f t="shared" si="18"/>
        <v>60270153</v>
      </c>
      <c r="S48" s="527"/>
      <c r="T48" s="514"/>
      <c r="U48" s="513"/>
      <c r="V48" s="513"/>
      <c r="W48" s="515"/>
      <c r="X48" s="510"/>
      <c r="Y48" s="510"/>
      <c r="Z48" s="515"/>
      <c r="AA48" s="510"/>
      <c r="AB48" s="510"/>
      <c r="AC48" s="515"/>
      <c r="AD48" s="510"/>
      <c r="AE48" s="510"/>
      <c r="AF48" s="515"/>
      <c r="AG48" s="510"/>
      <c r="AH48" s="510"/>
      <c r="AI48" s="515"/>
      <c r="AJ48" s="510"/>
      <c r="AK48" s="510"/>
      <c r="AL48" s="515"/>
      <c r="AM48" s="510"/>
      <c r="AN48" s="510"/>
      <c r="AO48" s="515"/>
      <c r="AP48" s="510"/>
      <c r="AQ48" s="510"/>
      <c r="AR48" s="515"/>
      <c r="AS48" s="510"/>
      <c r="AT48" s="510"/>
      <c r="AU48" s="515"/>
      <c r="AV48" s="493">
        <f t="shared" si="3"/>
        <v>289344000</v>
      </c>
      <c r="AW48" s="493">
        <f t="shared" si="3"/>
        <v>120000000</v>
      </c>
      <c r="AX48" s="493">
        <f t="shared" si="4"/>
        <v>0</v>
      </c>
      <c r="AY48" s="493"/>
      <c r="AZ48" s="493"/>
      <c r="BA48" s="493"/>
      <c r="BB48" s="493"/>
      <c r="BC48" s="494"/>
      <c r="BD48" s="493"/>
      <c r="BE48" s="493"/>
      <c r="BF48" s="493"/>
      <c r="BG48" s="493"/>
      <c r="BH48" s="494"/>
      <c r="BI48" s="494"/>
      <c r="BJ48" s="494"/>
      <c r="BK48" s="494"/>
      <c r="BL48" s="495"/>
      <c r="BM48" s="495"/>
      <c r="BN48" s="495"/>
      <c r="BO48" s="496"/>
      <c r="BP48" s="495">
        <f t="shared" si="5"/>
        <v>120000000</v>
      </c>
      <c r="BQ48" s="495"/>
      <c r="BR48" s="496"/>
      <c r="BS48" s="496"/>
      <c r="BT48" s="496"/>
      <c r="BU48" s="495"/>
      <c r="BV48" s="2"/>
      <c r="BW48" s="496"/>
      <c r="BX48" s="495"/>
    </row>
    <row r="49" spans="1:76" s="2" customFormat="1" ht="409.5" hidden="1" outlineLevel="2">
      <c r="A49" s="476" t="s">
        <v>347</v>
      </c>
      <c r="B49" s="476" t="s">
        <v>347</v>
      </c>
      <c r="C49" s="477"/>
      <c r="D49" s="521" t="s">
        <v>436</v>
      </c>
      <c r="E49" s="477"/>
      <c r="F49" s="479" t="s">
        <v>437</v>
      </c>
      <c r="G49" s="480"/>
      <c r="H49" s="480"/>
      <c r="I49" s="480"/>
      <c r="J49" s="481" t="s">
        <v>438</v>
      </c>
      <c r="K49" s="555">
        <v>0.19500000000000001</v>
      </c>
      <c r="L49" s="531">
        <v>9.7000000000000003E-2</v>
      </c>
      <c r="M49" s="485">
        <v>495450000</v>
      </c>
      <c r="N49" s="552">
        <v>574540000</v>
      </c>
      <c r="O49" s="502">
        <v>469314000</v>
      </c>
      <c r="P49" s="485">
        <v>71987466</v>
      </c>
      <c r="Q49" s="485">
        <v>68960132</v>
      </c>
      <c r="R49" s="485">
        <f>57809432+11150700</f>
        <v>68960132</v>
      </c>
      <c r="S49" s="553" t="s">
        <v>352</v>
      </c>
      <c r="T49" s="538" t="s">
        <v>236</v>
      </c>
      <c r="U49" s="506">
        <f>+N49</f>
        <v>574540000</v>
      </c>
      <c r="V49" s="506">
        <f>+O49</f>
        <v>469314000</v>
      </c>
      <c r="W49" s="490"/>
      <c r="X49" s="491"/>
      <c r="Y49" s="491"/>
      <c r="Z49" s="490"/>
      <c r="AA49" s="491"/>
      <c r="AB49" s="491"/>
      <c r="AC49" s="490"/>
      <c r="AD49" s="491"/>
      <c r="AE49" s="491"/>
      <c r="AF49" s="490"/>
      <c r="AG49" s="491"/>
      <c r="AH49" s="491"/>
      <c r="AI49" s="490"/>
      <c r="AJ49" s="491"/>
      <c r="AK49" s="491"/>
      <c r="AL49" s="490"/>
      <c r="AM49" s="491"/>
      <c r="AN49" s="491"/>
      <c r="AO49" s="490"/>
      <c r="AP49" s="491"/>
      <c r="AQ49" s="491"/>
      <c r="AR49" s="490"/>
      <c r="AS49" s="491"/>
      <c r="AT49" s="491"/>
      <c r="AU49" s="490"/>
      <c r="AV49" s="493">
        <f t="shared" si="3"/>
        <v>105226000</v>
      </c>
      <c r="AW49" s="493">
        <f t="shared" si="3"/>
        <v>397326534</v>
      </c>
      <c r="AX49" s="493">
        <f t="shared" si="4"/>
        <v>0</v>
      </c>
      <c r="AY49" s="493"/>
      <c r="AZ49" s="493"/>
      <c r="BA49" s="493"/>
      <c r="BB49" s="493"/>
      <c r="BC49" s="494"/>
      <c r="BD49" s="493"/>
      <c r="BE49" s="493"/>
      <c r="BF49" s="493"/>
      <c r="BG49" s="493"/>
      <c r="BH49" s="494"/>
      <c r="BI49" s="494"/>
      <c r="BJ49" s="494"/>
      <c r="BK49" s="494"/>
      <c r="BL49" s="495"/>
      <c r="BM49" s="495">
        <f>(N49-SUM(U49+X49+AA49+AD49+AG49+AJ49+AM49+AP49+AS49))</f>
        <v>0</v>
      </c>
      <c r="BN49" s="495">
        <f>(O49-SUM(V49+Y49+AB49+AE49+AH49+AK49+AN49+AQ49+AT49))</f>
        <v>0</v>
      </c>
      <c r="BO49" s="496"/>
      <c r="BP49" s="495">
        <f t="shared" si="5"/>
        <v>0</v>
      </c>
      <c r="BQ49" s="495"/>
      <c r="BR49" s="496"/>
      <c r="BS49" s="496"/>
      <c r="BT49" s="496"/>
      <c r="BU49" s="495"/>
      <c r="BW49" s="496"/>
      <c r="BX49" s="495"/>
    </row>
    <row r="50" spans="1:76" s="516" customFormat="1" ht="14.25" hidden="1" customHeight="1" outlineLevel="2">
      <c r="A50" s="509"/>
      <c r="B50" s="509"/>
      <c r="C50" s="510"/>
      <c r="D50" s="524"/>
      <c r="E50" s="510"/>
      <c r="F50" s="545"/>
      <c r="G50" s="511"/>
      <c r="H50" s="511"/>
      <c r="I50" s="511"/>
      <c r="J50" s="512"/>
      <c r="K50" s="546"/>
      <c r="L50" s="532"/>
      <c r="M50" s="547">
        <f t="shared" ref="M50:R50" si="19">+M49</f>
        <v>495450000</v>
      </c>
      <c r="N50" s="547">
        <f t="shared" si="19"/>
        <v>574540000</v>
      </c>
      <c r="O50" s="547">
        <f t="shared" si="19"/>
        <v>469314000</v>
      </c>
      <c r="P50" s="547">
        <f t="shared" si="19"/>
        <v>71987466</v>
      </c>
      <c r="Q50" s="547">
        <f t="shared" si="19"/>
        <v>68960132</v>
      </c>
      <c r="R50" s="547">
        <f t="shared" si="19"/>
        <v>68960132</v>
      </c>
      <c r="S50" s="527"/>
      <c r="T50" s="514"/>
      <c r="U50" s="513"/>
      <c r="V50" s="513"/>
      <c r="W50" s="515"/>
      <c r="X50" s="510"/>
      <c r="Y50" s="510"/>
      <c r="Z50" s="515"/>
      <c r="AA50" s="510"/>
      <c r="AB50" s="510"/>
      <c r="AC50" s="515"/>
      <c r="AD50" s="510"/>
      <c r="AE50" s="510"/>
      <c r="AF50" s="515"/>
      <c r="AG50" s="510"/>
      <c r="AH50" s="510"/>
      <c r="AI50" s="515"/>
      <c r="AJ50" s="510"/>
      <c r="AK50" s="510"/>
      <c r="AL50" s="515"/>
      <c r="AM50" s="510"/>
      <c r="AN50" s="510"/>
      <c r="AO50" s="515"/>
      <c r="AP50" s="510"/>
      <c r="AQ50" s="510"/>
      <c r="AR50" s="515"/>
      <c r="AS50" s="510"/>
      <c r="AT50" s="510"/>
      <c r="AU50" s="515"/>
      <c r="AV50" s="493">
        <f t="shared" si="3"/>
        <v>105226000</v>
      </c>
      <c r="AW50" s="493">
        <f t="shared" si="3"/>
        <v>397326534</v>
      </c>
      <c r="AX50" s="493">
        <f t="shared" si="4"/>
        <v>0</v>
      </c>
      <c r="AY50" s="493"/>
      <c r="AZ50" s="493"/>
      <c r="BA50" s="493"/>
      <c r="BB50" s="493"/>
      <c r="BC50" s="494"/>
      <c r="BD50" s="493"/>
      <c r="BE50" s="493"/>
      <c r="BF50" s="493"/>
      <c r="BG50" s="493"/>
      <c r="BH50" s="494"/>
      <c r="BI50" s="494"/>
      <c r="BJ50" s="494"/>
      <c r="BK50" s="494"/>
      <c r="BL50" s="495"/>
      <c r="BM50" s="495"/>
      <c r="BN50" s="495"/>
      <c r="BO50" s="496"/>
      <c r="BP50" s="495">
        <f t="shared" si="5"/>
        <v>469314000</v>
      </c>
      <c r="BQ50" s="495"/>
      <c r="BR50" s="496"/>
      <c r="BS50" s="496"/>
      <c r="BT50" s="496"/>
      <c r="BU50" s="495"/>
      <c r="BV50" s="2"/>
      <c r="BW50" s="496"/>
      <c r="BX50" s="495"/>
    </row>
    <row r="51" spans="1:76" s="2" customFormat="1" ht="409.5" hidden="1" outlineLevel="2">
      <c r="A51" s="476" t="s">
        <v>355</v>
      </c>
      <c r="B51" s="476" t="s">
        <v>355</v>
      </c>
      <c r="C51" s="477"/>
      <c r="D51" s="521" t="s">
        <v>439</v>
      </c>
      <c r="E51" s="477"/>
      <c r="F51" s="479" t="s">
        <v>440</v>
      </c>
      <c r="G51" s="480"/>
      <c r="H51" s="480"/>
      <c r="I51" s="480"/>
      <c r="J51" s="481" t="s">
        <v>441</v>
      </c>
      <c r="K51" s="556">
        <v>0.215</v>
      </c>
      <c r="L51" s="531">
        <v>0.125</v>
      </c>
      <c r="M51" s="485">
        <v>298800000</v>
      </c>
      <c r="N51" s="485">
        <v>318560000</v>
      </c>
      <c r="O51" s="485">
        <v>318560000</v>
      </c>
      <c r="P51" s="486">
        <v>19471833</v>
      </c>
      <c r="Q51" s="485">
        <v>17931933</v>
      </c>
      <c r="R51" s="485">
        <f>15408000+2523933</f>
        <v>17931933</v>
      </c>
      <c r="S51" s="553" t="s">
        <v>358</v>
      </c>
      <c r="T51" s="484" t="s">
        <v>236</v>
      </c>
      <c r="U51" s="506">
        <f>+N51</f>
        <v>318560000</v>
      </c>
      <c r="V51" s="506">
        <f>+O51</f>
        <v>318560000</v>
      </c>
      <c r="W51" s="490"/>
      <c r="X51" s="491"/>
      <c r="Y51" s="491"/>
      <c r="Z51" s="490"/>
      <c r="AA51" s="491"/>
      <c r="AB51" s="491"/>
      <c r="AC51" s="490"/>
      <c r="AD51" s="491"/>
      <c r="AE51" s="491"/>
      <c r="AF51" s="490"/>
      <c r="AG51" s="491"/>
      <c r="AH51" s="491"/>
      <c r="AI51" s="490"/>
      <c r="AJ51" s="491"/>
      <c r="AK51" s="491"/>
      <c r="AL51" s="490"/>
      <c r="AM51" s="491"/>
      <c r="AN51" s="491"/>
      <c r="AO51" s="490"/>
      <c r="AP51" s="491"/>
      <c r="AQ51" s="491"/>
      <c r="AR51" s="490"/>
      <c r="AS51" s="491"/>
      <c r="AT51" s="491"/>
      <c r="AU51" s="490"/>
      <c r="AV51" s="493">
        <f t="shared" si="3"/>
        <v>0</v>
      </c>
      <c r="AW51" s="493">
        <f t="shared" si="3"/>
        <v>299088167</v>
      </c>
      <c r="AX51" s="493">
        <f t="shared" si="4"/>
        <v>0</v>
      </c>
      <c r="AY51" s="493"/>
      <c r="AZ51" s="493"/>
      <c r="BA51" s="493"/>
      <c r="BB51" s="493"/>
      <c r="BC51" s="494"/>
      <c r="BD51" s="493"/>
      <c r="BE51" s="493"/>
      <c r="BF51" s="493"/>
      <c r="BG51" s="493"/>
      <c r="BH51" s="494"/>
      <c r="BI51" s="494"/>
      <c r="BJ51" s="494"/>
      <c r="BK51" s="494"/>
      <c r="BL51" s="495"/>
      <c r="BM51" s="495">
        <f>(N51-SUM(U51+X51+AA51+AD51+AG51+AJ51+AM51+AP51+AS51))</f>
        <v>0</v>
      </c>
      <c r="BN51" s="495">
        <f>(O51-SUM(V51+Y51+AB51+AE51+AH51+AK51+AN51+AQ51+AT51))</f>
        <v>0</v>
      </c>
      <c r="BO51" s="496"/>
      <c r="BP51" s="495">
        <f t="shared" si="5"/>
        <v>0</v>
      </c>
      <c r="BQ51" s="495"/>
      <c r="BR51" s="496"/>
      <c r="BS51" s="496"/>
      <c r="BT51" s="496"/>
      <c r="BU51" s="495"/>
      <c r="BW51" s="496"/>
      <c r="BX51" s="495"/>
    </row>
    <row r="52" spans="1:76" s="516" customFormat="1" ht="14.25" customHeight="1" outlineLevel="2">
      <c r="A52" s="509"/>
      <c r="B52" s="509"/>
      <c r="C52" s="510"/>
      <c r="D52" s="510"/>
      <c r="E52" s="510"/>
      <c r="F52" s="511"/>
      <c r="G52" s="511"/>
      <c r="H52" s="511"/>
      <c r="I52" s="511"/>
      <c r="J52" s="510"/>
      <c r="K52" s="557"/>
      <c r="L52" s="557"/>
      <c r="M52" s="513">
        <f t="shared" ref="M52:R52" si="20">+M51</f>
        <v>298800000</v>
      </c>
      <c r="N52" s="513">
        <f t="shared" si="20"/>
        <v>318560000</v>
      </c>
      <c r="O52" s="513">
        <f t="shared" si="20"/>
        <v>318560000</v>
      </c>
      <c r="P52" s="513">
        <f t="shared" si="20"/>
        <v>19471833</v>
      </c>
      <c r="Q52" s="513">
        <f t="shared" si="20"/>
        <v>17931933</v>
      </c>
      <c r="R52" s="513">
        <f t="shared" si="20"/>
        <v>17931933</v>
      </c>
      <c r="S52" s="527"/>
      <c r="T52" s="514"/>
      <c r="U52" s="513"/>
      <c r="V52" s="513"/>
      <c r="W52" s="515"/>
      <c r="X52" s="510"/>
      <c r="Y52" s="510"/>
      <c r="Z52" s="515"/>
      <c r="AA52" s="510"/>
      <c r="AB52" s="510"/>
      <c r="AC52" s="515"/>
      <c r="AD52" s="510"/>
      <c r="AE52" s="510"/>
      <c r="AF52" s="515"/>
      <c r="AG52" s="510"/>
      <c r="AH52" s="510"/>
      <c r="AI52" s="515"/>
      <c r="AJ52" s="510"/>
      <c r="AK52" s="510"/>
      <c r="AL52" s="515"/>
      <c r="AM52" s="510"/>
      <c r="AN52" s="510"/>
      <c r="AO52" s="515"/>
      <c r="AP52" s="510"/>
      <c r="AQ52" s="510"/>
      <c r="AR52" s="515"/>
      <c r="AS52" s="510"/>
      <c r="AT52" s="510"/>
      <c r="AU52" s="515"/>
      <c r="AV52" s="493">
        <f t="shared" si="3"/>
        <v>0</v>
      </c>
      <c r="AW52" s="493">
        <f t="shared" si="3"/>
        <v>299088167</v>
      </c>
      <c r="AX52" s="493">
        <f t="shared" si="4"/>
        <v>0</v>
      </c>
      <c r="AY52" s="493"/>
      <c r="AZ52" s="493"/>
      <c r="BA52" s="493"/>
      <c r="BB52" s="493"/>
      <c r="BC52" s="494"/>
      <c r="BD52" s="493"/>
      <c r="BE52" s="493"/>
      <c r="BF52" s="493"/>
      <c r="BG52" s="493"/>
      <c r="BH52" s="494"/>
      <c r="BI52" s="494"/>
      <c r="BJ52" s="494"/>
      <c r="BK52" s="494"/>
      <c r="BL52" s="495"/>
      <c r="BM52" s="495"/>
      <c r="BN52" s="495"/>
      <c r="BO52" s="496"/>
      <c r="BP52" s="495">
        <f t="shared" si="5"/>
        <v>318560000</v>
      </c>
      <c r="BQ52" s="495"/>
      <c r="BR52" s="496"/>
      <c r="BS52" s="496"/>
      <c r="BT52" s="496"/>
      <c r="BU52" s="495"/>
      <c r="BV52" s="2"/>
      <c r="BW52" s="496"/>
      <c r="BX52" s="495"/>
    </row>
    <row r="53" spans="1:76" s="565" customFormat="1" ht="14.25" customHeight="1">
      <c r="A53" s="558" t="s">
        <v>442</v>
      </c>
      <c r="B53" s="558"/>
      <c r="C53" s="559"/>
      <c r="D53" s="559"/>
      <c r="E53" s="559"/>
      <c r="F53" s="560"/>
      <c r="G53" s="560"/>
      <c r="H53" s="560"/>
      <c r="I53" s="560"/>
      <c r="J53" s="559"/>
      <c r="K53" s="561"/>
      <c r="L53" s="562"/>
      <c r="M53" s="563">
        <f t="shared" ref="M53:R53" si="21">+M21+M23+M25+M27+M29+M32+M35+M37+M39+M41+M44+M46+M48+M50+M52</f>
        <v>195214202000</v>
      </c>
      <c r="N53" s="563">
        <f t="shared" si="21"/>
        <v>192044202000</v>
      </c>
      <c r="O53" s="563">
        <f t="shared" si="21"/>
        <v>49992044027</v>
      </c>
      <c r="P53" s="563">
        <f t="shared" si="21"/>
        <v>664032714</v>
      </c>
      <c r="Q53" s="563">
        <f t="shared" si="21"/>
        <v>19286301244</v>
      </c>
      <c r="R53" s="563">
        <f t="shared" si="21"/>
        <v>3881353125</v>
      </c>
      <c r="S53" s="563">
        <f>SUBTOTAL(9,S15:S52)</f>
        <v>0</v>
      </c>
      <c r="T53" s="563">
        <f>SUBTOTAL(9,T15:T52)</f>
        <v>0</v>
      </c>
      <c r="U53" s="563">
        <f>SUBTOTAL(9,U15:U52)</f>
        <v>56879640000</v>
      </c>
      <c r="V53" s="563">
        <f>SUBTOTAL(9,V15:V52)</f>
        <v>42745583546</v>
      </c>
      <c r="W53" s="564"/>
      <c r="X53" s="563">
        <f>SUBTOTAL(9,X15:X52)</f>
        <v>0</v>
      </c>
      <c r="Y53" s="563">
        <f>SUBTOTAL(9,Y15:Y52)</f>
        <v>0</v>
      </c>
      <c r="Z53" s="563"/>
      <c r="AA53" s="563">
        <f>SUBTOTAL(9,AA15:AA52)</f>
        <v>0</v>
      </c>
      <c r="AB53" s="563">
        <f>SUBTOTAL(9,AB15:AB52)</f>
        <v>0</v>
      </c>
      <c r="AC53" s="563"/>
      <c r="AD53" s="563">
        <f>SUBTOTAL(9,AD15:AD52)</f>
        <v>0</v>
      </c>
      <c r="AE53" s="563">
        <f>SUBTOTAL(9,AE15:AE52)</f>
        <v>0</v>
      </c>
      <c r="AF53" s="563"/>
      <c r="AG53" s="563">
        <f>SUBTOTAL(9,AG15:AG52)</f>
        <v>13164562000</v>
      </c>
      <c r="AH53" s="563">
        <f>SUBTOTAL(9,AH15:AH52)</f>
        <v>7246460481</v>
      </c>
      <c r="AI53" s="563"/>
      <c r="AJ53" s="563">
        <f>SUBTOTAL(9,AJ15:AJ52)</f>
        <v>0</v>
      </c>
      <c r="AK53" s="563">
        <f>SUBTOTAL(9,AK15:AK52)</f>
        <v>0</v>
      </c>
      <c r="AL53" s="563"/>
      <c r="AM53" s="563">
        <f>SUBTOTAL(9,AM15:AM52)</f>
        <v>122000000000</v>
      </c>
      <c r="AN53" s="563">
        <f>SUBTOTAL(9,AN15:AN52)</f>
        <v>0</v>
      </c>
      <c r="AO53" s="563"/>
      <c r="AP53" s="563">
        <f>SUBTOTAL(9,AP15:AP52)</f>
        <v>0</v>
      </c>
      <c r="AQ53" s="563">
        <f>SUBTOTAL(9,AQ15:AQ52)</f>
        <v>0</v>
      </c>
      <c r="AR53" s="563"/>
      <c r="AS53" s="563">
        <f>SUBTOTAL(9,AS15:AS52)</f>
        <v>0</v>
      </c>
      <c r="AT53" s="563">
        <f>SUBTOTAL(9,AT15:AT52)</f>
        <v>0</v>
      </c>
      <c r="AU53" s="563"/>
      <c r="AV53" s="493">
        <f t="shared" si="3"/>
        <v>142052157973</v>
      </c>
      <c r="AW53" s="493">
        <f t="shared" si="3"/>
        <v>49328011313</v>
      </c>
      <c r="AX53" s="493">
        <f t="shared" si="4"/>
        <v>15404948119</v>
      </c>
      <c r="AY53" s="493"/>
      <c r="AZ53" s="493"/>
      <c r="BA53" s="493"/>
      <c r="BB53" s="493"/>
      <c r="BC53" s="494"/>
      <c r="BD53" s="493"/>
      <c r="BE53" s="493"/>
      <c r="BF53" s="493"/>
      <c r="BG53" s="493"/>
      <c r="BH53" s="494"/>
      <c r="BI53" s="494"/>
      <c r="BJ53" s="494"/>
      <c r="BK53" s="494"/>
      <c r="BL53" s="495"/>
      <c r="BM53" s="495">
        <f>(N53-SUM(U53+X53+AA53+AD53+AG53+AJ53+AM53+AP53+AS53))</f>
        <v>0</v>
      </c>
      <c r="BN53" s="495">
        <f>(O53-SUM(V53+Y53+AB53+AE53+AH53+AK53+AN53+AQ53+AT53))</f>
        <v>0</v>
      </c>
      <c r="BO53" s="496"/>
      <c r="BP53" s="495">
        <f t="shared" si="5"/>
        <v>0</v>
      </c>
      <c r="BQ53" s="495"/>
      <c r="BR53" s="496"/>
      <c r="BS53" s="496"/>
      <c r="BT53" s="496"/>
      <c r="BU53" s="495"/>
      <c r="BV53" s="2"/>
      <c r="BW53" s="496"/>
      <c r="BX53" s="495"/>
    </row>
    <row r="54" spans="1:76" ht="14.25" customHeight="1">
      <c r="M54" s="454">
        <f>+'Metas inversión 876'!Q261</f>
        <v>195214202000</v>
      </c>
      <c r="N54" s="442">
        <f>+'Metas inversión 876'!R261</f>
        <v>195214202000</v>
      </c>
      <c r="O54" s="442">
        <f>+'Metas inversión 876'!S261</f>
        <v>867384000</v>
      </c>
      <c r="P54" s="454"/>
      <c r="Q54" s="454"/>
      <c r="R54" s="454"/>
      <c r="U54" s="566"/>
      <c r="V54" s="566"/>
      <c r="W54" s="566"/>
      <c r="AV54" s="493"/>
      <c r="AW54" s="493"/>
      <c r="AX54" s="493"/>
      <c r="AY54" s="493"/>
      <c r="AZ54" s="493"/>
      <c r="BA54" s="493"/>
      <c r="BB54" s="493"/>
      <c r="BC54" s="494"/>
      <c r="BD54" s="493"/>
      <c r="BE54" s="9"/>
      <c r="BF54" s="9"/>
      <c r="BG54" s="9"/>
      <c r="BH54" s="9"/>
      <c r="BI54" s="9"/>
      <c r="BJ54" s="494"/>
      <c r="BK54" s="494"/>
      <c r="BL54" s="495"/>
      <c r="BM54" s="495"/>
      <c r="BN54" s="496"/>
      <c r="BO54" s="496"/>
      <c r="BP54" s="495"/>
      <c r="BQ54" s="495"/>
      <c r="BR54" s="496"/>
      <c r="BS54" s="496"/>
      <c r="BT54" s="496"/>
      <c r="BU54" s="495"/>
    </row>
    <row r="55" spans="1:76" ht="14.25" customHeight="1">
      <c r="M55" s="454">
        <f>+M53-M54</f>
        <v>0</v>
      </c>
      <c r="N55" s="454">
        <f>+N53-N54</f>
        <v>-3170000000</v>
      </c>
      <c r="O55" s="454">
        <f>+O53-O54</f>
        <v>49124660027</v>
      </c>
      <c r="P55" s="454"/>
      <c r="Q55" s="454"/>
      <c r="R55" s="454"/>
      <c r="U55" s="566"/>
      <c r="V55" s="566"/>
      <c r="W55" s="566"/>
      <c r="AV55" s="9"/>
      <c r="AW55" s="9"/>
      <c r="AX55" s="9"/>
      <c r="AY55" s="9"/>
      <c r="AZ55" s="9"/>
      <c r="BA55" s="9"/>
      <c r="BB55" s="9"/>
      <c r="BC55" s="9"/>
      <c r="BD55" s="9"/>
      <c r="BE55" s="9"/>
      <c r="BF55" s="9"/>
      <c r="BG55" s="9"/>
      <c r="BH55" s="9"/>
      <c r="BI55" s="9"/>
      <c r="BJ55" s="9"/>
      <c r="BK55" s="9"/>
    </row>
    <row r="56" spans="1:76" ht="14.25" customHeight="1">
      <c r="M56" s="567"/>
      <c r="N56" s="568"/>
      <c r="U56" s="494"/>
      <c r="V56" s="566"/>
      <c r="W56" s="566"/>
      <c r="AV56" s="9"/>
      <c r="AW56" s="9"/>
      <c r="AX56" s="9"/>
      <c r="AY56" s="9"/>
      <c r="AZ56" s="9"/>
      <c r="BA56" s="9"/>
      <c r="BB56" s="9"/>
      <c r="BC56" s="9"/>
      <c r="BD56" s="9"/>
      <c r="BE56" s="9"/>
      <c r="BF56" s="9"/>
      <c r="BG56" s="9"/>
      <c r="BH56" s="9"/>
      <c r="BI56" s="9"/>
      <c r="BJ56" s="9"/>
      <c r="BK56" s="9"/>
      <c r="BM56" s="495"/>
    </row>
    <row r="57" spans="1:76" ht="14.25" customHeight="1">
      <c r="N57" s="567"/>
      <c r="U57" s="494"/>
      <c r="V57" s="566"/>
      <c r="W57" s="566"/>
      <c r="X57" s="494"/>
      <c r="Y57" s="494"/>
      <c r="Z57" s="494"/>
      <c r="AA57" s="494"/>
      <c r="AB57" s="494"/>
      <c r="AV57" s="9"/>
      <c r="AW57" s="9"/>
      <c r="AX57" s="9"/>
      <c r="AY57" s="9"/>
      <c r="AZ57" s="9"/>
      <c r="BA57" s="9"/>
      <c r="BB57" s="9"/>
      <c r="BC57" s="9"/>
      <c r="BD57" s="9"/>
      <c r="BE57" s="9"/>
      <c r="BF57" s="9"/>
      <c r="BG57" s="9"/>
      <c r="BH57" s="9"/>
      <c r="BI57" s="9"/>
      <c r="BJ57" s="9"/>
      <c r="BK57" s="9"/>
    </row>
    <row r="58" spans="1:76" ht="14.25" customHeight="1">
      <c r="N58" s="567"/>
      <c r="U58" s="494"/>
      <c r="V58" s="566"/>
      <c r="W58" s="566"/>
      <c r="X58" s="494"/>
      <c r="Y58" s="494"/>
      <c r="Z58" s="494"/>
      <c r="AA58" s="494"/>
      <c r="AB58" s="494"/>
      <c r="AV58" s="9"/>
      <c r="AW58" s="9"/>
      <c r="AX58" s="9"/>
      <c r="AY58" s="9"/>
      <c r="AZ58" s="9"/>
      <c r="BA58" s="9"/>
      <c r="BB58" s="9"/>
      <c r="BC58" s="9"/>
      <c r="BD58" s="9"/>
      <c r="BE58" s="9"/>
      <c r="BF58" s="9"/>
      <c r="BG58" s="9"/>
      <c r="BH58" s="9"/>
      <c r="BI58" s="9"/>
      <c r="BJ58" s="9"/>
      <c r="BK58" s="9"/>
    </row>
    <row r="59" spans="1:76" ht="14.25" customHeight="1">
      <c r="N59" s="566"/>
      <c r="P59" s="567"/>
      <c r="U59" s="567"/>
      <c r="V59" s="566"/>
      <c r="W59" s="566"/>
      <c r="AV59" s="9"/>
      <c r="AW59" s="9"/>
      <c r="AX59" s="9"/>
      <c r="AY59" s="9"/>
      <c r="AZ59" s="9"/>
      <c r="BA59" s="9"/>
      <c r="BB59" s="9"/>
      <c r="BC59" s="9"/>
      <c r="BD59" s="9"/>
      <c r="BE59" s="9"/>
      <c r="BF59" s="9"/>
      <c r="BG59" s="9"/>
      <c r="BH59" s="9"/>
      <c r="BI59" s="9"/>
      <c r="BJ59" s="9"/>
      <c r="BK59" s="9"/>
    </row>
    <row r="60" spans="1:76" ht="14.25" customHeight="1">
      <c r="N60" s="569"/>
      <c r="V60" s="566"/>
      <c r="W60" s="566"/>
      <c r="AV60" s="9"/>
      <c r="AW60" s="9"/>
      <c r="AX60" s="9"/>
      <c r="AY60" s="9"/>
      <c r="AZ60" s="9"/>
      <c r="BA60" s="9"/>
      <c r="BB60" s="9"/>
      <c r="BC60" s="9"/>
      <c r="BD60" s="9"/>
      <c r="BE60" s="9"/>
      <c r="BF60" s="9"/>
      <c r="BG60" s="9"/>
      <c r="BH60" s="9"/>
      <c r="BI60" s="9"/>
      <c r="BJ60" s="9"/>
      <c r="BK60" s="9"/>
    </row>
    <row r="61" spans="1:76" ht="14.25" customHeight="1">
      <c r="N61" s="569"/>
      <c r="V61" s="566"/>
      <c r="W61" s="566"/>
      <c r="AV61" s="9"/>
      <c r="AW61" s="9"/>
      <c r="AX61" s="9"/>
      <c r="AY61" s="9"/>
      <c r="AZ61" s="9"/>
      <c r="BA61" s="9"/>
      <c r="BB61" s="9"/>
      <c r="BC61" s="9"/>
      <c r="BD61" s="9"/>
      <c r="BE61" s="9"/>
      <c r="BF61" s="9"/>
      <c r="BG61" s="9"/>
      <c r="BH61" s="9"/>
      <c r="BI61" s="9"/>
      <c r="BJ61" s="9"/>
      <c r="BK61" s="9"/>
    </row>
    <row r="62" spans="1:76" ht="14.25" customHeight="1">
      <c r="N62" s="569"/>
    </row>
    <row r="63" spans="1:76" ht="14.25" customHeight="1">
      <c r="N63" s="569"/>
    </row>
    <row r="64" spans="1:76" ht="14.25" customHeight="1">
      <c r="N64" s="569"/>
    </row>
    <row r="65" spans="14:14" ht="14.25" customHeight="1">
      <c r="N65" s="569"/>
    </row>
  </sheetData>
  <autoFilter ref="A13:AU52"/>
  <mergeCells count="31">
    <mergeCell ref="AM12:AO12"/>
    <mergeCell ref="AP12:AR12"/>
    <mergeCell ref="AS12:AU12"/>
    <mergeCell ref="U12:W12"/>
    <mergeCell ref="X12:Z12"/>
    <mergeCell ref="AA12:AC12"/>
    <mergeCell ref="AD12:AF12"/>
    <mergeCell ref="AG12:AI12"/>
    <mergeCell ref="AJ12:AL12"/>
    <mergeCell ref="K12:L12"/>
    <mergeCell ref="M12:N12"/>
    <mergeCell ref="O12:P12"/>
    <mergeCell ref="Q12:R12"/>
    <mergeCell ref="S12:S13"/>
    <mergeCell ref="T12:T13"/>
    <mergeCell ref="AB1:AE8"/>
    <mergeCell ref="AH1:AJ8"/>
    <mergeCell ref="AK1:AR8"/>
    <mergeCell ref="AS1:AV8"/>
    <mergeCell ref="AW1:AY8"/>
    <mergeCell ref="B12:B13"/>
    <mergeCell ref="C12:C13"/>
    <mergeCell ref="E12:E13"/>
    <mergeCell ref="F12:F13"/>
    <mergeCell ref="G12:I12"/>
    <mergeCell ref="A1:C8"/>
    <mergeCell ref="D1:I8"/>
    <mergeCell ref="J1:M8"/>
    <mergeCell ref="N1:O8"/>
    <mergeCell ref="P1:R8"/>
    <mergeCell ref="S1:AA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Hoja4">
    <tabColor rgb="FF00B050"/>
  </sheetPr>
  <dimension ref="A1:BB24"/>
  <sheetViews>
    <sheetView showGridLines="0" topLeftCell="N1" zoomScale="70" zoomScaleNormal="70" workbookViewId="0">
      <selection activeCell="U5" sqref="U5:V5"/>
    </sheetView>
  </sheetViews>
  <sheetFormatPr baseColWidth="10" defaultRowHeight="15"/>
  <cols>
    <col min="1" max="1" width="11.42578125" style="1" hidden="1" customWidth="1"/>
    <col min="2" max="2" width="16.85546875" style="5" customWidth="1"/>
    <col min="3" max="3" width="16.85546875" style="3" customWidth="1"/>
    <col min="4" max="4" width="16.85546875" style="5" customWidth="1"/>
    <col min="5" max="5" width="29.140625" style="3" customWidth="1"/>
    <col min="6" max="6" width="6.42578125" style="5" customWidth="1"/>
    <col min="7" max="7" width="23.42578125" style="8" customWidth="1"/>
    <col min="8" max="8" width="6.42578125" style="5" customWidth="1"/>
    <col min="9" max="9" width="19" style="3" customWidth="1"/>
    <col min="10" max="10" width="6.42578125" style="5" customWidth="1"/>
    <col min="11" max="11" width="13.42578125" style="7" customWidth="1"/>
    <col min="12" max="12" width="10.28515625" style="5" customWidth="1"/>
    <col min="13" max="13" width="21" style="7" customWidth="1"/>
    <col min="14" max="14" width="9.140625" style="6" customWidth="1"/>
    <col min="15" max="15" width="36.140625" style="7" customWidth="1"/>
    <col min="16" max="16" width="6.28515625" style="6" customWidth="1"/>
    <col min="17" max="18" width="5.42578125" style="6" customWidth="1"/>
    <col min="19" max="19" width="20.140625" style="2" customWidth="1"/>
    <col min="20" max="20" width="26.85546875" style="2" customWidth="1"/>
    <col min="21" max="21" width="11.7109375" style="6" customWidth="1"/>
    <col min="22" max="22" width="13.7109375" style="6" customWidth="1"/>
    <col min="23" max="23" width="70.140625" style="1" customWidth="1"/>
    <col min="24" max="24" width="58.28515625" style="1" customWidth="1"/>
    <col min="25" max="25" width="72.140625" style="1" customWidth="1"/>
    <col min="26" max="26" width="72.5703125" style="1" customWidth="1"/>
    <col min="27" max="27" width="56.7109375" style="1" customWidth="1"/>
    <col min="28" max="29" width="14.85546875" style="1" hidden="1" customWidth="1"/>
    <col min="30" max="30" width="14.42578125" style="1" hidden="1" customWidth="1"/>
    <col min="31" max="31" width="18" style="1" hidden="1" customWidth="1"/>
    <col min="32" max="33" width="14" style="1" hidden="1" customWidth="1"/>
    <col min="34" max="36" width="11.42578125" style="4"/>
    <col min="37" max="54" width="11.42578125" style="2"/>
    <col min="55" max="16384" width="11.42578125" style="1"/>
  </cols>
  <sheetData>
    <row r="1" spans="1:36">
      <c r="O1" s="88"/>
      <c r="P1" s="89"/>
    </row>
    <row r="2" spans="1:36" ht="33.75">
      <c r="A2" s="214" t="s">
        <v>148</v>
      </c>
      <c r="B2" s="214"/>
      <c r="C2" s="214"/>
      <c r="D2" s="214"/>
      <c r="E2" s="214"/>
      <c r="F2" s="214"/>
      <c r="G2" s="214"/>
      <c r="H2" s="214"/>
      <c r="I2" s="214"/>
      <c r="J2" s="214"/>
      <c r="K2" s="214"/>
      <c r="L2" s="214"/>
      <c r="M2" s="90"/>
      <c r="N2" s="215" t="s">
        <v>103</v>
      </c>
      <c r="O2" s="215"/>
      <c r="P2" s="215"/>
      <c r="Q2" s="215"/>
      <c r="R2" s="215"/>
      <c r="S2" s="215"/>
      <c r="T2" s="215"/>
      <c r="U2" s="215"/>
      <c r="V2" s="215"/>
    </row>
    <row r="3" spans="1:36">
      <c r="O3" s="88"/>
      <c r="P3" s="89"/>
    </row>
    <row r="4" spans="1:36">
      <c r="O4" s="88"/>
      <c r="P4" s="89"/>
    </row>
    <row r="5" spans="1:36" ht="80.25" customHeight="1">
      <c r="A5" s="216" t="s">
        <v>104</v>
      </c>
      <c r="B5" s="218" t="s">
        <v>105</v>
      </c>
      <c r="C5" s="219"/>
      <c r="D5" s="220" t="s">
        <v>17</v>
      </c>
      <c r="E5" s="221"/>
      <c r="F5" s="222" t="s">
        <v>10</v>
      </c>
      <c r="G5" s="221"/>
      <c r="H5" s="222" t="s">
        <v>16</v>
      </c>
      <c r="I5" s="221"/>
      <c r="J5" s="222" t="s">
        <v>11</v>
      </c>
      <c r="K5" s="221"/>
      <c r="L5" s="222" t="s">
        <v>19</v>
      </c>
      <c r="M5" s="221"/>
      <c r="N5" s="223" t="s">
        <v>9</v>
      </c>
      <c r="O5" s="224"/>
      <c r="P5" s="225" t="s">
        <v>106</v>
      </c>
      <c r="Q5" s="225"/>
      <c r="R5" s="226"/>
      <c r="S5" s="227" t="s">
        <v>107</v>
      </c>
      <c r="T5" s="227" t="s">
        <v>7</v>
      </c>
      <c r="U5" s="229" t="s">
        <v>0</v>
      </c>
      <c r="V5" s="230"/>
      <c r="W5" s="213" t="s">
        <v>108</v>
      </c>
      <c r="X5" s="213" t="s">
        <v>109</v>
      </c>
      <c r="Y5" s="213" t="s">
        <v>110</v>
      </c>
      <c r="Z5" s="213" t="s">
        <v>111</v>
      </c>
      <c r="AA5" s="213" t="s">
        <v>2</v>
      </c>
      <c r="AB5" s="212" t="s">
        <v>112</v>
      </c>
      <c r="AC5" s="212"/>
      <c r="AD5" s="212" t="s">
        <v>113</v>
      </c>
      <c r="AE5" s="212"/>
      <c r="AF5" s="212" t="s">
        <v>114</v>
      </c>
      <c r="AG5" s="212"/>
    </row>
    <row r="6" spans="1:36" ht="30" customHeight="1">
      <c r="A6" s="217"/>
      <c r="B6" s="91" t="s">
        <v>14</v>
      </c>
      <c r="C6" s="91" t="s">
        <v>15</v>
      </c>
      <c r="D6" s="91" t="s">
        <v>14</v>
      </c>
      <c r="E6" s="91" t="s">
        <v>15</v>
      </c>
      <c r="F6" s="91" t="s">
        <v>14</v>
      </c>
      <c r="G6" s="92" t="s">
        <v>15</v>
      </c>
      <c r="H6" s="91" t="s">
        <v>14</v>
      </c>
      <c r="I6" s="91" t="s">
        <v>15</v>
      </c>
      <c r="J6" s="91" t="s">
        <v>14</v>
      </c>
      <c r="K6" s="92" t="s">
        <v>15</v>
      </c>
      <c r="L6" s="91" t="s">
        <v>14</v>
      </c>
      <c r="M6" s="92" t="s">
        <v>15</v>
      </c>
      <c r="N6" s="93" t="s">
        <v>12</v>
      </c>
      <c r="O6" s="94" t="s">
        <v>13</v>
      </c>
      <c r="P6" s="95" t="s">
        <v>4</v>
      </c>
      <c r="Q6" s="96" t="s">
        <v>5</v>
      </c>
      <c r="R6" s="96" t="s">
        <v>6</v>
      </c>
      <c r="S6" s="228"/>
      <c r="T6" s="228"/>
      <c r="U6" s="97" t="s">
        <v>115</v>
      </c>
      <c r="V6" s="97" t="s">
        <v>116</v>
      </c>
      <c r="W6" s="213"/>
      <c r="X6" s="213"/>
      <c r="Y6" s="213"/>
      <c r="Z6" s="213"/>
      <c r="AA6" s="213"/>
      <c r="AB6" s="98" t="s">
        <v>117</v>
      </c>
      <c r="AC6" s="98" t="s">
        <v>118</v>
      </c>
      <c r="AD6" s="98" t="s">
        <v>119</v>
      </c>
      <c r="AE6" s="98" t="s">
        <v>120</v>
      </c>
      <c r="AF6" s="98" t="s">
        <v>115</v>
      </c>
      <c r="AG6" s="98" t="s">
        <v>120</v>
      </c>
    </row>
    <row r="7" spans="1:36" s="112" customFormat="1" ht="142.5" hidden="1" customHeight="1">
      <c r="A7" s="99"/>
      <c r="B7" s="100">
        <v>1</v>
      </c>
      <c r="C7" s="101" t="s">
        <v>121</v>
      </c>
      <c r="D7" s="100">
        <v>5</v>
      </c>
      <c r="E7" s="101" t="s">
        <v>122</v>
      </c>
      <c r="F7" s="100">
        <v>1</v>
      </c>
      <c r="G7" s="101" t="s">
        <v>123</v>
      </c>
      <c r="H7" s="100">
        <v>1</v>
      </c>
      <c r="I7" s="101" t="s">
        <v>20</v>
      </c>
      <c r="J7" s="100">
        <v>881</v>
      </c>
      <c r="K7" s="101" t="s">
        <v>124</v>
      </c>
      <c r="L7" s="102">
        <v>4</v>
      </c>
      <c r="M7" s="103" t="s">
        <v>125</v>
      </c>
      <c r="N7" s="100">
        <v>1</v>
      </c>
      <c r="O7" s="101" t="s">
        <v>126</v>
      </c>
      <c r="P7" s="104" t="s">
        <v>23</v>
      </c>
      <c r="Q7" s="104"/>
      <c r="R7" s="104"/>
      <c r="S7" s="105" t="s">
        <v>127</v>
      </c>
      <c r="T7" s="106" t="s">
        <v>128</v>
      </c>
      <c r="U7" s="107">
        <v>0.65</v>
      </c>
      <c r="V7" s="108"/>
      <c r="W7" s="101"/>
      <c r="X7" s="101"/>
      <c r="Y7" s="101"/>
      <c r="Z7" s="101"/>
      <c r="AA7" s="109"/>
      <c r="AB7" s="110"/>
      <c r="AC7" s="110"/>
      <c r="AD7" s="110"/>
      <c r="AE7" s="110"/>
      <c r="AF7" s="110"/>
      <c r="AG7" s="110"/>
      <c r="AH7" s="111"/>
      <c r="AI7" s="111"/>
      <c r="AJ7" s="111"/>
    </row>
    <row r="8" spans="1:36" ht="192.75" hidden="1" customHeight="1">
      <c r="A8" s="113"/>
      <c r="B8" s="100">
        <v>1</v>
      </c>
      <c r="C8" s="101" t="s">
        <v>121</v>
      </c>
      <c r="D8" s="100">
        <v>5</v>
      </c>
      <c r="E8" s="101" t="s">
        <v>122</v>
      </c>
      <c r="F8" s="100">
        <v>1</v>
      </c>
      <c r="G8" s="101" t="s">
        <v>123</v>
      </c>
      <c r="H8" s="100">
        <v>1</v>
      </c>
      <c r="I8" s="101" t="s">
        <v>20</v>
      </c>
      <c r="J8" s="100">
        <v>881</v>
      </c>
      <c r="K8" s="101" t="s">
        <v>124</v>
      </c>
      <c r="L8" s="114">
        <v>4</v>
      </c>
      <c r="M8" s="101" t="s">
        <v>125</v>
      </c>
      <c r="N8" s="100">
        <v>2</v>
      </c>
      <c r="O8" s="101" t="s">
        <v>129</v>
      </c>
      <c r="P8" s="104" t="s">
        <v>23</v>
      </c>
      <c r="Q8" s="104"/>
      <c r="R8" s="104"/>
      <c r="S8" s="115" t="s">
        <v>130</v>
      </c>
      <c r="T8" s="106" t="s">
        <v>131</v>
      </c>
      <c r="U8" s="116">
        <v>19</v>
      </c>
      <c r="V8" s="117"/>
      <c r="W8" s="101"/>
      <c r="X8" s="101"/>
      <c r="Y8" s="101"/>
      <c r="Z8" s="101"/>
      <c r="AA8" s="118"/>
      <c r="AB8" s="2"/>
    </row>
    <row r="9" spans="1:36" ht="162" hidden="1" customHeight="1">
      <c r="B9" s="100">
        <v>1</v>
      </c>
      <c r="C9" s="101" t="s">
        <v>121</v>
      </c>
      <c r="D9" s="100">
        <v>5</v>
      </c>
      <c r="E9" s="101" t="s">
        <v>122</v>
      </c>
      <c r="F9" s="100">
        <v>1</v>
      </c>
      <c r="G9" s="101" t="s">
        <v>123</v>
      </c>
      <c r="H9" s="100">
        <v>1</v>
      </c>
      <c r="I9" s="101" t="s">
        <v>20</v>
      </c>
      <c r="J9" s="100">
        <v>881</v>
      </c>
      <c r="K9" s="101" t="s">
        <v>124</v>
      </c>
      <c r="L9" s="114">
        <v>4</v>
      </c>
      <c r="M9" s="101" t="s">
        <v>125</v>
      </c>
      <c r="N9" s="100">
        <v>3</v>
      </c>
      <c r="O9" s="101" t="s">
        <v>132</v>
      </c>
      <c r="P9" s="104"/>
      <c r="Q9" s="104" t="s">
        <v>23</v>
      </c>
      <c r="R9" s="104"/>
      <c r="S9" s="119" t="s">
        <v>133</v>
      </c>
      <c r="T9" s="115" t="s">
        <v>134</v>
      </c>
      <c r="U9" s="107">
        <v>0.9</v>
      </c>
      <c r="V9" s="120"/>
      <c r="W9" s="101"/>
      <c r="X9" s="101"/>
      <c r="Y9" s="101"/>
      <c r="Z9" s="101"/>
      <c r="AA9" s="121"/>
    </row>
    <row r="10" spans="1:36" ht="165.75" hidden="1" customHeight="1">
      <c r="B10" s="100">
        <v>1</v>
      </c>
      <c r="C10" s="101" t="s">
        <v>121</v>
      </c>
      <c r="D10" s="100">
        <v>5</v>
      </c>
      <c r="E10" s="101" t="s">
        <v>122</v>
      </c>
      <c r="F10" s="100">
        <v>2</v>
      </c>
      <c r="G10" s="101" t="s">
        <v>135</v>
      </c>
      <c r="H10" s="100">
        <v>1</v>
      </c>
      <c r="I10" s="101" t="s">
        <v>20</v>
      </c>
      <c r="J10" s="100">
        <v>881</v>
      </c>
      <c r="K10" s="101" t="s">
        <v>124</v>
      </c>
      <c r="L10" s="114">
        <v>4</v>
      </c>
      <c r="M10" s="101" t="s">
        <v>125</v>
      </c>
      <c r="N10" s="100">
        <v>4</v>
      </c>
      <c r="O10" s="101" t="s">
        <v>136</v>
      </c>
      <c r="P10" s="104"/>
      <c r="Q10" s="104" t="s">
        <v>23</v>
      </c>
      <c r="R10" s="104"/>
      <c r="S10" s="119" t="s">
        <v>133</v>
      </c>
      <c r="T10" s="106" t="s">
        <v>137</v>
      </c>
      <c r="U10" s="107">
        <v>0.95</v>
      </c>
      <c r="V10" s="120"/>
      <c r="W10" s="101"/>
      <c r="X10" s="101"/>
      <c r="Y10" s="101"/>
      <c r="Z10" s="101"/>
      <c r="AA10" s="122"/>
    </row>
    <row r="11" spans="1:36" ht="182.25" hidden="1" customHeight="1">
      <c r="B11" s="100">
        <v>1</v>
      </c>
      <c r="C11" s="101" t="s">
        <v>121</v>
      </c>
      <c r="D11" s="100">
        <v>5</v>
      </c>
      <c r="E11" s="101" t="s">
        <v>122</v>
      </c>
      <c r="F11" s="100">
        <v>2</v>
      </c>
      <c r="G11" s="101" t="s">
        <v>135</v>
      </c>
      <c r="H11" s="100">
        <v>1</v>
      </c>
      <c r="I11" s="101" t="s">
        <v>20</v>
      </c>
      <c r="J11" s="100">
        <v>881</v>
      </c>
      <c r="K11" s="101" t="s">
        <v>124</v>
      </c>
      <c r="L11" s="114">
        <v>4</v>
      </c>
      <c r="M11" s="101" t="s">
        <v>125</v>
      </c>
      <c r="N11" s="100">
        <v>5</v>
      </c>
      <c r="O11" s="101" t="s">
        <v>138</v>
      </c>
      <c r="P11" s="104" t="s">
        <v>23</v>
      </c>
      <c r="Q11" s="104"/>
      <c r="R11" s="104"/>
      <c r="S11" s="115" t="s">
        <v>139</v>
      </c>
      <c r="T11" s="106" t="s">
        <v>140</v>
      </c>
      <c r="U11" s="107">
        <v>0.75</v>
      </c>
      <c r="V11" s="120"/>
      <c r="W11" s="101"/>
      <c r="X11" s="101"/>
      <c r="Y11" s="101"/>
      <c r="Z11" s="101"/>
      <c r="AA11" s="121"/>
    </row>
    <row r="12" spans="1:36" ht="144.75" hidden="1" customHeight="1">
      <c r="B12" s="100">
        <v>1</v>
      </c>
      <c r="C12" s="101" t="s">
        <v>121</v>
      </c>
      <c r="D12" s="100">
        <v>5</v>
      </c>
      <c r="E12" s="101" t="s">
        <v>122</v>
      </c>
      <c r="F12" s="123">
        <v>2</v>
      </c>
      <c r="G12" s="101" t="s">
        <v>135</v>
      </c>
      <c r="H12" s="100">
        <v>1</v>
      </c>
      <c r="I12" s="101" t="s">
        <v>20</v>
      </c>
      <c r="J12" s="100">
        <v>881</v>
      </c>
      <c r="K12" s="101" t="s">
        <v>124</v>
      </c>
      <c r="L12" s="114">
        <v>4</v>
      </c>
      <c r="M12" s="101" t="s">
        <v>125</v>
      </c>
      <c r="N12" s="123">
        <v>6</v>
      </c>
      <c r="O12" s="101" t="s">
        <v>141</v>
      </c>
      <c r="P12" s="104" t="s">
        <v>23</v>
      </c>
      <c r="Q12" s="104"/>
      <c r="R12" s="104"/>
      <c r="S12" s="124" t="s">
        <v>142</v>
      </c>
      <c r="T12" s="106" t="s">
        <v>143</v>
      </c>
      <c r="U12" s="125">
        <v>11384</v>
      </c>
      <c r="V12" s="126"/>
      <c r="W12" s="101"/>
      <c r="X12" s="101"/>
      <c r="Y12" s="101"/>
      <c r="Z12" s="101"/>
      <c r="AA12" s="121"/>
    </row>
    <row r="13" spans="1:36" ht="162.75" hidden="1" customHeight="1">
      <c r="B13" s="100">
        <v>1</v>
      </c>
      <c r="C13" s="101" t="s">
        <v>121</v>
      </c>
      <c r="D13" s="100">
        <v>5</v>
      </c>
      <c r="E13" s="101" t="s">
        <v>122</v>
      </c>
      <c r="F13" s="123">
        <v>2</v>
      </c>
      <c r="G13" s="101" t="s">
        <v>135</v>
      </c>
      <c r="H13" s="100">
        <v>1</v>
      </c>
      <c r="I13" s="101" t="s">
        <v>20</v>
      </c>
      <c r="J13" s="101">
        <v>881</v>
      </c>
      <c r="K13" s="101" t="s">
        <v>124</v>
      </c>
      <c r="L13" s="114">
        <v>4</v>
      </c>
      <c r="M13" s="101" t="s">
        <v>125</v>
      </c>
      <c r="N13" s="123">
        <v>7</v>
      </c>
      <c r="O13" s="101" t="s">
        <v>144</v>
      </c>
      <c r="P13" s="104" t="s">
        <v>23</v>
      </c>
      <c r="Q13" s="104"/>
      <c r="R13" s="104"/>
      <c r="S13" s="105" t="s">
        <v>145</v>
      </c>
      <c r="T13" s="106" t="s">
        <v>146</v>
      </c>
      <c r="U13" s="107">
        <v>0.95</v>
      </c>
      <c r="V13" s="120"/>
      <c r="W13" s="101"/>
      <c r="X13" s="101"/>
      <c r="Y13" s="101"/>
      <c r="Z13" s="101"/>
      <c r="AA13" s="127"/>
    </row>
    <row r="14" spans="1:36" ht="12.75" hidden="1" customHeight="1">
      <c r="B14" s="128"/>
      <c r="C14" s="129"/>
      <c r="D14" s="128"/>
      <c r="E14" s="129"/>
      <c r="F14" s="130"/>
      <c r="G14" s="129"/>
      <c r="H14" s="128"/>
      <c r="I14" s="129"/>
      <c r="J14" s="128"/>
      <c r="K14" s="129"/>
      <c r="L14" s="131"/>
      <c r="M14" s="129"/>
      <c r="N14" s="130"/>
      <c r="O14" s="129"/>
      <c r="P14" s="132"/>
      <c r="Q14" s="132"/>
      <c r="R14" s="132"/>
      <c r="S14" s="133"/>
      <c r="T14" s="134"/>
      <c r="U14" s="135"/>
      <c r="V14" s="131"/>
      <c r="W14" s="136"/>
      <c r="X14" s="136"/>
      <c r="Y14" s="136"/>
      <c r="Z14" s="136"/>
      <c r="AA14" s="136"/>
    </row>
    <row r="15" spans="1:36" s="2" customFormat="1" ht="250.5" customHeight="1">
      <c r="A15" s="1"/>
      <c r="B15" s="64">
        <v>1</v>
      </c>
      <c r="C15" s="65" t="s">
        <v>149</v>
      </c>
      <c r="D15" s="10">
        <v>2</v>
      </c>
      <c r="E15" s="11" t="s">
        <v>30</v>
      </c>
      <c r="F15" s="10">
        <v>4</v>
      </c>
      <c r="G15" s="12" t="s">
        <v>31</v>
      </c>
      <c r="H15" s="10">
        <v>1</v>
      </c>
      <c r="I15" s="11" t="s">
        <v>32</v>
      </c>
      <c r="J15" s="10">
        <v>877</v>
      </c>
      <c r="K15" s="11" t="s">
        <v>33</v>
      </c>
      <c r="L15" s="66">
        <v>2</v>
      </c>
      <c r="M15" s="67" t="s">
        <v>150</v>
      </c>
      <c r="N15" s="21">
        <v>1</v>
      </c>
      <c r="O15" s="22" t="s">
        <v>49</v>
      </c>
      <c r="P15" s="64"/>
      <c r="Q15" s="64" t="s">
        <v>85</v>
      </c>
      <c r="R15" s="64"/>
      <c r="S15" s="35" t="s">
        <v>151</v>
      </c>
      <c r="T15" s="35" t="s">
        <v>153</v>
      </c>
      <c r="U15" s="137">
        <v>1</v>
      </c>
      <c r="V15" s="138"/>
      <c r="W15" s="101" t="s">
        <v>176</v>
      </c>
      <c r="X15" s="101" t="s">
        <v>177</v>
      </c>
      <c r="Y15" s="101"/>
      <c r="Z15" s="101"/>
      <c r="AA15" s="101"/>
      <c r="AB15" s="1"/>
      <c r="AC15" s="1"/>
      <c r="AD15" s="1"/>
      <c r="AE15" s="1"/>
      <c r="AF15" s="1"/>
      <c r="AG15" s="1"/>
      <c r="AH15" s="4"/>
      <c r="AI15" s="4"/>
      <c r="AJ15" s="4"/>
    </row>
    <row r="16" spans="1:36" ht="159.75" customHeight="1">
      <c r="B16" s="68">
        <v>1</v>
      </c>
      <c r="C16" s="69" t="s">
        <v>149</v>
      </c>
      <c r="D16" s="13">
        <v>2</v>
      </c>
      <c r="E16" s="14" t="s">
        <v>30</v>
      </c>
      <c r="F16" s="13">
        <v>4</v>
      </c>
      <c r="G16" s="15" t="s">
        <v>31</v>
      </c>
      <c r="H16" s="13">
        <v>1</v>
      </c>
      <c r="I16" s="14" t="s">
        <v>32</v>
      </c>
      <c r="J16" s="13">
        <v>877</v>
      </c>
      <c r="K16" s="14" t="s">
        <v>33</v>
      </c>
      <c r="L16" s="46">
        <v>2</v>
      </c>
      <c r="M16" s="44" t="s">
        <v>150</v>
      </c>
      <c r="N16" s="23">
        <v>5</v>
      </c>
      <c r="O16" s="24" t="s">
        <v>50</v>
      </c>
      <c r="P16" s="68"/>
      <c r="Q16" s="68" t="s">
        <v>85</v>
      </c>
      <c r="R16" s="68"/>
      <c r="S16" s="70" t="s">
        <v>152</v>
      </c>
      <c r="T16" s="36" t="s">
        <v>154</v>
      </c>
      <c r="U16" s="68">
        <v>513</v>
      </c>
      <c r="V16" s="120"/>
      <c r="W16" s="101"/>
      <c r="X16" s="101"/>
      <c r="Y16" s="101"/>
      <c r="Z16" s="101"/>
      <c r="AA16" s="101"/>
    </row>
    <row r="17" spans="1:36" ht="15.75" customHeight="1">
      <c r="B17" s="128"/>
      <c r="C17" s="129"/>
      <c r="D17" s="128"/>
      <c r="E17" s="129"/>
      <c r="F17" s="130"/>
      <c r="G17" s="129"/>
      <c r="H17" s="128"/>
      <c r="I17" s="129"/>
      <c r="J17" s="128"/>
      <c r="K17" s="129"/>
      <c r="L17" s="131"/>
      <c r="M17" s="129"/>
      <c r="N17" s="130"/>
      <c r="O17" s="129"/>
      <c r="P17" s="132"/>
      <c r="Q17" s="132"/>
      <c r="R17" s="132"/>
      <c r="S17" s="133"/>
      <c r="T17" s="134"/>
      <c r="U17" s="135"/>
      <c r="V17" s="131"/>
      <c r="W17" s="136"/>
      <c r="X17" s="136"/>
      <c r="Y17" s="136"/>
      <c r="Z17" s="136"/>
      <c r="AA17" s="136"/>
    </row>
    <row r="18" spans="1:36" s="2" customFormat="1" ht="409.5" customHeight="1">
      <c r="A18" s="1"/>
      <c r="B18" s="16">
        <v>3</v>
      </c>
      <c r="C18" s="17" t="s">
        <v>147</v>
      </c>
      <c r="D18" s="16">
        <v>7</v>
      </c>
      <c r="E18" s="17" t="s">
        <v>34</v>
      </c>
      <c r="F18" s="16">
        <v>3</v>
      </c>
      <c r="G18" s="17" t="s">
        <v>35</v>
      </c>
      <c r="H18" s="18">
        <v>30</v>
      </c>
      <c r="I18" s="17" t="s">
        <v>36</v>
      </c>
      <c r="J18" s="18">
        <v>886</v>
      </c>
      <c r="K18" s="17" t="s">
        <v>37</v>
      </c>
      <c r="L18" s="16">
        <v>1</v>
      </c>
      <c r="M18" s="38" t="s">
        <v>155</v>
      </c>
      <c r="N18" s="25">
        <v>1</v>
      </c>
      <c r="O18" s="17" t="s">
        <v>51</v>
      </c>
      <c r="P18" s="71"/>
      <c r="Q18" s="18" t="s">
        <v>85</v>
      </c>
      <c r="R18" s="71"/>
      <c r="S18" s="18">
        <v>0</v>
      </c>
      <c r="T18" s="17" t="s">
        <v>156</v>
      </c>
      <c r="U18" s="18">
        <v>15</v>
      </c>
      <c r="V18" s="138"/>
      <c r="W18" s="101" t="s">
        <v>191</v>
      </c>
      <c r="X18" s="101" t="s">
        <v>192</v>
      </c>
      <c r="Y18" s="101" t="s">
        <v>193</v>
      </c>
      <c r="Z18" s="101" t="s">
        <v>178</v>
      </c>
      <c r="AA18" s="101" t="s">
        <v>194</v>
      </c>
      <c r="AB18" s="1"/>
      <c r="AC18" s="1"/>
      <c r="AD18" s="1"/>
      <c r="AE18" s="1"/>
      <c r="AF18" s="1"/>
      <c r="AG18" s="1"/>
      <c r="AH18" s="4"/>
      <c r="AI18" s="4"/>
      <c r="AJ18" s="4"/>
    </row>
    <row r="19" spans="1:36" ht="15.75" customHeight="1">
      <c r="B19" s="128"/>
      <c r="C19" s="129"/>
      <c r="D19" s="128"/>
      <c r="E19" s="129"/>
      <c r="F19" s="130"/>
      <c r="G19" s="129"/>
      <c r="H19" s="128"/>
      <c r="I19" s="129"/>
      <c r="J19" s="128"/>
      <c r="K19" s="129"/>
      <c r="L19" s="131"/>
      <c r="M19" s="129"/>
      <c r="N19" s="130"/>
      <c r="O19" s="129"/>
      <c r="P19" s="132"/>
      <c r="Q19" s="132"/>
      <c r="R19" s="132"/>
      <c r="S19" s="133"/>
      <c r="T19" s="134"/>
      <c r="U19" s="135"/>
      <c r="V19" s="131"/>
      <c r="W19" s="136"/>
      <c r="X19" s="136"/>
      <c r="Y19" s="136"/>
      <c r="Z19" s="136"/>
      <c r="AA19" s="136"/>
    </row>
    <row r="20" spans="1:36" s="2" customFormat="1" ht="250.5" customHeight="1">
      <c r="A20" s="1"/>
      <c r="B20" s="19">
        <v>3</v>
      </c>
      <c r="C20" s="20" t="s">
        <v>157</v>
      </c>
      <c r="D20" s="19">
        <v>7</v>
      </c>
      <c r="E20" s="20" t="s">
        <v>21</v>
      </c>
      <c r="F20" s="19">
        <v>8</v>
      </c>
      <c r="G20" s="20" t="s">
        <v>38</v>
      </c>
      <c r="H20" s="19">
        <v>2</v>
      </c>
      <c r="I20" s="20" t="s">
        <v>39</v>
      </c>
      <c r="J20" s="19">
        <v>884</v>
      </c>
      <c r="K20" s="20" t="s">
        <v>40</v>
      </c>
      <c r="L20" s="32">
        <v>6</v>
      </c>
      <c r="M20" s="32" t="s">
        <v>158</v>
      </c>
      <c r="N20" s="26">
        <v>1</v>
      </c>
      <c r="O20" s="27" t="s">
        <v>52</v>
      </c>
      <c r="P20" s="32" t="s">
        <v>85</v>
      </c>
      <c r="Q20" s="32" t="s">
        <v>85</v>
      </c>
      <c r="R20" s="32"/>
      <c r="S20" s="32" t="s">
        <v>159</v>
      </c>
      <c r="T20" s="32" t="s">
        <v>160</v>
      </c>
      <c r="U20" s="32">
        <v>3200</v>
      </c>
      <c r="V20" s="138"/>
      <c r="W20" s="101"/>
      <c r="X20" s="101"/>
      <c r="Y20" s="101"/>
      <c r="Z20" s="101"/>
      <c r="AA20" s="101"/>
      <c r="AB20" s="1"/>
      <c r="AC20" s="1"/>
      <c r="AD20" s="1"/>
      <c r="AE20" s="1"/>
      <c r="AF20" s="1"/>
      <c r="AG20" s="1"/>
      <c r="AH20" s="4"/>
      <c r="AI20" s="4"/>
      <c r="AJ20" s="4"/>
    </row>
    <row r="21" spans="1:36" s="2" customFormat="1" ht="250.5" customHeight="1">
      <c r="A21" s="1"/>
      <c r="B21" s="19">
        <v>3</v>
      </c>
      <c r="C21" s="20" t="s">
        <v>157</v>
      </c>
      <c r="D21" s="19">
        <v>7</v>
      </c>
      <c r="E21" s="20" t="s">
        <v>21</v>
      </c>
      <c r="F21" s="19">
        <v>8</v>
      </c>
      <c r="G21" s="20" t="s">
        <v>38</v>
      </c>
      <c r="H21" s="19">
        <v>2</v>
      </c>
      <c r="I21" s="20" t="s">
        <v>39</v>
      </c>
      <c r="J21" s="19">
        <v>884</v>
      </c>
      <c r="K21" s="20" t="s">
        <v>40</v>
      </c>
      <c r="L21" s="32">
        <v>6</v>
      </c>
      <c r="M21" s="32" t="s">
        <v>158</v>
      </c>
      <c r="N21" s="26">
        <v>2</v>
      </c>
      <c r="O21" s="27" t="s">
        <v>53</v>
      </c>
      <c r="P21" s="32" t="s">
        <v>85</v>
      </c>
      <c r="Q21" s="32" t="s">
        <v>85</v>
      </c>
      <c r="R21" s="27"/>
      <c r="S21" s="27" t="s">
        <v>161</v>
      </c>
      <c r="T21" s="27" t="s">
        <v>162</v>
      </c>
      <c r="U21" s="72">
        <v>0.3</v>
      </c>
      <c r="V21" s="138"/>
      <c r="W21" s="101" t="s">
        <v>179</v>
      </c>
      <c r="X21" s="101" t="s">
        <v>180</v>
      </c>
      <c r="Y21" s="101" t="s">
        <v>181</v>
      </c>
      <c r="Z21" s="101" t="s">
        <v>182</v>
      </c>
      <c r="AA21" s="101"/>
      <c r="AB21" s="1"/>
      <c r="AC21" s="1"/>
      <c r="AD21" s="1"/>
      <c r="AE21" s="1"/>
      <c r="AF21" s="1"/>
      <c r="AG21" s="1"/>
      <c r="AH21" s="4"/>
      <c r="AI21" s="4"/>
      <c r="AJ21" s="4"/>
    </row>
    <row r="22" spans="1:36" ht="15.75" customHeight="1">
      <c r="B22" s="130"/>
      <c r="C22" s="139"/>
      <c r="D22" s="130"/>
      <c r="E22" s="139"/>
      <c r="F22" s="130"/>
      <c r="G22" s="139"/>
      <c r="H22" s="130"/>
      <c r="I22" s="139"/>
      <c r="J22" s="130"/>
      <c r="K22" s="139"/>
      <c r="L22" s="140"/>
      <c r="M22" s="139"/>
      <c r="N22" s="130"/>
      <c r="O22" s="139"/>
      <c r="P22" s="141"/>
      <c r="Q22" s="141"/>
      <c r="R22" s="141"/>
      <c r="S22" s="142"/>
      <c r="T22" s="143"/>
      <c r="U22" s="144"/>
      <c r="V22" s="140"/>
      <c r="W22" s="145"/>
      <c r="X22" s="145"/>
      <c r="Y22" s="145"/>
      <c r="Z22" s="145"/>
      <c r="AA22" s="145"/>
    </row>
    <row r="23" spans="1:36" ht="178.5" customHeight="1">
      <c r="A23" s="146"/>
      <c r="B23" s="81" t="s">
        <v>163</v>
      </c>
      <c r="C23" s="82" t="s">
        <v>147</v>
      </c>
      <c r="D23" s="73">
        <v>8</v>
      </c>
      <c r="E23" s="74" t="s">
        <v>21</v>
      </c>
      <c r="F23" s="73">
        <v>8</v>
      </c>
      <c r="G23" s="74" t="s">
        <v>164</v>
      </c>
      <c r="H23" s="75">
        <v>3</v>
      </c>
      <c r="I23" s="74" t="s">
        <v>165</v>
      </c>
      <c r="J23" s="73">
        <v>886</v>
      </c>
      <c r="K23" s="74" t="s">
        <v>37</v>
      </c>
      <c r="L23" s="73">
        <v>7</v>
      </c>
      <c r="M23" s="74" t="s">
        <v>166</v>
      </c>
      <c r="N23" s="73">
        <v>4</v>
      </c>
      <c r="O23" s="74" t="s">
        <v>167</v>
      </c>
      <c r="P23" s="73"/>
      <c r="Q23" s="73" t="s">
        <v>85</v>
      </c>
      <c r="R23" s="73"/>
      <c r="S23" s="73">
        <v>0</v>
      </c>
      <c r="T23" s="74" t="s">
        <v>168</v>
      </c>
      <c r="U23" s="76">
        <v>0.15</v>
      </c>
      <c r="V23" s="147"/>
      <c r="W23" s="101" t="s">
        <v>197</v>
      </c>
      <c r="X23" s="101"/>
      <c r="Y23" s="101"/>
      <c r="Z23" s="101" t="s">
        <v>196</v>
      </c>
      <c r="AA23" s="148" t="s">
        <v>169</v>
      </c>
      <c r="AB23" s="149"/>
      <c r="AC23" s="148"/>
      <c r="AD23" s="148" t="s">
        <v>169</v>
      </c>
    </row>
    <row r="24" spans="1:36" ht="191.25">
      <c r="A24" s="146"/>
      <c r="B24" s="81" t="s">
        <v>163</v>
      </c>
      <c r="C24" s="82" t="s">
        <v>147</v>
      </c>
      <c r="D24" s="81">
        <v>8</v>
      </c>
      <c r="E24" s="82" t="s">
        <v>21</v>
      </c>
      <c r="F24" s="81">
        <v>8</v>
      </c>
      <c r="G24" s="82" t="s">
        <v>164</v>
      </c>
      <c r="H24" s="81">
        <v>3</v>
      </c>
      <c r="I24" s="82" t="s">
        <v>165</v>
      </c>
      <c r="J24" s="81">
        <v>886</v>
      </c>
      <c r="K24" s="82" t="s">
        <v>37</v>
      </c>
      <c r="L24" s="81">
        <v>7</v>
      </c>
      <c r="M24" s="82" t="s">
        <v>166</v>
      </c>
      <c r="N24" s="81">
        <v>5</v>
      </c>
      <c r="O24" s="82" t="s">
        <v>170</v>
      </c>
      <c r="P24" s="77"/>
      <c r="Q24" s="73" t="s">
        <v>85</v>
      </c>
      <c r="R24" s="78"/>
      <c r="S24" s="73">
        <v>0</v>
      </c>
      <c r="T24" s="82" t="s">
        <v>171</v>
      </c>
      <c r="U24" s="150">
        <v>0.34499999999999997</v>
      </c>
      <c r="V24" s="147"/>
      <c r="W24" s="101" t="s">
        <v>197</v>
      </c>
      <c r="X24" s="101"/>
      <c r="Y24" s="101"/>
      <c r="Z24" s="101" t="s">
        <v>200</v>
      </c>
      <c r="AA24" s="148" t="s">
        <v>169</v>
      </c>
      <c r="AB24" s="149"/>
      <c r="AC24" s="148"/>
      <c r="AD24" s="148" t="s">
        <v>169</v>
      </c>
    </row>
  </sheetData>
  <sheetProtection password="ED45" sheet="1" objects="1" scenarios="1" formatRows="0"/>
  <mergeCells count="22">
    <mergeCell ref="A2:L2"/>
    <mergeCell ref="N2:V2"/>
    <mergeCell ref="A5:A6"/>
    <mergeCell ref="B5:C5"/>
    <mergeCell ref="D5:E5"/>
    <mergeCell ref="F5:G5"/>
    <mergeCell ref="H5:I5"/>
    <mergeCell ref="J5:K5"/>
    <mergeCell ref="L5:M5"/>
    <mergeCell ref="N5:O5"/>
    <mergeCell ref="P5:R5"/>
    <mergeCell ref="S5:S6"/>
    <mergeCell ref="T5:T6"/>
    <mergeCell ref="U5:V5"/>
    <mergeCell ref="AB5:AC5"/>
    <mergeCell ref="AD5:AE5"/>
    <mergeCell ref="AF5:AG5"/>
    <mergeCell ref="W5:W6"/>
    <mergeCell ref="X5:X6"/>
    <mergeCell ref="Y5:Y6"/>
    <mergeCell ref="Z5:Z6"/>
    <mergeCell ref="AA5:AA6"/>
  </mergeCells>
  <dataValidations count="4">
    <dataValidation type="list" allowBlank="1" showInputMessage="1" showErrorMessage="1" sqref="I24 K23">
      <formula1>$AV$9:$AV$31</formula1>
    </dataValidation>
    <dataValidation type="list" allowBlank="1" showInputMessage="1" showErrorMessage="1" sqref="F24:G24 H23:I23">
      <formula1>#REF!</formula1>
    </dataValidation>
    <dataValidation type="list" allowBlank="1" showInputMessage="1" showErrorMessage="1" sqref="C23:C24 E23">
      <formula1>'[1]Metas gestión'!#REF!</formula1>
    </dataValidation>
    <dataValidation type="list" allowBlank="1" showInputMessage="1" showErrorMessage="1" sqref="D24:E24 F23:G23">
      <formula1>'[1]Metas gestión'!#REF!</formula1>
    </dataValidation>
  </dataValidations>
  <pageMargins left="0.7" right="0.7" top="0.75" bottom="0.75" header="0.3" footer="0.3"/>
  <pageSetup orientation="portrait" r:id="rId1"/>
  <ignoredErrors>
    <ignoredError sqref="B23:B24" numberStoredAsText="1"/>
  </ignoredErrors>
  <legacyDrawing r:id="rId2"/>
</worksheet>
</file>

<file path=xl/worksheets/sheet4.xml><?xml version="1.0" encoding="utf-8"?>
<worksheet xmlns="http://schemas.openxmlformats.org/spreadsheetml/2006/main" xmlns:r="http://schemas.openxmlformats.org/officeDocument/2006/relationships">
  <sheetPr codeName="Hoja3">
    <tabColor rgb="FF00B050"/>
  </sheetPr>
  <dimension ref="A1:V954"/>
  <sheetViews>
    <sheetView showGridLines="0" tabSelected="1" topLeftCell="L1" zoomScale="80" zoomScaleNormal="80" workbookViewId="0">
      <selection activeCell="U16" sqref="U16"/>
    </sheetView>
  </sheetViews>
  <sheetFormatPr baseColWidth="10" defaultRowHeight="15" zeroHeight="1"/>
  <cols>
    <col min="1" max="1" width="9.42578125" style="102" customWidth="1"/>
    <col min="2" max="2" width="18.42578125" style="1" customWidth="1"/>
    <col min="3" max="3" width="10.140625" style="102" customWidth="1"/>
    <col min="4" max="4" width="28.5703125" style="1" customWidth="1"/>
    <col min="5" max="5" width="11" style="102" customWidth="1"/>
    <col min="6" max="6" width="24.140625" style="1" customWidth="1"/>
    <col min="7" max="7" width="8.7109375" style="102" customWidth="1"/>
    <col min="8" max="8" width="24.140625" style="1" customWidth="1"/>
    <col min="9" max="9" width="18" style="1" hidden="1" customWidth="1"/>
    <col min="10" max="10" width="13.85546875" style="1" hidden="1" customWidth="1"/>
    <col min="11" max="11" width="8.7109375" style="1" customWidth="1"/>
    <col min="12" max="12" width="35.140625" style="1" customWidth="1"/>
    <col min="13" max="13" width="8.7109375" style="102" customWidth="1"/>
    <col min="14" max="14" width="38" style="1" customWidth="1"/>
    <col min="15" max="17" width="8.7109375" style="102" customWidth="1"/>
    <col min="18" max="18" width="21.42578125" style="1" customWidth="1"/>
    <col min="19" max="19" width="13" style="102" customWidth="1"/>
    <col min="20" max="20" width="11.42578125" style="153"/>
    <col min="21" max="21" width="93.28515625" style="1" customWidth="1"/>
    <col min="22" max="22" width="50.7109375" style="1" customWidth="1"/>
    <col min="23" max="23" width="1" style="1" customWidth="1"/>
    <col min="24" max="16384" width="11.42578125" style="1"/>
  </cols>
  <sheetData>
    <row r="1" spans="1:22" ht="25.5">
      <c r="N1" s="151" t="s">
        <v>3</v>
      </c>
      <c r="O1" s="152"/>
      <c r="P1" s="152"/>
      <c r="Q1" s="152"/>
    </row>
    <row r="2" spans="1:22" ht="107.25" customHeight="1">
      <c r="A2" s="231" t="s">
        <v>17</v>
      </c>
      <c r="B2" s="232"/>
      <c r="C2" s="231" t="s">
        <v>10</v>
      </c>
      <c r="D2" s="232"/>
      <c r="E2" s="233" t="s">
        <v>16</v>
      </c>
      <c r="F2" s="232"/>
      <c r="G2" s="233" t="s">
        <v>11</v>
      </c>
      <c r="H2" s="232"/>
      <c r="I2" s="233" t="s">
        <v>19</v>
      </c>
      <c r="J2" s="232"/>
      <c r="K2" s="223" t="s">
        <v>9</v>
      </c>
      <c r="L2" s="224"/>
      <c r="M2" s="236" t="s">
        <v>8</v>
      </c>
      <c r="N2" s="226"/>
      <c r="O2" s="235" t="s">
        <v>18</v>
      </c>
      <c r="P2" s="225"/>
      <c r="Q2" s="226"/>
      <c r="R2" s="227" t="s">
        <v>7</v>
      </c>
      <c r="S2" s="234" t="s">
        <v>0</v>
      </c>
      <c r="T2" s="234"/>
      <c r="U2" s="213" t="s">
        <v>1</v>
      </c>
      <c r="V2" s="213" t="s">
        <v>2</v>
      </c>
    </row>
    <row r="3" spans="1:22" ht="28.5" customHeight="1">
      <c r="A3" s="91" t="s">
        <v>14</v>
      </c>
      <c r="B3" s="91" t="s">
        <v>15</v>
      </c>
      <c r="C3" s="91" t="s">
        <v>14</v>
      </c>
      <c r="D3" s="91" t="s">
        <v>15</v>
      </c>
      <c r="E3" s="91" t="s">
        <v>14</v>
      </c>
      <c r="F3" s="91" t="s">
        <v>15</v>
      </c>
      <c r="G3" s="91" t="s">
        <v>14</v>
      </c>
      <c r="H3" s="91" t="s">
        <v>15</v>
      </c>
      <c r="I3" s="91" t="s">
        <v>14</v>
      </c>
      <c r="J3" s="91" t="s">
        <v>15</v>
      </c>
      <c r="K3" s="154" t="s">
        <v>12</v>
      </c>
      <c r="L3" s="93" t="s">
        <v>13</v>
      </c>
      <c r="M3" s="93" t="s">
        <v>12</v>
      </c>
      <c r="N3" s="93" t="s">
        <v>13</v>
      </c>
      <c r="O3" s="96" t="s">
        <v>4</v>
      </c>
      <c r="P3" s="96" t="s">
        <v>5</v>
      </c>
      <c r="Q3" s="96" t="s">
        <v>6</v>
      </c>
      <c r="R3" s="228"/>
      <c r="S3" s="97" t="s">
        <v>24</v>
      </c>
      <c r="T3" s="97" t="s">
        <v>25</v>
      </c>
      <c r="U3" s="213"/>
      <c r="V3" s="213"/>
    </row>
    <row r="4" spans="1:22" s="9" customFormat="1" ht="141.75" hidden="1" customHeight="1">
      <c r="A4" s="155">
        <v>2</v>
      </c>
      <c r="B4" s="156" t="s">
        <v>26</v>
      </c>
      <c r="C4" s="155">
        <v>1</v>
      </c>
      <c r="D4" s="156" t="s">
        <v>27</v>
      </c>
      <c r="E4" s="157">
        <v>1</v>
      </c>
      <c r="F4" s="156" t="s">
        <v>28</v>
      </c>
      <c r="G4" s="157">
        <v>876</v>
      </c>
      <c r="H4" s="156" t="s">
        <v>29</v>
      </c>
      <c r="I4" s="158"/>
      <c r="J4" s="158"/>
      <c r="K4" s="159">
        <v>1</v>
      </c>
      <c r="L4" s="156" t="s">
        <v>41</v>
      </c>
      <c r="M4" s="155" t="s">
        <v>54</v>
      </c>
      <c r="N4" s="156" t="s">
        <v>55</v>
      </c>
      <c r="O4" s="155" t="s">
        <v>23</v>
      </c>
      <c r="P4" s="155"/>
      <c r="Q4" s="155"/>
      <c r="R4" s="160" t="s">
        <v>86</v>
      </c>
      <c r="S4" s="161">
        <v>0.25</v>
      </c>
      <c r="T4" s="162"/>
      <c r="U4" s="163"/>
      <c r="V4" s="163"/>
    </row>
    <row r="5" spans="1:22" s="9" customFormat="1" ht="141.75" hidden="1" customHeight="1">
      <c r="A5" s="155">
        <v>2</v>
      </c>
      <c r="B5" s="156" t="s">
        <v>26</v>
      </c>
      <c r="C5" s="155">
        <v>1</v>
      </c>
      <c r="D5" s="156" t="s">
        <v>27</v>
      </c>
      <c r="E5" s="157">
        <v>1</v>
      </c>
      <c r="F5" s="156" t="s">
        <v>28</v>
      </c>
      <c r="G5" s="157">
        <v>876</v>
      </c>
      <c r="H5" s="156" t="s">
        <v>29</v>
      </c>
      <c r="I5" s="158"/>
      <c r="J5" s="158"/>
      <c r="K5" s="159">
        <v>1</v>
      </c>
      <c r="L5" s="156" t="s">
        <v>41</v>
      </c>
      <c r="M5" s="155" t="s">
        <v>56</v>
      </c>
      <c r="N5" s="160" t="s">
        <v>57</v>
      </c>
      <c r="O5" s="155" t="s">
        <v>85</v>
      </c>
      <c r="P5" s="155"/>
      <c r="Q5" s="155"/>
      <c r="R5" s="160" t="s">
        <v>87</v>
      </c>
      <c r="S5" s="161">
        <v>0.25</v>
      </c>
      <c r="T5" s="162"/>
      <c r="U5" s="163"/>
      <c r="V5" s="163"/>
    </row>
    <row r="6" spans="1:22" s="9" customFormat="1" ht="141.75" hidden="1" customHeight="1">
      <c r="A6" s="155">
        <v>2</v>
      </c>
      <c r="B6" s="156" t="s">
        <v>26</v>
      </c>
      <c r="C6" s="155">
        <v>1</v>
      </c>
      <c r="D6" s="156" t="s">
        <v>27</v>
      </c>
      <c r="E6" s="157">
        <v>1</v>
      </c>
      <c r="F6" s="156" t="s">
        <v>28</v>
      </c>
      <c r="G6" s="157">
        <v>876</v>
      </c>
      <c r="H6" s="156" t="s">
        <v>29</v>
      </c>
      <c r="I6" s="164"/>
      <c r="J6" s="115"/>
      <c r="K6" s="159">
        <v>1</v>
      </c>
      <c r="L6" s="156" t="s">
        <v>41</v>
      </c>
      <c r="M6" s="155" t="s">
        <v>58</v>
      </c>
      <c r="N6" s="165" t="s">
        <v>59</v>
      </c>
      <c r="O6" s="155" t="s">
        <v>85</v>
      </c>
      <c r="P6" s="155"/>
      <c r="Q6" s="155"/>
      <c r="R6" s="160" t="s">
        <v>88</v>
      </c>
      <c r="S6" s="161">
        <v>0.25</v>
      </c>
      <c r="T6" s="162"/>
      <c r="U6" s="163"/>
      <c r="V6" s="163"/>
    </row>
    <row r="7" spans="1:22" s="9" customFormat="1" ht="141.75" hidden="1" customHeight="1">
      <c r="A7" s="155">
        <v>2</v>
      </c>
      <c r="B7" s="156" t="s">
        <v>26</v>
      </c>
      <c r="C7" s="155">
        <v>1</v>
      </c>
      <c r="D7" s="156" t="s">
        <v>27</v>
      </c>
      <c r="E7" s="157">
        <v>1</v>
      </c>
      <c r="F7" s="156" t="s">
        <v>28</v>
      </c>
      <c r="G7" s="157">
        <v>876</v>
      </c>
      <c r="H7" s="156" t="s">
        <v>29</v>
      </c>
      <c r="I7" s="158"/>
      <c r="J7" s="158"/>
      <c r="K7" s="159">
        <v>1</v>
      </c>
      <c r="L7" s="156" t="s">
        <v>41</v>
      </c>
      <c r="M7" s="155" t="s">
        <v>60</v>
      </c>
      <c r="N7" s="165" t="s">
        <v>61</v>
      </c>
      <c r="O7" s="155" t="s">
        <v>85</v>
      </c>
      <c r="P7" s="155"/>
      <c r="Q7" s="155"/>
      <c r="R7" s="160" t="s">
        <v>89</v>
      </c>
      <c r="S7" s="161">
        <v>0.25</v>
      </c>
      <c r="T7" s="162"/>
      <c r="U7" s="163"/>
      <c r="V7" s="163"/>
    </row>
    <row r="8" spans="1:22" s="9" customFormat="1" ht="195" hidden="1">
      <c r="A8" s="155">
        <v>2</v>
      </c>
      <c r="B8" s="156" t="s">
        <v>26</v>
      </c>
      <c r="C8" s="155">
        <v>1</v>
      </c>
      <c r="D8" s="156" t="s">
        <v>27</v>
      </c>
      <c r="E8" s="157">
        <v>1</v>
      </c>
      <c r="F8" s="156" t="s">
        <v>28</v>
      </c>
      <c r="G8" s="157">
        <v>876</v>
      </c>
      <c r="H8" s="156" t="s">
        <v>29</v>
      </c>
      <c r="I8" s="166"/>
      <c r="J8" s="166"/>
      <c r="K8" s="159">
        <v>2</v>
      </c>
      <c r="L8" s="165" t="s">
        <v>42</v>
      </c>
      <c r="M8" s="167" t="s">
        <v>62</v>
      </c>
      <c r="N8" s="165" t="s">
        <v>63</v>
      </c>
      <c r="O8" s="155" t="s">
        <v>85</v>
      </c>
      <c r="P8" s="155"/>
      <c r="Q8" s="155"/>
      <c r="R8" s="160" t="s">
        <v>90</v>
      </c>
      <c r="S8" s="161">
        <v>0.25</v>
      </c>
      <c r="T8" s="168"/>
      <c r="U8" s="169"/>
      <c r="V8" s="169"/>
    </row>
    <row r="9" spans="1:22" s="175" customFormat="1" ht="161.25" hidden="1" customHeight="1">
      <c r="A9" s="155">
        <v>2</v>
      </c>
      <c r="B9" s="156" t="s">
        <v>26</v>
      </c>
      <c r="C9" s="155">
        <v>1</v>
      </c>
      <c r="D9" s="156" t="s">
        <v>27</v>
      </c>
      <c r="E9" s="157">
        <v>1</v>
      </c>
      <c r="F9" s="156" t="s">
        <v>28</v>
      </c>
      <c r="G9" s="157">
        <v>876</v>
      </c>
      <c r="H9" s="156" t="s">
        <v>29</v>
      </c>
      <c r="I9" s="170">
        <v>7</v>
      </c>
      <c r="J9" s="171" t="s">
        <v>22</v>
      </c>
      <c r="K9" s="159">
        <v>3</v>
      </c>
      <c r="L9" s="165" t="s">
        <v>43</v>
      </c>
      <c r="M9" s="167" t="s">
        <v>64</v>
      </c>
      <c r="N9" s="165" t="s">
        <v>65</v>
      </c>
      <c r="O9" s="155" t="s">
        <v>85</v>
      </c>
      <c r="P9" s="155"/>
      <c r="Q9" s="155"/>
      <c r="R9" s="160" t="s">
        <v>91</v>
      </c>
      <c r="S9" s="161">
        <v>0.25</v>
      </c>
      <c r="T9" s="172"/>
      <c r="U9" s="173"/>
      <c r="V9" s="174"/>
    </row>
    <row r="10" spans="1:22" s="175" customFormat="1" ht="161.25" hidden="1" customHeight="1">
      <c r="A10" s="155">
        <v>2</v>
      </c>
      <c r="B10" s="156" t="s">
        <v>26</v>
      </c>
      <c r="C10" s="155">
        <v>1</v>
      </c>
      <c r="D10" s="156" t="s">
        <v>27</v>
      </c>
      <c r="E10" s="157">
        <v>1</v>
      </c>
      <c r="F10" s="156" t="s">
        <v>28</v>
      </c>
      <c r="G10" s="157">
        <v>876</v>
      </c>
      <c r="H10" s="156" t="s">
        <v>29</v>
      </c>
      <c r="I10" s="170">
        <v>7</v>
      </c>
      <c r="J10" s="171" t="s">
        <v>22</v>
      </c>
      <c r="K10" s="159">
        <v>6</v>
      </c>
      <c r="L10" s="165" t="s">
        <v>44</v>
      </c>
      <c r="M10" s="167" t="s">
        <v>66</v>
      </c>
      <c r="N10" s="165" t="s">
        <v>67</v>
      </c>
      <c r="O10" s="155" t="s">
        <v>85</v>
      </c>
      <c r="P10" s="155"/>
      <c r="Q10" s="155"/>
      <c r="R10" s="160" t="s">
        <v>92</v>
      </c>
      <c r="S10" s="161">
        <v>0.3</v>
      </c>
      <c r="T10" s="172"/>
      <c r="U10" s="173"/>
      <c r="V10" s="174"/>
    </row>
    <row r="11" spans="1:22" s="175" customFormat="1" ht="150" hidden="1">
      <c r="A11" s="155">
        <v>2</v>
      </c>
      <c r="B11" s="156" t="s">
        <v>26</v>
      </c>
      <c r="C11" s="155">
        <v>1</v>
      </c>
      <c r="D11" s="156" t="s">
        <v>27</v>
      </c>
      <c r="E11" s="157">
        <v>1</v>
      </c>
      <c r="F11" s="156" t="s">
        <v>28</v>
      </c>
      <c r="G11" s="157">
        <v>876</v>
      </c>
      <c r="H11" s="156" t="s">
        <v>29</v>
      </c>
      <c r="I11" s="176"/>
      <c r="J11" s="176"/>
      <c r="K11" s="159">
        <v>7</v>
      </c>
      <c r="L11" s="165" t="s">
        <v>45</v>
      </c>
      <c r="M11" s="167" t="s">
        <v>68</v>
      </c>
      <c r="N11" s="165" t="s">
        <v>69</v>
      </c>
      <c r="O11" s="155" t="s">
        <v>85</v>
      </c>
      <c r="P11" s="155"/>
      <c r="Q11" s="155"/>
      <c r="R11" s="160" t="s">
        <v>93</v>
      </c>
      <c r="S11" s="161">
        <v>0.3</v>
      </c>
      <c r="T11" s="172"/>
      <c r="U11" s="173"/>
      <c r="V11" s="174"/>
    </row>
    <row r="12" spans="1:22" s="175" customFormat="1" ht="161.25" hidden="1" customHeight="1">
      <c r="A12" s="155">
        <v>2</v>
      </c>
      <c r="B12" s="156" t="s">
        <v>26</v>
      </c>
      <c r="C12" s="155">
        <v>1</v>
      </c>
      <c r="D12" s="156" t="s">
        <v>27</v>
      </c>
      <c r="E12" s="157">
        <v>1</v>
      </c>
      <c r="F12" s="156" t="s">
        <v>28</v>
      </c>
      <c r="G12" s="157">
        <v>876</v>
      </c>
      <c r="H12" s="156" t="s">
        <v>29</v>
      </c>
      <c r="I12" s="170">
        <v>7</v>
      </c>
      <c r="J12" s="171" t="s">
        <v>22</v>
      </c>
      <c r="K12" s="159">
        <v>11</v>
      </c>
      <c r="L12" s="156" t="s">
        <v>46</v>
      </c>
      <c r="M12" s="157" t="s">
        <v>70</v>
      </c>
      <c r="N12" s="156" t="s">
        <v>71</v>
      </c>
      <c r="O12" s="155"/>
      <c r="P12" s="155" t="s">
        <v>85</v>
      </c>
      <c r="Q12" s="155"/>
      <c r="R12" s="156" t="s">
        <v>94</v>
      </c>
      <c r="S12" s="161">
        <v>0.25</v>
      </c>
      <c r="T12" s="172"/>
      <c r="U12" s="173"/>
      <c r="V12" s="174"/>
    </row>
    <row r="13" spans="1:22" s="175" customFormat="1" ht="150" hidden="1">
      <c r="A13" s="155">
        <v>2</v>
      </c>
      <c r="B13" s="156" t="s">
        <v>26</v>
      </c>
      <c r="C13" s="155">
        <v>1</v>
      </c>
      <c r="D13" s="156" t="s">
        <v>27</v>
      </c>
      <c r="E13" s="157">
        <v>1</v>
      </c>
      <c r="F13" s="156" t="s">
        <v>28</v>
      </c>
      <c r="G13" s="157">
        <v>876</v>
      </c>
      <c r="H13" s="156" t="s">
        <v>29</v>
      </c>
      <c r="I13" s="176"/>
      <c r="J13" s="176"/>
      <c r="K13" s="159"/>
      <c r="L13" s="156" t="s">
        <v>47</v>
      </c>
      <c r="M13" s="157"/>
      <c r="N13" s="156" t="s">
        <v>72</v>
      </c>
      <c r="O13" s="155"/>
      <c r="P13" s="155" t="s">
        <v>85</v>
      </c>
      <c r="Q13" s="155"/>
      <c r="R13" s="177"/>
      <c r="S13" s="178"/>
      <c r="T13" s="172"/>
      <c r="U13" s="173"/>
      <c r="V13" s="174"/>
    </row>
    <row r="14" spans="1:22" s="175" customFormat="1" ht="161.25" hidden="1" customHeight="1">
      <c r="A14" s="155">
        <v>2</v>
      </c>
      <c r="B14" s="156" t="s">
        <v>26</v>
      </c>
      <c r="C14" s="155">
        <v>1</v>
      </c>
      <c r="D14" s="156" t="s">
        <v>27</v>
      </c>
      <c r="E14" s="157">
        <v>1</v>
      </c>
      <c r="F14" s="156" t="s">
        <v>28</v>
      </c>
      <c r="G14" s="157">
        <v>876</v>
      </c>
      <c r="H14" s="156" t="s">
        <v>29</v>
      </c>
      <c r="I14" s="170">
        <v>7</v>
      </c>
      <c r="J14" s="171" t="s">
        <v>22</v>
      </c>
      <c r="K14" s="159">
        <v>11</v>
      </c>
      <c r="L14" s="156" t="s">
        <v>46</v>
      </c>
      <c r="M14" s="157" t="s">
        <v>70</v>
      </c>
      <c r="N14" s="165" t="s">
        <v>73</v>
      </c>
      <c r="O14" s="155"/>
      <c r="P14" s="155" t="s">
        <v>85</v>
      </c>
      <c r="Q14" s="155"/>
      <c r="R14" s="179" t="s">
        <v>95</v>
      </c>
      <c r="S14" s="161">
        <v>0.28999999999999998</v>
      </c>
      <c r="T14" s="172"/>
      <c r="U14" s="173"/>
      <c r="V14" s="174"/>
    </row>
    <row r="15" spans="1:22" s="9" customFormat="1" ht="165" hidden="1">
      <c r="A15" s="155">
        <v>2</v>
      </c>
      <c r="B15" s="156" t="s">
        <v>26</v>
      </c>
      <c r="C15" s="155">
        <v>1</v>
      </c>
      <c r="D15" s="156" t="s">
        <v>27</v>
      </c>
      <c r="E15" s="157">
        <v>1</v>
      </c>
      <c r="F15" s="156" t="s">
        <v>28</v>
      </c>
      <c r="G15" s="157">
        <v>876</v>
      </c>
      <c r="H15" s="156" t="s">
        <v>29</v>
      </c>
      <c r="I15" s="180"/>
      <c r="J15" s="180"/>
      <c r="K15" s="159">
        <v>12</v>
      </c>
      <c r="L15" s="156" t="s">
        <v>48</v>
      </c>
      <c r="M15" s="167" t="s">
        <v>74</v>
      </c>
      <c r="N15" s="165" t="s">
        <v>75</v>
      </c>
      <c r="O15" s="155" t="s">
        <v>85</v>
      </c>
      <c r="P15" s="155"/>
      <c r="Q15" s="155"/>
      <c r="R15" s="160" t="s">
        <v>96</v>
      </c>
      <c r="S15" s="161">
        <v>0.3</v>
      </c>
      <c r="T15" s="168"/>
      <c r="U15" s="169"/>
      <c r="V15" s="169"/>
    </row>
    <row r="16" spans="1:22" s="9" customFormat="1" ht="213.75">
      <c r="A16" s="10">
        <v>2</v>
      </c>
      <c r="B16" s="11" t="s">
        <v>30</v>
      </c>
      <c r="C16" s="10">
        <v>4</v>
      </c>
      <c r="D16" s="12" t="s">
        <v>31</v>
      </c>
      <c r="E16" s="10">
        <v>1</v>
      </c>
      <c r="F16" s="11" t="s">
        <v>32</v>
      </c>
      <c r="G16" s="10">
        <v>877</v>
      </c>
      <c r="H16" s="11" t="s">
        <v>33</v>
      </c>
      <c r="K16" s="21">
        <v>1</v>
      </c>
      <c r="L16" s="22" t="s">
        <v>49</v>
      </c>
      <c r="M16" s="28">
        <v>1</v>
      </c>
      <c r="N16" s="29" t="s">
        <v>76</v>
      </c>
      <c r="O16" s="35"/>
      <c r="P16" s="35"/>
      <c r="Q16" s="35" t="s">
        <v>85</v>
      </c>
      <c r="R16" s="12" t="s">
        <v>97</v>
      </c>
      <c r="S16" s="39">
        <v>1</v>
      </c>
      <c r="T16" s="181">
        <v>0.22</v>
      </c>
      <c r="U16" s="182" t="s">
        <v>183</v>
      </c>
      <c r="V16" s="163"/>
    </row>
    <row r="17" spans="1:22" s="9" customFormat="1" ht="255">
      <c r="A17" s="40">
        <v>2</v>
      </c>
      <c r="B17" s="41" t="s">
        <v>30</v>
      </c>
      <c r="C17" s="40">
        <v>4</v>
      </c>
      <c r="D17" s="42" t="s">
        <v>31</v>
      </c>
      <c r="E17" s="40">
        <v>1</v>
      </c>
      <c r="F17" s="41" t="s">
        <v>32</v>
      </c>
      <c r="G17" s="40">
        <v>877</v>
      </c>
      <c r="H17" s="41" t="s">
        <v>33</v>
      </c>
      <c r="K17" s="43">
        <v>5</v>
      </c>
      <c r="L17" s="44" t="s">
        <v>50</v>
      </c>
      <c r="M17" s="45">
        <v>1</v>
      </c>
      <c r="N17" s="22" t="s">
        <v>198</v>
      </c>
      <c r="O17" s="46"/>
      <c r="P17" s="46"/>
      <c r="Q17" s="46" t="s">
        <v>85</v>
      </c>
      <c r="R17" s="22" t="s">
        <v>199</v>
      </c>
      <c r="S17" s="85">
        <v>1</v>
      </c>
      <c r="T17" s="183">
        <v>0</v>
      </c>
      <c r="U17" s="184"/>
      <c r="V17" s="184"/>
    </row>
    <row r="18" spans="1:22" s="9" customFormat="1">
      <c r="A18" s="83"/>
      <c r="B18" s="84"/>
      <c r="C18" s="84"/>
      <c r="D18" s="84"/>
      <c r="E18" s="84"/>
      <c r="F18" s="84"/>
      <c r="G18" s="84"/>
      <c r="H18" s="84"/>
      <c r="I18" s="84"/>
      <c r="J18" s="84"/>
      <c r="K18" s="84"/>
      <c r="L18" s="84"/>
      <c r="M18" s="84"/>
      <c r="N18" s="84"/>
      <c r="O18" s="84"/>
      <c r="P18" s="84"/>
      <c r="Q18" s="84"/>
      <c r="R18" s="84"/>
      <c r="S18" s="84"/>
      <c r="T18" s="84"/>
      <c r="U18" s="84"/>
      <c r="V18" s="185"/>
    </row>
    <row r="19" spans="1:22" s="9" customFormat="1" ht="330">
      <c r="A19" s="47">
        <v>7</v>
      </c>
      <c r="B19" s="48" t="s">
        <v>34</v>
      </c>
      <c r="C19" s="47">
        <v>3</v>
      </c>
      <c r="D19" s="48" t="s">
        <v>35</v>
      </c>
      <c r="E19" s="49">
        <v>30</v>
      </c>
      <c r="F19" s="48" t="s">
        <v>36</v>
      </c>
      <c r="G19" s="49">
        <v>886</v>
      </c>
      <c r="H19" s="48" t="s">
        <v>37</v>
      </c>
      <c r="K19" s="50">
        <v>1</v>
      </c>
      <c r="L19" s="48" t="s">
        <v>51</v>
      </c>
      <c r="M19" s="51">
        <v>1</v>
      </c>
      <c r="N19" s="52" t="s">
        <v>77</v>
      </c>
      <c r="O19" s="47"/>
      <c r="P19" s="47"/>
      <c r="Q19" s="47" t="s">
        <v>85</v>
      </c>
      <c r="R19" s="53" t="s">
        <v>98</v>
      </c>
      <c r="S19" s="86">
        <v>1</v>
      </c>
      <c r="T19" s="186">
        <v>0.38</v>
      </c>
      <c r="U19" s="182" t="s">
        <v>190</v>
      </c>
      <c r="V19" s="187" t="s">
        <v>185</v>
      </c>
    </row>
    <row r="20" spans="1:22" s="9" customFormat="1" ht="240">
      <c r="A20" s="37">
        <v>7</v>
      </c>
      <c r="B20" s="54" t="s">
        <v>34</v>
      </c>
      <c r="C20" s="37">
        <v>3</v>
      </c>
      <c r="D20" s="54" t="s">
        <v>35</v>
      </c>
      <c r="E20" s="55">
        <v>30</v>
      </c>
      <c r="F20" s="54" t="s">
        <v>36</v>
      </c>
      <c r="G20" s="55">
        <v>886</v>
      </c>
      <c r="H20" s="54" t="s">
        <v>37</v>
      </c>
      <c r="K20" s="56">
        <v>1</v>
      </c>
      <c r="L20" s="54" t="s">
        <v>51</v>
      </c>
      <c r="M20" s="30">
        <v>2</v>
      </c>
      <c r="N20" s="31" t="s">
        <v>78</v>
      </c>
      <c r="O20" s="37"/>
      <c r="P20" s="37"/>
      <c r="Q20" s="37" t="s">
        <v>85</v>
      </c>
      <c r="R20" s="31" t="s">
        <v>99</v>
      </c>
      <c r="S20" s="87">
        <v>1</v>
      </c>
      <c r="T20" s="186">
        <v>0.38</v>
      </c>
      <c r="U20" s="188" t="s">
        <v>184</v>
      </c>
      <c r="V20" s="188" t="s">
        <v>186</v>
      </c>
    </row>
    <row r="21" spans="1:22" s="9" customFormat="1">
      <c r="A21" s="83"/>
      <c r="B21" s="84"/>
      <c r="C21" s="84"/>
      <c r="D21" s="84"/>
      <c r="E21" s="84"/>
      <c r="F21" s="84"/>
      <c r="G21" s="84"/>
      <c r="H21" s="84"/>
      <c r="I21" s="84"/>
      <c r="J21" s="84"/>
      <c r="K21" s="84"/>
      <c r="L21" s="84"/>
      <c r="M21" s="84"/>
      <c r="N21" s="84"/>
      <c r="O21" s="84"/>
      <c r="P21" s="84"/>
      <c r="Q21" s="84"/>
      <c r="R21" s="84"/>
      <c r="S21" s="84"/>
      <c r="T21" s="84"/>
      <c r="U21" s="84"/>
      <c r="V21" s="185"/>
    </row>
    <row r="22" spans="1:22" s="9" customFormat="1" ht="135">
      <c r="A22" s="57">
        <v>7</v>
      </c>
      <c r="B22" s="58" t="s">
        <v>21</v>
      </c>
      <c r="C22" s="57">
        <v>8</v>
      </c>
      <c r="D22" s="58" t="s">
        <v>38</v>
      </c>
      <c r="E22" s="57">
        <v>2</v>
      </c>
      <c r="F22" s="58" t="s">
        <v>39</v>
      </c>
      <c r="G22" s="57">
        <v>884</v>
      </c>
      <c r="H22" s="58" t="s">
        <v>40</v>
      </c>
      <c r="K22" s="59">
        <v>1</v>
      </c>
      <c r="L22" s="60" t="s">
        <v>52</v>
      </c>
      <c r="M22" s="61">
        <v>1</v>
      </c>
      <c r="N22" s="62" t="s">
        <v>79</v>
      </c>
      <c r="O22" s="61"/>
      <c r="P22" s="61"/>
      <c r="Q22" s="61" t="s">
        <v>85</v>
      </c>
      <c r="R22" s="63"/>
      <c r="S22" s="61"/>
      <c r="T22" s="186">
        <v>0</v>
      </c>
      <c r="U22" s="189"/>
      <c r="V22" s="189"/>
    </row>
    <row r="23" spans="1:22" s="9" customFormat="1" ht="195">
      <c r="A23" s="19">
        <v>7</v>
      </c>
      <c r="B23" s="20" t="s">
        <v>21</v>
      </c>
      <c r="C23" s="19">
        <v>8</v>
      </c>
      <c r="D23" s="20" t="s">
        <v>38</v>
      </c>
      <c r="E23" s="19">
        <v>2</v>
      </c>
      <c r="F23" s="20" t="s">
        <v>39</v>
      </c>
      <c r="G23" s="19">
        <v>884</v>
      </c>
      <c r="H23" s="20" t="s">
        <v>40</v>
      </c>
      <c r="K23" s="26">
        <v>2</v>
      </c>
      <c r="L23" s="27" t="s">
        <v>53</v>
      </c>
      <c r="M23" s="32">
        <v>1</v>
      </c>
      <c r="N23" s="33" t="s">
        <v>80</v>
      </c>
      <c r="O23" s="32"/>
      <c r="P23" s="32"/>
      <c r="Q23" s="32" t="s">
        <v>85</v>
      </c>
      <c r="R23" s="34" t="s">
        <v>100</v>
      </c>
      <c r="S23" s="72">
        <v>1</v>
      </c>
      <c r="T23" s="181">
        <v>0.38</v>
      </c>
      <c r="U23" s="182" t="s">
        <v>195</v>
      </c>
      <c r="V23" s="163"/>
    </row>
    <row r="24" spans="1:22" s="9" customFormat="1" ht="135">
      <c r="A24" s="19">
        <v>7</v>
      </c>
      <c r="B24" s="20" t="s">
        <v>21</v>
      </c>
      <c r="C24" s="19">
        <v>8</v>
      </c>
      <c r="D24" s="20" t="s">
        <v>38</v>
      </c>
      <c r="E24" s="19">
        <v>2</v>
      </c>
      <c r="F24" s="20" t="s">
        <v>39</v>
      </c>
      <c r="G24" s="19">
        <v>884</v>
      </c>
      <c r="H24" s="20" t="s">
        <v>40</v>
      </c>
      <c r="K24" s="26">
        <v>2</v>
      </c>
      <c r="L24" s="27" t="s">
        <v>53</v>
      </c>
      <c r="M24" s="32">
        <v>2</v>
      </c>
      <c r="N24" s="33" t="s">
        <v>81</v>
      </c>
      <c r="O24" s="32"/>
      <c r="P24" s="32"/>
      <c r="Q24" s="32" t="s">
        <v>85</v>
      </c>
      <c r="R24" s="34" t="s">
        <v>101</v>
      </c>
      <c r="S24" s="72">
        <v>1</v>
      </c>
      <c r="T24" s="181">
        <v>0</v>
      </c>
      <c r="U24" s="163"/>
      <c r="V24" s="163"/>
    </row>
    <row r="25" spans="1:22" s="9" customFormat="1" ht="300">
      <c r="A25" s="19">
        <v>7</v>
      </c>
      <c r="B25" s="20" t="s">
        <v>21</v>
      </c>
      <c r="C25" s="19">
        <v>8</v>
      </c>
      <c r="D25" s="20" t="s">
        <v>38</v>
      </c>
      <c r="E25" s="19">
        <v>2</v>
      </c>
      <c r="F25" s="20" t="s">
        <v>39</v>
      </c>
      <c r="G25" s="19">
        <v>884</v>
      </c>
      <c r="H25" s="20" t="s">
        <v>40</v>
      </c>
      <c r="K25" s="26">
        <v>2</v>
      </c>
      <c r="L25" s="27" t="s">
        <v>53</v>
      </c>
      <c r="M25" s="32">
        <v>3</v>
      </c>
      <c r="N25" s="33" t="s">
        <v>82</v>
      </c>
      <c r="O25" s="32"/>
      <c r="P25" s="32"/>
      <c r="Q25" s="32" t="s">
        <v>85</v>
      </c>
      <c r="R25" s="34"/>
      <c r="S25" s="72">
        <v>1</v>
      </c>
      <c r="T25" s="181">
        <v>0.11</v>
      </c>
      <c r="U25" s="182" t="s">
        <v>187</v>
      </c>
      <c r="V25" s="163"/>
    </row>
    <row r="26" spans="1:22" s="9" customFormat="1" ht="135">
      <c r="A26" s="19">
        <v>7</v>
      </c>
      <c r="B26" s="20" t="s">
        <v>21</v>
      </c>
      <c r="C26" s="19">
        <v>8</v>
      </c>
      <c r="D26" s="20" t="s">
        <v>38</v>
      </c>
      <c r="E26" s="19">
        <v>2</v>
      </c>
      <c r="F26" s="20" t="s">
        <v>39</v>
      </c>
      <c r="G26" s="19">
        <v>884</v>
      </c>
      <c r="H26" s="20" t="s">
        <v>40</v>
      </c>
      <c r="K26" s="26">
        <v>2</v>
      </c>
      <c r="L26" s="27" t="s">
        <v>53</v>
      </c>
      <c r="M26" s="32">
        <v>4</v>
      </c>
      <c r="N26" s="33" t="s">
        <v>83</v>
      </c>
      <c r="O26" s="32"/>
      <c r="P26" s="32"/>
      <c r="Q26" s="32" t="s">
        <v>85</v>
      </c>
      <c r="R26" s="34"/>
      <c r="S26" s="72">
        <v>1</v>
      </c>
      <c r="T26" s="181">
        <v>0.11</v>
      </c>
      <c r="U26" s="182" t="s">
        <v>188</v>
      </c>
      <c r="V26" s="163"/>
    </row>
    <row r="27" spans="1:22" s="9" customFormat="1" ht="255">
      <c r="A27" s="19">
        <v>7</v>
      </c>
      <c r="B27" s="20" t="s">
        <v>21</v>
      </c>
      <c r="C27" s="19">
        <v>8</v>
      </c>
      <c r="D27" s="20" t="s">
        <v>38</v>
      </c>
      <c r="E27" s="19">
        <v>2</v>
      </c>
      <c r="F27" s="20" t="s">
        <v>39</v>
      </c>
      <c r="G27" s="19">
        <v>884</v>
      </c>
      <c r="H27" s="20" t="s">
        <v>40</v>
      </c>
      <c r="K27" s="26">
        <v>2</v>
      </c>
      <c r="L27" s="27" t="s">
        <v>53</v>
      </c>
      <c r="M27" s="32">
        <v>5</v>
      </c>
      <c r="N27" s="34" t="s">
        <v>84</v>
      </c>
      <c r="O27" s="32"/>
      <c r="P27" s="32"/>
      <c r="Q27" s="32" t="s">
        <v>85</v>
      </c>
      <c r="R27" s="34" t="s">
        <v>102</v>
      </c>
      <c r="S27" s="32"/>
      <c r="T27" s="181">
        <v>0.38</v>
      </c>
      <c r="U27" s="182" t="s">
        <v>189</v>
      </c>
      <c r="V27" s="163"/>
    </row>
    <row r="28" spans="1:22" s="9" customFormat="1">
      <c r="A28" s="83"/>
      <c r="B28" s="84"/>
      <c r="C28" s="84"/>
      <c r="D28" s="84"/>
      <c r="E28" s="84"/>
      <c r="F28" s="84"/>
      <c r="G28" s="84"/>
      <c r="H28" s="84"/>
      <c r="I28" s="84"/>
      <c r="J28" s="84"/>
      <c r="K28" s="84"/>
      <c r="L28" s="84"/>
      <c r="M28" s="84"/>
      <c r="N28" s="84"/>
      <c r="O28" s="84"/>
      <c r="P28" s="84"/>
      <c r="Q28" s="84"/>
      <c r="R28" s="84"/>
      <c r="S28" s="84"/>
      <c r="T28" s="84"/>
      <c r="U28" s="84"/>
      <c r="V28" s="185"/>
    </row>
    <row r="29" spans="1:22" s="191" customFormat="1" ht="120.75" customHeight="1">
      <c r="A29" s="73">
        <v>8</v>
      </c>
      <c r="B29" s="74" t="s">
        <v>21</v>
      </c>
      <c r="C29" s="73">
        <v>8</v>
      </c>
      <c r="D29" s="74" t="s">
        <v>164</v>
      </c>
      <c r="E29" s="75">
        <v>3</v>
      </c>
      <c r="F29" s="74" t="s">
        <v>165</v>
      </c>
      <c r="G29" s="73">
        <v>886</v>
      </c>
      <c r="H29" s="74" t="s">
        <v>37</v>
      </c>
      <c r="I29" s="73">
        <v>7</v>
      </c>
      <c r="J29" s="74" t="s">
        <v>166</v>
      </c>
      <c r="K29" s="73">
        <v>4</v>
      </c>
      <c r="L29" s="74" t="s">
        <v>167</v>
      </c>
      <c r="M29" s="79">
        <v>1</v>
      </c>
      <c r="N29" s="74" t="s">
        <v>172</v>
      </c>
      <c r="O29" s="73"/>
      <c r="P29" s="73"/>
      <c r="Q29" s="73" t="s">
        <v>85</v>
      </c>
      <c r="R29" s="74" t="s">
        <v>173</v>
      </c>
      <c r="S29" s="80">
        <v>100</v>
      </c>
      <c r="T29" s="181">
        <v>0.46</v>
      </c>
      <c r="U29" s="190" t="s">
        <v>196</v>
      </c>
      <c r="V29" s="190"/>
    </row>
    <row r="30" spans="1:22" s="9" customFormat="1" ht="15" customHeight="1">
      <c r="A30" s="83"/>
      <c r="B30" s="84"/>
      <c r="C30" s="84"/>
      <c r="D30" s="84"/>
      <c r="E30" s="84"/>
      <c r="F30" s="84"/>
      <c r="G30" s="84"/>
      <c r="H30" s="84"/>
      <c r="I30" s="84"/>
      <c r="J30" s="84"/>
      <c r="K30" s="84"/>
      <c r="L30" s="84"/>
      <c r="M30" s="84"/>
      <c r="N30" s="84"/>
      <c r="O30" s="84"/>
      <c r="P30" s="84"/>
      <c r="Q30" s="84"/>
      <c r="R30" s="84"/>
      <c r="S30" s="84"/>
      <c r="T30" s="192"/>
      <c r="U30" s="84"/>
      <c r="V30" s="185"/>
    </row>
    <row r="31" spans="1:22" s="194" customFormat="1" ht="114.75" customHeight="1">
      <c r="A31" s="81">
        <v>8</v>
      </c>
      <c r="B31" s="82" t="s">
        <v>21</v>
      </c>
      <c r="C31" s="81">
        <v>8</v>
      </c>
      <c r="D31" s="82" t="s">
        <v>164</v>
      </c>
      <c r="E31" s="81">
        <v>3</v>
      </c>
      <c r="F31" s="82" t="s">
        <v>165</v>
      </c>
      <c r="G31" s="81">
        <v>886</v>
      </c>
      <c r="H31" s="82" t="s">
        <v>37</v>
      </c>
      <c r="I31" s="81">
        <v>7</v>
      </c>
      <c r="J31" s="82" t="s">
        <v>166</v>
      </c>
      <c r="K31" s="81">
        <v>5</v>
      </c>
      <c r="L31" s="82" t="s">
        <v>170</v>
      </c>
      <c r="M31" s="81">
        <v>1</v>
      </c>
      <c r="N31" s="82" t="s">
        <v>174</v>
      </c>
      <c r="O31" s="82"/>
      <c r="P31" s="82"/>
      <c r="Q31" s="81" t="s">
        <v>85</v>
      </c>
      <c r="R31" s="74" t="s">
        <v>175</v>
      </c>
      <c r="S31" s="80">
        <v>100</v>
      </c>
      <c r="T31" s="193">
        <v>0.54</v>
      </c>
      <c r="U31" s="190" t="s">
        <v>200</v>
      </c>
      <c r="V31" s="190"/>
    </row>
    <row r="32" spans="1:22" s="9" customFormat="1" ht="15" customHeight="1">
      <c r="A32" s="195"/>
      <c r="B32" s="196"/>
      <c r="C32" s="195"/>
      <c r="D32" s="197"/>
      <c r="E32" s="198"/>
      <c r="F32" s="199"/>
      <c r="G32" s="198"/>
      <c r="H32" s="199"/>
      <c r="I32" s="198"/>
      <c r="J32" s="199"/>
      <c r="K32" s="198"/>
      <c r="L32" s="200"/>
      <c r="M32" s="198"/>
      <c r="N32" s="201"/>
      <c r="O32" s="202"/>
      <c r="P32" s="203"/>
      <c r="Q32" s="204"/>
      <c r="R32" s="201"/>
      <c r="S32" s="205"/>
      <c r="T32" s="206"/>
      <c r="U32" s="207"/>
      <c r="V32" s="207"/>
    </row>
    <row r="33" spans="1:20" s="9" customFormat="1" ht="15" customHeight="1">
      <c r="A33" s="208"/>
      <c r="C33" s="208"/>
      <c r="E33" s="208"/>
      <c r="G33" s="208"/>
      <c r="M33" s="208"/>
      <c r="O33" s="208"/>
      <c r="P33" s="208"/>
      <c r="Q33" s="208"/>
      <c r="S33" s="208"/>
      <c r="T33" s="209"/>
    </row>
    <row r="34" spans="1:20" s="9" customFormat="1" ht="15" customHeight="1">
      <c r="A34" s="208"/>
      <c r="C34" s="208"/>
      <c r="E34" s="208"/>
      <c r="G34" s="208"/>
      <c r="M34" s="208"/>
      <c r="O34" s="208"/>
      <c r="P34" s="208"/>
      <c r="Q34" s="208"/>
      <c r="S34" s="208"/>
      <c r="T34" s="209"/>
    </row>
    <row r="35" spans="1:20" s="9" customFormat="1" ht="15" customHeight="1">
      <c r="A35" s="208"/>
      <c r="C35" s="208"/>
      <c r="E35" s="208"/>
      <c r="G35" s="208"/>
      <c r="M35" s="208"/>
      <c r="O35" s="208"/>
      <c r="P35" s="208"/>
      <c r="Q35" s="208"/>
      <c r="S35" s="208"/>
      <c r="T35" s="209"/>
    </row>
    <row r="36" spans="1:20" ht="15" customHeight="1"/>
    <row r="37" spans="1:20" ht="15" customHeight="1"/>
    <row r="38" spans="1:20" ht="15" customHeight="1"/>
    <row r="39" spans="1:20" ht="15" customHeight="1"/>
    <row r="40" spans="1:20" ht="15" customHeight="1"/>
    <row r="41" spans="1:20" ht="15" customHeight="1"/>
    <row r="42" spans="1:20" ht="15" customHeight="1"/>
    <row r="43" spans="1:20" ht="15" customHeight="1"/>
    <row r="44" spans="1:20" ht="15" customHeight="1"/>
    <row r="45" spans="1:20" ht="15" customHeight="1"/>
    <row r="46" spans="1:20" ht="15" customHeight="1"/>
    <row r="47" spans="1:20" ht="15" customHeight="1"/>
    <row r="48" spans="1:2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sheetData>
  <sheetProtection password="ED45" sheet="1" objects="1" scenarios="1"/>
  <autoFilter ref="A3:V3"/>
  <mergeCells count="12">
    <mergeCell ref="A2:B2"/>
    <mergeCell ref="C2:D2"/>
    <mergeCell ref="E2:F2"/>
    <mergeCell ref="U2:U3"/>
    <mergeCell ref="V2:V3"/>
    <mergeCell ref="I2:J2"/>
    <mergeCell ref="R2:R3"/>
    <mergeCell ref="S2:T2"/>
    <mergeCell ref="O2:Q2"/>
    <mergeCell ref="G2:H2"/>
    <mergeCell ref="K2:L2"/>
    <mergeCell ref="M2:N2"/>
  </mergeCells>
  <phoneticPr fontId="7" type="noConversion"/>
  <dataValidations count="4">
    <dataValidation type="list" allowBlank="1" showInputMessage="1" showErrorMessage="1" sqref="C4:D7">
      <formula1>#REF!</formula1>
    </dataValidation>
    <dataValidation type="list" allowBlank="1" showInputMessage="1" showErrorMessage="1" sqref="B4:B7">
      <formula1>$BD$10</formula1>
    </dataValidation>
    <dataValidation type="list" allowBlank="1" showInputMessage="1" showErrorMessage="1" sqref="A4:A7">
      <formula1>$BC$10</formula1>
    </dataValidation>
    <dataValidation type="list" allowBlank="1" showInputMessage="1" showErrorMessage="1" sqref="F4:F7">
      <formula1>$AY$12:$AY$32</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AD9AD15-73AF-4DA7-A352-DAA9CBB3701E}"/>
</file>

<file path=customXml/itemProps2.xml><?xml version="1.0" encoding="utf-8"?>
<ds:datastoreItem xmlns:ds="http://schemas.openxmlformats.org/officeDocument/2006/customXml" ds:itemID="{92ABF0FF-A305-4DCE-A1C5-EBA970A5CB7E}"/>
</file>

<file path=customXml/itemProps3.xml><?xml version="1.0" encoding="utf-8"?>
<ds:datastoreItem xmlns:ds="http://schemas.openxmlformats.org/officeDocument/2006/customXml" ds:itemID="{55BE13EA-50E2-416E-B8BA-722B20FD2E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 876</vt:lpstr>
      <vt:lpstr>Actividades inversión 876</vt:lpstr>
      <vt:lpstr>Metas gestión</vt:lpstr>
      <vt:lpstr>Actividades gestión</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2015-09-22T19:45:45Z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