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25" activeTab="5"/>
  </bookViews>
  <sheets>
    <sheet name="Metas inversión 874" sheetId="1" r:id="rId1"/>
    <sheet name="Actividades inversión 874" sheetId="2" r:id="rId2"/>
    <sheet name="Metas inversión 875" sheetId="3" r:id="rId3"/>
    <sheet name="Actividades inversión 875" sheetId="4" r:id="rId4"/>
    <sheet name="Metas gestión" sheetId="5" r:id="rId5"/>
    <sheet name="Actividades gestión" sheetId="6" r:id="rId6"/>
  </sheets>
  <externalReferences>
    <externalReference r:id="rId9"/>
    <externalReference r:id="rId10"/>
    <externalReference r:id="rId11"/>
    <externalReference r:id="rId12"/>
    <externalReference r:id="rId13"/>
  </externalReferences>
  <definedNames>
    <definedName name="_xlnm._FilterDatabase" localSheetId="5" hidden="1">'Actividades gestión'!$A$3:$V$3</definedName>
    <definedName name="_xlnm._FilterDatabase" localSheetId="1" hidden="1">'Actividades inversión 874'!$A$15:$AS$33</definedName>
    <definedName name="_xlnm._FilterDatabase" localSheetId="3" hidden="1">'Actividades inversión 875'!$A$16:$AU$20</definedName>
    <definedName name="_xlnm._FilterDatabase" localSheetId="0" hidden="1">'Metas inversión 874'!$A$18:$AA$83</definedName>
    <definedName name="_xlnm._FilterDatabase" localSheetId="2" hidden="1">'Metas inversión 875'!$A$21:$AA$37</definedName>
    <definedName name="_xlnm.Print_Area" localSheetId="1">'Actividades inversión 874'!$A$14:$Q$35</definedName>
    <definedName name="_xlnm.Print_Area" localSheetId="4">'Metas gestión'!#REF!</definedName>
    <definedName name="_xlnm.Print_Area" localSheetId="0">'Metas inversión 874'!$H$17:$T$98</definedName>
    <definedName name="_xlnm.Print_Area" localSheetId="2">'Metas inversión 875'!#REF!</definedName>
  </definedNames>
  <calcPr fullCalcOnLoad="1"/>
</workbook>
</file>

<file path=xl/comments1.xml><?xml version="1.0" encoding="utf-8"?>
<comments xmlns="http://schemas.openxmlformats.org/spreadsheetml/2006/main">
  <authors>
    <author>sjgomez</author>
    <author>egonzalez</author>
  </authors>
  <commentList>
    <comment ref="O19" authorId="0">
      <text>
        <r>
          <rPr>
            <b/>
            <sz val="9"/>
            <rFont val="Tahoma"/>
            <family val="2"/>
          </rPr>
          <t>sjgomez:</t>
        </r>
        <r>
          <rPr>
            <sz val="9"/>
            <rFont val="Tahoma"/>
            <family val="2"/>
          </rPr>
          <t xml:space="preserve">
meta incremental</t>
        </r>
      </text>
    </comment>
    <comment ref="AA19" authorId="1">
      <text>
        <r>
          <rPr>
            <b/>
            <i/>
            <sz val="12"/>
            <color indexed="10"/>
            <rFont val="Tahoma"/>
            <family val="2"/>
          </rPr>
          <t>egonzalez:
sandra como es cierre de diciembre considero que se deben referir a los afiliados activos pero a diciembre..
En inciso final de esta celda se refiere al MPS debiendo ser MSP</t>
        </r>
      </text>
    </comment>
    <comment ref="O35" authorId="0">
      <text>
        <r>
          <rPr>
            <b/>
            <sz val="9"/>
            <rFont val="Tahoma"/>
            <family val="2"/>
          </rPr>
          <t>sjgomez:</t>
        </r>
        <r>
          <rPr>
            <sz val="9"/>
            <rFont val="Tahoma"/>
            <family val="2"/>
          </rPr>
          <t xml:space="preserve">
meta incremental</t>
        </r>
      </text>
    </comment>
    <comment ref="O51" authorId="0">
      <text>
        <r>
          <rPr>
            <b/>
            <sz val="9"/>
            <rFont val="Tahoma"/>
            <family val="2"/>
          </rPr>
          <t>sjgomez:</t>
        </r>
        <r>
          <rPr>
            <sz val="9"/>
            <rFont val="Tahoma"/>
            <family val="2"/>
          </rPr>
          <t xml:space="preserve">
meta incremental
3   EPS-S
9   EPS-C
===
12  TOTAL</t>
        </r>
      </text>
    </comment>
    <comment ref="O67" authorId="0">
      <text>
        <r>
          <rPr>
            <b/>
            <sz val="9"/>
            <rFont val="Tahoma"/>
            <family val="2"/>
          </rPr>
          <t>sjgomez:</t>
        </r>
        <r>
          <rPr>
            <sz val="9"/>
            <rFont val="Tahoma"/>
            <family val="2"/>
          </rPr>
          <t xml:space="preserve">
meta incremental</t>
        </r>
      </text>
    </comment>
    <comment ref="O83" authorId="0">
      <text>
        <r>
          <rPr>
            <b/>
            <sz val="9"/>
            <rFont val="Tahoma"/>
            <family val="2"/>
          </rPr>
          <t>sjgomez:</t>
        </r>
        <r>
          <rPr>
            <sz val="9"/>
            <rFont val="Tahoma"/>
            <family val="2"/>
          </rPr>
          <t xml:space="preserve">
meta incremental</t>
        </r>
      </text>
    </comment>
  </commentList>
</comments>
</file>

<file path=xl/comments2.xml><?xml version="1.0" encoding="utf-8"?>
<comments xmlns="http://schemas.openxmlformats.org/spreadsheetml/2006/main">
  <authors>
    <author>sjgomez</author>
  </authors>
  <commentList>
    <comment ref="L16" authorId="0">
      <text>
        <r>
          <rPr>
            <b/>
            <sz val="9"/>
            <rFont val="Tahoma"/>
            <family val="2"/>
          </rPr>
          <t>sjgomez:</t>
        </r>
        <r>
          <rPr>
            <sz val="9"/>
            <rFont val="Tahoma"/>
            <family val="2"/>
          </rPr>
          <t xml:space="preserve">
constante</t>
        </r>
      </text>
    </comment>
    <comment ref="L17" authorId="0">
      <text>
        <r>
          <rPr>
            <b/>
            <sz val="9"/>
            <rFont val="Tahoma"/>
            <family val="2"/>
          </rPr>
          <t>sjgomez:</t>
        </r>
        <r>
          <rPr>
            <sz val="9"/>
            <rFont val="Tahoma"/>
            <family val="2"/>
          </rPr>
          <t xml:space="preserve">
suma</t>
        </r>
      </text>
    </comment>
    <comment ref="L18" authorId="0">
      <text>
        <r>
          <rPr>
            <b/>
            <sz val="9"/>
            <rFont val="Tahoma"/>
            <family val="2"/>
          </rPr>
          <t>sjgomez:</t>
        </r>
        <r>
          <rPr>
            <sz val="9"/>
            <rFont val="Tahoma"/>
            <family val="2"/>
          </rPr>
          <t xml:space="preserve">
incremental</t>
        </r>
      </text>
    </comment>
    <comment ref="L19" authorId="0">
      <text>
        <r>
          <rPr>
            <b/>
            <sz val="9"/>
            <rFont val="Tahoma"/>
            <family val="2"/>
          </rPr>
          <t>sjgomez:</t>
        </r>
        <r>
          <rPr>
            <sz val="9"/>
            <rFont val="Tahoma"/>
            <family val="2"/>
          </rPr>
          <t xml:space="preserve">
constante</t>
        </r>
      </text>
    </comment>
    <comment ref="L20" authorId="0">
      <text>
        <r>
          <rPr>
            <b/>
            <sz val="9"/>
            <rFont val="Tahoma"/>
            <family val="2"/>
          </rPr>
          <t>sjgomez:</t>
        </r>
        <r>
          <rPr>
            <sz val="9"/>
            <rFont val="Tahoma"/>
            <family val="2"/>
          </rPr>
          <t xml:space="preserve">
constante</t>
        </r>
      </text>
    </comment>
    <comment ref="L25" authorId="0">
      <text>
        <r>
          <rPr>
            <b/>
            <sz val="9"/>
            <rFont val="Tahoma"/>
            <family val="2"/>
          </rPr>
          <t>sjgomez:</t>
        </r>
        <r>
          <rPr>
            <sz val="9"/>
            <rFont val="Tahoma"/>
            <family val="2"/>
          </rPr>
          <t xml:space="preserve">
constante</t>
        </r>
      </text>
    </comment>
    <comment ref="M25" authorId="0">
      <text>
        <r>
          <rPr>
            <b/>
            <sz val="9"/>
            <rFont val="Tahoma"/>
            <family val="2"/>
          </rPr>
          <t>sjgomez:</t>
        </r>
        <r>
          <rPr>
            <sz val="9"/>
            <rFont val="Tahoma"/>
            <family val="2"/>
          </rPr>
          <t xml:space="preserve">
constante</t>
        </r>
      </text>
    </comment>
    <comment ref="L26" authorId="0">
      <text>
        <r>
          <rPr>
            <b/>
            <sz val="9"/>
            <rFont val="Tahoma"/>
            <family val="2"/>
          </rPr>
          <t>sjgomez:</t>
        </r>
        <r>
          <rPr>
            <sz val="9"/>
            <rFont val="Tahoma"/>
            <family val="2"/>
          </rPr>
          <t xml:space="preserve">
constante</t>
        </r>
      </text>
    </comment>
    <comment ref="L27" authorId="0">
      <text>
        <r>
          <rPr>
            <b/>
            <sz val="9"/>
            <rFont val="Tahoma"/>
            <family val="2"/>
          </rPr>
          <t>sjgomez:</t>
        </r>
        <r>
          <rPr>
            <sz val="9"/>
            <rFont val="Tahoma"/>
            <family val="2"/>
          </rPr>
          <t xml:space="preserve">
incremental</t>
        </r>
      </text>
    </comment>
    <comment ref="M27" authorId="0">
      <text>
        <r>
          <rPr>
            <b/>
            <sz val="9"/>
            <rFont val="Tahoma"/>
            <family val="2"/>
          </rPr>
          <t>sjgomez:</t>
        </r>
        <r>
          <rPr>
            <sz val="9"/>
            <rFont val="Tahoma"/>
            <family val="2"/>
          </rPr>
          <t xml:space="preserve">
incremental</t>
        </r>
      </text>
    </comment>
    <comment ref="L29" authorId="0">
      <text>
        <r>
          <rPr>
            <b/>
            <sz val="9"/>
            <rFont val="Tahoma"/>
            <family val="2"/>
          </rPr>
          <t>sjgomez:</t>
        </r>
        <r>
          <rPr>
            <sz val="9"/>
            <rFont val="Tahoma"/>
            <family val="2"/>
          </rPr>
          <t xml:space="preserve">
constante</t>
        </r>
      </text>
    </comment>
    <comment ref="L30" authorId="0">
      <text>
        <r>
          <rPr>
            <b/>
            <sz val="9"/>
            <rFont val="Tahoma"/>
            <family val="2"/>
          </rPr>
          <t>sjgomez:</t>
        </r>
        <r>
          <rPr>
            <sz val="9"/>
            <rFont val="Tahoma"/>
            <family val="2"/>
          </rPr>
          <t xml:space="preserve">
incremental</t>
        </r>
      </text>
    </comment>
    <comment ref="M30" authorId="0">
      <text>
        <r>
          <rPr>
            <b/>
            <sz val="9"/>
            <rFont val="Tahoma"/>
            <family val="2"/>
          </rPr>
          <t>sjgomez:</t>
        </r>
        <r>
          <rPr>
            <sz val="9"/>
            <rFont val="Tahoma"/>
            <family val="2"/>
          </rPr>
          <t xml:space="preserve">
incremental</t>
        </r>
      </text>
    </comment>
    <comment ref="L32" authorId="0">
      <text>
        <r>
          <rPr>
            <b/>
            <sz val="9"/>
            <rFont val="Tahoma"/>
            <family val="2"/>
          </rPr>
          <t>sjgomez:</t>
        </r>
        <r>
          <rPr>
            <sz val="9"/>
            <rFont val="Tahoma"/>
            <family val="2"/>
          </rPr>
          <t xml:space="preserve">
constante</t>
        </r>
      </text>
    </comment>
  </commentList>
</comments>
</file>

<file path=xl/comments5.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6.xml><?xml version="1.0" encoding="utf-8"?>
<comments xmlns="http://schemas.openxmlformats.org/spreadsheetml/2006/main">
  <authors>
    <author>amcardenas</author>
    <author>SECRETARIA DE SALUD</author>
    <author>a1rodriguez</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7" authorId="1">
      <text>
        <r>
          <rPr>
            <b/>
            <sz val="8"/>
            <rFont val="Tahoma"/>
            <family val="2"/>
          </rPr>
          <t>SECRETARIA DE SALUD:</t>
        </r>
        <r>
          <rPr>
            <sz val="8"/>
            <rFont val="Tahoma"/>
            <family val="2"/>
          </rPr>
          <t xml:space="preserve">
EPS-SUBSIDIADA</t>
        </r>
      </text>
    </comment>
    <comment ref="N19" authorId="1">
      <text>
        <r>
          <rPr>
            <b/>
            <sz val="8"/>
            <rFont val="Tahoma"/>
            <family val="2"/>
          </rPr>
          <t>SECRETARIA DE SALUD:</t>
        </r>
        <r>
          <rPr>
            <sz val="8"/>
            <rFont val="Tahoma"/>
            <family val="2"/>
          </rPr>
          <t xml:space="preserve">
EPS - CONTRIBUTIVA</t>
        </r>
      </text>
    </comment>
    <comment ref="S9" authorId="2">
      <text>
        <r>
          <rPr>
            <b/>
            <sz val="9"/>
            <rFont val="Tahoma"/>
            <family val="2"/>
          </rPr>
          <t>a1rodriguez:</t>
        </r>
        <r>
          <rPr>
            <sz val="9"/>
            <rFont val="Tahoma"/>
            <family val="2"/>
          </rPr>
          <t xml:space="preserve">
</t>
        </r>
      </text>
    </comment>
    <comment ref="S43" authorId="3">
      <text>
        <r>
          <rPr>
            <sz val="11"/>
            <rFont val="Tahoma"/>
            <family val="2"/>
          </rPr>
          <t>El objetivo es cumplir el 100% durante cada trimestre.</t>
        </r>
      </text>
    </comment>
    <comment ref="S45" authorId="3">
      <text>
        <r>
          <rPr>
            <sz val="11"/>
            <rFont val="Tahoma"/>
            <family val="2"/>
          </rPr>
          <t>El objetivo es cumplir el 100% durante cada trimestre.</t>
        </r>
      </text>
    </comment>
  </commentList>
</comments>
</file>

<file path=xl/sharedStrings.xml><?xml version="1.0" encoding="utf-8"?>
<sst xmlns="http://schemas.openxmlformats.org/spreadsheetml/2006/main" count="1081" uniqueCount="384">
  <si>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</si>
  <si>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</si>
  <si>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</si>
  <si>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</si>
  <si>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</si>
  <si>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</si>
  <si>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</si>
  <si>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</si>
  <si>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</si>
  <si>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</si>
  <si>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</si>
  <si>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</si>
  <si>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</si>
  <si>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</si>
  <si>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</si>
  <si>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</si>
  <si>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</si>
  <si>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</si>
  <si>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</si>
  <si>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</si>
  <si>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Aseguramiento</t>
  </si>
  <si>
    <t>Garantizar el aseguramiento universal de la población al Sistema de Seguridad Social en Salud, de acuerdo con la normatividad vigente, cofinanciando la equiparación de los planes de beneficios.</t>
  </si>
  <si>
    <t>Territorios saludables y red de salud para la vida desde la diversidad</t>
  </si>
  <si>
    <t xml:space="preserve">Acceso universal y efectivo a la salud.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</si>
  <si>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</si>
  <si>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Inspeccionar y vigilar al 100%  de  las Empresas Administradoras de Planes de Beneficio autorizadas para operar en Bogotá, frente al cumplimiento de sus obligaciones establecidas en el Sistema General de Seguridad Social en Salud y tomar las medidas correspondientes en coordinación con la Superintendencia Nacional de Salud, al 2016.</t>
  </si>
  <si>
    <t xml:space="preserve">Atención a la Población Pobre no asegurada </t>
  </si>
  <si>
    <t>Mantener la cobertura con Servicios de salud a la Población Pobre y Vulnerable, no asegurada del D.C.</t>
  </si>
  <si>
    <t>x</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</si>
  <si>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</si>
  <si>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</si>
  <si>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</si>
  <si>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</si>
  <si>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</si>
  <si>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</si>
  <si>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Garantizar a 1.678.622 habitantes de Bogotá, D C, el acceso efectivo al Régimen Subsidiado del Sistema General de Seguridad Social en Salud.</t>
  </si>
  <si>
    <t>Fortalecer el carácter público de la EPS Capital.</t>
  </si>
  <si>
    <t>Diseñar e implementar un  sistema de evaluación de resultados en salud de la población, por regímenes de afiliación en el Distrito Capital.</t>
  </si>
  <si>
    <t>Desarrollar  un sistema de seguimiento de resultados en salud al total de las Empresas Administradoras de Planes de Beneficio (EAPB) que operan en Bogotá.</t>
  </si>
  <si>
    <t xml:space="preserve">Incrementar al 25% la atención de primera vez en salud oral de los niños, niñas y jóvenes menores de 19 años en el Distrito Capital, al 2016. </t>
  </si>
  <si>
    <t xml:space="preserve">Gestión administrativa para  la afiliación al régimen subsidiado en salud por continuidad, de acuerdo con la normatividad vigente.
</t>
  </si>
  <si>
    <t>Búsqueda activa y gestión para que la  población susceptible de ser beneficiaria del subsidio en salud se afilie efectivamente al régimen subsidiado.</t>
  </si>
  <si>
    <t xml:space="preserve">Afiliación al régimen subsidiado de 387.040 niños, niñas y adolescentes mayores de 5 años y menores de 18 años.
(Continuidad - BDUA)
</t>
  </si>
  <si>
    <t>Gestión de recursos de Inspección, vigilancia y control -  Superintendencia  Nacional de Salud (Decreto 1020 de 2007 - Modificado por la ley 1438/2011 - Art. 119).</t>
  </si>
  <si>
    <t>Gestión de recursos para el apoyo administrativo, profesional y técnico para alcanzar el aseguramiento universal.</t>
  </si>
  <si>
    <t>Cobertura de afiliación al régimen subsidiado en salud de los  niños y niñas menores de 5 años que tengan sisben 1 y 2   (Continuidad - BDUA).</t>
  </si>
  <si>
    <t>Contratación del  estudio de factibilidad para documentar las estrategias que permitan el fortalecimiento del carácter publico de la EPS Capital.</t>
  </si>
  <si>
    <t xml:space="preserve">Evaluación  de   las  estrategias recomendadas producto del  estudio para  fortalecer el carácter  público de la EPS Capital. </t>
  </si>
  <si>
    <t>Diseño, implementación y evaluación  del proceso de Inspección y Vigilancia de las Empresas Administradoras de Planes de Beneficios  (EAPB) del régimen subsidiado. (Literal E -Artículo 13 de la Ley 1122 de 2007).</t>
  </si>
  <si>
    <t>Gestión de recursos para el apoyo administrativo, profesional y técnico para el proceso de Inspección y Vigilancia de las EAPB frente a sus obligaciones SGSSS.</t>
  </si>
  <si>
    <t xml:space="preserve">Diseño, implementación y evaluación del proceso de Inspección y Vigilancia (IV) de las Empresas Administradoras de Planes de Beneficios EAPB del Régimen Contributivo y regímenes especiales y excepcionales. (Ley 1438 de 2011) </t>
  </si>
  <si>
    <t>Gestión de recursos para el apoyo administrativo, profesional y técnico para el desarrollo del Sistema de seguimiento de resultados en salud al total de las Empresas Administradoras de Planes de Beneficio que operan en Bogotá.</t>
  </si>
  <si>
    <t>Diseño  e implementación de un sistema de monitoreo para logar la  evaluación de los resultados  en salud  y financieros de la población afiliada a las EAPB.</t>
  </si>
  <si>
    <t xml:space="preserve">Evaluación de los resultados de la gestión de las EPS Contributivas y Subsidiadas en la atención de primera vez en salud oral de los niños, niñas y jóvenes menores de 19 años. </t>
  </si>
  <si>
    <t xml:space="preserve">Porcentaje de avance de la Gestión administrativa para  la afiliación al régimen subsidiado en salud por continuidad, de acuerdo con la normatividad vigente.
</t>
  </si>
  <si>
    <t>Número de personas nuevas afiliadas en el régimen subsidiado en salud en el D.C.(ingresen por las novedades de  nacimientos, libre elección y tutelas)</t>
  </si>
  <si>
    <t>Número de niños, niñas y adolescentes mayores de 5 años y menores de 18 años,  afiliadas en régimen subsidiado  en el D.C.</t>
  </si>
  <si>
    <t xml:space="preserve">Porcentaje de recursos ejecutados de IVC de la Superintendencia Nacional de Salud (Dec. 1020/2007) </t>
  </si>
  <si>
    <t xml:space="preserve">Porcentaje de recursos ejecutados del Plan de Contratación  </t>
  </si>
  <si>
    <t xml:space="preserve">Número de niños y niñas menores de 5 años afiliadas en régimen subsidiado en salud  en el D.C. </t>
  </si>
  <si>
    <t xml:space="preserve">Porcentaje de avance en la contratación del estudio de factibilidad para documentar las estrategias que permitan el fortalecimiento del carácter publico de la EPS Capital. </t>
  </si>
  <si>
    <t>Un Documento de evaluación de las  estrategias recomendadas</t>
  </si>
  <si>
    <t xml:space="preserve">Porcentaje de seguimiento de los planes de mejoramiento propuestos como resultado de la evaluación
</t>
  </si>
  <si>
    <t xml:space="preserve">Cumplimiento de los planes de mejora propuestos </t>
  </si>
  <si>
    <t xml:space="preserve">Porcentaje de EAPB con estándares fuera del rango sujetas de inspección y vigilancia
</t>
  </si>
  <si>
    <t xml:space="preserve"> Unidades de Análisis de salud oral para la evaluación de la gestión de las EPS Contributivas y Subsidiadas </t>
  </si>
  <si>
    <t>Atención gratuita al 100%  de los servicios de salud demandados por la población de 1 a 5 años, mayores de 65 años y a población en condición de discapacidad severa, afiliada al régimen subsidiado, en niveles 1 y 2 de SISBEN</t>
  </si>
  <si>
    <t>% de ejecucion  de recursos por servicios de salud demandados por la población pobre no asegurada del D.C., en la red adscrita que fueron autorizados por el Ente Territorial en el periodo.</t>
  </si>
  <si>
    <r>
      <t>Porcentaje de atenciones prestadas en IPS, ESE EPS-</t>
    </r>
    <r>
      <rPr>
        <sz val="10"/>
        <rFont val="Calibri"/>
        <family val="2"/>
      </rPr>
      <t xml:space="preserve">S a menores de </t>
    </r>
    <r>
      <rPr>
        <sz val="12"/>
        <rFont val="Calibri"/>
        <family val="2"/>
      </rPr>
      <t xml:space="preserve"> 1 a 5 años, mayores de 65 años y a población en condición de discapacidad severa, afiliada al régimen subsidiado, en niveles 1 y 2 de SISBEN</t>
    </r>
  </si>
  <si>
    <t xml:space="preserve">% de ejecuCion presupuestal  del FFDS con las  ESE ,IPS ,de la red complementaria  y conceptos reconocidos  a IPS no contratadas durante la vigencia
</t>
  </si>
  <si>
    <t xml:space="preserve">
Porcentaje de acciones de mejora de calidad en la prestacion de servicios de salud </t>
  </si>
  <si>
    <t>Programado 2015</t>
  </si>
  <si>
    <t>Ejecutado
2015</t>
  </si>
  <si>
    <t>Componente de Aseguramiento</t>
  </si>
  <si>
    <t>Gestión y seguimiento  al aplicativo de Quejas y Reclamos - Derechos de Petición  SQS en Aseguramiento en Salud.</t>
  </si>
  <si>
    <t>Porcentaje de avance de la Gestión y seguimiento  al aplicativo de Quejas y Reclamos - Derechos de Petición  SQS en Aseguramiento en Salud.</t>
  </si>
  <si>
    <t>Recepción e intervención de llamadas recibidas a  través de la Línea 195 del Derecho a la salud</t>
  </si>
  <si>
    <t>Porcentaje de llamadas recibidas e intervenidas  a  través de la Línea 195 del Derecho a la salud</t>
  </si>
  <si>
    <t xml:space="preserve">Recepción e intervención de barreras de acceso  gestionadas a través de la Línea 195 del Derecho a la Salud.                                        </t>
  </si>
  <si>
    <t xml:space="preserve">Porcentaje de barreras de acceso  gestionadas a través de la Línea 195 del Derecho a la Salud.                                        </t>
  </si>
  <si>
    <t>Gestión  y seguimiento a los trazadores de servicios de salud, prestados a la población pobre no asegurada.</t>
  </si>
  <si>
    <t>Gestión y seguimiento al acceso efectivo a los servicios de salud de la población pobre no asegurada - Victima del Conflicto Armado.</t>
  </si>
  <si>
    <t>Reconocimiento - pago y/o giro a las ESE adscritas a la Secretaria Distrital de Salud, por concepto de prestación de servicios de salud a la población pobre no asegurada en el D.C.</t>
  </si>
  <si>
    <t>Reconocimiento - pago y/o giro a las IPS de la Red Complementaria, por concepto de prestación de servicios de salud a la población pobre no asegurada del D.C.</t>
  </si>
  <si>
    <t>Reconocimiento -  pago y/o giro a las IPS sin relación contractual  por concepto de prestación de servicios de salud por Urgencia y Comités Técnico Científicos   a la población pobre no asegurada del D.C.</t>
  </si>
  <si>
    <t>Gestión para la atención de la población Pobre No Asegurada a través de la  oportuna  autorización de servicios por Electivas,  dentro del plazo máximo establecido para cada puerta de entrada: SIRC, CORDIS, E-MAIL, FAX.</t>
  </si>
  <si>
    <t>Auditoría de cuentas medicas a la facturación de las IPS privadas contratadas  e IPS y ESE No contratadas.</t>
  </si>
  <si>
    <t>Porcentaje de Atenciones prestadas a la población pobre no asegurada.</t>
  </si>
  <si>
    <t>Porcentaje de atenciones realizadas a la población pobre No Asegurada - Victima del conflicto Armado, frente a lo demandado.</t>
  </si>
  <si>
    <t>Porcentaje de atenciones realizadas a la Población Pobre No Asegurada – Escolar  matriculada en Instituciones Distritales, frente a lo demandado</t>
  </si>
  <si>
    <t xml:space="preserve">Porcentaje de Giro Presupuestal realizado a las  ESE  </t>
  </si>
  <si>
    <t xml:space="preserve">Porcentaje de Giro Presupuestal a  IPS Red Complementaria
</t>
  </si>
  <si>
    <t xml:space="preserve">Porcentaje de Giros Presupuestal a IPS sin relación contractual </t>
  </si>
  <si>
    <t xml:space="preserve">Porcentaje de solicitudes asignadas al grupo de Electivas, tramitadas oportunamente, dentro del plazo máximo establecido para cada puerta de entrada: SIRC, CORDIS, E-MAIL, FAX.
</t>
  </si>
  <si>
    <t>Porcentaje de gestión y trámite de las Acciones de tutela en Aseguramiento en Salud intauradas ante la SDS.</t>
  </si>
  <si>
    <t>Porcentaje de Fácturas auditadas y gestionadas a IPS privadas contratadas e IPS y ESE No contratadas con el FFDS en el periodo, frente al total de facturas recibidas en el periodo anterior.</t>
  </si>
  <si>
    <t>Autorizacion del 100% de los servicios de salud  contratados con la red adscrita</t>
  </si>
  <si>
    <t>Autorizacion del 100% de los servicios de salud  con la red  complementaria Y  la atencion de urgencias</t>
  </si>
  <si>
    <t>Acciones de rectoría a las que haya lugar, con base en los resultados de auditoria y/o interventoria  al  100% de los contratos  con hospitales y red complementaria</t>
  </si>
  <si>
    <t>Gestión  y seguimiento al acceso efectivo a los servicios de salud de la población escolar matriculada en Instituciones Distritales.</t>
  </si>
  <si>
    <t xml:space="preserve">Gestión, Trámite y Seguimiento a las Acciones de Tutela en Aseguramiento en Salud Interpuestas ante la SDS. </t>
  </si>
  <si>
    <t>Recepción e intervención de llamadas recibidas a  través de la Línea 195 del Derecho a la salud.</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</si>
  <si>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</si>
  <si>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</si>
  <si>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</si>
  <si>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</si>
  <si>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</si>
  <si>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</si>
  <si>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</si>
  <si>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</si>
  <si>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</si>
  <si>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</si>
  <si>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</si>
  <si>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</si>
  <si>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</si>
  <si>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</si>
  <si>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</si>
  <si>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</si>
  <si>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</si>
  <si>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</si>
  <si>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</si>
  <si>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</si>
  <si>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</si>
  <si>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</si>
  <si>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</si>
  <si>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</si>
  <si>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</si>
  <si>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</si>
  <si>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</si>
  <si>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</si>
  <si>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Nombre de la Direción u Oficina:  Dirección Aseguramiento y Garantía del Derecho a la Salud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</si>
  <si>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</si>
  <si>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</si>
  <si>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</si>
  <si>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</si>
  <si>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r>
      <rPr>
        <b/>
        <sz val="11"/>
        <rFont val="Tahoma"/>
        <family val="2"/>
      </rPr>
      <t>JULIO / 2015</t>
    </r>
    <r>
      <rPr>
        <sz val="11"/>
        <rFont val="Tahoma"/>
        <family val="2"/>
      </rPr>
      <t xml:space="preserve">
TOTAL RECURSOS PROYECTADOS 2015:   $138.578.653.382   (Se precisa que son cifras proyectadas que varían con el cambio del valor de la UPC y los cambios en las edades de la población, lo anterior  teniendo en cuenta que el Ministerio de Salud y Protección Social fija el valor de la UPC por grupo etario)
La inversión aproximada del periodo corresponde a  $66.189.435.682  con recursos de la presente vigencia (continuidad),  de acuerdo con los  líneamientos establecidos por la normatividad vigente del Ministerio de la Protección Social  (Ley 1438 de 2011, Resolución 5968 del 31/12/2014 ), por lo cual el valor de inversión corresponde a un dato preliminar. 
NOTA.   La UPC - aplicada en la Liquidación  Mensual de Afiliados para el periodo es de $1.213.027,20 (valor ponderado por grupo etario),  de acuerdo a lo establecido por El Ministerio  de Salud  y Proteccion Social mediante la Resolución No 5968 del 31/dic/2014 por la cual "Fija el valor de la UPC  para la aplicación de la prueba piloto de igualación de la UPC del Régimen Subsidiado al Contributivo". Sin embargo se aclara que la liquidación mensual se realizá de a cuerdo a cada grupo etario establecido en la misma.
Afiliación de recién Nacidos: El 57% de las EAPB no cumple con los estándares esperados.
</t>
    </r>
  </si>
  <si>
    <r>
      <rPr>
        <b/>
        <sz val="11"/>
        <rFont val="Tahoma"/>
        <family val="2"/>
      </rPr>
      <t>JULIO / 2015</t>
    </r>
    <r>
      <rPr>
        <sz val="11"/>
        <rFont val="Tahoma"/>
        <family val="2"/>
      </rPr>
      <t xml:space="preserve">
Frente a la meta del 2015 del 75% (114.242 de niños y niñas menores de 5 años),  el porcentaje equivale al 74% (112.692).  Las variaciones durante los periodos mensuales  pueden ser referidas a los  traslados de los padres entre los régimenes  contributivo y  subsidiado,  a traslado a otros municipios,  igualmente el Ministerio de Salud y Protección Social  mes a mes continua  realizando  una depuración de la BDUA de acuerdo a lo establecido en la  Resolución 2199/jun/2013 "Por la cual se define el proceso de depuración de los registros de afiliados repetidos en la Base de Dastos Unica de Afiliados -BDUA-" 
ACCIONES
Para el Aseguramiento de esta población la SDS adicional a las estrategias establecidas para la población en general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204.648  usuarios, a los cuales se dio orientación y apoyo en Aseguramiento en Salud,  distribuidos así: Enero: 23.271 -  Febrero: 33.745 - Marzo: 30.199  - Abril: 26.604 - Mayo: 27.601 - Junio: 26.659 - Julio: 36.569
- Para este mes respecto al seguimiento a la afiliación del recién nacido, se cuentan con la actualización de los resultados del seguimiento a la afiliación  del recién nacido para el consolidado del año 2014 y los resultados del primer corte del año 2015 correspondiente a enero a abril de 2015.
Se logra la revisión del seguimiento a las bases de afiliación del recién nacido de 7 de las 12 EAPB que han enviado información y  Respecto al cumplimiento del indicador de afiliación del recién nacido se evidencia el 7 de las 22 EAPB presentan un cumplimiento Optimo es decir el 33% (Sanitas, Famisanar, Cruz Blanca, Compensar SOS, Ecopetrol y Unisalud), 
Los resultados de seguimiento a la afiliación del recién nacido para el consolidado del año 2014, el cual incluye los cortes Junio, septiembre, noviembre y Diciembre  de 2014, para el mes de julio presentan un cambio ya que se evidencia que 12 de las 21 EAPB se encuentran en rango regular o superior, es decir el 57% del total de las EAPB que operan en Bogotá. (12 EAPB: Nueva EPS, Sanitas, Famisanar, Aliansalud, Cruz Blanca, Cafesalud, Sura, Coomeva, Salud Total, Magisterio, Ecopetrol y Unisalud) se encuentran en rango superiores al Deficiente. Además 7 de las 21 se encuentran en rango deficiente es decir el 33% (7 EAPB: Saludcoop, SOS, Saludvida, FFMM, Unicajas, capital salud y Caprecom) y 2 EAPB correspondiente al 10% del total de EAPB. (2 EAPB: Compensar y Policía)</t>
    </r>
  </si>
  <si>
    <r>
      <rPr>
        <b/>
        <sz val="11"/>
        <color indexed="8"/>
        <rFont val="Tahoma"/>
        <family val="2"/>
      </rPr>
      <t>JULIO/ 2015</t>
    </r>
    <r>
      <rPr>
        <sz val="11"/>
        <color indexed="8"/>
        <rFont val="Tahoma"/>
        <family val="2"/>
      </rPr>
      <t xml:space="preserve">                                                                                    
Se gestionó y realizó seguimiento al 100% de los requerimientos
Desde el mes de Enero a 31 de Julio de 2015 se han recibido y tramitado a través del SDQS 1,941 Derechos de Petición y a través del Despacho del Señor Secretario 69 Derechos de petición Los cuales se han caracterizado de acuerdo a los siguientes 10 Primeros Motivos de Barreras de Acceso:      
1. BASE DE DATOS: NOVEDADES-LIBRE ELECCION-TRASLADOS-SUSPENSION:  29,31%  (569 PQRS)
2. CASOS ESPECIALES CON DEMORA INICIO TRATAMIENTOS PRIORITARIOS, Ó DE ALTO COSTO, Ó TUTELAS: 9,99%  (194 PQRS)
3. DIFICULTAD PARA PRESTACION SERVICIOS POS: 8,96% (148 PQRS)
4. ACCESO A LOS SERVICIOS DE SALUD: 6,96% (135 PQRS)
5. ATENCION Y PORTAFOLIO DE SERVICIOS: 6,54% (127 PQRS)  
6.  NO OPORTUNIDAD EN PROGRAMACIÓN DE CITAS DE ESPECIALISTAS: 6,29% (122 PQRS)
7. AUTORIZACION DE SERVICIOS NO POS: 5,41% (105 PQRS)
8.  NO OPORTUNIDAD SERVICIOS - AMBULATORIO  4,53% (88 PQRS)
9.POBLACION ESPECIAL -REVISION BASE DE DATOS NOVEDADES-LIBRE ELECCION  3,40%  (66 PQRS)
10. DIFICULTAD ACCESO A SERVICIOS POR INCONSISTENCIAS EN BASE DE DATOS:  3,40% (66 PQRS).
Los Canales a través de los cuales los usuarios realizaron sus  solicitudes, peticiones, quejas o reclamos fueron: Canal Escrito con 1313 Requerimientos (67,65%) ; Canal WEB con 234 Requerimientos (12,06%), Canal Presencial con 232 Requerimientos (11,95%)  Teléfono con 122 requerimientos (6,29%), E-mail con 28 Requerimientos (1.44%) y Buzon con 12 Requerimientos (0.62%).                                       A la fecha se han adelantado Seis (6) Mesas de Trabajo con la EAPB: Caprecom, y Cinco (5) Mesas de Trabajo con Unicajas, y Capital Salud, a fin de mejorar la oportunidad, efectividad y calidad en las respuestas a los Derechos de Petición.</t>
    </r>
  </si>
  <si>
    <r>
      <rPr>
        <b/>
        <sz val="11"/>
        <color indexed="8"/>
        <rFont val="Tahoma"/>
        <family val="2"/>
      </rPr>
      <t xml:space="preserve">JULIO/ 2015   
 </t>
    </r>
    <r>
      <rPr>
        <sz val="11"/>
        <color indexed="8"/>
        <rFont val="Tahoma"/>
        <family val="2"/>
      </rPr>
      <t xml:space="preserve">  
Enero- julio de 2015:
1. Se han detectado fallas constantes en el Sistema Distrital de Quejas y Soluciones, las cuales se han reportado a Servicio a la Ciudadanía. El SDQS no esta tomando las respuestas Parciales, la Alcaldia no ha dado respuesta al respecto.
2. La Base de datos que emite servicio a la ciudadania para adelantar este informe, presenta muchas falencias, especialmente en el Subtema, ya que Existen diferentes formas de registrar el mismo Motivo de barrera, haciendo dispendioso el filtro para adelantar este informe. Asi mismo La entrega de la base de Datos demora mucho en ser enviada por la Alcaldia Mayor de Bogota.  Estas dificultades no han sido corregidas.</t>
    </r>
  </si>
  <si>
    <r>
      <rPr>
        <b/>
        <sz val="11"/>
        <color indexed="8"/>
        <rFont val="Tahoma"/>
        <family val="2"/>
      </rPr>
      <t xml:space="preserve">JULIO / 2015   </t>
    </r>
    <r>
      <rPr>
        <sz val="11"/>
        <color indexed="8"/>
        <rFont val="Tahoma"/>
        <family val="2"/>
      </rPr>
      <t xml:space="preserve">            
Se gestionó y realizó seguimiento al 100% de los requerimientos
Para el periodo comprendido entre Enero 01 al 31 de Julio de 2015 ETB informe consolidados:      
Llamadas ofrecidas: 11,378                                                                                               
Llamadas contestadas en tiempo real: 3.961 que equivalen al (35%)  nivel de atencion.                                                                        Llamadas en  trámite diferido: 6.172 que equivalen al (65%) del total de la Llamadas.                                                                       Llamadas de seguimientos de Enero 01 al 31 de Julio de 2.015 que se requirieron para lograr la gestion e intervencion de las Barreras de Acceso fueron : 34.580                                                                                        
Reporte segun Sistema  Distrital de Barreras de Acceso (SIDBA):                                        
</t>
    </r>
  </si>
  <si>
    <r>
      <rPr>
        <b/>
        <sz val="11"/>
        <color indexed="8"/>
        <rFont val="Tahoma"/>
        <family val="2"/>
      </rPr>
      <t xml:space="preserve">JULIO / 2015  </t>
    </r>
    <r>
      <rPr>
        <sz val="11"/>
        <color indexed="8"/>
        <rFont val="Tahoma"/>
        <family val="2"/>
      </rPr>
      <t xml:space="preserve">
Del total de Barreras de acceso del periodo Enero 01 a Julio 31 de 2015 fueron 11.743 de las cuales  fueron gestionadas antes de los 5 dias habiles 11.731 lo que equivale a un 99,8% de cumplimiento.                                      
Oportunidad de gestión: 5 días hábiles.
Accesibilidad de  usuarios de la Línea 195: 100 %
</t>
    </r>
  </si>
  <si>
    <r>
      <rPr>
        <b/>
        <sz val="11"/>
        <color indexed="8"/>
        <rFont val="Tahoma"/>
        <family val="2"/>
      </rPr>
      <t xml:space="preserve">JULIO/ 2015   </t>
    </r>
    <r>
      <rPr>
        <sz val="11"/>
        <color indexed="8"/>
        <rFont val="Tahoma"/>
        <family val="2"/>
      </rPr>
      <t xml:space="preserve">            
Se gestionó y realizó seguimiento al 100% de los requerimientos
Para el periodo 01 de Enero a 31 de Julio de 2.015 en el Sistema Distrital de  Barreras de acceso reporta un total de Barreras de Acceso gestionadas de: 11.743  
Comportamiento de acuerdo a las Barreras de Acceso es el siguiente:   
Actualización nivel de Sisben 5
Afiliaciones no reportadas SDS 15
Ambulancias 68
Ambulatorio 1027
Atención domiciliaria 30
Casos especiales con demora inicio tratamientos prioritarios, ó de alto costo, ó tutelas. 173
Cirugías 1
Citas médicas 6
Cobros indebidos 2
Diálisis para insuficiencia renal crónica 1
Documentos de identidad 1
Elementos de higiene 8
Falta recursos económicos 8
Hospitalización 158
Inadecuada orientación 41
Incumplimiento portabilidad nacional 1
Inoportunidad autorizaciones 64
Medicamentos 5
Movilidad 6
No POS 93
POS 100
Problemas contratación asegurador–prestador 33
Problemas recursos físicos, humanos, dotación 13
Problemática socio-económica sin protección 2
Procedimientos 1
Proceso administrativo 43
Prótesis, órtesis, ayudas técnicas 3
Quirúrgicas 62
Reemplazos articulares cadera y rodilla 1
Remisión inter-hospitalaria 100
Traslados no efectivos en Fosyga 8
Tratamiento con radioterapia y quimioterapia para cáncer 12
Tratamiento para el VIH-SIDA y sus complicaciones 1
Tratamiento quirúrgico para enfermedades de origen genético o congénito 4
Tratamiento quirúrgico para enfermedades del corazón y del sistema nervioso central 2
Urgencias 96
Deficiencias en cumplimiento de acciones de apoyo administrativo, por falta de recursos logísticos. 364
Dificultad acceso a servicios por inconsistencias en Base de Datos. 223
Dificultad acceso servicios por inadecuada referencia-contrarreferencia. 466
Dificultad para Prestaciones de Salud-NO POS. 229
Dificultad para prestación servicios POS. 4216
Fallas en la prestación de servicios que no cumplen con estándares de calidad. 1293
No cumplimiento horario fijado para atender a usuario, por el servicio programado. 32
No facilitación acceso, dando atención con enfoque diferencial-género-religión-etnia-discapacidad 9
No oportunidad  atención de urgencias. 347
No oportunidad suministro de medicamentos NO INCLUIDOS en el POS 199
No oportunidad en el suministro de medicamentos POS 243
No oportunidad en programación de citas de baja complejidad 255
No oportunidad en programación de citas de especialistas 1535
No suministro oportuno de ambulancias. 29
Prestación de servicios en lugares retirados de donde reside usuario 2
Atención deshumanizada, o extralimitación y abuso de responsabilidades. 6
Cobros indebidos 19
Inadecuada orientación sobre derechos, deberes, trámites a realizar. 64
No capacidad para pago de servicios, medicamentos, hospitalizaciones, exámenes. 9
No oportunidad autorización servicios, por parte de otros Entes Territoriales 9
 Total de Barreras de acceso 11.743
                         </t>
    </r>
  </si>
  <si>
    <r>
      <rPr>
        <b/>
        <sz val="11"/>
        <color indexed="8"/>
        <rFont val="Tahoma"/>
        <family val="2"/>
      </rPr>
      <t xml:space="preserve">JULIO/ 2015  </t>
    </r>
    <r>
      <rPr>
        <sz val="11"/>
        <color indexed="8"/>
        <rFont val="Tahoma"/>
        <family val="2"/>
      </rPr>
      <t xml:space="preserve">
El impacto del proceso de la línea 195 POR EL DERECHO A LA SALUD en los usuarios es igual al 100% . 
Se interpreta de esta manera por tratarse de un servicio por demanda. </t>
    </r>
  </si>
  <si>
    <r>
      <rPr>
        <b/>
        <sz val="11"/>
        <color indexed="8"/>
        <rFont val="Tahoma"/>
        <family val="2"/>
      </rPr>
      <t xml:space="preserve">JULIO/2015
</t>
    </r>
    <r>
      <rPr>
        <sz val="11"/>
        <color indexed="8"/>
        <rFont val="Tahoma"/>
        <family val="2"/>
      </rPr>
      <t xml:space="preserve">Se gestiono la atención del 100% de los requerimientos demandados por la población pobre no asegurada (enero - Julio/2015): para un total de 1.139.067 atenciones::
-  Población Víctima del Conflicto Armado (Desplazados):      95.209
 - Población Subsidiada - atenciones No POS:                               37.773
 - Población Vinculada:                                                                       1.006.085
</t>
    </r>
    <r>
      <rPr>
        <b/>
        <sz val="11"/>
        <color indexed="8"/>
        <rFont val="Tahoma"/>
        <family val="2"/>
      </rPr>
      <t xml:space="preserve"> </t>
    </r>
  </si>
  <si>
    <r>
      <rPr>
        <b/>
        <sz val="11"/>
        <color indexed="8"/>
        <rFont val="Tahoma"/>
        <family val="2"/>
      </rPr>
      <t>JULIO /2015</t>
    </r>
    <r>
      <rPr>
        <sz val="11"/>
        <color indexed="8"/>
        <rFont val="Tahoma"/>
        <family val="2"/>
      </rPr>
      <t xml:space="preserve">                                               
Fuente: Base deDatos RIPS 2015  - SDS, poblacion vinculada,  población víctima del conflicto armado y atenciones no poss, 
Información reportada por las ESE RED Adscrita, IPS RED Complementaria e IPS RED Urgencias, 
Validado por la SDS,  con corte de recepción 30 de JULIO de 2015.</t>
    </r>
  </si>
  <si>
    <r>
      <rPr>
        <b/>
        <sz val="11"/>
        <color indexed="8"/>
        <rFont val="Tahoma"/>
        <family val="2"/>
      </rPr>
      <t>JULIO/ 2015</t>
    </r>
    <r>
      <rPr>
        <sz val="11"/>
        <color indexed="8"/>
        <rFont val="Tahoma"/>
        <family val="2"/>
      </rPr>
      <t xml:space="preserve">                                                                                 
Gestión y seguimiento a la atención del 100% de los requerimientos  demandados por la población víctima del conflicto armado (ene-julio/2015):  95.209
Acciones:
-Orientación a 10 usuarios respecto al proceso de portabilidad y traslado de municipio. Verificación de estado de afiliación de población victima que requiere de atención psicosocial de 59 personas. Se entregó segundo informe de la ejecución de recursos y reporte de atenciones de población sin aseguramiento.
 - Contratación ESE: Apoyo y asistencia a dos reuniones con Vista Hermosa y San Cristobal para aclarar competencias y ruta de atención. Se envió la primera semana el Anexo 2 a los referentes de Atención al usuario. Se realizaron aportes para aclaraciones en la implementación del Anexo 2 por parte de las ESE. .
Capacitación: 125 personas capacitadas en la implementación del Anexo 2 para la atención de la población pobre no asegurada.</t>
    </r>
  </si>
  <si>
    <r>
      <rPr>
        <b/>
        <sz val="11"/>
        <color indexed="8"/>
        <rFont val="Tahoma"/>
        <family val="2"/>
      </rPr>
      <t xml:space="preserve">JULIO/ 2015                               </t>
    </r>
    <r>
      <rPr>
        <sz val="11"/>
        <color indexed="8"/>
        <rFont val="Tahoma"/>
        <family val="2"/>
      </rPr>
      <t xml:space="preserve">                                                                 
Fuente: Base de Datos RIPS (Registro individual de Prestación de Servicios) 2015 - SDS, poblacion Víctima del Conflicto Armado. 
Información reportados por las ESE RED Adscrita, IPS RED Complementaria e IPS RED Urgencias, 
Validado por la SDS,  con corte de recepcion  JULIO de 2015</t>
    </r>
  </si>
  <si>
    <r>
      <rPr>
        <b/>
        <sz val="11"/>
        <color indexed="8"/>
        <rFont val="Tahoma"/>
        <family val="2"/>
      </rPr>
      <t xml:space="preserve">JULIO / 2015    </t>
    </r>
    <r>
      <rPr>
        <sz val="11"/>
        <color indexed="8"/>
        <rFont val="Tahoma"/>
        <family val="2"/>
      </rPr>
      <t xml:space="preserve">                                                   
Gestión y seguimiento a la atención del 100% de los requerimientos demandados por la población escolar:
 Enero - junio de 2015
 Se  realizan  2 desembolsos por un valor total de $470.000.000 que equivale al 100% del valor del convenio.                                         
La matriz de consolidación de cuentas rádicadas por las ESE e IPS, permite el seguimiento financiero, del valor facturado en bruto por concepto de accidente escolar que a la fecha por ESE es $330.772.394 y por IPS es $38.354.232, para un total de $369.126.626.                                   
Se garantizó el perfil del técnico financiero que realizó actividades administrativas, financieras y operativas por valor de $23.261.000.                                                            
Sumados los honorarios del Técnico financiero y las cuentas recibidas, el total de ejecución del Convenio Interadministrativo Escolar 3042/2013 con corte a Junio es de $392.387.626.                                                                   
El total de estudiantes atendidos desde la fecha de inicio del convenio escolar 3042/2013 es 2.841. (2.600 niños hacen parte de los atendidos en la Red Pública y 241 en la Red Complementaria).                                                                                                                                                                                                                       </t>
    </r>
  </si>
  <si>
    <r>
      <rPr>
        <b/>
        <sz val="11"/>
        <color indexed="8"/>
        <rFont val="Tahoma"/>
        <family val="2"/>
      </rPr>
      <t xml:space="preserve">JULIO/ 2015   </t>
    </r>
    <r>
      <rPr>
        <sz val="11"/>
        <color indexed="8"/>
        <rFont val="Tahoma"/>
        <family val="2"/>
      </rPr>
      <t xml:space="preserve">                                                                    
Para el Nuevo Convenio Interadministrativo 3042/2013 existe un retraso en la generación de las certificaciones por parte de la firma auditora, lo cual genera un retraso en el pago de las ESE e IPS.                                                                                                                                                              </t>
    </r>
  </si>
  <si>
    <r>
      <rPr>
        <b/>
        <sz val="11"/>
        <color indexed="8"/>
        <rFont val="Tahoma"/>
        <family val="2"/>
      </rPr>
      <t xml:space="preserve">JULIO /2015            </t>
    </r>
    <r>
      <rPr>
        <sz val="11"/>
        <color indexed="8"/>
        <rFont val="Tahoma"/>
        <family val="2"/>
      </rPr>
      <t xml:space="preserve">                                                                                     
Se gestionó y realizó seguimiento al 100% de los requerimientos
Enero a Julio 2015: 
Se tramitaron 8886 oficios respecto a las  acciones de tutelas, entre las cuales se proyectaron 
Medidas provisionales,  840
Orden cumplimiento fallos de primera instancia 1740, 
Orden cumplimiento fallos de segunda instancia 209, 
Seguimientos de cumplimientos de fallos de primera instancia 1750 , 
Seguimientos de cumplimientos fallos de segunda instancia 36, 191 
Acciones frente al desacato, 51 oficios en contestación a entes de control y 
Oficios informativos de las IPS y EPS-S. 4069
</t>
    </r>
  </si>
  <si>
    <r>
      <rPr>
        <b/>
        <sz val="11"/>
        <color indexed="8"/>
        <rFont val="Tahoma"/>
        <family val="2"/>
      </rPr>
      <t xml:space="preserve">JULIO /2015                 </t>
    </r>
    <r>
      <rPr>
        <sz val="11"/>
        <color indexed="8"/>
        <rFont val="Tahoma"/>
        <family val="2"/>
      </rPr>
      <t xml:space="preserve">                                                                              
Se han incrementado los incidentes de desacato sobre todo por el incumplimiento de la EPS-S CAPRECOM, aun así la SDS realiza el tramite pertinente para que no se vean vulnerados los derechos de los pacientes. Se remitieron los pacientes a Caprecom para que alli les  brindaran la solución. Se solicita informacion via email con las ultimas actuaciones frente al paciente y asi mismo la respectiva solicitud de autorizar lo que en su momento requieren los accionantes y asi dar solucion a tantas barreraas de acceso que se ven sometidos los usuarios.</t>
    </r>
  </si>
  <si>
    <r>
      <rPr>
        <b/>
        <sz val="11"/>
        <color indexed="8"/>
        <rFont val="Tahoma"/>
        <family val="2"/>
      </rPr>
      <t>JULIO /2015</t>
    </r>
    <r>
      <rPr>
        <sz val="11"/>
        <color indexed="8"/>
        <rFont val="Tahoma"/>
        <family val="2"/>
      </rPr>
      <t xml:space="preserve">
DIFICULTADES                                                                                                                                                                                                                                                              
La no respuesta de las 106 IPS auditadas a las solicitudes de la SDS que tienen como propósito conciliar el resultado de la auditoría  de cuentas, ha generado, de manera continua y sostenida, la no continuidad,  del  trámite de reconocimiento y pago, en los casos a que haya lugar a ello, hasta tanto no se formalice su resultado y en consecuencia no ha sido posible la terminación formal del proceso de auditoría y de conciliación de cuentas.                                                                                                                                                                         
El no contar con la totalidad de puestos de trabajo y equipos de computo para todos los contratistas.                                                                                                                           
El no contar con un proceso de escaneo de las facturas y recobros presentados por las IPS y EPSS, no permite tener un archivo sistematizado, organizado lo que dificulta  el desarrollo normal  de las labores propias del Grupo.                                                                                                                                                                                                       
SOLUCIONES                                                                                                                                                                                                                                                               
En cuanto a la citación por parte de la SDS a las IPS para adelantar la Conciliación, se sigue reiterando a las IPS que aún no han conciliado.                                                                   
Respecto a los puestos de trabajo y equipos han sido solicitados dentro del proceso de reorganización y distribución de las áreas de trabajo y equipos.                                                   
Fue entregado un escaner incompleto y no se ha recibido la capacitación al personal para su manejo.</t>
    </r>
  </si>
  <si>
    <r>
      <rPr>
        <b/>
        <sz val="11"/>
        <color indexed="8"/>
        <rFont val="Tahoma"/>
        <family val="2"/>
      </rPr>
      <t>JULIO/2015</t>
    </r>
    <r>
      <rPr>
        <sz val="11"/>
        <color indexed="8"/>
        <rFont val="Tahoma"/>
        <family val="2"/>
      </rPr>
      <t xml:space="preserve">                                                                                                        
- Se realiza el compromiso de los recursos de la vigencia 2015:  $105.726.664.544   de los cuales se giraron  al cierre del periodo $23.283.496.815
- Igualmente  se realiza el  Giro de Reservas de la vigencia 2014  
</t>
    </r>
  </si>
  <si>
    <r>
      <rPr>
        <b/>
        <sz val="11"/>
        <color indexed="8"/>
        <rFont val="Tahoma"/>
        <family val="2"/>
      </rPr>
      <t>JULIO /2015</t>
    </r>
    <r>
      <rPr>
        <sz val="11"/>
        <color indexed="8"/>
        <rFont val="Tahoma"/>
        <family val="2"/>
      </rPr>
      <t xml:space="preserve">
Seguimiento a la ejecución de los recursos comprometidos con las ESE según contratos de prestación de servicios de salud para la Población Pobre No Asegurada (PPNA).</t>
    </r>
  </si>
  <si>
    <r>
      <rPr>
        <b/>
        <sz val="11"/>
        <color indexed="8"/>
        <rFont val="Tahoma"/>
        <family val="2"/>
      </rPr>
      <t>JULIO/2015</t>
    </r>
    <r>
      <rPr>
        <sz val="11"/>
        <color indexed="8"/>
        <rFont val="Tahoma"/>
        <family val="2"/>
      </rPr>
      <t xml:space="preserve">
- Se realiza la apropiación de los recursos de la vigencia 2015:  $4.160.956.181 de los cuales se giraron  al cierre del periodo $790.378.504
- Se  realiza el Giro de Reservas de la vigencia 2014 </t>
    </r>
  </si>
  <si>
    <r>
      <rPr>
        <b/>
        <sz val="11"/>
        <color indexed="8"/>
        <rFont val="Tahoma"/>
        <family val="2"/>
      </rPr>
      <t>JULIO /2015</t>
    </r>
    <r>
      <rPr>
        <sz val="11"/>
        <color indexed="8"/>
        <rFont val="Tahoma"/>
        <family val="2"/>
      </rPr>
      <t xml:space="preserve">
Gestión  del proceso precontractual con las IPS RED Complementaria para comprometer los recursos de la vigencia 2015 
Los recursos se comprometen para periodos superiores a 6 meses</t>
    </r>
  </si>
  <si>
    <r>
      <rPr>
        <b/>
        <sz val="11"/>
        <color indexed="8"/>
        <rFont val="Tahoma"/>
        <family val="2"/>
      </rPr>
      <t>JULIO /2015</t>
    </r>
    <r>
      <rPr>
        <sz val="11"/>
        <color indexed="8"/>
        <rFont val="Tahoma"/>
        <family val="2"/>
      </rPr>
      <t xml:space="preserve">                                                                                                        
- Se realiza  el compromiso  de los recursos de la vigencia 2015:  11.962.339.125   de los cuales se giraron $11.822.720.885
- Igualmente  se realiza el  Giro de Reservas de la vigencia 2014  
</t>
    </r>
  </si>
  <si>
    <r>
      <rPr>
        <b/>
        <sz val="11"/>
        <color indexed="8"/>
        <rFont val="Tahoma"/>
        <family val="2"/>
      </rPr>
      <t xml:space="preserve">JULIO /2015          </t>
    </r>
    <r>
      <rPr>
        <sz val="11"/>
        <color indexed="8"/>
        <rFont val="Tahoma"/>
        <family val="2"/>
      </rPr>
      <t xml:space="preserve">   
En proceso de firma las Resoluciones de Autorización de Giro.</t>
    </r>
  </si>
  <si>
    <r>
      <rPr>
        <b/>
        <sz val="11"/>
        <color indexed="8"/>
        <rFont val="Tahoma"/>
        <family val="2"/>
      </rPr>
      <t xml:space="preserve">JULIO /2015    </t>
    </r>
    <r>
      <rPr>
        <sz val="11"/>
        <color indexed="8"/>
        <rFont val="Tahoma"/>
        <family val="2"/>
      </rPr>
      <t xml:space="preserve">             
Gestión del 100% de los requerimientos ingresados por cada puerta de estrada al Grupo de Electivas:
Durante el mes de Julio el Grupo de Electivas dio respuesta a:
 136 casos de pacientes enviados por Correo Electrónico, 
por correo certificado se realizaron 214 oficios y 20 derechos de petición. Correspondiente a 197 pacientes pertenecientes al Fondo Financiero Distrital de Salud.
En Sirc Anexo 3
Se procesaron solicitudes de 799 usuarios. 746 de ellos en red privada autorizado 396 solicitudes que representan el 53,1% y se negaron 350 que representan el 46,9 % del total</t>
    </r>
  </si>
  <si>
    <r>
      <rPr>
        <b/>
        <sz val="11"/>
        <color indexed="8"/>
        <rFont val="Tahoma"/>
        <family val="2"/>
      </rPr>
      <t xml:space="preserve">JULIO /2015                   </t>
    </r>
    <r>
      <rPr>
        <sz val="11"/>
        <color indexed="8"/>
        <rFont val="Tahoma"/>
        <family val="2"/>
      </rPr>
      <t xml:space="preserve">
No se ha podido cumplir con el cronograma para el ajuste de la plataforma SIRC, El grupo de ingeniería de TIC ha informado que dben realizar nuevos enlaces con las bases de datos de afiliación y esto es lo que ha entorpecido el proceso. Se espera que en el mes de agosto se ponga a prueba
 </t>
    </r>
  </si>
  <si>
    <r>
      <rPr>
        <b/>
        <sz val="11"/>
        <color indexed="8"/>
        <rFont val="Tahoma"/>
        <family val="2"/>
      </rPr>
      <t xml:space="preserve">JULIO/ 2015   </t>
    </r>
    <r>
      <rPr>
        <sz val="11"/>
        <color indexed="8"/>
        <rFont val="Tahoma"/>
        <family val="2"/>
      </rPr>
      <t xml:space="preserve">                                                                                      
Enero a Julio de 2015:
Durante este periodo se ha recepcionado y radicado las facturas y recobros presentadas por las IPS Contratadas, No Contratadas y EPSS por valor de $ 35.308.758.772 pesos .                                          
Durante este periodo se auditaron 584 IPS y 21 EPSS por valor de $ 39.491.442.230 pesos.                                                                                                                                                              
Durante este periodo se conciliaron 155 IPS y 18 EPSS por valor de $ 33.712.411.456 pesos.                                                                                                                                        
Durante este periodo, se certificaron 12 IPS Contratadas y 148 IPS  Sin Contrato, por valor de $ 19.698.335.141 pesos.                                                                                                                                                                 
Durante este periodo, se han atendido 6.840 usuarios.                           
Flujo de recursos a los acreedores en cumplimiento  a la LEY 100 de 1993, DECRETO 1281 de 2002, LEY 1122 de 2007 y la LEY 1438 de 2011 y sus Decretos reglamentarios en términos de la  protección de los recursos de destinación específica para el sector salud, con base en los procesos de auditoría y de conciliación de cuentas terminado de manera conjunta, SDS – ACREEDORES DEL FFDS. - por la suma de  $ 3.107.961.329 pesos (valor facturado), con una GLOSA TOTAL del 10.4%, que representa haber protegido los recursos del SGSSS por valor de $ 323.527.513 pesos.     
</t>
    </r>
  </si>
  <si>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</si>
  <si>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</si>
  <si>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</si>
  <si>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</si>
  <si>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ASEGURAMIENTO</t>
  </si>
  <si>
    <t xml:space="preserve">PROGRAMA DEL PLAN DE DESARROLLO BOGOTA HUMANA 2012-2016:   TERRITORIOS SALUDABLES Y RED DE SALUD PARA LA VIDA DESDE LA DIVERSIDAD </t>
  </si>
  <si>
    <t>PROYECTO DE INVERSIÓN DEL PLAN DE DESARROLLO BOGOTA HUMANA 2012-2016:  ACCESO UNIVERSAL Y EFECTIVO A LA SALUD</t>
  </si>
  <si>
    <t>NUMERO
META
SEGPLAN</t>
  </si>
  <si>
    <t>PROYECTO</t>
  </si>
  <si>
    <t>TIPO DE POBLACION</t>
  </si>
  <si>
    <t>Menores a 1 año</t>
  </si>
  <si>
    <t>1 a 5 AÑOS</t>
  </si>
  <si>
    <t>6 A 13 AÑOS</t>
  </si>
  <si>
    <t>14 A 17 AÑOS</t>
  </si>
  <si>
    <t xml:space="preserve">18 A 26 AÑOS </t>
  </si>
  <si>
    <t>27 A 59 AÑOS</t>
  </si>
  <si>
    <t>60 Y MAS</t>
  </si>
  <si>
    <t>Sin información</t>
  </si>
  <si>
    <t>TOTAL</t>
  </si>
  <si>
    <t>META</t>
  </si>
  <si>
    <t>Eje 
Estructurante</t>
  </si>
  <si>
    <t>Eje</t>
  </si>
  <si>
    <t>Objetivo</t>
  </si>
  <si>
    <t>Meta</t>
  </si>
  <si>
    <t>Ejecutado 2015</t>
  </si>
  <si>
    <t>Hombres</t>
  </si>
  <si>
    <t>Mujeres</t>
  </si>
  <si>
    <t>e04o01m01</t>
  </si>
  <si>
    <t>e04o01m01-617</t>
  </si>
  <si>
    <t xml:space="preserve">Promoción  Social </t>
  </si>
  <si>
    <t>04</t>
  </si>
  <si>
    <t>01</t>
  </si>
  <si>
    <t>Garantizar a 1.678.622 habitantes de Bogotá, Distrito Capital, el acceso efectivo al Régimen Subsidiado del Sistema General de Seguridad Social en Salud</t>
  </si>
  <si>
    <t>1.278.622 personas afiliadas en régimen subsidiado, con fecha de corte a 31/dic/2011</t>
  </si>
  <si>
    <t>Número de personas afiliadas en régimen subsidiado (unificadas)/total población susceptible de ser afiliada al régimen subsidiado en el D.C.</t>
  </si>
  <si>
    <r>
      <rPr>
        <b/>
        <sz val="9"/>
        <color indexed="8"/>
        <rFont val="Calibri"/>
        <family val="2"/>
      </rPr>
      <t>JULLIO/ 2015</t>
    </r>
    <r>
      <rPr>
        <sz val="9"/>
        <color indexed="8"/>
        <rFont val="Calibri"/>
        <family val="2"/>
      </rPr>
      <t xml:space="preserve">
Se continua con el  desarrollo de  la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204.648  usuarios, a los cuales se dio orientación y apoyo en Aseguramiento en Salud,  distribuidos así: Enero: 23.271 -  Febrero: 33.745 - Marzo: 30.199  - Abril: 26.604 - Mayo: 27.601 - Junio: 26.659 - Julio: 36.569</t>
    </r>
    <r>
      <rPr>
        <sz val="9"/>
        <rFont val="Calibri"/>
        <family val="2"/>
      </rPr>
      <t xml:space="preserve">
Durante el periodo comprendido del 1 al 31 de Julio de 2015, se atendieron 36.569 usuarios en 16 Localidades de la Ciudad de Bogotá en donde se realizó presencia permanente en Hospitales de la red Pública, CADES y SÚPERCADES, EPS-S, Centros Dignificar,Territorios,Colegios y eventos programados, se destaca la Localidad de ENGATIVA  con 6.344 usuarios equivalente al 17% del total; al igual que el punto de CAMI FERIAS  con 1.196  correspondiente al 3.3%  del total de los ciudadanos orientados y direccionados por el grupo de Promotores de Aseguramiento en Salud, de la ciudad de Bogotá.
De los 36.569 usuarios  atendidos: 19.364 , el 53% fueron orientados por los Promotores de Aseguramiento con el fin de dar respuesta oportuna a los usuarios en los diferentes puntos de atención, 7.713 usuarios 21% han sido direccionados en el proceso de Promoción de la Afiliación en donde se direccionaron a realizar la vinculación a una EPSS y 2.882 ciudadanos fueron registrados para el proceso de Traslado entre EPSS y/o Municipios que representa el  8% del total de la población atendida.
</t>
    </r>
    <r>
      <rPr>
        <sz val="8"/>
        <color indexed="8"/>
        <rFont val="Calibri"/>
        <family val="2"/>
      </rPr>
      <t xml:space="preserve">POBLACIONES ESPECIALES y OTRAS POBLACIONES PRIORITARIAS:  En el periodo se participa en los diferentes espacios a nivel Distrital  con el fin de desarrollar estrategias mancomunadas que permitan el ingreso de la población al régimen subsidiado en salud, tales como:
1. Participación en las Reuniones realizadas en SDS- DIRECCION DE ASEGURAMIENTO y en la Alcaldía Mayor de Bogotá para el  seguimiento a las actividades contempladas en el ACUERDO DE VOLUNTADES firmado por SDS- CARCEL BUEN PASTOR- ICBF- SECRETARIA DE INTEGRACION SOCIAL, que busca la atención de las mujeres gestantes y maternas recluidas en este establecimiento carcelario así como de los niños menores de tres años.
2. Participación reunión tema habitante de la calle con EPSS CAPITAL SALUD y hospital del sur.
3. Participación videoconferencia MINISTERIO DE SALUD tema estrategia de afiliación con población víctima del conflicto armado
4. Capacitación a referentes etnias de hospitales y proyecto especial de la Subsecretaría de Salud Pública en afiliación población indígena, movilidad y portabilidad en el SGSSS
5. Recibo y Procesamiento listados censales CARCEL DISTRITAL mes de mayo, DESMOVILIZADOS mes de junio habitante de la calle mes de junio
</t>
    </r>
  </si>
  <si>
    <r>
      <rPr>
        <b/>
        <sz val="9"/>
        <color indexed="8"/>
        <rFont val="Calibri"/>
        <family val="2"/>
      </rPr>
      <t>JULIO / 2015</t>
    </r>
    <r>
      <rPr>
        <sz val="9"/>
        <color indexed="8"/>
        <rFont val="Calibri"/>
        <family val="2"/>
      </rPr>
      <t xml:space="preserve">
Al cierre del periodo,  se garantizó  a 1.292.790 habitantes de Bogotá, Distrito Capital, el acceso efectivo al Régimen Subsidiado del Sistema General de Seguridad Social en Salud (Fuente: BDUA 30/julio/2015).
La inversión aproximada corresponde a $510,578,102,412,  </t>
    </r>
    <r>
      <rPr>
        <b/>
        <sz val="8"/>
        <rFont val="Calibri"/>
        <family val="2"/>
      </rPr>
      <t xml:space="preserve"> </t>
    </r>
    <r>
      <rPr>
        <sz val="8"/>
        <rFont val="Calibri"/>
        <family val="2"/>
      </rPr>
      <t>con recursos de la presente vigencia,  de acuerdo con los  líneamientos establecidos por la normatividad vigente del Ministerio de Salud y de la Protección Social,   (Ley 1438 de 2011,  Resolución 5968 del 31/dic/2014), por lo cual el valor de inversión corresponde a un dato preliminar. 
NOTA.   La UPC - aplicada en la Liquidación Mensual de Afiliados para el periodo es  la establecida por El Ministerio  de Salud  y Proteccion Social mediante la Resolución No 5968 del 31/dic/2014  "Por la cual fijo el valor de la UPC en $677.044,80, para la aplicación de la prueba piloto de igualación de la UPC del Régimen Subsidiado al Contributivo".  Sin embargo se aclara que la liquidación mensual se realizá de a cuerdo a cada grupo etario establecido en la misma.
INFANCIA  (Menores de 5 años)
Al cierre del periodo se garantiza a 112.692 niños y niñas menores de cinco años habitantes de Bogotá, Distrito Capital, el acceso efectivo al Régimen Subsidiado del Sistema General de Seguridad Social en Salud (Fuente: BDUA 30/JULIO/2015).   Las  diferencias entre los periodos,  pueden ser referida al traslado de los padres  entre los régimenes contributivo y  subsidiado,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Para el Aseguramiento de esta población la SDS adicional a las estrategias establecidas para la población en general anteriormente expuestas,  se desarrollaron durante el periodo las siguientes acciones:
Para este mes respecto al seguimiento a la afiliación del recién nacido, se cuentan con la actualización de los resultados del seguimiento a la afiliación  del recién nacido para el consolidado del año 2014 y los resultados del primer corte del año 2015 correspondiente a enero a abril de 2015.
Se logra la revisión del seguimiento a las bases de afiliación del recién nacido de 7 de las 12 EAPB que han enviado información y  Respecto al cumplimiento del indicador de afiliación del recién nacido se evidencia el 7 de las 22 EAPB presentan un cumplimiento Optimo es decir el 33% (Sanitas, Famisanar, Cruz Blanca, Compensar SOS, Ecopetrol y Unisalud), 
Los resultados de seguimiento a la afiliación del recién nacido para el consolidado del año 2014, el cual incluye los cortes Junio, septiembre, noviembre y Diciembre  de 2014, para el mes de julio presentan un cambio ya que se evidencia que 12 de las 21 EAPB se encuentran en rango regular o superior, es decir el 57% del total de las EAPB que operan en Bogotá. (12 EAPB: Nueva EPS, Sanitas, Famisanar, Aliansalud, Cruz Blanca, Cafesalud, Sura, Coomeva, Salud Total, Magisterio, Ecopetrol y Unisalud) se encuentran en rango superiores al Deficiente. Además 7 de las 21 se encuentran en rango deficiente es decir el 33% (7 EAPB: Saludcoop, SOS, Saludvida, FFMM, Unicajas, capital salud y Caprecom) y 2 EAPB correspondiente al 10% del total de EAPB. (2 EAPB: Compensar y Policía)
TOTAL RECURSOS PROYECTADOS 2015:   $138.578.653.382   (Se precisa que son cifras proyectadas que varían con el cambio del valor de la UPC y los cambios en las edades de la población, lo anterior  teniendo en cuenta que el Ministerio de Salud y Protección Social fija el valor de la UPC por grupo etario)
La inversión aproximada del periodo corresponde a  $79.740.769.046  con recursos de la presente vigencia (continuidad),  de acuerdo con los  líneamientos establecidos por la normatividad vigente del Ministerio de la Protección Social  (Ley 1438 de 2011, Resolución 5968 del 31/12/2014 ), por lo cual el valor de inversión corresponde a un dato preliminar. 
NOTA.   La UPC - aplicada en la Liquidación  Mensual de Afiliados para el periodo es de $1.213.027,20 (valor ponderado por grupo etario),  de acuerdo a lo establecido por El Ministerio  de Salud  y Proteccion Social mediante la Resolución No 5968 del 31/dic/2014 por la cual "Fija el valor de la UPC  para la aplicación de la prueba piloto de igualación de la UPC del Régimen Subsidiado al Contributivo". Sin embargo se aclara que la liquidación mensual se realizá de a cuerdo a cada grupo etario establecido en la misma.
POBLACIONES ESPECIALES
Al cierre del periodo continuan afiliados 105.234 personas Victimas del conflicto armado al régimen subsidiado en salud, de acuerdo al reporte de la BDUA (Activos -30/julio/2015).    Las diferencia  que se presentan entre los periodos,  pueden ser referidas a traslados a otros municipios,  traslado entre los  régimenes contributivo - subsidiado,  igualmente   el Ministerio de Salud y Protección Social  continua mes a mes   realizando una depuración de la BDUA de acuerdo a lo establecido en la  Resolución 2199/jun/2013 "Por la cual se define el proceso de depuración de los registros de afiliados repetidos en la Base de Dastos Unica de Afiliados -BDUA-" 
La inversión aproximada es de $41.561.410.615, con recursos de la presente vigencia (continuidad),  de acuerdo a los  líneamientos establecidos por la normatividad vigente del Ministerio de la Protección Social,  (Ley 1438 de 2011, Resolución 5968 del 31/2014), por lo cual el valor  corresponde a un dato preliminar.
NOTA.   La UPC - aplicada en la Liquidación  Mensual de Afiliados para el periodo es la establecida por  El Ministerio  de Salud  y Proteccion Social mediante la Resolución No 5968 del 31/dic/2014 fijo el valor de la UPC en $677.044,80, para la aplicación de la prueba piloto de igualación de la UPC del Régimen Subsidiado al Contributivo.  Sin embargo se aclara que la liquidación mensual se realizá de a cuerdo a cada grupo etario establecido en la misma.
1. En la Reunión para el seguimiento de las actividades contempladas en el ACUERDO DE VOLUNTADES firmado por SDS- CARCEL BUEN PASTOR- ICBF- SECRETARIA DE INTEGRACION SOCIAL, se establece compromisos con CAPRECOM EPSS e IPS contratada, para prestar las atenciones pendientes y referidas por salud pública y por la FUNDACION PADRE DAMIAN.
2. En la Reunión para el seguimiento de las actividades contempladas en el ACUERDO DE VOLUNTADES firmado por SDS- CARCEL BUEN PASTOR- ICBF- SECRETARIA DE INTEGRACION SOCIAL, CAPRECOM EPSS presenta informe de las atenciones prestadas así como la ruta de atención de gestantes y niños
2. En la reunión de habitante de la calle con EPSS CAPITAL SALUD y hospital del sur, se definen compromisos para identificar la población capitada y estrategias para la prestación del servicio a esta población.
3. En la videoconferencia MINISTERIO DE SALUD relacionada con la  estrategia de afiliación con población víctima del conflicto armado, se presenta las dificultades encontradas en el proceso de afiliación con esta población. Se aclara el proceso de implementación de la estrategia de afiliación.
4. Se capacita a referentes etnias de hospitales y proyecto especial de la Subsecretaría de Salud Pública en afiliación población indígena, movilidad y portabilidad en el SGSSS
5. Se procesa listados censales CARCEL DISTRITAL mes de mayo, DESMOVILIZADOS mes de junio habitante de la calle mes de junio
6. Durante el periodo comprendido entre ENERO a JULIO 2015 se atendieron en total 31.735  ciudadanos en los Centros Dignificar donde se hace presencia en la ciudad de Bogotá, se resalta la labor realizada en el Centro Dignificar Kennedy con 8.227 usuarios 26%, Centro dignificar de Chapinero con 6.223  equivalente al 20% y Centro Dignificar Bosa con 5.845 equivalente a 18% de los usuarios atendidos y direccionados durante este mes.</t>
    </r>
  </si>
  <si>
    <r>
      <rPr>
        <b/>
        <sz val="9"/>
        <color indexed="8"/>
        <rFont val="Calibri"/>
        <family val="2"/>
      </rPr>
      <t>JULIO / 2015</t>
    </r>
    <r>
      <rPr>
        <sz val="9"/>
        <color indexed="8"/>
        <rFont val="Calibri"/>
        <family val="2"/>
      </rPr>
      <t xml:space="preserve">
</t>
    </r>
    <r>
      <rPr>
        <sz val="8"/>
        <rFont val="Calibri"/>
        <family val="2"/>
      </rPr>
      <t xml:space="preserve">
La población reportada al cierre del periodo corresponde al  98%  (1.292.790 -  BDUA JULIO/2015) de la población del régimen subsidiado en salud por continuidad, frente a la meta de 1.313.646 establecida para el 2015 (Plan de desarrollo Bogotá Humana).  Las  diferencias entre los periodos,  pueden ser referida al traslado entre los  régimenes contributivo y  subsidiado,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t>
    </r>
    <r>
      <rPr>
        <sz val="9"/>
        <rFont val="Calibri"/>
        <family val="2"/>
      </rPr>
      <t xml:space="preserve">
INFANCIA  (Menores de 5 años) - BDUA (Activos  julio/2015)
La población de infancia al cierre, corresponde al 8,5% (112.692) frente a la meta del 2015 de (1.313.646) del plan de desarrollo "Bogotá Humana".
Frente a la meta del 2015 del 75% (114.242 de niños y niñas menores de 5 años),  el porcentaje equivale al 74% (112.692).  Las variaciones durante los periodos mensuales  pueden ser referidas a los  traslados de los padres entre los régimenes  contributivo y  subsidiado,  a traslado a otros municipios,  igualmente el Ministerio de Salud y Protección Social  mes a mes continua  realizando  una depuración de la BDUA de acuerdo a lo establecido en la  Resolución 2199/jun/2013 "Por la cual se define el proceso de depuración de los registrosde afiliados repetidos en la Base de Dastos Unica de Afiliados -BDUA-" 
1. El análisis de los resultados del seguimiento a la afiliación  del recién nacido muestran que el consolidado del año 2014, el cual incluye los cortes Junio, septiembre, noviembre y Diciembre  de 2014, y  evidencia que  12 de las 21 EAPB se encuentran en rango regular o superior, es decir el 57% del total de las EAPB que operan en Bogotá. (12 EAPB: Nueva EPS, Sanitas, Famisanar, Aliansalud, Cruz Blanca, Cafesalud, Sura, Coomeva, Salud Total, Magisterio, Ecopetrol y Unisalud) se encuentran en rango superiores al Deficiente. Ademas 7 de las 21 se encuentran en ranfgo deficiente es decir el 33% (7 EAPB: Saludcoop, SOS, Saludvida, FFMM, Unicajas, capital salud y Caprecom) y 2 EAPB correspondiente al 10% del total de EAPB. (2 EAPB: Compensar y Policia)
2. Los resultados del seguimiento a la afiliación del recién nacido para este mes corresponde a los registros enviados a las aseguradoras, los cuales para el corte Enero a Abril corresponde a un total de 31760, de los que el 17% se enviaron a Capital Salud, el 16% a Aliansalud, el 13% a Compensar, el 9% a Sanitas, Saludcoop y salud Total respectivamente. Los registros enviados a las demás EAPB, corresponden al 5% o menos respectivamente. 
POBLACIONES EPECIALES
La población desplazada al cierre del periodo corresponde a 8,01% (105.234), del total de la meta establecida para el 2015 (1.313.646).  Las variaciones entre los periodos  mensuales durante el año,  pueden ser referidos a traslados a otros municipios,  traslado entre los régimenes contributivo y  subsidiado,   igualmente   el Ministerio de Salud y Protección Social  mes a mes  continua con la depuración de la BDUA de acuerdo a lo establecido en la  Resolución 2199/jun/2013 "Por la cual se define el proceso de depuración de los registros de afiliados repetidos en la Base de Dastos Unica de Afiliados -BDUA-" 
La población de infancia (0-17 años) beneficiaría corresponde al 39% (41.403) del total de la población desplazada 
La población de (18- 60 y mas años) beneficiaría corresponde al 61% (63.831) - del total de la población desplazada 
Se actualizó la base de datos y se realizaron los respectivos cruces de acuerdo con la última información reportada:
* Contributivo BDUA - FOSYGA, corte a 30 de julio de 2015.
* Subsidiado BDUA - FOSYGA, corte a 30 de julio de 2015.
* Maestro Subsidiado SDS, corte 30 de julio de 2015.
* Base de datos SISBÉN certificada DNP, junio de 2015 (vigente a 31 de julio de 2015).
* Encuesta Distrital de Demografía y Salud (EDDS-Bogotá 2011).
* Proyección población DANE a 2015.
* DANE-SDP, Encuesta Multipropósito 2014. 
* Cruce RIPS 2014 con SISBEN corte a diciembre 2014
NOTA: Datos vigentes hasta el 10 de septiembre de 2015, después de procesar el próximo cierre del cliclo de BDUA
POBLACIONES  ESPECIALES
1. En la Reunión para el seguimiento de las actividades contempladas en el ACUERDO DE VOLUNTADES se presenta informe de las atenciones prestadas y la ruta de atención de gestantes y niños
2. En la reunión de habitante de la calle con EPSS CAPITAL SALUD y hospital del sur, se define proceso de atención de la población habitante de la calle, a través de la capitación de primer nivel con los hospitales centro oriente, Rafael uribe uribe, hospital del sur y san cristobal.
3. En la videoconferencia MINISTERIO DE SALUD se define proceso de implementación de la estrategia de afiliación.
4. Se capacita a 20 personas referentes etnias de hospitales y proyecto especial de la Subsecretaría de Salud Pública en afiliación población indígena, movilidad y portabilidad en el SGSSS
5. Se procesa listados censales CARCEL DISTRITAL mes de mayo
INFORMACION ESTADISTICA  al cierre del periodo
(Bases de Datos Sisben - BDUA - Comprobador de Derechos SDS)
 De238.662 vinculados,  de los cuales 120.065 pueden realizar la libre elección de su EPS-S
 53.045  usuarios vinculados fueron direccionados a través de la estrategia para la afiliación al SGSSS (Enero -julio/2015) 
</t>
    </r>
  </si>
  <si>
    <r>
      <rPr>
        <b/>
        <sz val="9"/>
        <color indexed="8"/>
        <rFont val="Calibri"/>
        <family val="2"/>
      </rPr>
      <t>JULIO / 2015</t>
    </r>
    <r>
      <rPr>
        <sz val="9"/>
        <color indexed="8"/>
        <rFont val="Calibri"/>
        <family val="2"/>
      </rPr>
      <t xml:space="preserve">
Las  diferencias entre los periodos,  pueden ser referida al traslado entre los  régimenes contributivo y  subsidiado,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Las encuestas SISBEN avaladas por Planeación Nacional, mantiene un atraso significativo (La última encuesta que se tiene,  esta con fecha de  junio/2015, depende del reporte de planeación nacional), Lo cual dificulta que la información al cierre del mes del periodo,  este actualizada frente a la información del SISBEN.
El total de la información que reportan las EPS-S al FOSYGA no ingresa, debido a  las glosas generadas por diferentes conceptos, lo cual dificulta tener actualizada la información al 100% frente al número real de usuarios. Se continua trabajando en las visitas de Inpección y Vigilancia la revisión de glosas.
INFANCIA
• Afiliación de recién Nacidos: El 57% de las EAPB no cumple con los estándares esperados.
***
Respecto a la meta del cuatrenio es importante tener en cuenta:
El reto de afiliación universal al Régimen Subsidiado de Salud planteado en el contexto del Plan de Desarrollo Distrital Bogotá Humana 2012 -2016, armonizado con el Plan Territorial de Salud para Bogotá D.C. para el mismo período esbozado en la meta “…Garantizar a 1.678.622 habitantes de Bogotá, Distrito Capital, el acceso efectivo al Régimen Subsidiado del Sistema general de Seguridad Social en Salud, al 2016…”, se planeó teniendo como línea de base el número de afiliados al Régimen Subsidiado de salud incluido en el maestro de afiliados con fecha de corte a 31 de diciembre de 2011 (1.278.622 afiliados), así como la población susceptible de pertenecer al Régimen Subsidiado no asegurada disponible en la base de datos de libre elección, 467.747 potenciales beneficiaros, con igual fecha de corte. Con esta información se programó un incremento anual de 100.000 afiliados para avanzar hacia la universalización del aseguramiento de la población capitalina. En su momento la meta parecía viable de alcanzar, se esperaba llegar en 2016 a 1.678.622 afiliados, Sin embargo, una vez se ajustaron las bases de datos conforme a directrices del Departamento Nacional de Planeación [DNP] y se incorporaron como potenciales beneficiarios a ciudadanos con puntajes inferiores a 54,86 puntos, encuestados por SISBEN con la Metodología III y aquellos pertenecientes a listados censales de poblaciones especiales; a diciembre 31 de 2013 el número se redujo a 260.835, obligando así a replantear las estimaciones iniciales en forma acorde con la realidad y dinámica poblacional de afiliados de la Ciudad. Por lo cual fue necesario ajustar las metas de 2015 tanto de la población en general como de infancia y adolescencia.
Por lo anterior fue necesario reevaluar las metas de infancia y adolescencia para los periodos 2015 y 2016.
·         Menores de 5 años para el año 2015:  114.242
 </t>
    </r>
  </si>
  <si>
    <r>
      <rPr>
        <b/>
        <sz val="9"/>
        <color indexed="8"/>
        <rFont val="Calibri"/>
        <family val="2"/>
      </rPr>
      <t>JULIO/ 2015</t>
    </r>
    <r>
      <rPr>
        <sz val="9"/>
        <color indexed="8"/>
        <rFont val="Calibri"/>
        <family val="2"/>
      </rPr>
      <t xml:space="preserve">
El número de afiliados paso en el  mes de JUNIO /2015   de 1.282.031  a 1.292.790 en el  mes de JULIO/2015,  de acuerdo a lo que reportó la BDUA (Activos/julio/2015)
La siguiente es la normatividad expedida por  El Ministerio de la Protección Social - Comisión de Regulación en Salud  - SDS - CRES -  La Alcaldía Mayor,  entre otras, sobre  el manejo de los recursos y el Régimen subsidiado en salud:
*  El Ministerio  de Salud  y Proteccion Social mediante la Resolución No 5968 del 31/dic/2014 fijo el valor de la UPC en $677.044,80, para la aplicación de la prueba piloto de igualación de la UPC del Régimen Subsidiado al Contributivo.
* SDS Resolucion 0092 23/ene/2015 - "Por medio de la cual se efectúa el compromiso presupuestal de los recursos del régimen Subsidiado en bogotá D.c. para la vigencia fiscal comprendida entre el 1 de enero al 31 de diciembre de 2015 y se definen mecanismos para implementar la Vigilancia y control de dichos recursos".
* SUPERINTENDENCIA NACIONAL DE SALUD / RESOLUCION 2154 DEL 30/SEP/2014 "Por la cual se levanta la medida cautelar de vigilancia especial a la Caja de Compensación Familiar de Cundinamarca COMFACUNDI EPS en su programa de Entidad Promotora de Salud del régimen Subsidiado, identificada con NIT 860.045.904-7 y se ordena la implementación de un Programa de recuperación".
- DNP - Resolución 3191 del 28/octubre/2013 "Por la cual se establecen las fechas de entrega para certificación de las Bases Brutas Municipales y Distritales del Sisbén y de publicación y envío de la Base Certificada del Sisbén".
. Supersalud - Resolución 1602 del 17/sep/2013 "Por medio de la cual se autoriza  una redistribución de la capacidad de afiliación autorizada a la Entidad Promotora de Salud CAPITAL SALUD EPSS SAS, identificada con NIT 900.298.372-9 para el Distrito Capital de Bogotá."
-  Con la expedición del Decreto 1683 de 2/ago/2013, el Gobierno Nacional le ordena a la Entidades Promotoras de Salud (EPS) garantizar a sus afiliados el acceso a los servicios de salud en una Institución Prestadora de Servicios de Salud –IPS primaria en un municipio diferente a aquél donde se encuentra afiliado, en ejercicio de la portabilidad.
- Ministerio de Salud y Protección Social  mes a mes  desde junio/2013 realizá una depuración de la BDUA de acuerdo a lo establecido en la  Resolución 2199/jun/2013 "Por la cual se define el proceso de depuración de los registros de afiliados repetidos en la Base de Dastos Unica de Afiliados -BDUA-" 
-  Resolución SDS - 8203 del 07/marzo/2013 " Por la cual se adopta el procedimiento administrativo para unificar los núcleos  familiares pertenecientes con anterioridad al régimen subsidado en salud, que tengan menores de edad sin afiliación".
- Ministerio de Salud y la Protección Social - Resolución 2321 - 17/jun/2011 "Por la cual se dictan disposiciones sobre el reporte de información de afiliación al Sistema General de Seguridad Social en Salud y al Sector Salud"
-  Acuerdo 32 del 17/05/2012 de la CRES "Por el cual se unifican los planes obligatorios de los régimenes contributivo y subsidiado a nivel nacional, para las personas de dieciocho (18) a cincuenta y nueve (59) años de edad  y se definine la unidad de pago por capitacion UPC del régimen subsidiado".
-  Acuerdo 31 del 03/05/2012 de la CRES "Por el cual se agrupa por ciclos vitales el contenido de las coberturas del Plan Obligatorio de Salud para los niños y niñas menores de 18 años contenidos en el Acuerdo 29 de 2011.
- Decreto 4962 del 30/diciembre de 2011 - Ministerio de Salud y Protección Social "Por el cual se reglamenta pacialmente el artículo 31 de la Ley 1438 de 2011"
- Ministerio de la Protección Social - Decreto No. 3830 del 12/octubre/2011 - "Por medio del cual se modifica parcialmente el Decreto 971 de 2011, modificado por el Decreto 1700 de 2011"
- La Comisión de Regulación en Salud - Acuerdo Número 27 del 11/octubre/2011, "Por el cual se unifican los Planes Obligatorios de Salud de los Regimenes Contributivo y Subsidiado a nivel nacional, para las personas de sesenta (60) y más años de edad y se modifica la Unidad de pago por Capitación UPC del régimen Subsidiado"
- Resolución  3778 de 2011 " por la cual se establecen los puntos de corte del Sisben Metodología III y se dictan otras disposiciones"
- Resolución 2320 del 17/jun/2011 "Por medio de la cual se establece el mecanismo de reporte de la información por parte de las Entidades Promotoras de Salud relacionada con los montos a girar a las Instituciones Prestadoras de Servicios de Salud y se dictan otas disposiciones"
- Resolución 2321 del 17/junio/2011 "Por la cual se dictan disposiciones sobre el reporte de la información de afiliación al Sistema General de Seguridad Social en Salud"
- Decreto 1700 del 23/mayo/2011 "Por medio del cual se modifican los Artículos 7, 8, 9 y 12 del Decreto 971 de 2011, que define el mecanismo para girar los recursos del Régimen Subsidiado a las Entidades Promotoras de Salud e Instituciones Prestadoras de Servicios de Salud".
- Resolución 1238 del 18/abril de 2011 "Por la cual se dictan disposiciones referentes al pago de los servicios de salud por parte de las Entidades Territoriales de más de cien mil (100.000) habitantes y las Entidades Promotoras de Salud a los Prestadores de Servicios de Salud"
- Decreto 971 del 31/marzo/2011 "Por medio del que se define el instrumento a través del cual el Ministerio de la Protección Social girará los recursos del Régimen Subsidiado a las Entidades Promotoras de Salud, se establecen medidas para agilizar el flujo de recursos entre EPS e instituciones Prestadoras de Servicios de Salud y se adicionan otras disposiciones"</t>
    </r>
  </si>
  <si>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</si>
  <si>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</si>
  <si>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</si>
  <si>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</si>
  <si>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</si>
  <si>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</si>
  <si>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</si>
  <si>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</si>
  <si>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</si>
  <si>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</si>
  <si>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</si>
  <si>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</si>
  <si>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</si>
  <si>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</si>
  <si>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</si>
  <si>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</si>
  <si>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e04o01m02-617</t>
  </si>
  <si>
    <t>Fortalecer el carácter público de la EPS Capital</t>
  </si>
  <si>
    <t>51% de participación pública
año 2011</t>
  </si>
  <si>
    <t>Porcentaje de la participación pública en la EPS Capital Salud (Estudio de factibilidad)</t>
  </si>
  <si>
    <r>
      <rPr>
        <b/>
        <sz val="9"/>
        <color indexed="8"/>
        <rFont val="Calibri"/>
        <family val="2"/>
      </rPr>
      <t>JULIO / 2015</t>
    </r>
    <r>
      <rPr>
        <sz val="9"/>
        <color indexed="8"/>
        <rFont val="Calibri"/>
        <family val="2"/>
      </rPr>
      <t xml:space="preserve">
 Se realiza seguimiento a los compromisos de las   mesas de depuración de cartera y flujo de recursos en cumplimiento   a la Circular 030 de sep/ 2013,  con la EPS-capital y los 22 Hospitales de la RED  
- H. Fontibón
- H. Santa Clara
- H. de Kennedy
- H. Simon Bolivar
- H. El Tunal
- H. Meisen
- H. Pablo VI Bosa
- H. San Cristobal
- H. Usaquen
- H. Vista Hermosa
- H. Rafael Uribe
- H. Tunjuelito
- H. Chapinero
- H. Suba
- H. Del Sur
- H. Bosa
- H. Centro oriente
- H. San Blas
- H. Engativa
- H. Victoria
Se espera el informe final de la firma KPMG, para dar continuidad al proceso por parte de la SDS. 
</t>
    </r>
    <r>
      <rPr>
        <sz val="9"/>
        <rFont val="Calibri"/>
        <family val="2"/>
      </rPr>
      <t xml:space="preserve">
Desde la Dirección de Aseguramiento se continua con el seguimiento a los procesos desde la evaluacion de inspección  en los que  se realiza seguimiento a los componentes de:  sistemas  de información; referencia y contrareferencia, garantía de la calidad, contratación,  atención al usuario,  flujo de recursos, protección específica y detección temprana y gratuidad.
Igualmente se realiza seguimiento a través de las mesas de flujo establecidas en la circular 30 de 2013.</t>
    </r>
  </si>
  <si>
    <t>Se encuentra en proceso el informe final por parte de la firma KPMG, por lo cual a la fecha no es posible relacionar avances significativos.</t>
  </si>
  <si>
    <t xml:space="preserve"> A la fecha se registra el 50% de avance de la meta, el cual corresponde a la contratación del estudio realizado durante el año 2014 con la firma KPMG.
En el momento se espera que la firma realice la entrega del documento para proseguir con la segunda actividad que correspon de a la evaluación del mismo  por parte de la SDS.</t>
  </si>
  <si>
    <t>e04o01m03-617</t>
  </si>
  <si>
    <t>25% 
(8 EAPB del  Régimen Subsidiado)
a 31/diciembre/2011</t>
  </si>
  <si>
    <t>Porcentaje de Empresas Administradoras de Planes de beneficio (EAPB) inspeccionadas y vigiladas con plan de mejoramiento implementado</t>
  </si>
  <si>
    <r>
      <rPr>
        <b/>
        <sz val="9"/>
        <rFont val="Calibri"/>
        <family val="2"/>
      </rPr>
      <t>JULIO/ 2015</t>
    </r>
    <r>
      <rPr>
        <sz val="9"/>
        <rFont val="Calibri"/>
        <family val="2"/>
      </rPr>
      <t xml:space="preserve">
Para el mes de  Julio   se realizaron visitas a las EPS-S de Caprecom, Capital Salud y  Unicajas  de inspección y vigilancia. 
En las  visitas  se  realizo el seguimiento a los componentes de: sistemas  de información; referencia y contrareferencia, garantía de la calidad, contratación,  atención al usuario,  flujo de recursos, protección específica y detección temprana y gratuidad para las tres EPS-S. 
Se evidencia en las visitas  que la  EPS-.S Caprecom  no garantiza la continuidad a la prestación de servicios de salud según la normatividad, no cuentan con convenio para la entrega de medicamentos de alto costo, atención domiciliaria y entrega de oxígeno, se envía reporte a la Superintendencia Nacional de Salud, así mismo se puso en conocimiento la situación de la  NO entrega de medicamentos de la EPS-S Capital Salud con sus proveedores  SYKUANY y  S&amp;M
En el componente de atención al usuario se  continúa participando en la revisión del  instrumento  para el seguimiento a los puntos de atención de EPS, el cual se utilizará tanto para régimen subsidiado como contributivo. 
100% de las EPS-S   han sido sometidas a acciones de vigilancia. - EPS-S de Caprecom, Capital Salud y  Unicajas  - EPS-C: SALUDCOOP, CAFESALUD, CRUZ BLANCA, SALUD VIDA, NUEVA EPS, SURA, COOMEVA, SALUD TOTAL, FAMISANAR, COMPENSAR, ALIANSALUD, SANITAS y S.O.S)
En el componente financiero se continúo con el seguimiento a los compromisos establecidos   en   las  mesas de depuración de cartera entre EPS y Hospitales, realizadas en el marco de la Circular 030  de sep/ 2013</t>
    </r>
    <r>
      <rPr>
        <b/>
        <sz val="9"/>
        <color indexed="10"/>
        <rFont val="Calibri"/>
        <family val="2"/>
      </rPr>
      <t xml:space="preserve">, </t>
    </r>
    <r>
      <rPr>
        <sz val="9"/>
        <rFont val="Calibri"/>
        <family val="2"/>
      </rPr>
      <t xml:space="preserve">se remitió informe a la Procuraduría Distrital del resultado,  seguimiento y los incumplimientos  de las mesas que se realizaron durante 2014 y lo corrido de 2015. 
De  igual  forma  se realizó la convocatoria para las mesas que se realizaran en el mes de agosto entre EPS e IPS Privadas.
EPS-C
Se realizó la 2ª visita inspectiva de la vigencia 2015, a las EPS S.O.S, CRUZ BLANCA, SALUDCOOP y CAFESALUD en concordancia con el cronograma establecido. 
Avance en el cumplimiento de la meta: se han visitado 13 EPS entre enero y julio (SALUDCOOP, CAFESALUD, CRUZ BLANCA, SALUD VIDA, NUEVA EPS, SURA, COOMEVA, SALUD TOTAL, FAMISANAR, COMPENSAR, ALIANSALUD, SANITAS y S.O.S) esto representa un avance de 100% hacia el cumplimiento de la meta propuesta. Se dio comienzo al segundo ciclo de visitas que incluyen el seguimiento al componente de prestación de servicios y sus subcomponentes: garantía de calidad de la atención, referencia contrarreferencia y contratación de red de prestadores así como a SIAU y a Gratuidad.
En el segundo ciclo se adiciona la inspección y la vigilancia a los componentes de sistemas de información, y protección específica y detección temprana en las EPSC. 
</t>
    </r>
  </si>
  <si>
    <r>
      <rPr>
        <b/>
        <sz val="9"/>
        <rFont val="Calibri"/>
        <family val="2"/>
      </rPr>
      <t>JULIO/ 2015</t>
    </r>
    <r>
      <rPr>
        <sz val="9"/>
        <rFont val="Calibri"/>
        <family val="2"/>
      </rPr>
      <t xml:space="preserve">
La EPS-S Caprecom amplio el recurso humano para el componente de sistemas de información en la regional Bogotá  para disminuir atrasos en el proceso de novedades. Adicionalmente, asigno dos referentes para el proceso de movilidad, (uno para el nivel central y el otro para la regional Bogotá) los cuales están en contacto permanente con los referentes de la SDS.
EPS-C
Integración del Componente de Protección Específica y Detección Temprana en el Procedimiento de IVS a las EPSC.
Integración del Componente de Sistemas de Información en el Procedimiento de IVS a las EPSC. 
Son logros en tanto los componentes se articulan e integran con el componente de prestación de servicios en pro de la restitución del derecho a los usuarios.
</t>
    </r>
  </si>
  <si>
    <r>
      <rPr>
        <b/>
        <sz val="9"/>
        <rFont val="Calibri"/>
        <family val="2"/>
      </rPr>
      <t>JULIO/ 2015</t>
    </r>
    <r>
      <rPr>
        <sz val="9"/>
        <rFont val="Calibri"/>
        <family val="2"/>
      </rPr>
      <t xml:space="preserve">
A la fecha se ha realizado el seguimiento de Inspección y Vigilancia  al 100% de las EPS- C  que corresponde a  trece (13) EPS-C   (SALUDCOOP, CAFESALUD, CRUZ BLANCA, SALUD VIDA, NUEVA EPS, SURA, COOMEVA, SALUD TOTAL, FAMISANAR, COMPENSAR, ALIANSALUD, SANITAS y S.O.S).
Igualmente a las 3 EPS-S (CAPITAL SALUD - CAPRECOM - UNICAJAS) que corresponde al 100%.
En el componente de protección específica y detección temprana se evidencia cumplimiento de actividades de inducción a la demanda a los servicios de protección específica y detección temprana correspondiente al segundo trimestre de 2015 con el siguiente resultado: 
Capital Salud: 63% de cumplimiento
Unicajas: 51% de cumplimiento
Caprecom: 33% de cumplimiento
Se realizó el respectivo requerimiento con el fin de realizar actividades y estrategias que impacten de manera positiva en el aumento de indicadores y aumentar coberturas para el próximo trimestre. 
En el componente de sistemas de información se noto para  las EPS-S Caprecom, capital salud y Unicajas, aumento  en el porcentaje de movilidad  entre regímenes. .
100% de planes de mejoramiento concertados con las EPSS fueron objeto de seguimiento 
100% de las visitas programadas fueron realizadas en las EPSS para el seguimiento a los subcomponentes de prestación de servicios (referencia contra referencia, garantía de calidad de la atención, contratación de red prestadora, SIAU, Financiero y sistemas de información).
Se asistió a la presentación de las barreras de acceso identificadas a través del SIDBA para el segundo trimestre del año en curso para lo cual se reiteró a las EPS-S la presentación del plan de mejoramiento integral para el 28 de agosto. 
87.5% de planes de mejoramiento concertados con las EPSS fueron objeto de seguimiento (Vienen de 2014). No se hizo seguimiento al plan de mejora concertado para Garantía de Calidad de la Atención dada la situación crítica en la prestación de servicios NO POS en la EPSS CAPRECOM que conllevó a la ejecución de actividades coyunturales de vigilancia.
</t>
    </r>
  </si>
  <si>
    <r>
      <rPr>
        <b/>
        <sz val="9"/>
        <rFont val="Calibri"/>
        <family val="2"/>
      </rPr>
      <t>JULIO/ 2015</t>
    </r>
    <r>
      <rPr>
        <sz val="9"/>
        <rFont val="Calibri"/>
        <family val="2"/>
      </rPr>
      <t xml:space="preserve">
Caprecom, no garantiza la continuidad a la prestación de servicios de salud según la contratación para la entrega de medicamentos de alto costo con Disfarma o algún otro distribuidor, además no hay convenio para garantizar el suministro de oxígeno y atención domiciliaria. Dicho incumplimiento  se reportó  a la Superintendencia Nacional de Salud. 
La dificultad en al área de contratación de la EPS-S Capital Salud, se mantiene, ya que los proveedores  para la entrega de medicamentos, SYKUANY y  S&amp;M no garantizan la entrega de los mismos, se establecieron acciones de contingencia donde la Gerente Regional Bogotá, hace la recepción de casos especiales, además se realiza el seguimiento día a día y reporte a la Superintendencia Nacional de Salud. 
En  el  componente de protección específica y detección temprana se continua evidenciando el incumplimiento por parte de la EPSS Unicajas en la contratación de la totalidad de los servicios  de protección específica y detección temprana con la Red Pública del D,C  como lo establece la Ley 1122 de 2007. 
Persiste incumplimiento por parte de la EPSS Caprecom  en la  entrega de la información correspondiente al formato 10 con el reporte de los pagos efectuados a la red por la prestación de servicios de protección específica y detección temprana,  información que la EPSS no reporta  desde el año 2013 a la fecha  y que pese a la reiteración en los requerimientos dados a conocer a la Superintendencia Nacional de Salud no se han tomado por dicha entidad las acciones correspondientes. 
Las EPS-S no reportan el plan de mejoramiento según barreras SIDBA de manera oportuna y de manera integral 
Caprecom presenta demora en el reporte de novedades. Esta situación  quedo  incluida en plan de mejora.
Caprecom presenta dificultades  para el reporte de novedades, debido a que no tienen  el procedimiento claro ya que los ingresos no  están cargados de manera adecuada. 
La SDS no tiene competencia para desarrollar actividades de control sobre las EPSS.
Dificultades en la consecución de transporte para realizar las visitas a las EPS-S.
La cancelación de la visita de Caprecom para el 8 de julio la cual se reprogramó.
La EPSS CAPITAL SALUD redujo el grupo profesional del área de tutelas con el consecuente incremento de desacatos y sin respuesta efectiva resolutiva por parte de la EPSS. Se remitió copia del requerimiento hecho al Representante Legal con copia a la Superintendencia Nacional de Salud.
La EPSS CAPITAL SALUD fue notificada de cierre de servicios por parte del operador AUDIFARMA por lo cual, mediante otrosí, amplió cobertura de PRESTADOR SIKUANI en Bogotá DC lo que ha conllevado a la demora en la dispensación de medicamentos a sus afiliados.
La EPSS CAPRECOM cerró presupuesto para garantizar integralidad de la atención con servicios POS y NO POS por una interpretación equívoca de la Resolución 1479 de 2015 por lo cual en el componente de Garantía de Calidad de la Atención en la EPSS CAPRECOM, las actividades no fueron inspectivas (no se hizo visita), se desarrollaron actividades de vigilancia y de concertación para la adopción de la Resolución Distrital 1016 de 2015 en la aseguradora, con el concurso de la Dirección y la Subdirección de Garantía del Aseguramiento.
</t>
    </r>
  </si>
  <si>
    <r>
      <rPr>
        <b/>
        <sz val="9"/>
        <color indexed="8"/>
        <rFont val="Calibri"/>
        <family val="2"/>
      </rPr>
      <t>JULIO/ 2015</t>
    </r>
    <r>
      <rPr>
        <sz val="9"/>
        <color indexed="8"/>
        <rFont val="Calibri"/>
        <family val="2"/>
      </rPr>
      <t xml:space="preserve">
Decreto 1683 de 2013 "#Por medio del cual se reglamentó la portabilidad".
Decreto 3047 del 27/dic/2013 "por medio del cual se establecen las reglas sobre movilidad entre regímenes para afiliados focalizados en los nivlees I y II del Sisbén.
Circular 018 del Ministerio de la Protección Social 
Circular 016 de marzo de  2014, emitida por la Superintendencia Nacional de Salud.
 LA ESP-C GOLDEN GROUP,  fue intervenida para su liquidación (Resolución 133/2015). 
Se da aplicación a la normatividad vigente. ( Ley 1438 de 2011- decreto 971 y circular 006 de 2011).
</t>
    </r>
  </si>
  <si>
    <t>e04o01m04-617</t>
  </si>
  <si>
    <t>Porcentaje de avance en el desarrollo del sistema de seguimiento de resultados en salud</t>
  </si>
  <si>
    <r>
      <rPr>
        <b/>
        <sz val="9"/>
        <rFont val="Calibri"/>
        <family val="2"/>
      </rPr>
      <t>JULIO /2015</t>
    </r>
    <r>
      <rPr>
        <sz val="9"/>
        <rFont val="Calibri"/>
        <family val="2"/>
      </rPr>
      <t xml:space="preserve">
1. Se participa en los COVE programados para el periodo,  de casos de mortalidad por enfermedad respiratoria aguda, cáncer infantil, mortalidad materna, mortalidad perinatal, morbilidad neonatal extrema, mortalidad por sífilis congénita, mortalidad por Tuberculosis y coinfección con VIH según el modelo de las demoras de Deborah Maine.
2. Diseño de instrumento para el seguimiento al componente de Protección específica y Detección Temprana a las EAPB Contributivas.
3. Se participa en la reunión de integración de los grupos de Inspección, Vigilancia y seguimiento a la gestión en salud de las  EAPB, para coordinar las visitas a las EPSC correspondiente al II ciclo, teniendo en cuenta que para este ciclo se incluyen nuevos componentes a auditar como el de Protección Específica y Detección Temprana,  revisar los instrumentos a aplicar y complementar el programa de actividades para la inspección, vigilancia y seguimiento al componente de prestación de servicios en las EPS del régimen contributivo que operan en el distrito capital vigencia 2015.
4. Visita de seguimiento a las EPS Cafesalud, Cruz Blanca, Saludcoop para el componente de Protección Específica y Detección Temprana y Enfermedades de interés en Salud Publica
5. Asistencia a mesa de trabajo en el Ministerio de Protección Social sobre las Herramientas para el seguimiento a las EAPB, Donde el Ministerrio se comprometio a remitir una información para la revisión por parte de la SDS. (A la fecha se encuentra pendiente su envío)
6. En la gestión del equipo interdirecciones para la interacción con las EAPB durante el mes de Julio se realizaron cuatro reuniones semanales en las cuales se desarrollaron los siguientes temas: 
• Revisión de la agenda para mesa de trabajo con aseguradoras el día 29 de Julio de 2015.
• Revisión de Plan de trabajo del grupo de interdirecciones para el segundo semestre 2015.
• Diseño de metodología para revisión de cumplimiento de metas propuestas en el POA 2014 para concertación de aportes al plan de desarrollo 2016 - 2020
7. El día 29 de Julio se realiza la mesa de aseguradoras con la siguiente agenda:
• Registros, Observatorios y Sistemas de Seguimiento Nacionales en Salud ROSS.
• Papel del Observatorio Nacional de Salud en la gestión del conocimiento y la información de la toma de decisiones
8. Se revisa la trazabilidad del aseguramiento de los casos que van a ser analizados en los COVES de mortalidad evitable. 
9. Se revisan las actas de los COVE consolidando las demoras encontradas en la matriz correspondiente al seguimiento de los casos analizados. 
10. Se evalúa y consolida la información enviada por las EAPB frente a la atención integral del cáncer infantil.
11. Se envía retroalimentación a las EAPB evaluadas frente a los resultados obtenidos en la evaluación de la información de atención integral de cáncer infantil, con el fin de orientar los ajustes a la información requerida, o informar el cumplimiento de los criterios mínimos esperados, según sea el caso.
12. Se participa en la reunión del Grupo interdirecciones para la enfermedad respiratoria aguda (ERA), durante la cual se prepara el Comité Distrital de Enfermedad Respiratoria Aguda.
13. Se participa en el comité Distrital ERA del mes de julio con el fin de socializar los resultados comparativos, obtenidos durante el seguimiento al Plan de Respuesta ERA, de las vigencias 2013, 2014 y 2015 presentados por las EAPB.
14. Se revisa la información frente a la atención en cáncer infantil, de Saludcoop, Cruz Blanca y Cafesalud en la visita realizada a las tres EPS y se deja como compromiso él envió de la información faltante.
15. Se revisa la información frente a la atención materno perinatal de Saludcoop, Cruz Blanca y Cafesalud en la visita realizada a las tres EPS y se deja como compromiso el envió de la información faltante.
16.  Se revisa, consolida y retroalimenta informe de criterios mínimos para la atención de personas con condiciones crónicas de CAPRECOM. 
17. Se elaboran y envían cartas de invitación a las 22 EAPB, para convocar a la 3ª mesa de trabajo, sobre el manejo integral de las personas con enfermedades huérfanas.
18. Se elaboran y envían cartas de retroalimentación con puntaje obtenido frente al cumplimiento de criterios mínimos para la atención de personas con condiciones crónicas de las EAPB Caprecom, Famisanar, Fuerzas Militares, Policía Nacional, Unisalud, Fiduprevisora, Aliansalud, Sura, Capital Salud, Salud Total.
19. Se lidera y participa en la primera mesa de aseguradoras para el manejo integral de personas con condiciones crónicas con la siguiente agenda:
• Presentación mapa de proceso de la SDS
• Procesos Misionales
• Tablero de control con calificación cumplimiento de criterios mínimos por EAPB
• Propuesta de trabajo articulado, adopción modelo de cuidados innovadores para las condiciones crónicas de la OPS.
• Propuesta simposio, para Agosto 28 de 2015.
• Varios
20. Se lidera y participa en la reunión con Aseguradoras para el abordaje integral de las enfermedades huérfanas con la siguiente agenda:
• Presentación de la caracterización de Enfermedades Huérfanas de las EAPB Capital Salud y ECOPETROL.
• Descripción de la agenda trabajada en la Mesa Técnica Distrital de enfermedades huérfanas.
• Propuesta Simposio de Enfermedades Huérfanas para el 24 de Septiembre
• Compromisos
21. Se actualiza tablero de control del cumplimiento de criterios mínimos para la atención de personas con condiciones crónicas, se incluyeron segundos informes.
OTRAS ACCIONES
1. Con relación al Plan Decenal de Salud Publica, se prosigue con el desarrollo de la ruta lógica continuado con la revisión intersectorial de la dimensión ambiental. 
2. Se avanza en la construcción de la metodología para el seguimiento de la gestión del riesgo en las EAPB y las metas del PTS a través del desarrollo de los cuatro pasos propuestos en la metodología. 
3. Para este mes respecto al seguimiento a la afiliación del recién nacido, se cuentan con la actualización de los resultados del seguimiento a la afiliación  del recién nacido para el consolidado del año 2014 y los resultados del primer corte del año 2015 correspondiente a enero a abril de 2015.
</t>
    </r>
  </si>
  <si>
    <r>
      <rPr>
        <b/>
        <sz val="9"/>
        <rFont val="Calibri"/>
        <family val="2"/>
      </rPr>
      <t>JULIO /2015</t>
    </r>
    <r>
      <rPr>
        <sz val="9"/>
        <rFont val="Calibri"/>
        <family val="2"/>
      </rPr>
      <t xml:space="preserve">
1. Se logra la participación de 13 EAPB (o sea el 59%) de las 22 que operan en el Distrito así: Ecopetrol, Famisanar, Compensar, Coomeva, Ferrocarriles, Salud Total, Unicajas, Unisalud, Caprecom, Sanitas, Cafesalud, Saludcoop y Cruz Blanca en la mesa de aseguradoras realizada el 29 de Julio de 2015.
2. Se logra la participación de las 13 ESE de primer nivel en la mesa de aseguradoras del mes de Julio siendo estas Hospital Chapinero, Hospital Usaquén, Hospital Engativá, Hospital  Suba, Hospital Rafael Uribe Uribe, Hospital  Del Sur, Hospital Fontibón, Hospital Pablo VI Bosa, Hospital Centro Oriente, Hospital de Tunjuelito, Hospital de Vista Hermosa, Hospital de San Cristóbal y Hospital de Usme.
3. Con base en la revisión de la información ajustada de las EAPB (Aliansalud, Compensar, Famisanar y Coomeva, referente a la atención integral del cáncer infantil, se logra determinar el puntaje alcanzado en la evaluación de la información para cada una de las EPS en mención.
4. Se logra la consolidación de los resultados al seguimiento realizado a las 11 EAPB que enviaron información frente a la atención del cáncer infantil 2015, para dar respuesta al Ministerio de Salud y Procuraduría General de la Nación.
5. Se logra la consolidación de los resultados al seguimiento realizado a las EAPB en la respuesta a la enfermedad respiratoria aguda, observada durante las vigencias de 2013, 2014 y primer semestre de 2015
6. Se socializan en el Comité Distrital ERA, los resultados comparativos obtenidos durante el seguimiento al plan de respuesta ERA de las vigencias 2013, 2014 y 2015.
7. Se contó con una participación del 57% de las EAPB en el Comité Distrital de ERA, entre las asistentes están: Aliansalud, SURA, Salud Total, Salud Vida, Coomeva, Famisanar, Cruz Blanca, Cafesalud, Saludcoop, Compensar, Caprecom y Sanitas.
8. Se contó con la participación de las ESE de la red Distrital en el Comité Distrital ERA   Hospital Chapinero, Hospital Meissen, Hospital Usaquén, Hospital  Suba, Hospital Rafael Uribe Uribe,  Hospital  Del Sur , Hospital La Victoria,  Hospital San Blas, Hospital Bosa II Nivel, Hospital Nazareth, Hospital Usme, Hospital Pablo VI Bosa, Hospital Fontibón y Hospital Tunjuelito.
9. Se contó con la participación en el Comité Distrital ERA de las IPS Privadas:-  Fundación Médica Mira Tu Salud, Corvesalud, Cruz Roja, Clínica El Bosque, Eusalud y Médicos Asociados.
10.  Adicionalmente se contó con la participación de otras entidades en el   Comité Distrital ERA como, Ministerio de Salud, Instituto Colombiano De Bienestar Familiar - Regional Bogotá, Secretaria Distrital de Medio Ambiente, Secretaria de Integración  Social.
11.  Con la asistencia de los participantes mencionados anteriormente, se logra brindar los resultados obtenidos durante el seguimiento al Plan de Respuesta ERA de las vigencias 2013, 2014 y 2015, donde se pudo observar que en el año 2013 tan solo el 17% de las EAPB presentaron un  plan de respuesta ERA optimo, (Salud Total, Universidad Nacional, Compensar y Sanitas), en el 2013 se realizaron asistencias técnicas  a 25 de las EAPB que operaban en el Distrito, es decir; el 88% de las aseguradoras, con el fin de orientar la elaboración del Plan y alcanzar mejores resultados en los próximos planes de respuesta, entre las EAPB que recibieron la asistencia se encuentran, (Fuerzas Militares, Fiduprevisora, Salud Vida, Aliansalud, Capital Salud, Compensar, Coomeva, Ecopetrol, Famisanar, Cruz Blanca, Saludcoop, Cafesalud, Humana vivir contributivo y subsidiado, Nueva EPS, Policía Nacional, Salud Total, Sanitas, Solsalud, S.O.S, Sura, Unicajas – Comfacundi, Universidad Nacional). 
12.  En la vigencia 2014 se observó un 47% de cumplimiento de las EAPB frente a los criterios mínimos requeridos en el plan, (Sanitas, Coomeva, Nueva EPS, Fuerzas Militares, Compensar, Universidad Nacional,  Aliansalud, Fiduprevisora y Ecopetrol) para ese año se realizaron asistencias técnicas a 6 EAPB es decir; el 27% de las 22 que para el 2014 operaban en Bogotá y por solicitud de las aseguradoras entre ellas estaban (Capital Salud, Aliansalud, Coomeva, Famisanar, Fuerzas Militares y Sanitas).
13.  Para la vigencia 2015 se observó un 55% de cumplimiento de las EAPB frente a los criterios del plan de respuesta, (Coomeva, Fuerzas Militares, Universidad Nacional, Sanitas, SURA, Compensar, Ecopetrol, Famisanar, Capital Salud, Nueva EPS y Aliansalud), en la presente vigencia se realizó asistencia técnica a Caprecom.
14.  Lo anterior con el fin de dar a conocer los resultados durante las vigencias en mención y continuar aunando esfuerzos que mejoren la respuesta integral a la enfermedad respiratoria aguda en el Distrito Capital.
15. Se logra consolidar la información del cumplimiento de criterios mínimos para la atención de personas con condiciones crónicas, en los que se incluyen segundos requerimientos de información, logrando tener datos consolidados de 20 de las 22 EAPB e incrementando el porcentaje de cumplimiento a un 91%. El total promediado para Bogotá queda en 86,4%.
16. Se logra la participación de 16 EAPB (73%) (Sanitas, Policía Nacional, Aliansalud, Compensar, Sura, Famisanar, Coomeva, Salud Total, Nueva EPA, Ferrocarriles, Fuerzas Militares, Unicajas, Magisterio – Fiduprevisora, Caprecom, Unisalud, Ecopetrol) en la reunión de Aseguradoras para el abordaje integral y retroalimentación sobre el cumplimiento de criterios mínimos para la atención de personas con condiciones crónicas.
17. Se logra la participación de 15 EAPB (68%) (Compensar, Unisalud, Ecopetrol, Saludvida, Sanitas, Sura, Ferrocarriles Nacionales, Coomeva, Nueva EPS, Capital Salud, Famisanar, Fuerzas Militares, Aliansalud, Salud total, Policía Nacional) en la 3ª reunión de Aseguradoras para el abordaje de las enfermedades huérfanas.
18. Se logra obtener tablero consolidado por línea, del cumplimiento del 91% de las EAPB (n=20) de los criterios mínimos para la atención de personas con condiciones crónicas, obteniendo un 86,4% total para Bogotá.
19. Se logra la inspección y seguimiento del componente de protección Específica y Detección temprana de las EAPB Cruz Blanca, Cafesalud y Saludcoop mediante la aplicación del instrumento diseñado para la visita de auditoría.
OTRAS ACCIONES
1. Se logra la realización de una la asistencia técnica por parte del Ministerio de salud, en la gestión del Riesgo de las EAPB a la cual asiste el equipo interdirecciones para las EAPB. El equipo interdirecciones para Plan decenal y  los diferentes referentes de programas de Salud Publica
2. Se logra que las tres EAPB de régimen subsidiado envíen el instrumento de  red de prestadores  correspondiente al II trimestre del 2015.
3. Se logra la revisión del seguimiento a las bases de afiliación del recién nacido de 7 de las 12 EAPB que han enviado información. 
</t>
    </r>
  </si>
  <si>
    <r>
      <rPr>
        <b/>
        <sz val="9"/>
        <rFont val="Calibri"/>
        <family val="2"/>
      </rPr>
      <t xml:space="preserve">JULIO /2015
</t>
    </r>
    <r>
      <rPr>
        <sz val="9"/>
        <rFont val="Calibri"/>
        <family val="2"/>
      </rPr>
      <t xml:space="preserve">
1. Se avanza al 60% en razón a que se incluyen los resultados del seguimiento al trazador de la atención integral al cáncer infantil a partir del mes de Junio de 2015
2. Frente al desempeño de las EAPB en el Plan de Respuesta ERA 2015, los resultados alcanzados en el cumplimiento de los criterios mínimos observados fueron de un 55%. durante la presente vigencia.
3. Con respecto al cumplimiento de los criterios mínimos para la atención de personas con condiciones crónicas, se obtiene que el 91% (n=20) de las EAPB ha enviado información obteniendo una evaluación PROMEDIO entre las 20 del 86.4%. Las EAPB con mayor porcentaje de cumplimiento (&gt;90%) son Capital Salud, Compensar, Famisanar, Aliansalud, Coomeva, Ecopetrol, Fiduprevisora, Unisalud, Policía Nacional y Fuerzas Militares, que corresponde al 50% (n=10) de las EAPB evaluadas
OTRAS ACCIONES
1. Los resultados de seguimiento a la afiliación del recién nacido para el consolidado del año 2014, el cual incluye los cortes Junio, septiembre, noviembre y Diciembre  de 2014, para el mes de julio presentan un cambio ya que se evidencia que 12 de las 21 EAPB se encuentran en rango regular o superior, es decir el 57% del total de las EAPB que operan en Bogotá. (12 EAPB: Nueva EPS, Sanitas, Famisanar, Aliansalud, Cruz Blanca, Cafesalud, Sura, Coomeva, Salud Total, Magisterio, Ecopetrol y Unisalud) se encuentran en rango superiores al Deficiente. Además 7 de las 21 se encuentran en rango deficiente es decir el 33% (7 EAPB: Saludcoop, SOS, Saludvida, FFMM, Unicajas, capital salud y Caprecom) y 2 EAPB correspondiente al 10% del total de EAPB. (2 EAPB: Compensar y Policía)
2. Respecto a los resultados para el año 2015 los cuales corresponden al primer corte correspondiente a Abril de 2015 se permite  observar que de las 21 EAPB a las que se les envío la base de datos correspondiente a dicho corte 12 (Sanitas, Famisanar, Cruz Blanca, Compensar SOS, Ecopetrol,  Unisalud, Cafesalud, Capital salud, Sura, Coomeva y Unicajas) han enviado información es decir el 57%
3. Respecto al cumplimiento del indicador de afiliación del recién nacido se evidencia el 7 de las 22 EAPB presentan un cumplimiento Optimo es decir el 33% (Sanitas, Famisanar, Cruz Blanca, Compensar SOS, Ecopetrol y Unisalud), 
</t>
    </r>
  </si>
  <si>
    <t xml:space="preserve">JULIO /2015
Esta dificultad permanece, pese a haber enviado comunicación interna de la Dirección de Aseguramiento a la Dirección  de Epidemiologia 25/06/2015. 
“No se ha recibido la base de datos de mortalidad por TBC de los meses de Noviembre y diciembre de 2014 para cerrar año, adicionalmente no se ha recibido ninguna base de datos de la mortalidad evitable del año 2015, lo que retrasa el proceso de verificación del aseguramiento y retroalimentación a las EAPB”.
Afiliación de recién Nacidos: Para el acumulado 2014 el 43% de las EAPB no cumple con los estándares esperados., para el corte abril 2015 ninguna EAPB que ha enviado información no cumple con los estándares. 
</t>
  </si>
  <si>
    <r>
      <rPr>
        <b/>
        <sz val="9"/>
        <rFont val="Calibri"/>
        <family val="2"/>
      </rPr>
      <t>JULIO/ 2015</t>
    </r>
    <r>
      <rPr>
        <sz val="9"/>
        <rFont val="Calibri"/>
        <family val="2"/>
      </rPr>
      <t xml:space="preserve">
Se da aplicabilidad a la normatividad vigente.   Entre otras:
LEY 715 DE 2002 
CAPITULO II-Competencias de las entidades territoriales en el sector salud
Artículo 43. Competencias de los departamentos en salud. Sin perjuicio de las competencias establecidas en otras disposiciones legales, corresponde a los departamentos, dirigir, coordinar y vigilar el sector salud y el Sistema General de Seguridad Social en Salud en el territorio de su jurisdicción, …”
LEY 1122 DE 2007  
CAPITULO IV: Del Aseguramiento
Artículo 14º. Organización del Aseguramiento. Para efectos de esta ley entiéndase por aseguramiento en salud, la administración del riesgo financiero, la gestión del riesgo en salud, la articulación de los servicios que garantice el acceso efectivo, la garantía de la calidad en la prestación de los servicios de salud y la representación del afiliado ante el prestador
LEY 1438 DE 2010
CAPÍTULO  Administración Del Régimen Subsidiado 
ARTÍCULO 29°. ADMINISTRACIÓN DEL RÉGIMEN SUBSIDIADO. Los entes territoriales administrarán el Régimen Subsidiado mediante “el seguimiento y control del aseguramiento de los afiliados dentro de su jurisdicción, garantizando el acceso oportuno y de calidad al Plan de Beneficios.
Resolución 1740 de 2008: Por la cual se dictan disposiciones relacionadas con el Sistema de Administración de Riesgos para las Empresas Promotoras de Salud-EPS del régimen contributivo y Entidades  Adaptadas previstas en el Sistema de Habilitación.
Circular 0082 de 2010: Aplicación de la Resolución  1740 de 2008 por la cual se dictan disposiciones relacionadas  con el Sistema de Administración de Riesgos –SAR-, para las Empresas Promotoras de Salud-EPS del régimen contributivo y Entidades  Adaptadas previstas en el Sistema de Habilitación.
Circular 0045 de 2011: En la que se establece los lineamientos técnicos fase IV de la resolución 1740 de 2008.
</t>
    </r>
  </si>
  <si>
    <t>e04o01m05-617</t>
  </si>
  <si>
    <t xml:space="preserve">14,2%
31/diciembre/2010
</t>
  </si>
  <si>
    <t>Cobertura de personas menores de 19 años  con atención de primera vez</t>
  </si>
  <si>
    <t>Año 2014 
La cobertura del servicio en la población menor de 19 años:  28,3% para la ciudad, 
No. Afiliados &lt; de 19 años:           1.479.636
No. Consultas de primera vez:       418.643</t>
  </si>
  <si>
    <r>
      <rPr>
        <b/>
        <sz val="9"/>
        <rFont val="Calibri"/>
        <family val="2"/>
      </rPr>
      <t>JULIO/ 2015</t>
    </r>
    <r>
      <rPr>
        <b/>
        <sz val="9"/>
        <color indexed="10"/>
        <rFont val="Calibri"/>
        <family val="2"/>
      </rPr>
      <t xml:space="preserve">
</t>
    </r>
    <r>
      <rPr>
        <sz val="9"/>
        <rFont val="Calibri"/>
        <family val="2"/>
      </rPr>
      <t xml:space="preserve">
Se envió a los referentes de salud oral los documentos en borrados de seguimiento a metas distritales de salud oral y suficiencia de sillones.
Se han entregado los pendones a las ESE, dos (2) para cada una. Está pendiente por entregar a ESE Tunjuelito.
Se ha participado con el Grupo Funcional de Salud Oral en la planeación de los temas que se desarrollaran en el VII Encuentro Distrital de Salud a realizarse en Octubre 2 de 2015, en las instalaciones de la Secretaria de Salud</t>
    </r>
  </si>
  <si>
    <r>
      <rPr>
        <b/>
        <sz val="9"/>
        <rFont val="Calibri"/>
        <family val="2"/>
      </rPr>
      <t xml:space="preserve">JUNIO/ 2015
</t>
    </r>
    <r>
      <rPr>
        <sz val="9"/>
        <rFont val="Calibri"/>
        <family val="2"/>
      </rPr>
      <t>Se culmina con  el análisis de la información remitida y se establece el resultado final de cobertura del servicio de salud oral en la población menor de 19 años para el año 2014.</t>
    </r>
    <r>
      <rPr>
        <b/>
        <sz val="9"/>
        <rFont val="Calibri"/>
        <family val="2"/>
      </rPr>
      <t xml:space="preserve">
</t>
    </r>
    <r>
      <rPr>
        <sz val="9"/>
        <rFont val="Calibri"/>
        <family val="2"/>
      </rPr>
      <t xml:space="preserve">
S</t>
    </r>
  </si>
  <si>
    <r>
      <rPr>
        <b/>
        <sz val="9"/>
        <rFont val="Calibri"/>
        <family val="2"/>
      </rPr>
      <t>JULIO /2015</t>
    </r>
    <r>
      <rPr>
        <sz val="9"/>
        <rFont val="Calibri"/>
        <family val="2"/>
      </rPr>
      <t xml:space="preserve">
Año 2014 
La cobertura del servicio en la población menor de 19 años:  28,3% para la ciudad, 
No. Afiliados &lt; de 19 años:           1.479.636
No. Consultas de primera vez:       418.643
</t>
    </r>
  </si>
  <si>
    <r>
      <rPr>
        <b/>
        <sz val="9"/>
        <color indexed="8"/>
        <rFont val="Calibri"/>
        <family val="2"/>
      </rPr>
      <t>JULIO/2015</t>
    </r>
    <r>
      <rPr>
        <sz val="9"/>
        <color indexed="8"/>
        <rFont val="Calibri"/>
        <family val="2"/>
      </rPr>
      <t xml:space="preserve">
El no envio a tiempo  el total de la información por parte de las EAPB para la   consolidación de la información para evaluar los avances del año 2014 y  obtener el dato final de la cobertura y avance de la meta.
Por cambios en el sistema de información el grupo Saludcoop no ha podido enviar la información del año 2014, la cual se espera agregar posteriormente.
</t>
    </r>
  </si>
  <si>
    <t>El monitoreo de las metas de salud oral han permitido un mayor acercamiento a las EAPB, para acompañarles en el desarrollo del servicio de salud oral en la ciudad, de tal forma que sea posible para los habitantes de Bogotá la garantía de la atención en salud oral, para de esta forma superar el estigma de pobreza y exclusión que la caries dental y la perdida prematura de dientes genera en las poblaciones más vulnerables.</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</si>
  <si>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</si>
  <si>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</si>
  <si>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</si>
  <si>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</si>
  <si>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</si>
  <si>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</si>
  <si>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</si>
  <si>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DESTINACIÓN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</si>
  <si>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</si>
  <si>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</si>
  <si>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</si>
  <si>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</si>
  <si>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</si>
  <si>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</si>
  <si>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</si>
  <si>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</si>
  <si>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DEFINITIVO</t>
  </si>
  <si>
    <t>EJECUTADO O COMPROMETIDO</t>
  </si>
  <si>
    <t>%</t>
  </si>
  <si>
    <t xml:space="preserve">Garantizar a 1.678.622 habitantes de Bogotá, Distrito Capital, el acceso efectivo al Régimen Subsidiado del Sistema general de Seguridad Social en Salud, al 2016. </t>
  </si>
  <si>
    <t>Porcentaje de avance de la Gestión administrativa para  la afiliación al régimen subsidiado en salud por continuidad, de acuerdo con la normatividad vigente.</t>
  </si>
  <si>
    <r>
      <rPr>
        <b/>
        <sz val="9"/>
        <color indexed="8"/>
        <rFont val="Calibri"/>
        <family val="2"/>
      </rPr>
      <t>JULIO/2015</t>
    </r>
    <r>
      <rPr>
        <sz val="9"/>
        <color indexed="8"/>
        <rFont val="Calibri"/>
        <family val="2"/>
      </rPr>
      <t xml:space="preserve">
Para efectos de cruce de información, se ha realizado proceso de reingeniería a los criterios usados para darle unicidad al registro que identifica a un usuario con respecto a otras bases, es decir, ahora se cuenta con 18 criterios de cruce que permiten identificar un usuario dentro de una base de datos específica aun cuando el documento de identificación haya cambiado (de tarjeta a cédula por ejemplo) optimizando el análisis de dato y la mejor orientación a los usuarios para que actualicen sus datos en las diferentes entidades en las que lo requieran.
Se actualizó la base de datos y se realizaron los respectivos cruces de acuerdo con la última información reportada:
* Contributivo BDUA - FOSYGA, corte a 31 de julio de 2015.   
* Subsidiado BDUA - FOSYGA, corte a 31 de julio de 2015.   
* Maestro Subsidiado SDS, corte 31 de julio de 2015.   
* Base de datos SISBÉN certificada DNP, junio de 2015 (vigente a 31 de julio de 2015).   
* DANE-SDP, Encuesta Multipropósito 2014.    
* Proyección población DANE a 2015.   
* Cruce RIPS 2014 con SISBEN corte a diciembre 2014   
NOTA: Datos vigentes hasta el 10 de septiembre de 2015, después de procesar el próximo cierre del cliclo de BDUA   
Durante el periodo a nivel de bases de datos, se aplicaron todos los procesos que tienen que ver con gestión de información.
Por otra parte se realizaron las siguientes actividades:
-          Cruce de Inhumados (Desarrollo de Servicios, con  corte al cierre del periodo) y cruce de certificados de defunción (remitidos por RUAF), se actualizaron estados de fallecidos en el Maestro Afiliados de la SDS y se reportaron estas novedades a BDUA
-          En SDS se avalaron los ingresos que aparecían activos en BDUA y que aún no lo estaban en el maestro Afiliados de la SDS
-          Se optimizó el proceso para realizar traslados por unificación familiar a la población afectada por la asignación directa resultado del retiro de Humana y Solsalud
-          Se generaron nuevos procedimientos informáticos para automatizar la actualización de datos por requerimientos generados en SQS y Atención al Usuario.
-          Se hizo depuración general de base de datos en cuanto a eliminar tablas de procesamiento que ya no se están usando generando antes su respectiva copia de seguridad.  Lo anterior con el fin de recuperar tamaño de almacenamiento en el servidor de bases de datos.
-          Se diseñó un procedimiento para crear bitácora de ejecuciones de actualizaciones individuales de datos  (El procedimiento se encuentra en el servidor de procesos de aseguramiento (llamado ASEG01), dicho procedimiento se llama “HISTORICO_AFILIADO”, su principal objetivo es guardar el registro de una transacción en específico en una tabla diseñada para este fin, este registro cuenta con datos como nombre de usuario que desarrolla la actividad, hora y fecha del evento y el tipo de transacción que se ejecuta.)        
Se optimizaron los diferentes procesos de cargue, cruce, validación y presentación de información reduciendo los tiempos en la actualización y reporte de información a los diferentes Actores del SGSSS y la respectiva actualización del Comprobador de Derechos de la SDS (unificación familiar como prerrequisito para ejecutar el proceso)
PROCEDIMIENTO - GIRO DE RECURSOS REGIMEN SUBSIDIADO:
</t>
    </r>
    <r>
      <rPr>
        <sz val="9"/>
        <rFont val="Calibri"/>
        <family val="2"/>
      </rPr>
      <t xml:space="preserve">
Para expedir el acto administrativo correspondiente a la vigencia fiscal 2015, el Fondo Financiero Distrital de Salud - FFDS cuenta con apropiaciones disponibles en las fuentes de financiación  Sistema General de Participacions - SGP, cajas de Compensación Familiar, Esfuerzo Propio y FOSYGA.
Respecto al giro del esfuerzo propio, el ministerio de Salud y protección Social publicó en la página Web http://www.pos.gov.co/regimensubsidiado/Paginas/default.aspx el siguiente comunicado "para garantizar un flujo óptimo de los recursos que financian el régimen subsidiado, el ministerio insta a los municipios y distritos al giro oportuno a las aseguradoras y/o prestadores de servicios de salud de los recursos de ETESA y los demás del Esfuerzo Propio municipal y departamental establecidos en las Leyes 1393 de 2010 y 1438 de 2011, desde la cuenta maestra del régimen subsidiado, hasta tanto los Ministerios de Salud y protección Social y Hacienda y Crédito Público, reglamenten el recaudo de estos recursos al FOSYGA de conformidad con lo señalado en el Decreto 4962 de 2011". Se precisa que el FOSYGA desde el mes de octubre de 2013 está recaudando y girando directamente de Coljuegos, antes ETESA, y el resto del Esfuerzo Propio se siguen girando desde el Fondo Financiero Distrital de Salud, hasta que se reglamente.
Para la Liquidación Mensual , el Ministerio de Salud y Protección Social  genera cada mes la respectiva liquidación en la página web:</t>
    </r>
    <r>
      <rPr>
        <b/>
        <sz val="9"/>
        <color indexed="10"/>
        <rFont val="Calibri"/>
        <family val="2"/>
      </rPr>
      <t>-</t>
    </r>
    <r>
      <rPr>
        <sz val="9"/>
        <rFont val="Calibri"/>
        <family val="2"/>
      </rPr>
      <t xml:space="preserve">
ENERO/15   </t>
    </r>
    <r>
      <rPr>
        <b/>
        <sz val="9"/>
        <color indexed="10"/>
        <rFont val="Calibri"/>
        <family val="2"/>
      </rPr>
      <t xml:space="preserve">        $0</t>
    </r>
    <r>
      <rPr>
        <sz val="9"/>
        <rFont val="Calibri"/>
        <family val="2"/>
      </rPr>
      <t xml:space="preserve"> -  Recursos de Esfuerzo propio /  Sin situación de fondos    $76.448.921.325 = Total   $76.448.921.325
FEBRERO/15       $12.612.033.520  -  Recursos de Esfuerzo propio /  Sin situación de fondos    $63.226.991.453 = Total  $75.839.024.973
MARZO/15       $12.612.176.000  -  Recursos de Esfuerzo propio /  Sin situación de fondos    $68.429.243.800 = Total  $81.041.419.800
ABRIL/15       $12.612.175.999  -  Recursos de Esfuerzo propio /  Sin situación de fondos    $69.490.108.511 = Total  $82.102.284.510
MAYO/15       $12.612.175.997  -  Recursos de Esfuerzo propio /  Sin situación de fondos    $69.301.746.566 = Total  $81.913.922.563
JUNIO/15       $12.610.989.864  -  Recursos de Esfuerzo propio /  Sin situación de fondos    $68.522.374.728 = Total  $81.133.364.592
JULIO/15       $12.612.176.000  -  Recursos de Esfuerzo propio /  Sin situación de fondos    $65.752.973.230 = Total  $78.365.149.230
DISTRIBUCIÓN EPS-S
CAPITAL SALUD                                    54.134.291.895   
CAPRECOM                                             12.314.465.634   
E.P.S.  FAMISANAR  LTDA.                    1.840.728.542   
COMPENSAR E.P.S.                                  1.256.869.943   
SALUD TOTAL                                               1.097.654.360   
E.P.S.  Saludcoop                                           768.301.622   
LA NUEVA EPS S.A.                                        539.024.453   
CRUZ BLANCA  EPS S.A.                               409.691.668   
EPS Y MEDICINA PREPAGADA 
SURAMERICANA S.A                                      322.782.709   
CAFESALUD EPS                                               320.873.320   
SANITAS E.P.S. S.A.                                        240.478.687   
COOMEVA E.P.S.  S.A.                                    164.166.626   
EPS Servicio Occidental de Salud  S.A. -
 EPS S.O.S. S.A.                                                    10.624.877   
ALIANSALUD E.P.S. S.A.                                     5.787.528   
ECOOPSOS                                                                 118.282   
SALUDVIDA S.A .E.P.S                                             82.038   
HUMANAVIVIR -                                                       544.991   
TOTAL LIQUIDACIÓN MINSALUD       $ 78.365.149.230   
</t>
    </r>
    <r>
      <rPr>
        <b/>
        <sz val="9"/>
        <color indexed="10"/>
        <rFont val="Calibri"/>
        <family val="2"/>
      </rPr>
      <t xml:space="preserve"> </t>
    </r>
    <r>
      <rPr>
        <sz val="9"/>
        <rFont val="Calibri"/>
        <family val="2"/>
      </rPr>
      <t xml:space="preserve">
Fuente: www.minprotecciónsocial.gov.co/salud/paginas/resumen-liquidación-mensual-de-afiliados-RS.aspx
La autorización de giro y Medio Magnético debe corresponder al valor de la columna verde, priorizando la Red Pública.  Ya que la otra parte del Esfuerzo Propio – Coljuegos,  la giró el Ministerio.</t>
    </r>
  </si>
  <si>
    <r>
      <rPr>
        <b/>
        <sz val="9"/>
        <color indexed="8"/>
        <rFont val="Calibri"/>
        <family val="2"/>
      </rPr>
      <t>JULIO / 2015</t>
    </r>
    <r>
      <rPr>
        <sz val="9"/>
        <color indexed="8"/>
        <rFont val="Calibri"/>
        <family val="2"/>
      </rPr>
      <t xml:space="preserve">
La siguiente es la normatividad expedida por  El Ministerio de la Protección Social - Comisión de Regulación en Salud  - SDS - CRES -  La Alcaldía Mayor,  entre otras, sobre  el manejo de los recursos y el Régimen subsidiado en salud:
*  El Ministerio  de Salud  y Proteccion Social mediante la Resolución No 5968 del 31/dic/2014 fijo el valor de la UPC en $677.044,80, para la aplicación de la prueba piloto de igualación de la UPC del Régimen Subsidiado al Contributivo.
* SDS Resolucion 0092 23/ene/2015 - "Por medio de la cual se efectúa el compromiso presupuestal de los recursos del régimen Subsidiado en bogotá D.c. para la vigencia fiscal comprendida entre el 1 de enero al 31 de diciembre de 2015 y se definen mecanismos para implementar la Vigilancia y control de dichos recursos".
* SUPERINTENDENCIA NACIONAL DE SALUD / RESOLUCION 2154 DEL 30/SEP/2014 "Por la cual se levanta la medida cautelar de vigilancia especial a la Caja de Compensación Familiar de Cundinamarca COMFACUNDI EPS en su programa de Entidad Promotora de Salud del régimen Subsidiado, identificada con NIT 860.045.904-7 y se ordena la implementación de un Programa de recuperación".
- DNP - Resolución 3191 del 28/octubre/2013 "Por la cual se establecen las fechas de entrega para certificación de las Bases Brutas Municipales y Distritales del Sisbén y de publicación y envío de la Base Certificada del Sisbén".
. Supersalud - Resolución 1602 del 17/sep/2013 "Por medio de la cual se autoriza  una redistribución de la capacidad de afiliación autorizada a la Entidad Promotora de Salud CAPITAL SALUD EPSS SAS, identificada con NIT 900.298.372-9 para el Distrito Capital de Bogotá."
-  Con la expedición del Decreto 1683 de 2/ago/2013, el Gobierno Nacional le ordena a la Entidades Promotoras de Salud (EPS) garantizar a sus afiliados el acceso a los servicios de salud en una Institución Prestadora de Servicios de Salud –IPS primaria en un municipio diferente a aquél donde se encuentra afiliado, en ejercicio de la portabilidad.
- Ministerio de Salud y Protección Social  mes a mes  desde junio/2013 realizá una depuración de la BDUA de acuerdo a lo establecido en la  Resolución 2199/jun/2013 "Por la cual se define el proceso de depuración de los registros de afiliados repetidos en la Base de Dastos Unica de Afiliados -BDUA-" 
-  Resolución SDS - 8203 del 07/marzo/2013 " Por la cual se adopta el procedimiento administrativo para unificar los núcleos  familiares pertenecientes con anterioridad al régimen subsidado en salud, que tengan menores de edad sin afiliación".
- Ministerio de Salud y la Protección Social - Resolución 2321 - 17/jun/2011 "Por la cual se dictan disposiciones sobre el reporte de información de afiliación al Sistema General de Seguridad Social en Salud y al Sector Salud"
-  Acuerdo 32 del 17/05/2012 de la CRES "Por el cual se unifican los planes obligatorios de los régimenes contributivo y subsidiado a nivel nacional, para las personas de dieciocho (18) a cincuenta y nueve (59) años de edad  y se definine la unidad de pago por capitacion UPC del régimen subsidiado".
-  Acuerdo 31 del 03/05/2012 de la CRES "Por el cual se agrupa por ciclos vitales el contenido de las coberturas del Plan Obligatorio de Salud para los niños y niñas menores de 18 años contenidos en el Acuerdo 29 de 2011.
- Decreto 4962 del 30/diciembre de 2011 - Ministerio de Salud y Protección Social "Por el cual se reglamenta pacialmente el artículo 31 de la Ley 1438 de 2011"
- Ministerio de la Protección Social - Decreto No. 3830 del 12/octubre/2011 - "Por medio del cual se modifica parcialmente el Decreto 971 de 2011, modificado por el Decreto 1700 de 2011"
- La Comisión de Regulación en Salud - Acuerdo Número 27 del 11/octubre/2011, "Por el cual se unifican los Planes Obligatorios de Salud de los Regimenes Contributivo y Subsidiado a nivel nacional, para las personas de sesenta (60) y más años de edad y se modifica la Unidad de pago por Capitación UPC del régimen Subsidiado"
- Resolución  3778 de 2011 " por la cual se establecen los puntos de corte del Sisben Metodología III y se dictan otras disposiciones"
- Resolución 2320 del 17/jun/2011 "Por medio de la cual se establece el mecanismo de reporte de la información por parte de las Entidades Promotoras de Salud relacionada con los montos a girar a las Instituciones Prestadoras de Servicios de Salud y se dictan otas disposiciones"
- Resolución 2321 del 17/junio/2011 "Por la cual se dictan disposiciones sobre el reporte de la información de afiliación al Sistema General de Seguridad Social en Salud"
- Decreto 1700 del 23/mayo/2011 "Por medio del cual se modifican los Artículos 7, 8, 9 y 12 del Decreto 971 de 2011, que define el mecanismo para girar los recursos del Régimen Subsidiado a las Entidades Promotoras de Salud e Instituciones Prestadoras de Servicios de Salud".
- Resolución 1238 del 18/abril de 2011 "Por la cual se dictan disposiciones referentes al pago de los servicios de salud por parte de las Entidades Territoriales de más de cien mil (100.000) habitantes y las Entidades Promotoras de Salud a los Prestadores de Servicios de Salud"
- Decreto 971 del 31/marzo/2011 "Por medio del que se define el instrumento a través del cual el Ministerio de la Protección Social girará los recursos del Régimen Subsidiado a las Entidades Promotoras de Salud, se establecen medidas para agilizar el flujo de recursos entre EPS e instituciones Prestadoras de Servicios de Salud y se adicionan otras disposiciones".
Entre otras.</t>
    </r>
  </si>
  <si>
    <t>Número de personas nuevas afiliadas en el regimen subsidiado en salud en el D.C.</t>
  </si>
  <si>
    <r>
      <t xml:space="preserve">Con corte a julio/2015,   el  Comprobador de Derechos de la SDS registra el ingreso de  109.825  usuarios  por las novedades de nacimientos, traslados, libre elección.
La BDUA - FOSYGA  reporta como ingresos  al sistema 18.133  </t>
    </r>
    <r>
      <rPr>
        <b/>
        <sz val="9"/>
        <color indexed="10"/>
        <rFont val="Calibri"/>
        <family val="2"/>
      </rPr>
      <t xml:space="preserve"> </t>
    </r>
    <r>
      <rPr>
        <sz val="9"/>
        <color indexed="8"/>
        <rFont val="Calibri"/>
        <family val="2"/>
      </rPr>
      <t xml:space="preserve">nuevos usuarios  al Régimen Subsidiado. 
Fuente: Ingresos validados por BDUA-FOSYGA en cortes mensuales, Activos julio/2015.
                 Comprobador de Derechos SDS -  julio/2015
</t>
    </r>
  </si>
  <si>
    <r>
      <rPr>
        <b/>
        <sz val="9"/>
        <rFont val="Calibri"/>
        <family val="2"/>
      </rPr>
      <t>JULIO/2015</t>
    </r>
    <r>
      <rPr>
        <b/>
        <sz val="9"/>
        <color indexed="10"/>
        <rFont val="Calibri"/>
        <family val="2"/>
      </rPr>
      <t xml:space="preserve">
</t>
    </r>
    <r>
      <rPr>
        <sz val="9"/>
        <rFont val="Calibri"/>
        <family val="2"/>
      </rPr>
      <t xml:space="preserve">
Frente a la información reportada en la BDUA  el avance sería de un 40% frente a la meta de 2015.
Con corte a julio/2015,   el  Comprobador de Derechos de la SDS registra el ingreso de  109.825   usuarios  por las novedades de nacimientos, traslados de municipio y libre elección.
La BDUA - FOSYGA  reporta como ingresos  al sistema 18.133   nuevos usuarios  al Régimen Subsidiado. 
Fuente: Ingresos validados por BDUA-FOSYGA en cortes mensuales, Activos julio/2015.
                 Comprobador de Derechos SDS -  julio/2015
Se continua con el  desarrollo de  la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204.648  usuarios, a los cuales se dio orientación y apoyo en Aseguramiento en Salud,  distribuidos así: Enero: 23.271 -  Febrero: 33.745 - Marzo: 30.199  - Abril: 26.604 - Mayo: 27.601 - Junio: 26.659 - Julio: 36.569
Durante el periodo comprendido del 1 al 31 de Julio de 2015, se atendieron 36.569 usuarios en 16 Localidades de la Ciudad de Bogotá en donde se realizó presencia permanente en Hospitales de la red Pública, CADES y SÚPERCADES, EPS-S, Centros Dignificar,Territorios,Colegios y eventos programados, se destaca la Localidad de ENGATIVA  con 6.344 usuarios equivalente al 17% del total; al igual que el punto de CAMI FERIAS  con 1.196  correspondiente al 3.3%  del total de los ciudadanos orientados y direccionados por el grupo de Promotores de Aseguramiento en Salud, de la ciudad de Bogotá.
.
De los  36.569 ciudadanos atendidos, según la estadística presentada se evidencia en primer lugar los 10.663 usuarios atendidos en los HOSPITALES DE LA RED PUBLICA   correspondiente al 29%, en segundo lugar los puntos de los TERRITORIOS  con 8.488  equivalente al 23% de la población orientada y direccionada por nuestros promotores de aseguramiento y en tercer lugar los Puntos de las EPSS CAPITAL  donde se atendieron 8.106 ciudadanos que representan el 22% del total del periodo.</t>
    </r>
  </si>
  <si>
    <r>
      <rPr>
        <b/>
        <sz val="9"/>
        <rFont val="Calibri"/>
        <family val="2"/>
      </rPr>
      <t>JULIO/2015</t>
    </r>
    <r>
      <rPr>
        <sz val="9"/>
        <rFont val="Calibri"/>
        <family val="2"/>
      </rPr>
      <t xml:space="preserve">
La estrategia de orientación, información, divulgación y acompañamiento, para garantizar la cobertura universal de la salud en el D.C.
Otros puntos de atención dentro de la estrategia son:
CENTROS DIGNIFICAR
Durante el periodo comprendido entre el 1 al 31 del mes de JULIO de 2015 se atendieron en total 5.879 ciudadanos en 7 Centros Dignificar en donde se hace presencia, de los cuales , se atendieron en orientación e información a 2.786 usuarios correspondiente al 47%,  se atendieron en Promoción de la afiliación 1.454 usuarios  correspondiente  al 25%, 572 usarios correspondiendo el 10% se direccionó para realizar orientacion de traslados entre EPS-S o municipios, del total de la población atendida en los Centros Dignificar.
TERRITORIOS
Durante el periodo comprendido entre el 1 al 31 del mes de JULIO de 2015 se atendieron en total 8.488  ciudadanos en territorios donde se hace presencia, de los cuales se atendieron en el proceso de   Orientación e información 5.694  usuarios correspondiente al 67%, 1.252 usuarios  se atendieron por Promoción de la  afiliación correspondiente al 15% de la Ciudad de Bogotá y 863 usuarios se atendieron para el proceso de Casos de emcuesta SISBEN correspondiente al 10% por el equipo de Promotores del Aseguramiento en Salud de la Estrategia de Promoción a la Afiliación.
LOCALIDAD
Durante  el periodo comprendido entre el 1 al 31 del mes de Julio de  2015, se atendieron 36.569  usuarios en 16 Localidades, se destaca  la Localidad de Engativa con 6.344 usuarios equivalente al 17% del total, seguido de la localidad de Kennedy con 4.147 usuarios atendidos equivalente al 11%, y  Ciudad Bolivar con 4.003 usuarios correspondiente a 11% del total de los ciudadanos orientados y direccionados por el grupo de Promotores de Aseguramiento en Salud, de la ciudad de Bogotá.
</t>
    </r>
  </si>
  <si>
    <t xml:space="preserve">Afiliación al régimen subsidiado de 387.040 niños, niñas y adolescentes mayores de 5 años y menores de 18 años, al 2016.
(Continuidad - BDUA)
</t>
  </si>
  <si>
    <r>
      <rPr>
        <b/>
        <sz val="9"/>
        <rFont val="Calibri"/>
        <family val="2"/>
      </rPr>
      <t>JULIO /2015</t>
    </r>
    <r>
      <rPr>
        <sz val="9"/>
        <rFont val="Calibri"/>
        <family val="2"/>
      </rPr>
      <t xml:space="preserve">
Al cierre del periodo continuan afiliados 289.916  niños y niñas en el  Régimen Subsidiado en salud en el Distrito Capital (Activos BDUA - Julio/2015),  lo cual equivale a un 92% de la meta establecida para el 2015 de 316.422, 
Las reducciones o variaciones que se presentan durante el año  pueden ser referidas a: traslados entre los  régimenes contributivo y  subsidiado, cambio de edad mayor a 18 años,  traslado a otros municipios,  igualmente el Ministerio de Salud y Protección Social   continua mes a mes  con la depuración de la BDUA de acuerdo a lo establecido en la  Resolución 2199/jun/2013 "Por la cual se define el proceso de depuración de los registros de afiliados repetidos en la Base de Dastos Unica de Afiliados -BDUA-" 
TOTAL RECURSOS PROYECTADOS 2015:   $96.368.724.907   (Se precisa que son cifras proyectadas que varían con el cambio del valor de la UPC y los cambios en las edades de la población. Lo anterior, teniendo en cuenta que el Ministerio de Salud y Protección Social fija el valor de la UPC por grupo etareo.)
La inversión aproximada al cierre del periodo corresponde a  $51.506.070.678,  con recursos de la presente vigencia (continuidad),  de acuerdo con los  líneamientos establecidos por la normatividad vigente del Ministerio de la Protección Social,  mes vencido; (Ley 1438 de 2011, Resolución 5522 del 27 de diciembre 2013 - Art. 12 ), por lo cual el valor de inversión corresponde a un dato preliminar. 
NOTA.  La UPC (ponderada ) - $304.557,60- Resolución No 5968 del 31/dic/2014 fijo el valor de la UPC en $677.044,80, para la aplicación de la prueba piloto de igualación de la UPC del Régimen Subsidiado al Contributivo. 
Sin embargo se aclara que la liquidación mensual se realizá de a cuerdo a cada grupo etario establecido en la misma
</t>
    </r>
  </si>
  <si>
    <r>
      <rPr>
        <b/>
        <sz val="9"/>
        <rFont val="Calibri"/>
        <family val="2"/>
      </rPr>
      <t>JULIO /2015</t>
    </r>
    <r>
      <rPr>
        <sz val="9"/>
        <rFont val="Calibri"/>
        <family val="2"/>
      </rPr>
      <t xml:space="preserve">
Para el Aseguramiento de esta población la SDS adicional a las estrategias establecidas para la población en general anteriormente expuestas,  se desarrollaron durante el periodo las siguientes acciones:
Se participa en los COVE programados para el mes de mayo de casos de mortalidad por enfermedad respiratoria aguda, cáncer infantil, mortalidad materna, mortalidad perinatal, morbilidad neonatal extrema, mortalidad por sífilis congénita, mortalidad por Tuberculosis y coinfección con VIH según el modelo de las demoras de Deborah Maine.
Se revisa la trazabilidad del aseguramiento de los casos que van a ser analizados en los COVES de mortalidad evitable. 
Se revisan las actas de los COVE consolidando las demoras encontradas en la matriz correspondiente al seguimiento de los casos analizados. 
Se logra la consolidación de los resultados al seguimiento realizado a las EAPB en la respuesta a la enfermedad respiratoria aguda, observada durante las vigencias de 2013, 2014 y primer semestre de 2015
Se socializan en el Comité Distrital ERA, los resultados comparativos obtenidos durante el seguimiento al plan de respuesta ERA de las vigencias 2013, 2014 y 2015.</t>
    </r>
  </si>
  <si>
    <t>Porcentaje de recursos ejecutados de IVC de la Superintendencia Nacional de Salud (Dec. 1020/2007)</t>
  </si>
  <si>
    <r>
      <rPr>
        <b/>
        <sz val="9"/>
        <color indexed="8"/>
        <rFont val="Calibri"/>
        <family val="2"/>
      </rPr>
      <t>JULIO/2015</t>
    </r>
    <r>
      <rPr>
        <sz val="9"/>
        <color indexed="8"/>
        <rFont val="Calibri"/>
        <family val="2"/>
      </rPr>
      <t xml:space="preserve">
Durante el periodo se generan las siguientes resoluciones:
Resolución 1109 del 24/JULIO/2015 "Por medio de la cual se reconoce y se ordena un pago del 0,4% a la Superintendencia Nacional de Salud mes junio/2015
El Ministerio de Salud y Protección Social el 10/marzo/2015 publicó en su página la matriz de liquidación por concepto de la cuota de Inspección, Vigilancia y Control que le corresponde pagar a Bogotá D.C. a favor de la Superintendencia Nacional de Salud por el periodo enero - diciembre/2015 por la suma de TRES MIL SEISCIENTOS CINCUENTA Y DOS MILLONES CIENTO CUARENTA Y SER MIL CIENTO CUARENTA Y CUATRO PERSOS M/CTE (3.652.146.144)., asi:
Para registrar y respaldar el giro correspondiente al mes de julio/2015, el FFDS cuenta con  el Certificado de Disponibilidad Presupuestal número 3500 del 10/julio/2015 por valor de TRESCIENTOS CUATRO MILLONES TRESCIENTOS CUARENTA  Y CINCO MIL QUINIENTOS DOCE PESOS  M/CTE ($304.345.512)  con cargo al proyecto de inversión rubro 3-3-1-14-01-02-874-107 denominado "Acceso Universal y Efectivo a la salud" del presupuesto del FFDS.</t>
    </r>
  </si>
  <si>
    <r>
      <rPr>
        <b/>
        <sz val="9"/>
        <color indexed="8"/>
        <rFont val="Calibri"/>
        <family val="2"/>
      </rPr>
      <t>JULIO/2015</t>
    </r>
    <r>
      <rPr>
        <sz val="9"/>
        <color indexed="8"/>
        <rFont val="Calibri"/>
        <family val="2"/>
      </rPr>
      <t xml:space="preserve">
En el Art. 16 del Decreto 971 del 31/marzo/2011 "Del monto total estimado de recursos destinados al Régimen Subsidiado en cada entidad territorial, el Ministerio de la Protección Social Calculará y girará mensualmente a la Superintendencia Nacional de Salud el 0.4% de los recursos, con cargo a la Subcuenta de Solidaridad del FOSYGA."
El MPS mediante el art. 119 de la Ley 1438/2011, estableció que el porcentaje de los recursos del régimen subsidiado a girar a la Supersalud se incrementa del 0,2% al 0,4%, recursos que serán girados directamente por el MPS con fuente FOSYGA.
Dicha información se registra en 2 momentos en julio y diciembre  de acuerdo a la información reportada por el Ministerio de Salud y Protección Social en la página Web en el link hhhp://wwwminsalud.gov.co/salud/paginas/recursos-inspeccion-vigilancia-y-control.aspx, en la cual publicó la liquidación por concepto de la cuota de Inspección, Vigilancia y Control que le corresponde pagar a Bogotá D.C., a favor de la Superintendencia Nacional de Salud 
Se espera por parte del  Ministerio de la Protección Social - Dirección General de la Gestión de la Demanda en Salud la información referente a los movimientos de giros realizados por esa entidad a la Superintendencia nacional de salud, lo anterior para efectos del registro de dicha partida en nuestros registros contables de los recursos pendientes.
</t>
    </r>
  </si>
  <si>
    <t>Porcentaje de recursos ejecutados del Plan de Contratación</t>
  </si>
  <si>
    <r>
      <rPr>
        <b/>
        <sz val="9"/>
        <rFont val="Calibri"/>
        <family val="2"/>
      </rPr>
      <t>JULIO/2015</t>
    </r>
    <r>
      <rPr>
        <sz val="9"/>
        <rFont val="Calibri"/>
        <family val="2"/>
      </rPr>
      <t xml:space="preserve">
Durante el periodo se realizan  las nuevas contrataciones para el periodo  2015, de acuerdo con lo establecido en el plan de contratación y a los requerimientos de la Dirección.
A la fecha se realizan compromisos por un 98% de los recursos asignados y se procede con el giro de las reservas del año 2014.
</t>
    </r>
  </si>
  <si>
    <r>
      <rPr>
        <b/>
        <sz val="9"/>
        <rFont val="Calibri"/>
        <family val="2"/>
      </rPr>
      <t>JULIO/2015</t>
    </r>
    <r>
      <rPr>
        <sz val="9"/>
        <rFont val="Calibri"/>
        <family val="2"/>
      </rPr>
      <t xml:space="preserve">
Se desarrolla todo el procedimiento  precontractual de acuerdo a los lineamientos establecidos por la Dirección Jurídica y de Contratación.</t>
    </r>
  </si>
  <si>
    <t>Fortalecer el carácter público de la EPS Capital, al 2016.</t>
  </si>
  <si>
    <t>Porcentaje de avance en la contratación del estudio de factibilidad para documentar las estrategias que permitan el fortalecimiento del caracter publico de la EPS Capital</t>
  </si>
  <si>
    <t>Se espera para el segundo semestre de 2015 el documento de la firma KPMG para proceder con el análisis del mismo por parte de la SDS y proceder.</t>
  </si>
  <si>
    <t>Porcentaje de seguimiento de los planes de mejoramiento propuestos como resultado de la evaluación</t>
  </si>
  <si>
    <r>
      <rPr>
        <b/>
        <sz val="9"/>
        <rFont val="Calibri"/>
        <family val="2"/>
      </rPr>
      <t>JULIO/2015</t>
    </r>
    <r>
      <rPr>
        <sz val="9"/>
        <rFont val="Calibri"/>
        <family val="2"/>
      </rPr>
      <t xml:space="preserve">
El avance del 100% se refleja en la  visitas de inspección y vigilancia a las  3 EPS-S  (Capital Salud - Unicajas y Caprecom) ,  realizando el seguimiento a los planes de mejora levantados anteriormente.
Se realizaron visitas a las EPS-S de Caprecom, Capital Salud y  Unicajas  de inspección y vigilancia. 
El seguimiento  se realiza a los  componentes de: sistemas  de información; referencia y contrareferencia, garantía de la calidad, contratación,  atención al usuario,  flujo de recursos, protección específica y detección temprana y gratuidad para las tres EPS-S. 
Se enfatiza  en los planes de mejora de la EPS-S Caprecom  acciones orientadas  a garantizar  la continuidad a la prestación de servicios de salud según la normatividad,  ya que, no cuentan con convenio para la entrega de medicamentos de alto costo, atención domiciliaria y entrega de oxígeno, se envía reporte a la Superintendencia Nacional de Salud, así mismo se puso en conocimiento la situación de la  NO entrega de medicamentos de la EPS-S Capital Salud con sus proveedores  SYKUANY y  S&amp;M
En el componente de atención al usuario se  continúa participando en la revisión del  instrumento  para el seguimiento a los puntos de atención de EPS, el cual se utilizará tanto para régimen subsidiado como contributivo. 
100% de las EPS-S  han sido sometidas a acciones de vigilancia.
ACTIVIDADES TRANSVERSALES en el componente de prestación de servicios o componente médico:
1. Expedición de la Resolución Distrital 1016 del primero de julio de 2015.
2. Divulgación de la Resolución Distrital 1016. Fecha: 1 de julio de 2015.
3. Reunión de socialización de la Resolución Distrital 1016 de 2015 con las EPSC y las EPSS del Distrito Capital. Fecha: 7 de julio de 2015.
4. Reunión de socialización de la Resolución Distrital 1016 de 2015 con las ESE de nivel II y III, y presentación de necesidades de servicios NO POS según histórico de recobros. Fecha: 13 de julio de 2015.
ACTIVIDADES CON EPSS en el componente de prestación de servicios o componente médico:
1. Reunión con la EPSS CAPITAL SALUD para aclarar la operación descrita en la Resolución 1016 de 2015. Fecha: 10 de julio de 2015.
2. Reunión con la EPS CAPRECOM para aclarar la operación descrita en la Resolución 1016 de 2015 y abordar la decisión interna a la aseguradora que pone en riesgo la prestación integral de servicios a sus afiliados con tutelas y con servicios NO POS aprobados por CTC. Fecha: 16 de julio de 2015.
3. Reunión con la red privada de la EPS CAPRECOM para aclarar la operación descrita en la Resolución 1016 de 2015 y abordar la decisión interna a la aseguradora que pone en riesgo la prestación integral de servicios a sus afiliados con tutelas y con servicios NO POS aprobados por CTC. Fecha: 16 de julio de 2015.
4. Reunión con la Personería Distrital para notificar la crisis existente en la prestación integral de servicios NO POS. Fecha: 30 de julio de 2015.
5. Reunión con la EPS CAPRECOM y la ESE LA VICTORIA para abordar la crisis existente en la prestación integral de servicios NO POS. Fecha: 30 de julio de 2015.
</t>
    </r>
  </si>
  <si>
    <r>
      <rPr>
        <b/>
        <sz val="9"/>
        <rFont val="Calibri"/>
        <family val="2"/>
      </rPr>
      <t>JULIO/2015</t>
    </r>
    <r>
      <rPr>
        <sz val="9"/>
        <rFont val="Calibri"/>
        <family val="2"/>
      </rPr>
      <t xml:space="preserve">
Se da aplicación a la normatividad vigente. 
- En el componente de sistemas de información se da cumplimiento a la circular 018 del Ministerio de la Protección social 
- Circular 016 de marzo de  2014, emitida por la Superintendencia Nacional de Salud.
- Ley 1438 de 2011
- Decreto 971 
- Circular 006 de 2011 
- Entre otras
- Circular 030 /2013
- Se incorporó la Resolución 247 de 2014 al Programa y a los instrumentos del componente de prestación de servicios de EAPB (Subsidiado y Contributivo).
EPS SUBSIDIADAS VIGENTES:
1. CAPITAL SALUD
2. CAPRECOM
3. UNICAJAS
La Superintendencia Nacional de Salud a la fecha no ha certificado a las firmas Interventoras, de manera que sea posible  ejecutar los recursos disponibles para la Interventoría del Régimen Subsidiado, lo cual  corresponde a  $3.519.938.000., que son de destinación específica. Se ejecutan actividades con recurso humano de la Subdirección de Garantía del Aseguramiento.</t>
    </r>
  </si>
  <si>
    <r>
      <rPr>
        <b/>
        <sz val="9"/>
        <rFont val="Calibri"/>
        <family val="2"/>
      </rPr>
      <t xml:space="preserve">JULIO /2015
</t>
    </r>
    <r>
      <rPr>
        <sz val="9"/>
        <rFont val="Calibri"/>
        <family val="2"/>
      </rPr>
      <t xml:space="preserve">
Se desarrolla todo el procedimiento  precontractual de acuerdo a los lineamientos establecidos por la Dirección Jurídica y de Contratación.</t>
    </r>
  </si>
  <si>
    <t xml:space="preserve">Diseño, implementación y evaluación del proceso de Inspección y Vigilancia (IV) de las Empresas Administradoras de Planes de Beneficios EAPB del Régimen Contributivo y regimenes especiales y excepcionales. (Ley 1438 de 2011) </t>
  </si>
  <si>
    <t>Cumplimiento de los planes de mejora propuestos</t>
  </si>
  <si>
    <r>
      <rPr>
        <b/>
        <sz val="9"/>
        <rFont val="Calibri"/>
        <family val="2"/>
      </rPr>
      <t>JULIO/2015</t>
    </r>
    <r>
      <rPr>
        <sz val="9"/>
        <rFont val="Calibri"/>
        <family val="2"/>
      </rPr>
      <t xml:space="preserve">
A la fecha se a  realizado el seguimiento de Inspección y Vigilancia  al 100% de las EPS- C  que corresponde a  TRECE (13) EPS-C   (SALUDCOOP, CAFESALUD, CRUZ BLANCA, SALUD VIDA, NUEVA EPS, SURA, COOMEVA, SALUD TOTAL, FAMISANAR, COMPENSAR, ALIANSALUD, SANITAS y S.O.S
Se realizó la 2ª visita inspectiva de la vigencia 2015, a las EPS S.O.S, CRUZ BLANCA, SALUDCOOP y CAFESALUD en concordancia con el cronograma establecido. 
Avance en el cumplimiento de la meta: se han visitado 13 EPS entre enero y julio (SALUDCOOP, CAFESALUD, CRUZ BLANCA, SALUD VIDA, NUEVA EPS, SURA, COOMEVA, SALUD TOTAL, FAMISANAR, COMPENSAR, ALIANSALUD, SANITAS y S.O.S) esto representa un avance de 100% hacia el cumplimiento de la meta propuesta. Se dio comienzo al segundo ciclo de visitas que incluyen el seguimiento al componente de prestación de servicios y sus subcomponentes: garantía de calidad de la atención, referencia contrarreferencia y contratación de red de prestadores así como a SIAU y a Gratuidad.
En el segundo ciclo se adiciona la inspección y la vigilancia a los componentes de sistemas de información, y protección específica y detección temprana en las EPSC. 
</t>
    </r>
  </si>
  <si>
    <r>
      <rPr>
        <b/>
        <sz val="9"/>
        <rFont val="Calibri"/>
        <family val="2"/>
      </rPr>
      <t>JULIO/2015</t>
    </r>
    <r>
      <rPr>
        <sz val="9"/>
        <rFont val="Calibri"/>
        <family val="2"/>
      </rPr>
      <t xml:space="preserve">
Se da aplicación a la normatividad vigente
EPS CONTRIBUTIVO A REALIZAR SEGUIMIENTO DURANTE EL 2015 CORRESPONDEN A: 
1. CAFESALUD
2. CRUZ BLANCA
3. SALUD TOTAL
4. COMPENSAR
5. FAMISANAR
6. SANITAS
7. NUEVA EPS 
8. SURA
9. COOMEVA
10. ALIANSALUD
11. SALUDVIDA 
12. SOS
13. SALUDCOOP
Nota. GOLDEN GROUP,  fue intervenida para su liquidación (Resolución 133/2015). 
La SDS no tiene competencia para desarrollar actividades de control sobre las EPSC.</t>
    </r>
  </si>
  <si>
    <t>Desarrollar  un sistema de seguimiento de resultados en salud al total de las Empresas Administradoras de Planes de Beneficio que operan en Bogotá.</t>
  </si>
  <si>
    <t xml:space="preserve">Porcentaje de recursos ejecutados del Plan de Contratación </t>
  </si>
  <si>
    <t>Porcentaje de EAPB con standares fuera del rango sujetas de inspección y vigilancia</t>
  </si>
  <si>
    <r>
      <rPr>
        <b/>
        <sz val="9"/>
        <rFont val="Calibri"/>
        <family val="2"/>
      </rPr>
      <t xml:space="preserve">JULIO/2015
</t>
    </r>
    <r>
      <rPr>
        <sz val="9"/>
        <rFont val="Calibri"/>
        <family val="2"/>
      </rPr>
      <t xml:space="preserve">
El Avance de la meta corresponde al 60%, que es el porcentaje de avance en el diseño e implementación del Sistema de Seguimiento al desempeño de las EAPB.
1. Se logra la participación de 13 EAPB (o sea el 59%) de las 22 que operan en el Distrito así: Ecopetrol, Famisanar, Compensar, Coomeva, Ferrocarriles, Salud Total, Unicajas, Unisalud, Caprecom, Sanitas, Cafesalud, Saludcoop y Cruz Blanca en la mesa de aseguradoras realizada el 29 de Julio de 2015.
2. Se logra la participación de las 13 ESE de primer nivel en la mesa de aseguradoras del mes de Julio siendo estas Hospital Chapinero, Hospital Usaquén, Hospital Engativá, Hospital  Suba, Hospital Rafael Uribe Uribe, Hospital  Del Sur, Hospital Fontibón, Hospital Pablo VI Bosa, Hospital Centro Oriente, Hospital de Tunjuelito, Hospital de Vista Hermosa, Hospital de San Cristóbal y Hospital de Usme.
Se espra la información pendiente para dar  continuidad al proceso de a consolidación  y  seguimiento de 7 trazadores: Plan de Respuesta Enfermedad Respiratoria en menores de 5 años, Atención Integral al Cáncer Infantil,  Bajo Peso al Nacer,  Atención a la Tuberculosis, Gestantes, Crónicos y Protección específica y Detección Temprana. Los resultados obtenidos en cada uno de los trazadores son los siguientes:
1) En atención integral a Gestantes, 10% no cumple con los estándares esperados (n=2)
2) Respuesta a Enfermedad Respiratoria-ERA el 5 % no cumple con los estándares esperados (n=1)
3) En Bajo peso al nacer el 10% no cumple con los estándares esperados (n=2).
4) En atención integral al cáncer infantil el 5% no cumple con los estándares esperados (n=1). 
5) Atención a la Tuberculosis el 5% no cumple con los estándares esperados (n=1).
6) En atención a personas con condiciones crónicas el 5% no cumple con los estándares esperados y el 10% (n=2) no ha enviado la información.
7) En Protección Específica y Detección temprana a sus afiliados 10% no cumple con los estándares esperados (n=2).
Las EAPB Sanitas, Famisanar, Compensar, Coomeva, Ecopetrol, Fuerzas Militares, Unisalud y Capital Salud cumplen con los 7 trazadores; las EAPB Aliansalud, Sura, Servicio Occidental de Salud y cumplen con 6 de los trazadores; Nueva EPS, Saludcoop, Cruz Blanca, Cafesalud, Fiduprevisora y Caprecom y Salud Total cumplen con 5 de los trazadores; Policía Nacional cumple con 3 trazadores; Unicajas – Comfacundi y Salud Vida cumple con un trazador.
</t>
    </r>
  </si>
  <si>
    <t xml:space="preserve">Unidades de Análisis de salud oral para la evaluación de la gestión de las EPS Contribuitvas y Subsidiadas </t>
  </si>
  <si>
    <r>
      <rPr>
        <b/>
        <sz val="9"/>
        <rFont val="Calibri"/>
        <family val="2"/>
      </rPr>
      <t>JULIO/ 2015</t>
    </r>
    <r>
      <rPr>
        <sz val="9"/>
        <rFont val="Calibri"/>
        <family val="2"/>
      </rPr>
      <t xml:space="preserve">
Se envió a los referentes de salud oral los documentos en borrados de seguimiento a metas distritales de salud oral y suficiencia de sillones.
Se han entregado los pendones a las ESE, dos (2) para cada una. Está pendiente por entregar a ESE Tunjuelito.
Se ha participado con el Grupo Funcional de Salud Oral en la planeación de los temas que se desarrollaran en el VII Encuentro Distrital de Salud a realizarse en Octubre 2 de 2015, en las instalaciones de la Secretaria de Salud
Se culmina con  el análisis de la información remitida y se establece el resultado final de cobertura del servicio de salud oral en la población menor de 19 años para el año 2014.</t>
    </r>
  </si>
  <si>
    <r>
      <rPr>
        <b/>
        <sz val="9"/>
        <rFont val="Calibri"/>
        <family val="2"/>
      </rPr>
      <t>JULIO/2015</t>
    </r>
    <r>
      <rPr>
        <sz val="9"/>
        <rFont val="Calibri"/>
        <family val="2"/>
      </rPr>
      <t xml:space="preserve">
El no envio a tiempo  el total de la información por parte de las EAPB para la   consolidación de la información para evaluar los avances del año 2014 y  obtener el dato final de la cobertura y avance de la meta.
Por cambios en el sistema de información el grupo Saludcoop no ha podido enviar la información del año 2014, la cual se espera agregar posteriormente.
</t>
    </r>
    <r>
      <rPr>
        <b/>
        <sz val="9"/>
        <color indexed="10"/>
        <rFont val="Calibri"/>
        <family val="2"/>
      </rPr>
      <t xml:space="preserve">
</t>
    </r>
  </si>
  <si>
    <t>Total general</t>
  </si>
  <si>
    <t>DIRECCIÓN DE PLANEACIÓN Y SISTEMAS
SISTEMA INTEGRADO DE GESTIÓN
CONTROL DOCUMENTAL
SEGUIMIENTO A METAS PROYECTOS DE INVERSIÓN
Codigo: 114 - PLI - FT - 062 V.01</t>
  </si>
  <si>
    <t>Elaborado por: 
Mario Ivan Albarracin Navas
Sandra Gomez Gomez
Revisado por: 
Gabriel Lozano Diaz
Aprobado por: 
Martha Liliana Cruz B
Control documental:
Planeación y Sistemas 
 Grupo – SIG</t>
  </si>
  <si>
    <t>PROGRAMA DEL PLAN DE DESARROLLO BOGOTA HUMANA 2012-2016: TERRITORIOS SALUDABLES Y RED DE SALUD PARA LA VIDA DESDE LA DIVERSIDAD</t>
  </si>
  <si>
    <t>PROYECTO DE INVERSIÓN DEL PLAN DE DESARROLLO BOGOTA HUMANA 2012-2016: ATENCION A LA POBLACIÓN POBRE NO ASEGURAD</t>
  </si>
  <si>
    <t xml:space="preserve">Promoción Social </t>
  </si>
  <si>
    <t>Mantener la cobertura con Servicios de salud a la Poblacion Pobre y Vulnerable, no asegurada del D.C.</t>
  </si>
  <si>
    <t>100% (173,661 a Mayo 2012 ) de la poblacion pobre no asegurada cubierta con servicios de salud. -informacion preliminar-</t>
  </si>
  <si>
    <t>% de población pobre no asegurada del D.C., cubierta con servicios de salud</t>
  </si>
  <si>
    <t>GESTIÓN Y SEGUIMIENTO A LOS TRAZADORES DE SERVICIOS DE SALUD, PRESTADOS A LA POBLACIÓN POBRE NO ASEGURADA 
Julio de 2015 
Atenciones del periodo durante el mes de Julio se atendieron: Población desplazada: 8829
Población subsidiada no pos: 924
Población vinculada: 133060 
Total: 142813
Fuente: Base de datos RIPS SDS, población vinculada, desplazada y atenciones no poss, datos reportados por las ESE RED Adscrita, IPS RED complementaria e IPS RED Urgencias, validado por la SDS, con corte de recepción 31 de Julio de 2015</t>
  </si>
  <si>
    <t>Julio de 2015 
Atenciones entre enero y Julio de 2015 se atendieron:
Población desplazada: 95209
Población subsidiada no pos: 37773
Población vinculada: 1006085
Total: 1139067 
Fuente: Base de datos RIPS SDS, población vinculada, desplazada y atenciones no poss, datos reportados por las ESE RED Adscrita, IPS RED complementaria e IPS RED Urgencias, validado por la SDS, con corte de recepción 31 de Julio de 2015</t>
  </si>
  <si>
    <t>Julio de 2015
El impacto alcanzado es del 100% por tratarse de un servicio por demanda. 
Fuente: Base de datos RIPS SDS, población vinculada, desplazada y atenciones no poss, datos reportados por las ESE RED Adscrita, IPS RED complementaria e IPS RED Urgencias, validado por la SDS, con corte de recepción 31 de Julio de 2015</t>
  </si>
  <si>
    <t>Julio de 2015
No registra</t>
  </si>
  <si>
    <t>DESPLAZADOS</t>
  </si>
  <si>
    <t>Julio de 2015
GESTIÓN PARA EL SEGUIMIENTO A LA ESTRATEGIA DE GRATUIDAD EN SALUD PARA LA POBLACIÓN AFILIADA AL RÉGIMEN SUBSIDIADO NIVELES 1 Y 2 DEL SISBEN.
JUNIO DE 2015 
Preliminares RIPS con corte 30/07/2015 se han realizaron atenciones a la población beneficiaria del programa de gratuidad así: 
Menores de 1 a 5 años 2490 atenciones correspondientes a 909 individuos; (Se deja el valor igual al mes de junio dado que los RIPS de julio reportan menos)
mayores de 65 años; 18232 atenciones a 3.525 individuos (datos RIPS a 31/07/2015) 
y población con Discapacidad Severa; 415 atenciones (información de acuerdo a la certificación presentada y auditada ante la Dirección de Aseguramiento (los Discapacitados severos no se pueden individualizar por que no se encuentran marcados en la base de datos RIPS de la Dirección de Planeación Sectorial ). Las mismas atenciones de Julio dado que no se han girado mas cuentas.
INFANCIA Y ADOLESCENCIA JULIO DE 2015
ATENCIONES A MENORES DE 5 AÑOS 161516 desagregados de la siguiente manera; 146813 atenciones a Vinculados con 26664 individuos; 2800 atenciones NO POSS –con 1027 individuos y 11903 atenciones a Desplazados con 2278 individuos. Atenciones que han sido realizadas con presupuesto comprometido de la vigencia 2015. 
ATENCIONES DE 5 AÑOS A 18 AÑOS :74142 atenciones a 17027 individuos de acuerdo a los siguientes conceptos: atenciones a vinculados 64655 con 14612 Individuos; por eventos NO POSS 925 atenciones a 496 individuos y Desplazados 8562 atenciones a 1919 atenciones realizadas con presupuesto de 2015. A la fecha se han comprometido recursos de 2015 por valor de $8.819.187.146 para la población menor de 18 años.</t>
  </si>
  <si>
    <t>Julio de 2015
Población potencial afiliada el Régimen Subsidiado - Gratuidad a junio de 2015 es: menores de 1 a 5 años 82286; mayores de 65 años 103087 y Población con discapacidad severa 14406 Para un total de población beneficiaria de gratuidad de 199779 personas (Fuente: * Subsidiado BDUA - FOSYGA, corte a 31 julio de 2015 . / Maestro Subsidiado SDS, corte 31 de julio de 2015.) 
INFANCIA Y ADOLESCENCIA JULIO DE 2015
ATENCIONES A MENORES DE 5 AÑOS 161516 desagregados de la siguiente manera; 146813 atenciones a Vinculados con 26664 individuos; 2800 atenciones NO POSS –con 1027 individuos y 11903 atenciones a Desplazados con 2278 individuos. Atenciones que han sido realizadas con presupuesto comprometido de la vigencia 2015. 
ATENCIONES DE 5 AÑOS A 18 AÑOS :74142 atenciones a 17027 individuos de acuerdo a los siguientes conceptos: atenciones a vinculados 64655 con 14612 Individuos; por eventos NO POSS 925 atenciones a 496 individuos y Desplazados 8562 atenciones a 1919 atenciones realizadas con presupuesto de 2015. A la fecha se han comprometido recursos de 2015 por valor de $8.819.187.146 para la población menor de 18 años.</t>
  </si>
  <si>
    <t xml:space="preserve">Julio de 2015
Se han realizado atenciones a la población beneficiaria del programa de gratuidad así: BENEFICIÁNDOSE EN LA NO CANCELACIÓN EN LA CUOTA DE RECUPERACIÓN POR LA ATENCIÓN
Menores de 1 a 5 años 2490 atenciones correspondientes a 909 individuos; (Se deja el mismo dato de Junio - Los RIPS de Julio informen menos atenciones) 
mayores de 65 años; 18232 atenciones a 3.525 individuos (datos RIPS a 31/07/2015) 
y población con Discapacidad Severa; 415 atenciones (No han llegado Certificación auditadas ante la Dirección (los Discapacitados severos no se pueden individualizar por que no se encuentran marcados en la base de datos RIPS de la Dirección de Planeación y Sistemas ).
</t>
  </si>
  <si>
    <t xml:space="preserve">Julio de 2015
Por la unificación del POS desde mediados del año 2012 y la no inclusión presupuestal de gratuidad dentro de los contratos con las ESE, la facturación ha disminuido notablemente por ello se está pagando bajo Resolución motivada de pago. Para la presente vigencia se espera pagos de acuerdo a lo certificado por Garantía de Calidad </t>
  </si>
  <si>
    <t>SUBSIDIADO NO POS</t>
  </si>
  <si>
    <t>GESTIÓN Y SEGUIMIENTO AL PROCESO DE AUDITORIA DE LA RED PUBLICA
Julio de 2015
En el mes de julio y producto de la contratación de personal para el desarrollo del proceso de auditoria se realizaron visitas de presentación del grupo a las 22 ESE del D.C., y el seguimiento en las mismas a la entrega de medicamentos a los usuarios objeto del contrato entre el FFDS - SDS</t>
  </si>
  <si>
    <r>
      <t>Enero - julio de 2015
A la fecha se han realizado 33 visitas de auditoria de un total de 88 programadas. 22 Visitas de verificación de entrega de medicamentos, prestación de servicios en Prevención y Desarrollo</t>
    </r>
    <r>
      <rPr>
        <sz val="9"/>
        <color indexed="10"/>
        <rFont val="Calibri"/>
        <family val="2"/>
      </rPr>
      <t xml:space="preserve"> </t>
    </r>
    <r>
      <rPr>
        <sz val="9"/>
        <rFont val="Calibri"/>
        <family val="2"/>
      </rPr>
      <t xml:space="preserve"> en las 22 ESE</t>
    </r>
  </si>
  <si>
    <t>Julio de 2015
El impacto alcanzado con las visitas de auditoria concurrente ha alcanzado el 37.5 % igual que el mes pasado, teniendo en cuenta que las 22 visitas realizadas a las ESE fueron para presentar el personal contratado y verificar la entrega de medicamentos.</t>
  </si>
  <si>
    <t>Julio de 2015
No Registra</t>
  </si>
  <si>
    <t>Se publicaron los Prepliegos de condiciones para el concurso de méritos de auditoria de las ESE Se encuentra en campo la auditoria de Gratuidad de las ESE, y se termino la conciliación del convenio de escolares hasta mayo de 2015.</t>
  </si>
  <si>
    <r>
      <t xml:space="preserve">GESTIÓN Y SEGUIMIENTO A LA PRESTACIÓN DE SERVICIOS DE SALUD A POBLACIONES ESPECIALES
Julio de 2015
PDSP: Asistencia a una reunión de revisión de avances en la Armonización del Plan de Desarrollo Distrital vs el Plan Decenal de Salud Pública, con los diferentes referentes de la Secretarias del Distrito.
Trata de Personas: Se asiste a mesa Distrital para la Atención de población víctima de Trata de personas realizada en la Alcaldía Mayor.
Pacientes en Protección: Se coordina con el área de sistemas el seguimiento en la afiliación a la población que se encuentra institucionalizada en la IPS </t>
    </r>
    <r>
      <rPr>
        <sz val="8"/>
        <color indexed="8"/>
        <rFont val="Calibri"/>
        <family val="2"/>
      </rPr>
      <t>REMY</t>
    </r>
    <r>
      <rPr>
        <sz val="9"/>
        <color indexed="8"/>
        <rFont val="Calibri"/>
        <family val="2"/>
      </rPr>
      <t xml:space="preserve"> y se asiste y apoya en la construcción del protocolo de traslado de los pacientes al Hospital San Blas el día 30 de julio.
Seguimiento Barreras de Acceso: se realiza gestión y seguimiento a 13 casos referidos por los Puntos por el Derecho a la Salud de las ESE Simón Bolívar, Tunjuelito, Suba, Centro Oriente, Pablo VI, Simón Bolívar, Bosa, Fontibón. Se gestiona y realiza seguimiento a dos casos de niños que requieren de procesamiento de muestra VIH con ESE Simón Bolívar sin encontrar resultados.
SDQS: Apoyo en la construcción de respuesta Juzgado quien solicita cupo para atención de paciente inimputable en la ESE San Blas para cumplimiento de medida de seguridad.
Derechos de Petición: Se da respuesta a inquietudes del Hospital de Santa Clara respecto a las modificaciones realizadas al contrato vigente para la atención de la Población Pobre no Asegurada (PPNA).
Bases de Datos: Se realiza remisión y seguimiento a 3 casos que requieren de actualización del Comprobador de Derechos con fuente de BDUA.
Seguimiento casos afiliados: Se refieren y se hace seguimiento de 5 casos de usuarios afiliados a Caprecom, Unicajas, Capital Salud, Salud Total y Famisanar.
</t>
    </r>
  </si>
  <si>
    <t>Julio de 2015
Acumulado a julio de 2015
Víctimas del conflicto armado: 
Orientación a 10 usuarios respecto al proceso de portabilidad y traslado de municipio. Verificación de estado de afiliación de población victima que requiere de atención psicosocial de 59 personas. Se entregó segundo informe de la ejecución de recursos y reporte de atenciones de población sin aseguramiento.
Tutela: 1
Inimputables: Apoyo y orientación área de Electivas para la autorización de servicios en las ESE. Se realiza y entrega segundo informe del año para el Ministerio de Salud respecto a la ejecución de recursos y novedades en la atención de la población
Contratación ESE: Apoyo y asistencia a dos reuniones con Vista Hermosa y San Cristóbal para aclarar competencias y ruta de atención. Se envió la primera semana el Anexo 2 a los referentes de Atención al usuario. Se realizaron aportes para aclaraciones en la implementación del Anexo 2 por parte de las ESE. .
Capacitación: 125 personas capacitadas en la implementación del Anexo 2 para la atención de la población pobre no asegurada.
Personas Retenidas: Se asistió a reunión de la SDS para la construcción de la ruta de atención de la población retenida en URIs y Estaciones de Policía.
Orientación de usuarios y funcionarios: 41 orientaciones respecto a la ruta de atención de la PPNA.
Entes de control: 4 respuestas</t>
  </si>
  <si>
    <t>Julio de 2015
Víctimas del conflicto armado: Atención en salud de la población pobre no asegurada victima en un 100% de las solicitudes realizadas: acorde con la información suministrada en RIPS. 
Contratación ESE: 100% de gestión en la contratación de las ESE, entrega del Anexo 2 de Acceso a Servicios de Salud de la Población Pobre No Asegurada.
Capacitación: 40 funcionarios capacitados del 100% de las ESE en el Anexo 2 para el procesamiento de muestras VIH. Capacitación a 60 funcionarios de las ESE en implementación del Instrumento Provisional en Línea. 125 funcionarios capacitados en la implementación del Anexo 2 en la atención de la PPNA.
Personas Retenidas: Se entrega información a la referente de poblaciones especiales para el seguimiento de parte de los Entes de Control como Defensoría y para el ICBF quien solicitó la valoración en salud mental de los jóvenes. Construcción de la ruta de atención para la población retenida.
Tutelas: Entrega del informe de la visita domiciliaria realizada al hogar del joven en discapacidad, así como de adulto mayor quien requiere diálisis tres veces por semana. Entrega de informe de visita domiciliaria a dos familiares de paciente interno en REMY.
Inimputables: Atención en salud mental 100% de los 65 pacientes asignados por el Ministerio de Salud en las IPS La Paz y Santa Clara
Población en protección: Se realiza el traslado de IPS del 100% de los pacientes que se encontraban en la IPS REMY a la ESE San Blas, siguiendo el protocolo establecido para dicho traslado.</t>
  </si>
  <si>
    <t>Julio de 2015
La Clínica La Paz no ha gestionado la valoración por asistencia social de los pacientes que ya cumplieron la medida de aseguramiento y requieren se reintegrados socialmente. Continuamente se hace acompañamiento y orientación para la gestión pertinente.
Se identifica dificultades en REMY para la atención de la población a cargo de la SDS por abandono, por lo tanto se gestiona el traslado en la ESE San Blas para su atención integral en salud mental.</t>
  </si>
  <si>
    <t>Julio de 2015 
No registra</t>
  </si>
  <si>
    <t>DESPLAZADOS INDÍGENAS</t>
  </si>
  <si>
    <t xml:space="preserve">SISTEMA DISTRITAL DE QUEJAS Y SOLUCIONES JULIO DE 2015: 
JULIO DE 2015:
Durante el mes de Julio de 2015 de acuerdo al Indicador Gestión de Peticiones, Quejas, Reclamos y Solicitudes de la Dirección de Aseguramiento y Garantía del Derecho a la Salud, Se recibieron 315 Derechos de Petición por el Nuevo aplicativo SDQS. Así mismo se recibieron y gestionaron 9 Derechos de Petición remitidos por el Despacho del Señor Secretario de Salud, para un total de 324 Requerimientos tramitados. 
1. Se realizaron seguimientos telefónicos a los usuarios a fin de revisar la satisfacción y resolución efectiva de las peticiones, especialmente en lo concerniente a prestación de Servicios. 2. Se alimenta a diario la Base de Datos de los Seguimientos adelantados, a fin de verificar la resolución efectiva de cada una de las peticiones y con ello contribuir a la Disminución de Barreras de Acceso. </t>
  </si>
  <si>
    <t>ENERO- JULIO DE 2015:
Desde el mes de Enero a 31 de Julio de 2015 se han recibido y tramitado a través del SDQS 1,941 Derechos de Petición y a través del Despacho del Señor Secretario 69 Derechos de petición Los cuales se han caracterizado de acuerdo a los siguientes 10 Primeros Motivos de Barreras de Acceso:
 1. Base de Datos: Novedades-Libre Elección-Traslados-Suspensión: 29,31% (569 PQRS)
2. Casos Especiales Con Demora Inicio Tratamientos Prioritarios, O De Alto Costo, O Tutelas: 9,99% (194 PQRS)
3. Dificultad Para Prestación Servicios POS: 8,96% (148 PQRS)
4. Acceso A Los Servicios De Salud: 6,96% (135 PQRS)
5. Atención Y Portafolio De Servicios: 6,54% (127 PQRS) 
6. No Oportunidad En Programación De Citas De Especialistas: 6,29% (122 PQRS)
7. Autorización De Servicios No POS: 5,41% (105 PQRS)
8. No Oportunidad Servicios - Ambulatorio 4,53% (88 PQRS)
9. Población Especial -Revisión Base De Datos Novedades-Libre Elección 3,40% (66 PQRS)
10. Dificultad Acceso A Servicios Por Inconsistencias En Base De Datos: 3,40% (66 PQRS).
Los Canales a través de los cuales los usuarios realizaron sus solicitudes, peticiones, quejas o reclamos fueron: Canal Escrito con 1313 Requerimientos (67,65%); Canal WEB con 234 Requerimientos (12,06%), Canal Presencial con 232 Requerimientos (11,95%) Teléfono con 122 requerimientos (6,29%), E-mail con 28 Requerimientos (1.44%) y Buzón con 12 Requerimientos (0.62%). A la fecha se han adelantado Seis (6) Mesas de Trabajo con la EAPB: Caprecom, y Cinco (5) Mesas de Trabajo con Unicajas, y Capital Salud, a fin de mejorar la oportunidad, efectividad y calidad en las respuestas a los Derechos de Petición.</t>
  </si>
  <si>
    <t>Julio de 2015:
1. Se emitieron respuestas oportunas, cálidas, coherentes y claras al 100% de los Requerimientos que ingresaron en este periodo. 2 Se realizó mesa de trabajo con Caprecom el 30 de Julio y con Capital Salud se realizo el mismo día 30/07/2015 abarcando los casos de Mayo y Junio. Con Unicajas se adelantó la mesa de trabajo el día 28/07/2015.</t>
  </si>
  <si>
    <t>JULIO DE 2015:
1. Se han detectado fallas constantes en el Sistema Distrital de Quejas y Soluciones, las cuales se han reportado a Servicio a la Ciudadanía. El SDQS no esta tomando las respuestas Parciales, la Alcaldía no ha dado respuesta al respecto.
2. La Base de datos que emite servicio a la ciudadanía para adelantar este informe, presenta muchas falencias, especialmente en el Subtema, ya que Existen diferentes formas de registrar el mismo Motivo de barrera, haciendo dispendioso el filtro para adelantar este informe. Así mismo La entrega de la base de Datos demora mucho en ser enviada por la Alcaldía Mayor de Bogota. Estas dificultades no han sido corregidas.</t>
  </si>
  <si>
    <t>JULIO DE 2015.
Todos los Derechos de Petición han sido respondidos en el 100% dando cumplimiento y aplicación a los criterios de calidad (oportunidad, coherencia, calidez, claridad) conforme a lo establecido por la Dirección Distrital de Servicio al Ciudadano.</t>
  </si>
  <si>
    <t>VINCULADOS</t>
  </si>
  <si>
    <t xml:space="preserve">GESTIÓN Y SEGUIMIENTO AL CONVENIO ESCOLAR 137/2005 y 3042/ 2013, suscrito por el FFDS y la Secretaria de Educación.
Julio de 2015
* Se da respuesta a 13 requerimientos de solicitud de devolución de copagos correspondientes al convenio interadministrativo escolar 3042/2013.
* Mediante el Radicado 2015EE47766 14/07/2015, se informa a la Secretaría de Educación, el resultado de la auditoria inicial del convenio escolar 3042/2013 donde se muestran recursos suficientes para el año 2016. Por lo tanto se determina, dar continuidad al convenio actual, sin adición y/o prorroga. 
* Mediante el radicado 2015IE20638 23/07/2015 s/s al área de contabilidad, causación de 28 cuentas de la Red Pública por prestación de servicios con cargo al convenio escolar 3042/2013 por valor $21.318.963 . 
* Mediante el Radicado 2015EE50378 24/07/2015, se radica ante la Secretaría de Educación el Séptimo informe técnico del convenio escolar, dando cumplimiento a las obligaciones contractuales de la SDS. 
* Se paga la Resolución 953 26/06/2015 a la red privada, por valor de $4.057.896. 
*Se proyectan 3 Resoluciones para la Red Privada: I) Corporación IPS Saludcoop, Acta 129, CDP 3263, por valor de $81.231. II) Clínica del Occidente S.A, Acta 145, CDP 3447, por valor de $279.443. III)Clínica San Francisco de Asis S.A.S, Acta 182, CDP 3670, por valor de $133.510. Las tres se encuentran en trámite de firmas. 
* La información recopilada del Convenio Escolar 137/2005, tanto financiera como de gestión, se entregó a la Abogada Elba Garcia quién se encargará del proceso de liquidación. 
* Se continua con la consolidación de cuentas radicadas por los ESE e IPS. 
* Se realiza seguimiento financiero del Convenio Interadministrativo 3042/2013. </t>
  </si>
  <si>
    <t xml:space="preserve"> Enero - julio de 2015
* La SDE ha realizado 2 desembolsos por un valor total de $470.000.000 que equivale al 100% del valor del convenio. 
* La matriz de consolidación de cuentas radicadas por las ESE e IPS, permite el seguimiento financiero, del valor facturado en bruto por concepto de accidente escolar que a la fecha por ESE es $330.772.394 y por IPS es $38.354.232, para un total de $369.126.626. 
* Se garantizó el perfil del técnico financiero que realizó actividades administrativas, financieras y operativas por valor de $23.261.000. 
*Sumados los honorarios del Técnico financiero y las cuentas recibidas, el total de ejecución del Convenio Interadministrativo Escolar 3042/2013 con corte a Junio es de $392.387.626. 
*El total de estudiantes atendidos desde la fecha de inicio del convenio escolar 3042/2013 es 2.841. (2.600 niños hacen parte de los atendidos en la Red Pública y 241 en la Red Complementaria). </t>
  </si>
  <si>
    <t xml:space="preserve">Julio de 2015
La matriz de consolidación de cuentas radicadas permite el seguimiento financiero oportuno del valor facturado por concepto de accidente escolar. 
* Se da respuesta oportuna a los 13 requerimientos y derechos de petición que fueron radicados. 
* El promedio mensual de niños atendidos durante cada mes ha sido 135 atenciones. 
* A la fecha actual y después de realizada la auditoria inicial del convenio escolar 3042/2013, se ha ejecutado el 30% del presupuesto del convenio escolar. 
* El total de niños atendidos en 21 meses del convenio escolar es 2.841. </t>
  </si>
  <si>
    <t xml:space="preserve">Julio de 2015
Para el Nuevo Convenio Interadministrativo 3042/2013 existe un retraso en la generación de las certificaciones por parte de la firma auditora, lo cual genera un retraso en el pago de las ESE e IPS. </t>
  </si>
  <si>
    <t xml:space="preserve">Julio de 2015 
No Registra </t>
  </si>
  <si>
    <t>ATENCIÓN DE LA POBLACIÓN POBRE NO ASEGURADA A TRAVÉS DE LA OPORTUNA AUTORIZACIÓN DE SERVICIOS POR ELECTIVAS, DENTRO DEL PLAZO MÁXIMO ESTABLECIDO PARA CADA PUERTA DE ENTRADA: SIRC, CORDIS, E-MAIL, FAX 
Julio de 2015 
Durante el Mes de Julio se mantuvo la operación y respuesta oportuna a las solicitudes y se inició la devolución de correspondencia relacionada con servicios No Pos radicada por diferentes prestadores.</t>
  </si>
  <si>
    <t xml:space="preserve">Enero - Julio de 2015
Entre los meses de enero a julio de 2015 se han recibido 3.762 solicitudes por los diferentes canales, SIRC, CORDIS, E-MAIL, FAX 
</t>
  </si>
  <si>
    <t>Julio de 2015
se debe tener en cuenta que es un servicio por demanda por lo que interpretamos que las 3762 solicitudes realizadas durante el periodo comprendido entre los meses de enero a julio de 2015, representa el 100%, por lo tanto el impacto alcanzado es del 100% de las actividades de servicios electivos. Es decir todas las solicitudes recibidas por todos los canales  SIRC, CORDIS, E-MAIL, FAX fueron oportunamente respondidas.</t>
  </si>
  <si>
    <t xml:space="preserve">Julio de 2015
No se ha podido cumplir con el cronograma para el ajuste de la plataforma SIRC, El grupo de ingeniería de TIC ha informado que deben realizar nuevos enlaces con las bases de datos de afiliación y esto es lo que ha entorpecido el proceso. Se espera que en el mes de agosto se ponga a prueba
</t>
  </si>
  <si>
    <t xml:space="preserve">GESTIÓN Y SEGUIMIENTO A LA PRESTACIÓN DE SERVICIOS DE SALUD BRINDADOS A POBLACIÓN AFILIADA AL RÉGIMEN SUBSIDIADO Y POBLACIÓN POBRE NO ASEGURADA POR FALLOS DE TUTELA
Julio de 2015
Se tramitaron 1.303 oficios respecto a las acciones de tutelas, entre las cuales se proyectaron:
195 medidas provisionales,
123 Orden cumplimiento fallos de primera instancia, 
52 Orden cumplimiento fallos de segunda instancia
431 seguimientos de cumplimientos de fallos de primera instancia,
12 Seguimientos de cumplimientos fallos de segunda instancia, 
61 acciones frente al desacato, 
12 oficios en contestación a entes de control, y 
417 oficios informativos de las IPS y EPS-S se archivaron 
</t>
  </si>
  <si>
    <t>Enero a Julio 2015: 
Se tramitaron 8.886 oficios respecto a las acciones de tutelas, entre las cuales se proyectaron:
 840 medidas provisionales, 
1740 orden cumplimiento fallos de primera instancia, 
209 orden cumplimiento fallos de segunda instancia, 
1750 seguimientos de cumplimientos de fallos de primera instancia, 
36 seguimientos de cumplimientos fallos de segunda instancia, 
191 acciones frente al desacato, 
51 oficios en contestación a entes de control y 
4069 oficios informativos de las IPS y EPS-S.</t>
  </si>
  <si>
    <t>Julio de 2015
Este mes hubo un incremento en el número de oficios tramitados respecto a las acciones de tutela por el incumplimiento reiterado de las EPSS y de las ESES se proyecta llegar a 15000 oficios respecto a las acciones de tutela y a la fecha se ha llegado a 8.886 es decir que se ha logrado un impacto del 59,2%</t>
  </si>
  <si>
    <t>Julio de 2015
Se han incrementado los incidentes de desacato sobre todo por el incumplimiento de la EPS-S CAPRECOM, aun así la SDS realiza el tramite pertinente para que no se vean vulnerados los derechos de los pacientes. Se remitieron los pacientes a Caprecom para que allí les brindaran la solución. Se solicita información vía email con las ultimas actuaciones frente al paciente y así mismo la respectiva solicitud de autorizar lo que en su momento requieren los accionantes y así dar solución a tantas barreras de acceso que se ven sometidos los usuarios.</t>
  </si>
  <si>
    <t xml:space="preserve">Julio 2015
No Registra </t>
  </si>
  <si>
    <t>Gestión y Seguimiento a la prestación de servicios de La Línea 195 del Derecho a la Salud.
Julio de 2015
La Línea 195 del Derecho a la Salud, hace parte del Sistema Distrital de Barreras de acceso(SIDBA), es una estrategia de la Administración a cargo de la Dirección de Aseguramiento y la Subdirección de Garantía del Derecho a la Salud en coordinación con la Secretaría General de la Alcaldía Mayor - Contac Center América, busca incidir de manera efectiva y oportuna en lo relacionado con los servicios de salud de los usuarios del Régimen subsidiado, participantes vinculados, Régimen contributivo y Régimen especial, atiende y prioriza de forma particular la población pobre y vulnerable en el Distrito Capital. 
La línea 195 del Derecho a la Salud ha logrado contribuir a la disminución de las barreras de acceso tanto administrativas como asistenciales que presenta los afiliados a los diferentes regímenes en salud en Bogotá, así como la disminución de potenciales derecho de petición y tutelas para solicitar servicios. Contamos con dos fuentes de información estadística: ETB (Telefonía) y SIDBA (Sistema Distrital de Barreras de Acceso) Según fuente de información estadística de ETB muestra para el mes de Julio de 2015 el comportamiento telefónico: Llamadas ofrecidas: 1.985 Llamadas contestadas en tiempo real: 740 Llamadas en trámite diferido: 1.245 Las llamadas de seguimientos (5,158 hacen referencia al número de llamadas adicionales de gestión, que debe realizar el auditor para la solución del caso). El nivel de atención en tiempo real es 37,3% 
El 62,7% restante son llamadas que no se pudieron contestar en tiempo real y que quedan en trámite diferido para ser devueltas por el auditor antes de las 48 horas hábiles para su ingreso y gestión. El Sistema Distrital de Barreras de Acceso SIDBA reporta para el mes de Julio de 2015: Total de Barreras de Acceso intervenidas 2,021 Las 5 primeras Barreras de Acceso son: 1. Atenciones ambulatorias 1.027 2. Atenciones Hospitalarias 158 3. Eventos incluidos en el pos 100 4. Remisiones Interhospitalarias 100 5. Urgencias 96 De acuerdo a los compromisos firmados en el acuerdo de voluntades 0 pacientes por más de 24 horas en el servicio de urgencias se priorizan los casos por: Dificultad acceso a los servicios por inadecuada referencia-contrarreferencia para el mes de Julio de 2015: 100 Barreras de Acceso y los casos por No oportunidad atención de urgencias para el mes de Julio de 2015: 96 Barreras de Acceso 
Numero de Barreras de acceso por actor solicitante (SIDBA): Alcaldía Mayor: 6 Contraloría 2 Hospital privado 4 Hospital Público: 2 Ministerio de salud: 22 Otros: 2 Personal usuarios línea: 1.493 Personería: 10 Procuraduría 2 Despacho y otras direcciones: 369 PDS: 6 SDQS 38 Servicio al ciudadano: 8 Supersalud: 57 para un total de 2.021 Barreras de Acceso.</t>
  </si>
  <si>
    <t xml:space="preserve">Enero - julio de 2015
Para el periodo comprendido entre Enero 01 al 31 de Julio de 2015 ETB informe consolidados: Llamadas ofrecidas: 11.378 
Llamadas contestadas en tiempo real: 3.961 que equivalen al (35%) nivel de atención. 
Llamadas en trámite diferido: 6.172 que equivalen al (65%) del total de las Llamadas. 
Llamadas de seguimientos de Enero 01 al 31 de Julio de 2015 que se requirieron para lograr la gestión e intervención de las Barreras de Acceso fueron: 34.580 
Reporte según Sistema Distrital de Barreras de Acceso (SIDBA): Del total de Barreras de acceso del periodo Enero 01 a Julio 31 de 2015 fueron 11.743 de las cuales fueron gestionadas antes de los 5 días hábiles 11.731 lo que equivale a un 99,8% de cumplimiento. 
Oportunidad de gestión: 5 días hábiles.
Accesibilidad de usuarios de la Línea 195: 100 %
</t>
  </si>
  <si>
    <t xml:space="preserve">Enero - julio de 2015
Para el periodo 01 de Enero a 31 de Julio de 2.015 en el Sistema Distrital de Barreras de acceso reporta un total de Barreras de Acceso gestionadas de: 11.743 comportamiento de acuerdo a las Barreras de Acceso es el siguiente: Actualización nivel de Sisben 5
Afiliaciones no reportadas SDS 15
Ambulancias 68
Ambulatorio 1027
Atención domiciliaria 30
Casos especiales con demora inicio tratamientos prioritarios, ó de alto costo, ó tutelas. 173
Cirugías 1
Citas médicas 6
Cobros indebidos 2
Diálisis para insuficiencia renal crónica 1
Documentos de identidad 1
Elementos de higiene 8
Falta recursos económicos 8
Hospitalización 158
Inadecuada orientación 41
Incumplimiento portabilidad nacional 1
Inoportunidad autorizaciones 64
Medicamentos 5
Movilidad 6
No POS 93
POS 100
Problemas contratación asegurador–prestador 33
Problemas recursos físicos, humanos, dotación 13
Problemática socio-económica sin protección 2
Procedimientos 1
Proceso administrativo 43
Prótesis, órtesis, ayudas técnicas 3
Quirúrgicas 62
Reemplazos articulares cadera y rodilla 1
Remisión inter-hospitalaria 100
Traslados no efectivos en Fosyga 8
Tratamiento con radioterapia y quimioterapia para cáncer 12
Tratamiento para el VIH-SIDA y sus complicaciones 1
Tratamiento quirúrgico para enfermedades de origen genético o congénito 4
Tratamiento quirúrgico para enfermedades del corazón y del sistema nervioso central 2
Urgencias 96
Deficiencias en cumplimiento de acciones de apoyo administrativo, por falta de recursos logísticos. 364
Dificultad acceso a servicios por inconsistencias en Base de Datos. 223
Dificultad acceso servicios por inadecuada referencia-contrarreferencia. 466
Dificultad para Prestaciones de Salud-NO POS. 229
Dificultad para prestación servicios POS. 4216
Fallas en la prestación de servicios que no cumplen con estándares de calidad. 1293
No cumplimiento horario fijado para atender a usuario, por el servicio programado. 32
No facilitación acceso, dando atención con enfoque diferencial-género-religión-etnia-discapacidad 9
No oportunidad atención de urgencias. 347
No oportunidad suministro de medicamentos NO INCLUIDOS en el POS 199
No oportunidad en el suministro de medicamentos POS 243
No oportunidad en programación de citas de baja complejidad 255
No oportunidad en programación de citas de especialistas 1535
No suministro oportuno de ambulancias. 29
Prestación de servicios en lugares retirados de donde reside usuario 2
Atención deshumanizada, o extralimitación y abuso de responsabilidades. 6
Cobros indebidos 19
Inadecuada orientación sobre derechos, deberes, trámites a realizar. 64
No capacidad para pago de servicios, medicamentos, hospitalizaciones, exámenes. 9
No oportunidad autorización servicios, por parte de otros Entes Territoriales 9
 Total de Barreras de acceso 11.743
 </t>
  </si>
  <si>
    <t xml:space="preserve">julio de 2015 
A la fecha se cuenta con el personal completo contratado y capacitado para brindar el servicio a través de línea 195 del derecho a la salud, teniendo encuentra que en los meses anteriores no contábamos con el personal completo por tramites de contratación a la fecha el personal que hace parte de la estrategia es: 9 profesionales especializados encargado de la recepción y gestión de llamadas de barreras de acceso , 1 auxiliar administrativa encargada de la operación y 1 profesional especializado que cumple funciones de coordinador de la estrategia. </t>
  </si>
  <si>
    <t>Julio de 2015
Es necesario retomar la solicitud de publicidad para socializar la estrategia línea 195 del Derecho a la salud mediante cuñas radiales, pendones, folletos afiches, lo que permitirá al usuario mayor conocimiento de la estrategia, satisfacción del usuario y empoderamiento de la ciudadanía esta solicitud se formalizo al área de comunicaciones en los años 2013 y 2014. En el mes de Julio de 2015 se viene desarrollando junto con comunicaciones el contenido sobre información referente a la línea 195 del derecho a la salud, con el propósito de desarrollar una cartilla sobre las línea telefónicas de atención al ciudadano que tiene la Secretaria Distrital de Salud, para este mes se realizo la ultima revisión del contenido de la cartilla.
Para el mes de Julio (16,17 y 21) se realizo la capacitación del grupo de agentes quienes trasfieren la llamadas. Total de agentes capacitados: 173 capacitados y una capacitación extraordinaria de agentes nuevos: 34 en los temas de Nuevos motivos de Barreras de Acceso, Servicio a la ciudadanía y Nuevo proceso que opera en la línea PAI Plan Ampliado de Inmunización</t>
  </si>
  <si>
    <t xml:space="preserve">AUDITORIA AL PROCESO DE FACTURACIÓN IPS RED COMPLEMENTARIA, SIN RELACIÓN CONTRACTUAL Y EPSS: 
JULIO DE 2015
(i) Se llevo a cabo la recepción y radicación de las facturas y recobros presentadas por las IPS Contratadas y no contratadas y EPSS por valor de $ 5.884.661.424 pesos, así: IPS CONTRATO $ 400.978.467 IPS SIN CONTRATO $ 1.408.004.062 EPSS $ 4.075.678.895 Se observa una disminución respecto a junio de 2015 del 9.7%; equivalente a $ 629.008.632 pesos. (ii) INDICADOR DE GESTIÓN 90.4% Facturas radicadas en junio de 2015 - Contrato 427. No Contrato 896 Total 1.323 Facturas Auditadas 1.196 Durante el periodo de enero a julio de 2015 se han recepcionado y radicado las facturas y recobros presentadas por las IPS Contratadas, No Contratadas y EPSS por valor de $ 35.309.058.772 pesos 
(iii) Se realizó la auditoria Médica y Administrativa a 106 IPS Contratadas y no Contratadas de Bogotá y Fuera de Bogotá y 3 EPS-S por valor de $ 8.531.377.284, así: IPS CONTRATO $ 359.778.175 IPS SIN CONTRATO $ 3.070.229.945 EPSS $ 5.101.369.164 Se destacan las IPS FUNDACIÓN SANTA FE DE BOGOTÁ, INSTITUTO NACIONAL DE CANCEROLOGÍA, CLÍNICA DE NUESTRA SEÑORA DE LA PAZ y la EPS-S CAPITAL SALUD, con un valor de $ 5.698.213.456 pesos, equivalente al 66.8% del total auditado. 
(iv) Se realizó conciliaciones con 26 IPS Contratadas y no Contratadas de Bogotá y Fuera de Bogotá y 2 EPSS, por valor de $ 3.876.502.027 pesos, así: IPS CONTRATO $ 549.605.175 IPS SIN CONTRATO $ 1.673.526.968 EPSS $ 1.653.369.884 Se destacan las IPS, INSTITUTO NACIONAL DE CANCEROLOGÍA, CLÍNICA DE NUESTRA SEÑORA DE LA PAZ y las EPSS COMFACUNDI - UNICAJAS, con un valor de $ 2.258.667.677 pesos, equivalente al 58.3% del total conciliado. (v) (i) Se certifico 21 IPS sin contrato y 2 IPS contratadas , así: IPS SIN CONTRATO - VALOR FACTURADO $ 2.281.074.938 GLOSA TOTAL $ 253.345.403 % 11.1 IPS CONTRATO - VALOR FACTURADO $ 826.886.391 GLOSA TOTAL 70.182.110 % 8.5 Se destacan las IPS sin contrato INSTITUTO NACIONAL DE CANCEROLOGÍA, CLÍNICA DE NUESTRA SEÑORA DE LA PAZ, REMY y contrato del INSTITUTO NACIONAL DE CANCEROLOGÍA. (ii) VALOR TOTAL CERTIFICADO $ 3.107.961.329 pesos (valor facturado), con una GLOSA TOTAL del 10.4%, que representa haber protegido los recursos del SGSSS por valor de $ 323.527.513 pesos. (iii) En las IPS sin contrato sobresalen los 5 principales diagnósticos atendidos, como son TUMOR MALIGNO DE LA MAMA, PARTE NO ESPECIFICADA (C509), TUMOR MALIGNO DEL ESTOMAGO, PARTE NO ESPECIFICADA (C169), TUMOR MALIGNO DE LA PRÓSTATA (C61), LEUCEMIA MIELOIDE CRÓNICA (C921), TUMOR MALIGNO DE LA GLÁNDULA TIROIDES (C73). (vi) (i) En cumplimiento del numeral 7 de la Circular Conjunta 030 de 2013, emitida por el Ministerio de Salud y Protección Social y la Superintendencia Nacional de Salud, se remitió a la Dirección Financiera, los estados de cartera de 5 IPS sin contrato HOSPITAL UNIVERSITARIO DE SAN IGNACIO, GARPER MÉDICA, CLÍNICA UNIVERSITARIA DE LA SABANA, HOSPITAL UNIVERSITARIO DE SANTANDER Y CLÍNICA VASCULAR NAVARRA, con corte al 31 de marzo de 2015, por valor de 891.457.146 pesos, con el propósito de actualizar los estados financieros del Fondo Financiero Distrital de Salud. (ii) Se realizo la depuración de cartera de 10 IPS Sin Contrato de Fuera de Bogotá, las cuales reportaron una cartera con corte al 30 de junio de 2015, por valor de $ 795.705.133 pesos, lográndose la depuración de $ 414.706.477 pesos, equivalente al 52%. (vii) (i) Se elaboraron 7 Resoluciones por valor de $ 5.149.192.100, para el reconocimiento de valores conciliados por CTC y Fallos de Tutela. (ii) Se solicitaron CDP por valor de $ 3.058.515.633, para hacer abonos a las EPSS CAPITAL SALUD, UNICAJAS COMFACUNDI Y CAPRECOM, por la radicación de mayo y junio de 2015. </t>
  </si>
  <si>
    <t xml:space="preserve">ENERO A JULIO DE 2015:
(i) Durante este periodo se ha recepcionado y radicado las facturas y recobros presentadas por las IPS Contratadas, No Contratadas y EPSS por valor de $ 35.308.758.772 pesos .
(ii) Durante este periodo se auditaron 584 IPS y 21 EPSS por valor de $ 39.491.442.230 pesos.
(iii) Durante este periodo se conciliaron 155 IPS y 18 EPSS por valor de $ 33.712.411.456 pesos. 
(iv) Durante este periodo, se certificaron 12 IPS Contratadas y 148 IPS Sin Contrato, por valor de $ 19.698.335.141 pesos.
(v) Durante este periodo, se han atendido 6.840 usuarios. 
 </t>
  </si>
  <si>
    <t xml:space="preserve">JULIO DE 2015 
Flujo de recursos a los acreedores en cumplimiento a la Ley 100 de 1993, Decreto 1281 de 2002, Ley 1122 de 2007 y la Ley 1438 de 2011 y sus Decretos reglamentarios en términos de la protección de los recursos de destinación específica para el sector salud, con base en los procesos de auditoría y de conciliación de cuentas terminado de manera conjunta, SDS – ACREEDORES DEL FFDS. - por la suma de $ 3.107.961.329 pesos (valor facturado), con una GLOSA TOTAL del 10.4%, que representa haber protegido los recursos del SGSSS por valor de $ 323.527.513 pesos. </t>
  </si>
  <si>
    <t>JULIO DE 2015
DIFICULTADES (i) La no respuesta de las 106 IPS auditadas a las solicitudes de la SDS que tienen como propósito conciliar el resultado de la auditoría de cuentas, ha generado, de manera continua y sostenida, la no continuidad, del trámite de reconocimiento y pago, en los casos a que haya lugar a ello, hasta tanto no se formalice su resultado y en consecuencia no ha sido posible la terminación formal del proceso de auditoría y de conciliación de cuentas. (ii) El no contar con la totalidad de puestos de trabajo y equipos de computo para todos los contratistas. (iii) El no contar con un proceso de escaneo de las facturas y recobros presentados por las IPS y EPSS, no permite tener un archivo sistematizado, organizado lo que dificulta el desarrollo normal de las labores propias del Grupo. 
SOLUCIONES (i) En cuanto a la citación por parte de la SDS a las IPS para adelantar la Conciliación, se sigue reiterando a las IPS que aún no han conciliado. (ii) Respecto a los puestos de trabajo y equipos han sido solicitados dentro del proceso de reorganización y distribución de las áreas de trabajo y equipos. (iii) Fue entregado un escáner incompleto y no se ha recibido la capacitación al personal para su manejo.</t>
  </si>
  <si>
    <t>JULIO DE 2015 
Se destaca como aspecto importante el proceso de certificaciones, así: 21 IPS sin contrato y 2 IPS contratadas por valor de $ 3.107.961.329 pesos, lo que le permite a la SDS mantener un flujo de recursos hacia las IPS y continuar con el proceso de liquidación de contratos. Se continuo adelantado las diferentes actividades relacionadas, como la recepción y digitación de la facturación presentada por las IPS sin contrato y las EPSS y dando respuesta oportuna a los requerimientos de los usuarios internos y externos</t>
  </si>
  <si>
    <t xml:space="preserve">GESTIÓN Y SEGUIMIENTO A LA EJECUCIÓN DE LOS CONTRATOS SUSCRITOS POR EL FFDS Y LAS ESE E IPS RED COMPLEMENTARIA 
Julio de 2015
Durante el mes de julio la gestión y seguimiento a la ejecución de contratos suscritos por el FFDS y ESE e IPS de la red complementaria, no ha sufrido modificaciones por lo que se registra la misma información del mes de junio.
Liquidación de contratos bilaterales y unilaterales enviados a la Subdirección de Contratación, de las cuales fueron firmadas por el ordenador del gasto las siguientes:
Convenio Escolar 137-2005 en pre liquidación
Elaboración y presentación plan de trabajo para liquidar el convenio escolar 137-2007 suscrito entre las secretarias de Educación y Salud.
Se presentó primer informe de  revisión de antecedentes del Convenio a la Directora con el siguiente resultado: 
Contratos derivados con recursos del convenio y se requiere su liquidación, previo a la liquidación del convenio:
Se agendaron mesas de trabajo conjunto con los hospitales que tienen diferencias con los valores reportados por el FFDS. Adicionalmente y también en  el mes de junio de 2015 se realizaron, 01 visita al domicilio de un paciente para ver sus condiciones con el fin de contratar una grúa de movilización, 08 reuniones de temas variados como Enfermedades huérfanas, Pacientes de Salud Mental, contratación. Se radicaron los memorandos solicitando realización de contratos nuevos (Laboratorios, Grúa, adición y prórroga del contrato 1266/2014 con el INC ESE)
Apropiación vigente de $ 10.000.000.000; de los cuales a la fecha se han solicitado certificados de disponibilidad presupuestal de $407.004.529  
Comprometidos $790.378.504  
Recursos del Balance SGP $3,737.218.834  
Correspondiente a adición contrato de cancerología. 
$3.735.321.963. 
</t>
  </si>
  <si>
    <t xml:space="preserve"> Enero - Julio de 2015
De igual manera se registra la información de junio pues no hubo modificaciones en la gestión,  en la actualidad se tienen dos contratos en ejecución (con el Instituto Nacional de Cancerología ESE y Genzyme de Colombia LTDA). 
Contrato 1490-2011 INC.
1117-2008: FCI.
1637-2011: HOMI
1346-14-2009: SAMARITANA
1346-8-2009: HOSPIUCIS.
Se convocaron a los 22 hospitales públicos para la fase de pre liquidación de las cuentas del convenio. 
Se realizó seguimiento a los contratos derivados del convenio – suscritos con recursos de la SED y se solicitó copias de las actas de liquidación a los supervisores.
ESE Suba: 0840-2007
ESE Chapinero: 0841-2007
ESE Tunjuelito:  0842-2007
ESE Victoria: 605-2009
Villegas y Asociados: 1535-2010.
Contratista Liliana Vanegas: Contratos: 
918-2006
576-2007
461-2008.
</t>
  </si>
  <si>
    <t>Julio de 2015
En cuanto a la reservas se ha girado la suma de $3.425.731.865 quedando un saldo por girar de $309.590.098 que corresponde a una ejecución del 92% . 
Pago oportuno  de los saldos resultantes de la liquidación  de los contratos.
Reintegro al presupuesto de la SDS de  los saldos  no ejecutados de contratos liquidados.
Entrega de  copias de liquidaciones a la referente de la solicitud de pasivos exigibles para pago a contratistas contra liquidación de los contratos.
Evitar la caducidad   de contratos, que general investigaciones disciplinarias, fiscales y administrativas para los Supervisores y el Ordenador del Gasto.
Se atendieron requerimientos de IPS que reclaman saldos de liquidación de contratos por concepto de pasivos exigibles</t>
  </si>
  <si>
    <t xml:space="preserve">Julio de 2015
Los procesos de contratación de la red complementaria por disparidad de conceptos jurídicos no permiten consolidar una red de prestadores de servicios más sólida.
Solución: Se están realizando mesas de trabajo para unificación de conceptos.
</t>
  </si>
  <si>
    <t xml:space="preserve">Julio de 2015
No Registra
</t>
  </si>
  <si>
    <t>INDÍGENAS</t>
  </si>
  <si>
    <t>TOTAL VINCULADOS</t>
  </si>
  <si>
    <t>1 - RECURSOS PROPIOS (ENTIDADES TERRITORIALES)</t>
  </si>
  <si>
    <t>2 - SISTEMA GENERAL DE PARTICIPACIONES</t>
  </si>
  <si>
    <t>13 - OTROS RECURSOS DE BANCA NACIONAL Y MULTILATERAL</t>
  </si>
  <si>
    <t xml:space="preserve">Autorizacion del 100% de los servicios de salud  contratados con la red adscrita
 </t>
  </si>
  <si>
    <t xml:space="preserve">Julio de 2015
El valor de las cuentas radicadas oportunamente por los hospitales de la red adscrita en el mes de julio de 2015 de los servicios prestados en el mes de junio de 2015 fue de $11.197.175.454 y el valor certificado para pago por concepto de servicios prestados a la población vinculada fue de $10.720.570.077, que incluía recursos del SGP-RSSF (aportes patronales).
El valor de las cuentas radicadas oportunamente por los hospitales de la red adscrita en el mes de julio de 2015 de los servicios prestados en el mes de junio de 2015 fue de $705.858.734 y el valor certificado para pago por concepto de servicios prestados a la población víctima del conflicto armado fue de $678.234.462.
</t>
  </si>
  <si>
    <t xml:space="preserve">Julio de 2015
La no radicación oportuna de los hospitales de Rafael Uribe Uribe y Vista Hermosa de las cuentas, influyen de manera negativa para el cumplimiento del PAC de la Dirección y del FFDS ante la Secretaría de Hacienda.
</t>
  </si>
  <si>
    <t xml:space="preserve">Autorizacion del 100% de los servicios de salud  con la red  complementaria Y  la atencion de urgencias
 </t>
  </si>
  <si>
    <t>% de ejecuCion presupuestal  del FFDS con las  ESE ,IPS ,de la red complementaria  y conceptos reconocidos  a IPS no contratadas durante la vigencia</t>
  </si>
  <si>
    <t>Julio de 2015
PROCESO DE PAGO A IPS SIN CONTRATO
Durante el mes de julio de 2015 se solicitaron pagos por valor de $1,098,703,275 por concepto  SGP y $ 2,043,729,661 por concepto SGP Oferta, para un total  de $3,142,432,936 a la Dirección Financiera.
Información consolidada por D.Vizcaino
Corte: Julio 31 de 2015</t>
  </si>
  <si>
    <t>Julio de 2015
Gratuidad: para este mes  se gestiono para pago la suma de $ 1.468.399.050 pago para Capital Salud y Unicajas, se elaboraron 3 resoluciones de las cuales la suma de $ 685.822.570 fuer remitida a la dirección  Financiera el 29 de julio para pago quedando dos en tramite para suscripcion del Acto Administrativo.</t>
  </si>
  <si>
    <t xml:space="preserve">Julio de 2015
</t>
  </si>
  <si>
    <t xml:space="preserve">Acciones de rectoría a las que haya lugar, con base en los resultados de auditoria y/o interventoria  al  100% de los contratos  con hospitales y red complementaria
</t>
  </si>
  <si>
    <t xml:space="preserve">Porcentaje de acciones de mejora de calidad en la prestacion de servicios de salud </t>
  </si>
  <si>
    <t>Julio de 2015 
A la fecha se han realizado 33 visitas de auditoria de un total de 88 programadas. 22 Visitas de verificación de entrega de medicamentos, prestación de servicios, Prevención y Desarrollo en las 22 ESE.</t>
  </si>
  <si>
    <t>Julio de 2015 (33/88) x 100 = 37,5%
El impacto alcanzado con las visitas de auditoria concurrente ha alcanzado el 37.5 % igual que el mes pasado, teniendo en cuenta que las 22 visitas realizadas a las ESE fueron para presentar el personal contratado y verificar la entrega de medicamentos.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</si>
</sst>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
    <numFmt numFmtId="169" formatCode="0.0%"/>
    <numFmt numFmtId="170" formatCode="_(* #,##0_);_(* \(#,##0\);_(* &quot;-&quot;??_);_(@_)"/>
    <numFmt numFmtId="171" formatCode="[$-240A]dddd\,\ dd&quot; de &quot;mmmm&quot; de &quot;yyyy"/>
    <numFmt numFmtId="172" formatCode="[$-240A]h:mm:ss\ AM/PM"/>
    <numFmt numFmtId="173" formatCode="0.0"/>
    <numFmt numFmtId="174" formatCode="#,##0.0000;\-#,##0.0000"/>
    <numFmt numFmtId="175" formatCode="_(* #,##0.0000_);_(* \(#,##0.0000\);_(* &quot;-&quot;_);_(@_)"/>
    <numFmt numFmtId="176" formatCode="_ * #,##0_ ;_ * \-#,##0_ ;_ * &quot;-&quot;??_ ;_ @_ "/>
    <numFmt numFmtId="177" formatCode="0.000000000000"/>
    <numFmt numFmtId="178" formatCode="0.00000000"/>
    <numFmt numFmtId="179" formatCode="_-* #,##0.00000000000\ _€_-;\-* #,##0.00000000000\ _€_-;_-* &quot;-&quot;???????????\ _€_-;_-@_-"/>
    <numFmt numFmtId="180" formatCode="_(* #,##0.00_);_(* \(#,##0.00\);_(* &quot;-&quot;_);_(@_)"/>
    <numFmt numFmtId="181" formatCode="_-* #,##0.00\ _€_-;\-* #,##0.00\ _€_-;_-* &quot;-&quot;??\ _€_-;_-@_-"/>
    <numFmt numFmtId="182" formatCode="_-* #,##0.000000000\ _€_-;\-* #,##0.000000000\ _€_-;_-* &quot;-&quot;??\ _€_-;_-@_-"/>
    <numFmt numFmtId="183" formatCode="00"/>
    <numFmt numFmtId="184" formatCode="_ &quot;$&quot;\ * #,##0_ ;_ &quot;$&quot;\ * \-#,##0_ ;_ &quot;$&quot;\ * &quot;-&quot;_ ;_ @_ "/>
    <numFmt numFmtId="185" formatCode="_(* #,##0.0_);_(* \(#,##0.0\);_(* &quot;-&quot;??_);_(@_)"/>
    <numFmt numFmtId="186" formatCode="#,##0.0000"/>
    <numFmt numFmtId="187" formatCode="#,##0.00000000000000000000000000000000000000"/>
    <numFmt numFmtId="188" formatCode="#,##0.000000000000000"/>
    <numFmt numFmtId="189" formatCode="_ [$€-2]\ * #,##0.00_ ;_ [$€-2]\ * \-#,##0.00_ ;_ [$€-2]\ * &quot;-&quot;??_ "/>
    <numFmt numFmtId="190" formatCode="_ * #,##0.00_ ;_ * \-#,##0.00_ ;_ * &quot;-&quot;??_ ;_ @_ "/>
    <numFmt numFmtId="191" formatCode="_-* #,##0\ _€_-;\-* #,##0\ _€_-;_-* &quot;-&quot;??\ _€_-;_-@_-"/>
    <numFmt numFmtId="192" formatCode="_-* #,##0_-;\-* #,##0_-;_-* &quot;-&quot;??_-;_-@_-"/>
  </numFmts>
  <fonts count="105">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9"/>
      <name val="Tahoma"/>
      <family val="2"/>
    </font>
    <font>
      <b/>
      <sz val="9"/>
      <name val="Tahoma"/>
      <family val="2"/>
    </font>
    <font>
      <sz val="11"/>
      <name val="Tahoma"/>
      <family val="2"/>
    </font>
    <font>
      <b/>
      <sz val="8"/>
      <name val="Tahoma"/>
      <family val="2"/>
    </font>
    <font>
      <sz val="8"/>
      <name val="Tahoma"/>
      <family val="2"/>
    </font>
    <font>
      <sz val="10"/>
      <name val="Tahoma"/>
      <family val="2"/>
    </font>
    <font>
      <sz val="12"/>
      <name val="Calibri"/>
      <family val="2"/>
    </font>
    <font>
      <sz val="10"/>
      <name val="Calibri"/>
      <family val="2"/>
    </font>
    <font>
      <b/>
      <sz val="11"/>
      <color indexed="8"/>
      <name val="Calibri"/>
      <family val="2"/>
    </font>
    <font>
      <sz val="11"/>
      <color indexed="8"/>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2"/>
      <color indexed="8"/>
      <name val="Arial"/>
      <family val="2"/>
    </font>
    <font>
      <sz val="11"/>
      <color indexed="9"/>
      <name val="Tahoma"/>
      <family val="2"/>
    </font>
    <font>
      <sz val="12"/>
      <color indexed="9"/>
      <name val="Calibri"/>
      <family val="2"/>
    </font>
    <font>
      <b/>
      <sz val="11"/>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name val="Calibri"/>
      <family val="2"/>
    </font>
    <font>
      <b/>
      <sz val="9"/>
      <color indexed="8"/>
      <name val="Calibri"/>
      <family val="2"/>
    </font>
    <font>
      <sz val="8"/>
      <color indexed="8"/>
      <name val="Calibri"/>
      <family val="2"/>
    </font>
    <font>
      <b/>
      <sz val="8"/>
      <name val="Calibri"/>
      <family val="2"/>
    </font>
    <font>
      <sz val="9"/>
      <name val="Verdana"/>
      <family val="2"/>
    </font>
    <font>
      <b/>
      <sz val="11"/>
      <name val="Calibri"/>
      <family val="2"/>
    </font>
    <font>
      <b/>
      <sz val="9"/>
      <name val="Calibri"/>
      <family val="2"/>
    </font>
    <font>
      <b/>
      <sz val="9"/>
      <color indexed="10"/>
      <name val="Calibri"/>
      <family val="2"/>
    </font>
    <font>
      <sz val="11"/>
      <color indexed="8"/>
      <name val="Arial"/>
      <family val="2"/>
    </font>
    <font>
      <b/>
      <i/>
      <sz val="12"/>
      <color indexed="10"/>
      <name val="Tahoma"/>
      <family val="2"/>
    </font>
    <font>
      <sz val="10"/>
      <color indexed="8"/>
      <name val="Calibri"/>
      <family val="2"/>
    </font>
    <font>
      <b/>
      <sz val="10"/>
      <color indexed="9"/>
      <name val="Calibri"/>
      <family val="2"/>
    </font>
    <font>
      <sz val="9"/>
      <color indexed="8"/>
      <name val="Tahoma"/>
      <family val="2"/>
    </font>
    <font>
      <b/>
      <sz val="10"/>
      <name val="Calibri"/>
      <family val="2"/>
    </font>
    <font>
      <u val="single"/>
      <sz val="9.35"/>
      <color indexed="12"/>
      <name val="Calibri"/>
      <family val="2"/>
    </font>
    <font>
      <sz val="9"/>
      <color indexed="10"/>
      <name val="Calibri"/>
      <family val="2"/>
    </font>
    <font>
      <b/>
      <sz val="10"/>
      <color indexed="8"/>
      <name val="Arial"/>
      <family val="2"/>
    </font>
    <font>
      <sz val="9"/>
      <color indexed="9"/>
      <name val="Calibri"/>
      <family val="2"/>
    </font>
    <font>
      <sz val="12"/>
      <name val="Arial Narrow"/>
      <family val="2"/>
    </font>
    <font>
      <b/>
      <sz val="14"/>
      <color indexed="10"/>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sz val="10"/>
      <color theme="1"/>
      <name val="Arial"/>
      <family val="2"/>
    </font>
    <font>
      <sz val="12"/>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9"/>
      <color theme="0"/>
      <name val="Calibri"/>
      <family val="2"/>
    </font>
    <font>
      <sz val="9"/>
      <color theme="1"/>
      <name val="Calibri"/>
      <family val="2"/>
    </font>
    <font>
      <sz val="9"/>
      <color rgb="FF000000"/>
      <name val="Calibri"/>
      <family val="2"/>
    </font>
    <font>
      <b/>
      <sz val="14"/>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rgb="FFFFFF00"/>
        <bgColor indexed="64"/>
      </patternFill>
    </fill>
    <fill>
      <patternFill patternType="solid">
        <fgColor indexed="51"/>
        <bgColor indexed="64"/>
      </patternFill>
    </fill>
    <fill>
      <patternFill patternType="solid">
        <fgColor indexed="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color indexed="63"/>
      </bottom>
    </border>
    <border>
      <left>
        <color indexed="63"/>
      </left>
      <right style="thin">
        <color indexed="9"/>
      </right>
      <top style="thin">
        <color indexed="9"/>
      </top>
      <bottom>
        <color indexed="63"/>
      </bottom>
    </border>
    <border>
      <left style="medium"/>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color indexed="9"/>
      </left>
      <right style="thin">
        <color indexed="9"/>
      </right>
      <top/>
      <bottom style="medium"/>
    </border>
    <border>
      <left style="thin"/>
      <right style="thin"/>
      <top style="medium"/>
      <bottom/>
    </border>
    <border>
      <left/>
      <right style="thin"/>
      <top style="medium"/>
      <bottom style="thin"/>
    </border>
    <border>
      <left style="thin"/>
      <right style="thin"/>
      <top/>
      <bottom style="medium"/>
    </border>
    <border>
      <left style="thin"/>
      <right/>
      <top style="thin"/>
      <bottom style="medium"/>
    </border>
    <border>
      <left/>
      <right style="thin"/>
      <top style="thin"/>
      <bottom style="medium"/>
    </border>
    <border>
      <left style="thin"/>
      <right/>
      <top style="medium"/>
      <bottom style="thin"/>
    </border>
    <border>
      <left/>
      <right style="thin"/>
      <top style="thin"/>
      <bottom/>
    </border>
    <border>
      <left/>
      <right style="thin"/>
      <top/>
      <bottom style="thin"/>
    </border>
    <border>
      <left style="thin"/>
      <right style="thin"/>
      <top/>
      <bottom style="thin"/>
    </border>
    <border>
      <left style="medium"/>
      <right style="medium"/>
      <top style="medium"/>
      <bottom style="medium"/>
    </border>
    <border>
      <left/>
      <right style="thin">
        <color indexed="9"/>
      </right>
      <top/>
      <bottom/>
    </border>
    <border>
      <left/>
      <right style="thin">
        <color indexed="9"/>
      </right>
      <top/>
      <bottom style="thin"/>
    </border>
    <border>
      <left style="thin"/>
      <right style="thin"/>
      <top style="thin">
        <color indexed="9"/>
      </top>
      <bottom/>
    </border>
    <border>
      <left style="thin"/>
      <right style="medium"/>
      <top/>
      <bottom style="thin"/>
    </border>
  </borders>
  <cellStyleXfs count="9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2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85" fillId="31" borderId="0" applyNumberFormat="0" applyBorder="0" applyAlignment="0" applyProtection="0"/>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7" fillId="0" borderId="0">
      <alignment/>
      <protection/>
    </xf>
    <xf numFmtId="0" fontId="2" fillId="0" borderId="0">
      <alignment/>
      <protection/>
    </xf>
    <xf numFmtId="0" fontId="2" fillId="0" borderId="0">
      <alignment/>
      <protection/>
    </xf>
    <xf numFmtId="0" fontId="1"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88" fillId="21" borderId="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83" fillId="0" borderId="8" applyNumberFormat="0" applyFill="0" applyAlignment="0" applyProtection="0"/>
    <xf numFmtId="0" fontId="94" fillId="0" borderId="9" applyNumberFormat="0" applyFill="0" applyAlignment="0" applyProtection="0"/>
  </cellStyleXfs>
  <cellXfs count="59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5" fillId="33" borderId="11"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5" fillId="33" borderId="12"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protection/>
    </xf>
    <xf numFmtId="0" fontId="16" fillId="35" borderId="10" xfId="0" applyFont="1" applyFill="1" applyBorder="1" applyAlignment="1" applyProtection="1">
      <alignment horizontal="center" vertical="center" wrapText="1"/>
      <protection/>
    </xf>
    <xf numFmtId="0" fontId="16" fillId="35" borderId="10" xfId="0" applyFont="1" applyFill="1" applyBorder="1" applyAlignment="1" applyProtection="1">
      <alignment horizontal="justify" vertical="center" wrapText="1"/>
      <protection/>
    </xf>
    <xf numFmtId="0" fontId="16" fillId="35" borderId="13" xfId="0" applyFont="1" applyFill="1" applyBorder="1" applyAlignment="1" applyProtection="1">
      <alignment horizontal="center" vertical="center" wrapText="1"/>
      <protection/>
    </xf>
    <xf numFmtId="0" fontId="16" fillId="35" borderId="13" xfId="0" applyFont="1" applyFill="1" applyBorder="1" applyAlignment="1" applyProtection="1">
      <alignment horizontal="justify" vertical="center" wrapText="1"/>
      <protection/>
    </xf>
    <xf numFmtId="0" fontId="16" fillId="0" borderId="10" xfId="0" applyFont="1" applyFill="1" applyBorder="1" applyAlignment="1" applyProtection="1">
      <alignment horizontal="justify" vertical="center" wrapText="1"/>
      <protection/>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wrapText="1"/>
      <protection/>
    </xf>
    <xf numFmtId="0" fontId="16" fillId="0" borderId="13"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10" xfId="0" applyFont="1" applyFill="1" applyBorder="1" applyAlignment="1" applyProtection="1">
      <alignment horizontal="justify" vertical="center" wrapText="1"/>
      <protection/>
    </xf>
    <xf numFmtId="0" fontId="95" fillId="35" borderId="0" xfId="0" applyFont="1" applyFill="1" applyAlignment="1" applyProtection="1">
      <alignment vertical="center"/>
      <protection/>
    </xf>
    <xf numFmtId="0" fontId="16" fillId="35" borderId="10" xfId="0" applyFont="1" applyFill="1" applyBorder="1" applyAlignment="1" applyProtection="1">
      <alignment horizontal="justify" vertical="top" wrapText="1"/>
      <protection/>
    </xf>
    <xf numFmtId="0" fontId="16" fillId="0" borderId="13" xfId="0" applyFont="1" applyFill="1" applyBorder="1" applyAlignment="1" applyProtection="1">
      <alignment horizontal="justify" vertical="center" wrapText="1"/>
      <protection/>
    </xf>
    <xf numFmtId="0" fontId="95" fillId="0" borderId="0" xfId="0" applyFont="1" applyAlignment="1" applyProtection="1">
      <alignment vertical="center"/>
      <protection/>
    </xf>
    <xf numFmtId="9" fontId="16" fillId="35" borderId="10" xfId="0" applyNumberFormat="1" applyFont="1" applyFill="1" applyBorder="1" applyAlignment="1" applyProtection="1">
      <alignment horizontal="center" vertical="center" wrapText="1"/>
      <protection/>
    </xf>
    <xf numFmtId="0" fontId="16" fillId="37" borderId="10" xfId="0" applyFont="1" applyFill="1" applyBorder="1" applyAlignment="1" applyProtection="1">
      <alignment horizontal="center" vertical="center" wrapText="1"/>
      <protection/>
    </xf>
    <xf numFmtId="0" fontId="16" fillId="37" borderId="10" xfId="0" applyFont="1" applyFill="1" applyBorder="1" applyAlignment="1" applyProtection="1">
      <alignment horizontal="justify" vertical="center" wrapText="1"/>
      <protection/>
    </xf>
    <xf numFmtId="0" fontId="16" fillId="37" borderId="13" xfId="0" applyFont="1" applyFill="1" applyBorder="1" applyAlignment="1" applyProtection="1">
      <alignment horizontal="center" vertical="center" wrapText="1"/>
      <protection/>
    </xf>
    <xf numFmtId="0" fontId="16" fillId="37" borderId="13"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9" fontId="8" fillId="0" borderId="10" xfId="0" applyNumberFormat="1" applyFont="1" applyFill="1" applyBorder="1" applyAlignment="1" applyProtection="1">
      <alignment horizontal="center" vertical="center" wrapText="1"/>
      <protection/>
    </xf>
    <xf numFmtId="9" fontId="16" fillId="0" borderId="10" xfId="0" applyNumberFormat="1" applyFont="1" applyFill="1" applyBorder="1" applyAlignment="1" applyProtection="1">
      <alignment horizontal="center" vertical="center" wrapText="1"/>
      <protection/>
    </xf>
    <xf numFmtId="9" fontId="8" fillId="36" borderId="10" xfId="0" applyNumberFormat="1" applyFont="1" applyFill="1" applyBorder="1" applyAlignment="1" applyProtection="1">
      <alignment horizontal="center" vertical="center"/>
      <protection/>
    </xf>
    <xf numFmtId="9" fontId="16" fillId="0" borderId="13" xfId="0" applyNumberFormat="1" applyFont="1" applyFill="1" applyBorder="1" applyAlignment="1" applyProtection="1">
      <alignment horizontal="center" vertical="center" wrapText="1"/>
      <protection/>
    </xf>
    <xf numFmtId="9" fontId="16" fillId="37" borderId="10" xfId="0" applyNumberFormat="1" applyFont="1" applyFill="1" applyBorder="1" applyAlignment="1" applyProtection="1">
      <alignment horizontal="center" vertical="center" wrapText="1"/>
      <protection/>
    </xf>
    <xf numFmtId="0" fontId="16" fillId="35" borderId="10" xfId="0" applyFont="1" applyFill="1" applyBorder="1" applyAlignment="1" applyProtection="1">
      <alignment horizontal="left" vertical="center" wrapText="1"/>
      <protection/>
    </xf>
    <xf numFmtId="9" fontId="16" fillId="0" borderId="10" xfId="79" applyFont="1" applyFill="1" applyBorder="1" applyAlignment="1" applyProtection="1">
      <alignment horizontal="center" vertical="center" wrapText="1"/>
      <protection/>
    </xf>
    <xf numFmtId="3" fontId="8" fillId="0" borderId="10" xfId="54" applyNumberFormat="1" applyFont="1" applyFill="1" applyBorder="1" applyAlignment="1" applyProtection="1">
      <alignment horizontal="center" vertical="center"/>
      <protection/>
    </xf>
    <xf numFmtId="9" fontId="16" fillId="0" borderId="10" xfId="0" applyNumberFormat="1" applyFont="1" applyFill="1" applyBorder="1" applyAlignment="1" applyProtection="1">
      <alignment horizontal="center" vertical="center"/>
      <protection/>
    </xf>
    <xf numFmtId="49" fontId="16" fillId="35" borderId="10" xfId="0" applyNumberFormat="1" applyFont="1" applyFill="1" applyBorder="1" applyAlignment="1" applyProtection="1">
      <alignment vertical="center" wrapText="1"/>
      <protection/>
    </xf>
    <xf numFmtId="0" fontId="95" fillId="0" borderId="0" xfId="0" applyFont="1" applyFill="1" applyAlignment="1" applyProtection="1">
      <alignment vertical="center"/>
      <protection/>
    </xf>
    <xf numFmtId="0" fontId="0" fillId="36" borderId="0" xfId="0" applyFill="1" applyAlignment="1" applyProtection="1">
      <alignment vertical="center"/>
      <protection/>
    </xf>
    <xf numFmtId="9" fontId="16" fillId="0" borderId="10" xfId="79" applyFont="1" applyFill="1" applyBorder="1" applyAlignment="1" applyProtection="1">
      <alignment horizontal="center" vertical="center" wrapText="1"/>
      <protection locked="0"/>
    </xf>
    <xf numFmtId="0" fontId="95" fillId="35" borderId="10" xfId="0" applyFont="1" applyFill="1" applyBorder="1" applyAlignment="1" applyProtection="1">
      <alignment vertical="center" wrapText="1"/>
      <protection locked="0"/>
    </xf>
    <xf numFmtId="3" fontId="8" fillId="0" borderId="10" xfId="54" applyNumberFormat="1" applyFont="1" applyFill="1" applyBorder="1" applyAlignment="1" applyProtection="1">
      <alignment horizontal="center" vertical="center" wrapText="1"/>
      <protection locked="0"/>
    </xf>
    <xf numFmtId="9" fontId="16" fillId="35" borderId="10" xfId="0" applyNumberFormat="1"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wrapText="1"/>
      <protection locked="0"/>
    </xf>
    <xf numFmtId="0" fontId="0" fillId="36" borderId="10" xfId="0" applyFill="1" applyBorder="1" applyAlignment="1" applyProtection="1">
      <alignment vertical="center" wrapText="1"/>
      <protection locked="0"/>
    </xf>
    <xf numFmtId="9" fontId="8" fillId="36" borderId="10" xfId="0" applyNumberFormat="1" applyFont="1" applyFill="1" applyBorder="1" applyAlignment="1" applyProtection="1">
      <alignment horizontal="center" vertical="center" wrapText="1"/>
      <protection locked="0"/>
    </xf>
    <xf numFmtId="0" fontId="16" fillId="35" borderId="10" xfId="0" applyNumberFormat="1" applyFont="1" applyFill="1" applyBorder="1" applyAlignment="1" applyProtection="1">
      <alignment horizontal="center" vertical="center" wrapText="1"/>
      <protection locked="0"/>
    </xf>
    <xf numFmtId="0" fontId="16" fillId="37" borderId="10" xfId="0" applyFont="1" applyFill="1" applyBorder="1" applyAlignment="1" applyProtection="1">
      <alignment horizontal="center" vertical="center" wrapText="1"/>
      <protection locked="0"/>
    </xf>
    <xf numFmtId="0" fontId="95" fillId="37" borderId="10" xfId="0" applyFont="1" applyFill="1" applyBorder="1" applyAlignment="1" applyProtection="1">
      <alignment vertical="center" wrapText="1"/>
      <protection locked="0"/>
    </xf>
    <xf numFmtId="9" fontId="16" fillId="0" borderId="10" xfId="0" applyNumberFormat="1" applyFont="1" applyFill="1" applyBorder="1" applyAlignment="1" applyProtection="1">
      <alignment horizontal="center" vertical="center" wrapText="1"/>
      <protection locked="0"/>
    </xf>
    <xf numFmtId="9" fontId="16" fillId="0" borderId="10" xfId="0" applyNumberFormat="1" applyFont="1" applyBorder="1" applyAlignment="1" applyProtection="1">
      <alignment horizontal="center" vertical="center" wrapText="1"/>
      <protection locked="0"/>
    </xf>
    <xf numFmtId="1" fontId="16" fillId="35" borderId="10" xfId="0" applyNumberFormat="1"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22" fillId="0" borderId="0" xfId="0" applyFont="1" applyFill="1" applyAlignment="1" applyProtection="1">
      <alignment horizontal="left" vertical="center"/>
      <protection/>
    </xf>
    <xf numFmtId="0" fontId="22"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4" fillId="0" borderId="0" xfId="0" applyFont="1" applyAlignment="1" applyProtection="1">
      <alignment horizontal="left"/>
      <protection/>
    </xf>
    <xf numFmtId="0" fontId="24" fillId="0" borderId="0" xfId="0" applyFont="1" applyAlignment="1" applyProtection="1">
      <alignment horizont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left" vertical="center" wrapText="1"/>
      <protection/>
    </xf>
    <xf numFmtId="0" fontId="12" fillId="33" borderId="13" xfId="0" applyFont="1" applyFill="1" applyBorder="1" applyAlignment="1" applyProtection="1">
      <alignment horizontal="center" vertical="center" wrapText="1"/>
      <protection/>
    </xf>
    <xf numFmtId="0" fontId="12" fillId="33" borderId="13"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27"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23" fillId="0" borderId="15"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9" fillId="35" borderId="10" xfId="0" applyFont="1" applyFill="1" applyBorder="1" applyAlignment="1" applyProtection="1">
      <alignment horizontal="center" vertical="center"/>
      <protection/>
    </xf>
    <xf numFmtId="0" fontId="19" fillId="35" borderId="10" xfId="0" applyFont="1" applyFill="1" applyBorder="1" applyAlignment="1" applyProtection="1">
      <alignment horizontal="justify" vertical="center" wrapText="1"/>
      <protection/>
    </xf>
    <xf numFmtId="0" fontId="19" fillId="35" borderId="10" xfId="0" applyFont="1" applyFill="1" applyBorder="1" applyAlignment="1" applyProtection="1">
      <alignment horizontal="center" vertical="center" wrapText="1"/>
      <protection/>
    </xf>
    <xf numFmtId="9" fontId="19" fillId="35" borderId="10" xfId="0" applyNumberFormat="1" applyFont="1" applyFill="1" applyBorder="1" applyAlignment="1" applyProtection="1">
      <alignment horizontal="center" vertical="center" wrapText="1"/>
      <protection/>
    </xf>
    <xf numFmtId="10" fontId="28" fillId="35" borderId="10" xfId="0" applyNumberFormat="1" applyFont="1" applyFill="1" applyBorder="1" applyAlignment="1" applyProtection="1">
      <alignment horizontal="left" vertical="center" wrapText="1"/>
      <protection locked="0"/>
    </xf>
    <xf numFmtId="0" fontId="23"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left" vertical="center" wrapText="1"/>
      <protection locked="0"/>
    </xf>
    <xf numFmtId="0" fontId="95" fillId="35" borderId="0" xfId="0" applyFont="1" applyFill="1" applyAlignment="1" applyProtection="1">
      <alignment horizontal="left" vertical="center"/>
      <protection/>
    </xf>
    <xf numFmtId="165" fontId="23" fillId="35" borderId="10" xfId="54" applyNumberFormat="1" applyFont="1" applyFill="1" applyBorder="1" applyAlignment="1" applyProtection="1">
      <alignment horizontal="left" vertical="center" wrapText="1"/>
      <protection/>
    </xf>
    <xf numFmtId="0" fontId="30" fillId="35" borderId="0" xfId="0" applyFont="1" applyFill="1" applyAlignment="1" applyProtection="1">
      <alignment horizontal="left" vertical="center"/>
      <protection/>
    </xf>
    <xf numFmtId="0" fontId="23" fillId="0" borderId="15" xfId="0" applyNumberFormat="1"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xf>
    <xf numFmtId="169" fontId="2" fillId="0" borderId="10" xfId="80" applyNumberFormat="1" applyFont="1" applyBorder="1" applyAlignment="1">
      <alignment horizontal="center" vertical="center" wrapText="1"/>
    </xf>
    <xf numFmtId="0" fontId="12" fillId="37" borderId="10" xfId="0" applyFont="1" applyFill="1" applyBorder="1" applyAlignment="1" applyProtection="1">
      <alignment horizontal="center" vertical="center"/>
      <protection/>
    </xf>
    <xf numFmtId="0" fontId="12" fillId="37" borderId="10" xfId="0" applyFont="1" applyFill="1" applyBorder="1" applyAlignment="1" applyProtection="1">
      <alignment vertical="center"/>
      <protection/>
    </xf>
    <xf numFmtId="0" fontId="31" fillId="37" borderId="10" xfId="0" applyFont="1" applyFill="1" applyBorder="1" applyAlignment="1" applyProtection="1">
      <alignment horizontal="center" vertical="center"/>
      <protection/>
    </xf>
    <xf numFmtId="165" fontId="12" fillId="37" borderId="10" xfId="0" applyNumberFormat="1" applyFont="1" applyFill="1" applyBorder="1" applyAlignment="1" applyProtection="1">
      <alignment vertical="center"/>
      <protection/>
    </xf>
    <xf numFmtId="0" fontId="96" fillId="37" borderId="0" xfId="0" applyFont="1" applyFill="1" applyAlignment="1" applyProtection="1">
      <alignment vertical="center"/>
      <protection/>
    </xf>
    <xf numFmtId="0" fontId="31" fillId="37" borderId="0" xfId="0" applyFont="1" applyFill="1" applyAlignment="1" applyProtection="1">
      <alignment vertical="center"/>
      <protection/>
    </xf>
    <xf numFmtId="0" fontId="96" fillId="0" borderId="0" xfId="0" applyFont="1" applyAlignment="1" applyProtection="1">
      <alignment horizontal="center" vertical="center"/>
      <protection/>
    </xf>
    <xf numFmtId="0" fontId="96" fillId="34" borderId="0" xfId="0" applyFont="1" applyFill="1" applyAlignment="1" applyProtection="1">
      <alignment horizontal="center" vertical="center"/>
      <protection/>
    </xf>
    <xf numFmtId="0" fontId="96" fillId="34" borderId="0" xfId="0" applyFont="1" applyFill="1" applyAlignment="1" applyProtection="1">
      <alignment vertical="center"/>
      <protection/>
    </xf>
    <xf numFmtId="0" fontId="96" fillId="34" borderId="0" xfId="0" applyFont="1" applyFill="1" applyAlignment="1" applyProtection="1">
      <alignment horizontal="left" vertical="center"/>
      <protection/>
    </xf>
    <xf numFmtId="0" fontId="96" fillId="0" borderId="0" xfId="0" applyFont="1" applyFill="1" applyAlignment="1" applyProtection="1">
      <alignment horizontal="center" vertical="center"/>
      <protection/>
    </xf>
    <xf numFmtId="0" fontId="96" fillId="0" borderId="0" xfId="0" applyFont="1" applyFill="1" applyAlignment="1" applyProtection="1">
      <alignment horizontal="lef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31" fillId="34" borderId="0" xfId="0" applyFont="1" applyFill="1" applyAlignment="1" applyProtection="1">
      <alignment vertical="center"/>
      <protection/>
    </xf>
    <xf numFmtId="0" fontId="23" fillId="38" borderId="10" xfId="0" applyNumberFormat="1" applyFont="1" applyFill="1" applyBorder="1" applyAlignment="1" applyProtection="1">
      <alignment horizontal="center" vertical="center" wrapText="1"/>
      <protection/>
    </xf>
    <xf numFmtId="0" fontId="23" fillId="38" borderId="10" xfId="0" applyNumberFormat="1" applyFont="1" applyFill="1" applyBorder="1" applyAlignment="1" applyProtection="1">
      <alignment vertical="center" wrapText="1"/>
      <protection/>
    </xf>
    <xf numFmtId="0" fontId="23" fillId="38" borderId="10" xfId="0" applyNumberFormat="1" applyFont="1" applyFill="1" applyBorder="1" applyAlignment="1" applyProtection="1">
      <alignment horizontal="justify" vertical="center" wrapText="1"/>
      <protection/>
    </xf>
    <xf numFmtId="0" fontId="97" fillId="38" borderId="10" xfId="0" applyNumberFormat="1" applyFont="1" applyFill="1" applyBorder="1" applyAlignment="1" applyProtection="1">
      <alignment horizontal="center" vertical="center" wrapText="1"/>
      <protection/>
    </xf>
    <xf numFmtId="0" fontId="97" fillId="38" borderId="10" xfId="0" applyNumberFormat="1" applyFont="1" applyFill="1" applyBorder="1" applyAlignment="1" applyProtection="1">
      <alignment horizontal="justify" vertical="center" wrapText="1"/>
      <protection/>
    </xf>
    <xf numFmtId="0" fontId="97" fillId="38" borderId="10" xfId="0" applyNumberFormat="1" applyFont="1" applyFill="1" applyBorder="1" applyAlignment="1" applyProtection="1">
      <alignment vertical="center" wrapText="1"/>
      <protection/>
    </xf>
    <xf numFmtId="0" fontId="89" fillId="38" borderId="10" xfId="0" applyFont="1" applyFill="1" applyBorder="1" applyAlignment="1" applyProtection="1">
      <alignment horizontal="justify" vertical="center" wrapText="1"/>
      <protection/>
    </xf>
    <xf numFmtId="0" fontId="89" fillId="38" borderId="10" xfId="0" applyFont="1" applyFill="1" applyBorder="1" applyAlignment="1" applyProtection="1">
      <alignment horizontal="center" vertical="center"/>
      <protection/>
    </xf>
    <xf numFmtId="0" fontId="89" fillId="38" borderId="10" xfId="0" applyFont="1" applyFill="1" applyBorder="1" applyAlignment="1" applyProtection="1">
      <alignment horizontal="center" vertical="center"/>
      <protection/>
    </xf>
    <xf numFmtId="0" fontId="89" fillId="38" borderId="10" xfId="0" applyFont="1" applyFill="1" applyBorder="1" applyAlignment="1" applyProtection="1">
      <alignment vertical="center"/>
      <protection/>
    </xf>
    <xf numFmtId="0" fontId="89" fillId="38" borderId="10" xfId="0" applyNumberFormat="1" applyFont="1" applyFill="1" applyBorder="1" applyAlignment="1" applyProtection="1">
      <alignment horizontal="center" vertical="center" wrapText="1"/>
      <protection/>
    </xf>
    <xf numFmtId="9" fontId="98" fillId="38" borderId="10" xfId="80" applyNumberFormat="1" applyFont="1" applyFill="1" applyBorder="1" applyAlignment="1" applyProtection="1">
      <alignment horizontal="center" vertical="center" wrapText="1"/>
      <protection locked="0"/>
    </xf>
    <xf numFmtId="0" fontId="99" fillId="38" borderId="10" xfId="0" applyFont="1" applyFill="1" applyBorder="1" applyAlignment="1" applyProtection="1">
      <alignment horizontal="justify" vertical="center" wrapText="1"/>
      <protection locked="0"/>
    </xf>
    <xf numFmtId="0" fontId="0" fillId="35" borderId="0" xfId="0" applyFill="1" applyAlignment="1" applyProtection="1">
      <alignment vertical="center"/>
      <protection locked="0"/>
    </xf>
    <xf numFmtId="0" fontId="19" fillId="35" borderId="10" xfId="0" applyFont="1" applyFill="1" applyBorder="1" applyAlignment="1" applyProtection="1" quotePrefix="1">
      <alignment horizontal="center" vertical="center"/>
      <protection/>
    </xf>
    <xf numFmtId="173" fontId="19" fillId="35" borderId="10" xfId="75"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protection locked="0"/>
    </xf>
    <xf numFmtId="0" fontId="19"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3" fillId="39" borderId="10" xfId="0" applyNumberFormat="1" applyFont="1" applyFill="1" applyBorder="1" applyAlignment="1" applyProtection="1">
      <alignment horizontal="center" vertical="center" wrapText="1"/>
      <protection locked="0"/>
    </xf>
    <xf numFmtId="0" fontId="23" fillId="39" borderId="10" xfId="0" applyNumberFormat="1" applyFont="1" applyFill="1" applyBorder="1" applyAlignment="1" applyProtection="1">
      <alignment vertical="center" wrapText="1"/>
      <protection locked="0"/>
    </xf>
    <xf numFmtId="0" fontId="23" fillId="39" borderId="10" xfId="0" applyNumberFormat="1" applyFont="1" applyFill="1" applyBorder="1" applyAlignment="1" applyProtection="1">
      <alignment horizontal="justify" vertical="center" wrapText="1"/>
      <protection locked="0"/>
    </xf>
    <xf numFmtId="0" fontId="97" fillId="39" borderId="10" xfId="0" applyNumberFormat="1" applyFont="1" applyFill="1" applyBorder="1" applyAlignment="1" applyProtection="1">
      <alignment horizontal="center" vertical="center" wrapText="1"/>
      <protection locked="0"/>
    </xf>
    <xf numFmtId="0" fontId="97" fillId="39" borderId="10" xfId="0" applyNumberFormat="1" applyFont="1" applyFill="1" applyBorder="1" applyAlignment="1" applyProtection="1">
      <alignment horizontal="justify" vertical="center" wrapText="1"/>
      <protection locked="0"/>
    </xf>
    <xf numFmtId="0" fontId="97" fillId="39" borderId="10" xfId="0" applyNumberFormat="1" applyFont="1" applyFill="1" applyBorder="1" applyAlignment="1" applyProtection="1">
      <alignment vertical="center" wrapText="1"/>
      <protection locked="0"/>
    </xf>
    <xf numFmtId="0" fontId="89" fillId="39" borderId="10" xfId="0" applyFont="1" applyFill="1" applyBorder="1" applyAlignment="1" applyProtection="1">
      <alignment horizontal="justify" vertical="center" wrapText="1"/>
      <protection locked="0"/>
    </xf>
    <xf numFmtId="0" fontId="89" fillId="39" borderId="10" xfId="0" applyFont="1" applyFill="1" applyBorder="1" applyAlignment="1" applyProtection="1">
      <alignment horizontal="center" vertical="center"/>
      <protection locked="0"/>
    </xf>
    <xf numFmtId="0" fontId="89" fillId="39" borderId="10" xfId="0" applyFont="1" applyFill="1" applyBorder="1" applyAlignment="1" applyProtection="1">
      <alignment horizontal="center" vertical="center"/>
      <protection locked="0"/>
    </xf>
    <xf numFmtId="0" fontId="89" fillId="39" borderId="10" xfId="0" applyFont="1" applyFill="1" applyBorder="1" applyAlignment="1" applyProtection="1">
      <alignment vertical="center"/>
      <protection locked="0"/>
    </xf>
    <xf numFmtId="0" fontId="89" fillId="39" borderId="10" xfId="0" applyNumberFormat="1" applyFont="1" applyFill="1" applyBorder="1" applyAlignment="1" applyProtection="1">
      <alignment horizontal="center" vertical="center" wrapText="1"/>
      <protection locked="0"/>
    </xf>
    <xf numFmtId="9" fontId="98" fillId="39" borderId="10" xfId="80" applyNumberFormat="1" applyFont="1" applyFill="1" applyBorder="1" applyAlignment="1" applyProtection="1">
      <alignment horizontal="center" vertical="center" wrapText="1"/>
      <protection locked="0"/>
    </xf>
    <xf numFmtId="0" fontId="99" fillId="39" borderId="10" xfId="0" applyFont="1" applyFill="1" applyBorder="1" applyAlignment="1" applyProtection="1">
      <alignment horizontal="justify" vertical="center" wrapText="1"/>
      <protection locked="0"/>
    </xf>
    <xf numFmtId="0" fontId="16" fillId="35" borderId="10" xfId="0" applyFont="1" applyFill="1" applyBorder="1" applyAlignment="1" applyProtection="1">
      <alignment horizontal="justify" vertical="top" wrapText="1"/>
      <protection locked="0"/>
    </xf>
    <xf numFmtId="9" fontId="16" fillId="0" borderId="13" xfId="0" applyNumberFormat="1" applyFont="1" applyFill="1" applyBorder="1" applyAlignment="1" applyProtection="1">
      <alignment horizontal="center" vertical="center" wrapText="1"/>
      <protection locked="0"/>
    </xf>
    <xf numFmtId="0" fontId="23" fillId="35" borderId="10" xfId="0" applyFont="1" applyFill="1" applyBorder="1" applyAlignment="1" applyProtection="1">
      <alignment horizontal="justify" vertical="top" wrapText="1"/>
      <protection locked="0"/>
    </xf>
    <xf numFmtId="0" fontId="3"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protection/>
    </xf>
    <xf numFmtId="165" fontId="29" fillId="35" borderId="13" xfId="54" applyNumberFormat="1" applyFont="1" applyFill="1" applyBorder="1" applyAlignment="1" applyProtection="1">
      <alignment horizontal="left" vertical="center" wrapText="1"/>
      <protection locked="0"/>
    </xf>
    <xf numFmtId="165" fontId="29" fillId="35" borderId="19" xfId="54" applyNumberFormat="1" applyFont="1" applyFill="1" applyBorder="1" applyAlignment="1" applyProtection="1">
      <alignment horizontal="left" vertical="center" wrapText="1"/>
      <protection locked="0"/>
    </xf>
    <xf numFmtId="0" fontId="12" fillId="33" borderId="20"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24" fillId="0" borderId="0" xfId="0" applyFont="1" applyAlignment="1" applyProtection="1">
      <alignment horizontal="left"/>
      <protection/>
    </xf>
    <xf numFmtId="0" fontId="100" fillId="0" borderId="0" xfId="0" applyFont="1" applyAlignment="1" applyProtection="1">
      <alignment horizontal="left"/>
      <protection locked="0"/>
    </xf>
    <xf numFmtId="0" fontId="25" fillId="33" borderId="13" xfId="0" applyFont="1" applyFill="1" applyBorder="1" applyAlignment="1" applyProtection="1">
      <alignment horizontal="center" vertical="center" wrapText="1"/>
      <protection/>
    </xf>
    <xf numFmtId="0" fontId="25" fillId="33" borderId="19" xfId="0" applyFont="1" applyFill="1" applyBorder="1" applyAlignment="1" applyProtection="1">
      <alignment horizontal="center" vertical="center" wrapText="1"/>
      <protection/>
    </xf>
    <xf numFmtId="0" fontId="26" fillId="33" borderId="26" xfId="0" applyFont="1" applyFill="1" applyBorder="1" applyAlignment="1" applyProtection="1">
      <alignment horizontal="center" vertical="center" wrapText="1"/>
      <protection/>
    </xf>
    <xf numFmtId="0" fontId="26"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29"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2" fillId="33" borderId="32" xfId="0" applyFont="1" applyFill="1" applyBorder="1" applyAlignment="1" applyProtection="1">
      <alignment horizontal="center" vertical="center" wrapText="1"/>
      <protection/>
    </xf>
    <xf numFmtId="0" fontId="51" fillId="0" borderId="33" xfId="0" applyFont="1" applyBorder="1" applyAlignment="1">
      <alignment horizontal="center"/>
    </xf>
    <xf numFmtId="0" fontId="51" fillId="0" borderId="34" xfId="0" applyFont="1" applyBorder="1" applyAlignment="1">
      <alignment horizontal="center"/>
    </xf>
    <xf numFmtId="0" fontId="51" fillId="0" borderId="35" xfId="0" applyFont="1" applyBorder="1" applyAlignment="1">
      <alignment horizontal="center"/>
    </xf>
    <xf numFmtId="0" fontId="52" fillId="0" borderId="36" xfId="0" applyFont="1" applyBorder="1" applyAlignment="1">
      <alignment horizontal="center" wrapText="1"/>
    </xf>
    <xf numFmtId="0" fontId="52" fillId="0" borderId="37" xfId="0" applyFont="1" applyBorder="1" applyAlignment="1">
      <alignment horizontal="center" wrapText="1"/>
    </xf>
    <xf numFmtId="0" fontId="52" fillId="0" borderId="38" xfId="0" applyFont="1" applyBorder="1" applyAlignment="1">
      <alignment horizontal="center"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8" xfId="0" applyFont="1" applyBorder="1" applyAlignment="1">
      <alignment horizontal="left" wrapText="1"/>
    </xf>
    <xf numFmtId="0" fontId="51" fillId="0" borderId="36" xfId="0" applyFont="1" applyBorder="1" applyAlignment="1">
      <alignment horizontal="center"/>
    </xf>
    <xf numFmtId="0" fontId="51" fillId="0" borderId="37" xfId="0" applyFont="1" applyBorder="1" applyAlignment="1">
      <alignment horizontal="center"/>
    </xf>
    <xf numFmtId="0" fontId="51" fillId="0" borderId="38" xfId="0" applyFont="1" applyBorder="1" applyAlignment="1">
      <alignment/>
    </xf>
    <xf numFmtId="0" fontId="51" fillId="0" borderId="38" xfId="0" applyFont="1" applyBorder="1" applyAlignment="1">
      <alignment horizontal="center"/>
    </xf>
    <xf numFmtId="0" fontId="51" fillId="0" borderId="36" xfId="0" applyFont="1" applyBorder="1" applyAlignment="1">
      <alignment horizontal="center" wrapText="1"/>
    </xf>
    <xf numFmtId="0" fontId="51" fillId="0" borderId="37" xfId="0" applyFont="1" applyBorder="1" applyAlignment="1">
      <alignment horizontal="center" wrapText="1"/>
    </xf>
    <xf numFmtId="0" fontId="51" fillId="0" borderId="38" xfId="0" applyFont="1" applyBorder="1" applyAlignment="1">
      <alignment horizontal="center" wrapText="1"/>
    </xf>
    <xf numFmtId="0" fontId="51" fillId="0" borderId="0" xfId="0" applyFont="1" applyAlignment="1">
      <alignment/>
    </xf>
    <xf numFmtId="0" fontId="51" fillId="40" borderId="0" xfId="0" applyFont="1" applyFill="1" applyAlignment="1">
      <alignment/>
    </xf>
    <xf numFmtId="0" fontId="51" fillId="0" borderId="15" xfId="0" applyFont="1" applyBorder="1" applyAlignment="1">
      <alignment horizontal="center"/>
    </xf>
    <xf numFmtId="0" fontId="51" fillId="0" borderId="10" xfId="0" applyFont="1" applyBorder="1" applyAlignment="1">
      <alignment horizontal="center"/>
    </xf>
    <xf numFmtId="0" fontId="51" fillId="0" borderId="39" xfId="0" applyFont="1" applyBorder="1" applyAlignment="1">
      <alignment horizontal="center"/>
    </xf>
    <xf numFmtId="0" fontId="52" fillId="0" borderId="40" xfId="0" applyFont="1" applyBorder="1" applyAlignment="1">
      <alignment horizontal="center" wrapText="1"/>
    </xf>
    <xf numFmtId="0" fontId="52" fillId="0" borderId="0" xfId="0" applyFont="1" applyBorder="1" applyAlignment="1">
      <alignment horizontal="center" wrapText="1"/>
    </xf>
    <xf numFmtId="0" fontId="52" fillId="0" borderId="41" xfId="0" applyFont="1" applyBorder="1" applyAlignment="1">
      <alignment horizontal="center" wrapText="1"/>
    </xf>
    <xf numFmtId="0" fontId="52" fillId="0" borderId="40" xfId="0" applyFont="1" applyBorder="1" applyAlignment="1">
      <alignment horizontal="left" wrapText="1"/>
    </xf>
    <xf numFmtId="0" fontId="52" fillId="0" borderId="0" xfId="0" applyFont="1" applyBorder="1" applyAlignment="1">
      <alignment horizontal="left" wrapText="1"/>
    </xf>
    <xf numFmtId="0" fontId="52" fillId="0" borderId="41" xfId="0" applyFont="1" applyBorder="1" applyAlignment="1">
      <alignment horizontal="left" wrapText="1"/>
    </xf>
    <xf numFmtId="0" fontId="51" fillId="0" borderId="40" xfId="0" applyFont="1" applyBorder="1" applyAlignment="1">
      <alignment horizontal="center"/>
    </xf>
    <xf numFmtId="0" fontId="51" fillId="0" borderId="0" xfId="0" applyFont="1" applyBorder="1" applyAlignment="1">
      <alignment horizontal="center"/>
    </xf>
    <xf numFmtId="0" fontId="51" fillId="0" borderId="41" xfId="0" applyFont="1" applyBorder="1" applyAlignment="1">
      <alignment/>
    </xf>
    <xf numFmtId="0" fontId="51" fillId="0" borderId="41" xfId="0" applyFont="1" applyBorder="1" applyAlignment="1">
      <alignment horizontal="center"/>
    </xf>
    <xf numFmtId="0" fontId="51" fillId="0" borderId="40" xfId="0" applyFont="1" applyBorder="1" applyAlignment="1">
      <alignment horizontal="center" wrapText="1"/>
    </xf>
    <xf numFmtId="0" fontId="51" fillId="0" borderId="0" xfId="0" applyFont="1" applyBorder="1" applyAlignment="1">
      <alignment horizontal="center" wrapText="1"/>
    </xf>
    <xf numFmtId="0" fontId="51" fillId="0" borderId="41" xfId="0" applyFont="1" applyBorder="1" applyAlignment="1">
      <alignment horizontal="center" wrapText="1"/>
    </xf>
    <xf numFmtId="0" fontId="51" fillId="0" borderId="42" xfId="0" applyFont="1" applyBorder="1" applyAlignment="1">
      <alignment horizontal="center"/>
    </xf>
    <xf numFmtId="0" fontId="51" fillId="0" borderId="43" xfId="0" applyFont="1" applyBorder="1" applyAlignment="1">
      <alignment horizontal="center"/>
    </xf>
    <xf numFmtId="0" fontId="51" fillId="0" borderId="44" xfId="0" applyFont="1" applyBorder="1" applyAlignment="1">
      <alignment horizontal="center"/>
    </xf>
    <xf numFmtId="0" fontId="52" fillId="0" borderId="45" xfId="0" applyFont="1" applyBorder="1" applyAlignment="1">
      <alignment horizontal="center" wrapText="1"/>
    </xf>
    <xf numFmtId="0" fontId="52" fillId="0" borderId="46" xfId="0" applyFont="1" applyBorder="1" applyAlignment="1">
      <alignment horizontal="center" wrapText="1"/>
    </xf>
    <xf numFmtId="0" fontId="52" fillId="0" borderId="47" xfId="0" applyFont="1" applyBorder="1" applyAlignment="1">
      <alignment horizontal="center" wrapText="1"/>
    </xf>
    <xf numFmtId="0" fontId="52" fillId="0" borderId="45" xfId="0" applyFont="1" applyBorder="1" applyAlignment="1">
      <alignment horizontal="left" wrapText="1"/>
    </xf>
    <xf numFmtId="0" fontId="52" fillId="0" borderId="46" xfId="0" applyFont="1" applyBorder="1" applyAlignment="1">
      <alignment horizontal="left" wrapText="1"/>
    </xf>
    <xf numFmtId="0" fontId="52" fillId="0" borderId="47" xfId="0" applyFont="1" applyBorder="1" applyAlignment="1">
      <alignment horizontal="left" wrapText="1"/>
    </xf>
    <xf numFmtId="0" fontId="51" fillId="0" borderId="45" xfId="0" applyFont="1" applyBorder="1" applyAlignment="1">
      <alignment horizontal="center"/>
    </xf>
    <xf numFmtId="0" fontId="51" fillId="0" borderId="46" xfId="0" applyFont="1" applyBorder="1" applyAlignment="1">
      <alignment horizontal="center"/>
    </xf>
    <xf numFmtId="0" fontId="51" fillId="0" borderId="47" xfId="0" applyFont="1" applyBorder="1" applyAlignment="1">
      <alignment/>
    </xf>
    <xf numFmtId="0" fontId="51" fillId="0" borderId="47" xfId="0" applyFont="1" applyBorder="1" applyAlignment="1">
      <alignment horizontal="center"/>
    </xf>
    <xf numFmtId="0" fontId="51" fillId="0" borderId="45" xfId="0" applyFont="1" applyBorder="1" applyAlignment="1">
      <alignment horizontal="center" wrapText="1"/>
    </xf>
    <xf numFmtId="0" fontId="51" fillId="0" borderId="46" xfId="0" applyFont="1" applyBorder="1" applyAlignment="1">
      <alignment horizontal="center" wrapText="1"/>
    </xf>
    <xf numFmtId="0" fontId="51" fillId="0" borderId="47" xfId="0" applyFont="1" applyBorder="1" applyAlignment="1">
      <alignment horizontal="center" wrapText="1"/>
    </xf>
    <xf numFmtId="0" fontId="22" fillId="0" borderId="0" xfId="0" applyFont="1" applyFill="1" applyAlignment="1" applyProtection="1">
      <alignment vertical="center"/>
      <protection/>
    </xf>
    <xf numFmtId="0" fontId="0" fillId="40" borderId="0" xfId="0"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5" fillId="33" borderId="23" xfId="76" applyFont="1" applyFill="1" applyBorder="1" applyAlignment="1" applyProtection="1">
      <alignment horizontal="center" vertical="center" wrapText="1"/>
      <protection/>
    </xf>
    <xf numFmtId="0" fontId="5" fillId="33" borderId="16" xfId="76"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4" fillId="40" borderId="33" xfId="0" applyFont="1" applyFill="1" applyBorder="1" applyAlignment="1" applyProtection="1">
      <alignment horizontal="center" vertical="center" wrapText="1"/>
      <protection/>
    </xf>
    <xf numFmtId="0" fontId="4" fillId="40" borderId="34" xfId="0" applyFont="1" applyFill="1" applyBorder="1" applyAlignment="1" applyProtection="1">
      <alignment horizontal="center" vertical="center" wrapText="1"/>
      <protection/>
    </xf>
    <xf numFmtId="168" fontId="56" fillId="40" borderId="34" xfId="0" applyNumberFormat="1" applyFont="1" applyFill="1" applyBorder="1" applyAlignment="1" applyProtection="1">
      <alignment horizontal="center" vertical="center"/>
      <protection/>
    </xf>
    <xf numFmtId="0" fontId="57" fillId="0" borderId="49" xfId="0" applyFont="1" applyFill="1" applyBorder="1" applyAlignment="1" applyProtection="1">
      <alignment horizontal="center" vertical="center" wrapText="1"/>
      <protection/>
    </xf>
    <xf numFmtId="0" fontId="51" fillId="0" borderId="49" xfId="0" applyFont="1" applyFill="1" applyBorder="1" applyAlignment="1" applyProtection="1">
      <alignment horizontal="left" vertical="center" wrapText="1"/>
      <protection/>
    </xf>
    <xf numFmtId="0" fontId="0" fillId="34" borderId="49" xfId="0" applyFill="1" applyBorder="1" applyAlignment="1" applyProtection="1">
      <alignment horizontal="center" vertical="center"/>
      <protection/>
    </xf>
    <xf numFmtId="0" fontId="4" fillId="0" borderId="49" xfId="0" applyFont="1" applyFill="1" applyBorder="1" applyAlignment="1" applyProtection="1">
      <alignment horizontal="center" vertical="center" wrapText="1"/>
      <protection/>
    </xf>
    <xf numFmtId="3" fontId="52" fillId="0" borderId="49" xfId="0" applyNumberFormat="1" applyFont="1" applyFill="1" applyBorder="1" applyAlignment="1" applyProtection="1">
      <alignment horizontal="center" vertical="center" wrapText="1"/>
      <protection/>
    </xf>
    <xf numFmtId="0" fontId="52" fillId="0" borderId="49" xfId="0" applyFont="1" applyFill="1" applyBorder="1" applyAlignment="1" applyProtection="1">
      <alignment horizontal="center" vertical="center" wrapText="1"/>
      <protection/>
    </xf>
    <xf numFmtId="170" fontId="8" fillId="0" borderId="49" xfId="54" applyNumberFormat="1" applyFont="1" applyFill="1" applyBorder="1" applyAlignment="1" applyProtection="1">
      <alignment horizontal="center" vertical="center" wrapText="1"/>
      <protection/>
    </xf>
    <xf numFmtId="37" fontId="52" fillId="0" borderId="49" xfId="54" applyNumberFormat="1" applyFont="1" applyFill="1" applyBorder="1" applyAlignment="1" applyProtection="1">
      <alignment horizontal="right" vertical="center" wrapText="1"/>
      <protection/>
    </xf>
    <xf numFmtId="174" fontId="52" fillId="0" borderId="49" xfId="54" applyNumberFormat="1" applyFont="1" applyFill="1" applyBorder="1" applyAlignment="1" applyProtection="1">
      <alignment horizontal="right" vertical="center" wrapText="1"/>
      <protection/>
    </xf>
    <xf numFmtId="0" fontId="4" fillId="0" borderId="34" xfId="0" applyFont="1" applyFill="1" applyBorder="1" applyAlignment="1" applyProtection="1">
      <alignment horizontal="justify" vertical="top" wrapText="1"/>
      <protection locked="0"/>
    </xf>
    <xf numFmtId="0" fontId="61" fillId="0" borderId="33" xfId="0" applyFont="1" applyFill="1" applyBorder="1" applyAlignment="1" applyProtection="1">
      <alignment vertical="center"/>
      <protection/>
    </xf>
    <xf numFmtId="3" fontId="8" fillId="35" borderId="10" xfId="0" applyNumberFormat="1" applyFont="1" applyFill="1" applyBorder="1" applyAlignment="1" applyProtection="1">
      <alignment horizontal="center" vertical="center"/>
      <protection locked="0"/>
    </xf>
    <xf numFmtId="3" fontId="8" fillId="35" borderId="10" xfId="0" applyNumberFormat="1" applyFont="1" applyFill="1" applyBorder="1" applyAlignment="1" applyProtection="1">
      <alignment horizontal="center" vertical="center"/>
      <protection/>
    </xf>
    <xf numFmtId="37" fontId="0" fillId="0" borderId="0" xfId="0" applyNumberFormat="1" applyFill="1" applyBorder="1" applyAlignment="1" applyProtection="1">
      <alignment vertical="center"/>
      <protection/>
    </xf>
    <xf numFmtId="37" fontId="0" fillId="40" borderId="0" xfId="0" applyNumberFormat="1" applyFill="1" applyBorder="1" applyAlignment="1" applyProtection="1">
      <alignment vertical="center"/>
      <protection/>
    </xf>
    <xf numFmtId="165" fontId="4" fillId="0" borderId="50" xfId="54" applyNumberFormat="1" applyFont="1" applyFill="1" applyBorder="1" applyAlignment="1" applyProtection="1">
      <alignment horizontal="center" vertical="center" wrapText="1"/>
      <protection/>
    </xf>
    <xf numFmtId="165" fontId="4" fillId="0" borderId="34" xfId="54" applyNumberFormat="1" applyFont="1" applyFill="1" applyBorder="1" applyAlignment="1" applyProtection="1">
      <alignment horizontal="center" vertical="center" wrapText="1"/>
      <protection/>
    </xf>
    <xf numFmtId="175" fontId="4" fillId="0" borderId="34" xfId="54" applyNumberFormat="1" applyFont="1" applyFill="1" applyBorder="1" applyAlignment="1" applyProtection="1">
      <alignment horizontal="center" vertical="center" wrapText="1"/>
      <protection/>
    </xf>
    <xf numFmtId="0" fontId="0" fillId="40" borderId="37" xfId="0" applyFill="1" applyBorder="1" applyAlignment="1" applyProtection="1">
      <alignment vertical="center"/>
      <protection/>
    </xf>
    <xf numFmtId="0" fontId="0" fillId="0" borderId="37" xfId="0" applyFill="1" applyBorder="1" applyAlignment="1" applyProtection="1">
      <alignment vertical="center"/>
      <protection/>
    </xf>
    <xf numFmtId="0" fontId="4" fillId="40" borderId="15"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168" fontId="56" fillId="40" borderId="10" xfId="0" applyNumberFormat="1" applyFont="1" applyFill="1" applyBorder="1" applyAlignment="1" applyProtection="1">
      <alignment horizontal="center" vertical="center"/>
      <protection/>
    </xf>
    <xf numFmtId="0" fontId="57" fillId="0" borderId="19" xfId="0" applyFont="1" applyFill="1" applyBorder="1" applyAlignment="1" applyProtection="1">
      <alignment horizontal="center" vertical="center" wrapText="1"/>
      <protection/>
    </xf>
    <xf numFmtId="0" fontId="51" fillId="0" borderId="19" xfId="0" applyFont="1" applyFill="1" applyBorder="1" applyAlignment="1" applyProtection="1">
      <alignment horizontal="left" vertical="center" wrapText="1"/>
      <protection/>
    </xf>
    <xf numFmtId="0" fontId="0" fillId="34" borderId="19" xfId="0"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3" fontId="52" fillId="0" borderId="19" xfId="0" applyNumberFormat="1" applyFont="1" applyFill="1" applyBorder="1" applyAlignment="1" applyProtection="1">
      <alignment horizontal="center" vertical="center" wrapText="1"/>
      <protection/>
    </xf>
    <xf numFmtId="0" fontId="52" fillId="0" borderId="19" xfId="0" applyFont="1" applyFill="1" applyBorder="1" applyAlignment="1" applyProtection="1">
      <alignment horizontal="center" vertical="center" wrapText="1"/>
      <protection/>
    </xf>
    <xf numFmtId="170" fontId="8" fillId="0" borderId="19" xfId="54" applyNumberFormat="1" applyFont="1" applyFill="1" applyBorder="1" applyAlignment="1" applyProtection="1">
      <alignment horizontal="center" vertical="center" wrapText="1"/>
      <protection/>
    </xf>
    <xf numFmtId="37" fontId="52" fillId="0" borderId="19" xfId="54" applyNumberFormat="1" applyFont="1" applyFill="1" applyBorder="1" applyAlignment="1" applyProtection="1">
      <alignment horizontal="right" vertical="center" wrapText="1"/>
      <protection/>
    </xf>
    <xf numFmtId="174" fontId="52" fillId="0" borderId="19" xfId="54"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justify" vertical="top" wrapText="1"/>
      <protection locked="0"/>
    </xf>
    <xf numFmtId="0" fontId="61" fillId="0" borderId="15" xfId="0" applyFont="1" applyFill="1" applyBorder="1" applyAlignment="1" applyProtection="1">
      <alignment vertical="center"/>
      <protection/>
    </xf>
    <xf numFmtId="165" fontId="4" fillId="0" borderId="27" xfId="54" applyNumberFormat="1" applyFont="1" applyFill="1" applyBorder="1" applyAlignment="1" applyProtection="1">
      <alignment horizontal="center" vertical="center" wrapText="1"/>
      <protection/>
    </xf>
    <xf numFmtId="165" fontId="4" fillId="0" borderId="10" xfId="54" applyNumberFormat="1" applyFont="1" applyFill="1" applyBorder="1" applyAlignment="1" applyProtection="1">
      <alignment horizontal="center" vertical="center" wrapText="1"/>
      <protection/>
    </xf>
    <xf numFmtId="0" fontId="0" fillId="40" borderId="0" xfId="0" applyFill="1" applyBorder="1" applyAlignment="1" applyProtection="1">
      <alignment vertical="center"/>
      <protection/>
    </xf>
    <xf numFmtId="0" fontId="0" fillId="0" borderId="0" xfId="0" applyFill="1" applyBorder="1" applyAlignment="1" applyProtection="1">
      <alignment vertical="center"/>
      <protection/>
    </xf>
    <xf numFmtId="0" fontId="8" fillId="0" borderId="15" xfId="0" applyFont="1" applyFill="1" applyBorder="1" applyAlignment="1" applyProtection="1">
      <alignment/>
      <protection/>
    </xf>
    <xf numFmtId="0" fontId="5" fillId="41" borderId="15" xfId="0" applyFont="1" applyFill="1" applyBorder="1" applyAlignment="1" applyProtection="1">
      <alignment/>
      <protection/>
    </xf>
    <xf numFmtId="3" fontId="5" fillId="41" borderId="10" xfId="0" applyNumberFormat="1" applyFont="1" applyFill="1" applyBorder="1" applyAlignment="1" applyProtection="1">
      <alignment horizontal="center" vertical="center"/>
      <protection/>
    </xf>
    <xf numFmtId="3" fontId="5" fillId="41" borderId="26" xfId="0" applyNumberFormat="1" applyFont="1" applyFill="1" applyBorder="1" applyAlignment="1" applyProtection="1">
      <alignment horizontal="center" vertical="center"/>
      <protection/>
    </xf>
    <xf numFmtId="0" fontId="4" fillId="40" borderId="42" xfId="0" applyFont="1" applyFill="1" applyBorder="1" applyAlignment="1" applyProtection="1">
      <alignment horizontal="center" vertical="center" wrapText="1"/>
      <protection/>
    </xf>
    <xf numFmtId="0" fontId="4" fillId="40" borderId="43" xfId="0" applyFont="1" applyFill="1" applyBorder="1" applyAlignment="1" applyProtection="1">
      <alignment horizontal="center" vertical="center" wrapText="1"/>
      <protection/>
    </xf>
    <xf numFmtId="168" fontId="56" fillId="40" borderId="43" xfId="0" applyNumberFormat="1" applyFont="1" applyFill="1" applyBorder="1" applyAlignment="1" applyProtection="1">
      <alignment horizontal="center" vertical="center"/>
      <protection/>
    </xf>
    <xf numFmtId="0" fontId="57" fillId="0" borderId="51" xfId="0" applyFont="1" applyFill="1" applyBorder="1" applyAlignment="1" applyProtection="1">
      <alignment horizontal="center" vertical="center" wrapText="1"/>
      <protection/>
    </xf>
    <xf numFmtId="0" fontId="51" fillId="0" borderId="51" xfId="0" applyFont="1" applyFill="1" applyBorder="1" applyAlignment="1" applyProtection="1">
      <alignment horizontal="left" vertical="center" wrapText="1"/>
      <protection/>
    </xf>
    <xf numFmtId="0" fontId="0" fillId="34" borderId="51" xfId="0" applyFill="1" applyBorder="1" applyAlignment="1" applyProtection="1">
      <alignment horizontal="center" vertical="center"/>
      <protection/>
    </xf>
    <xf numFmtId="0" fontId="4" fillId="0" borderId="51" xfId="0" applyFont="1" applyFill="1" applyBorder="1" applyAlignment="1" applyProtection="1">
      <alignment horizontal="center" vertical="center" wrapText="1"/>
      <protection/>
    </xf>
    <xf numFmtId="3" fontId="52" fillId="0" borderId="51" xfId="0" applyNumberFormat="1" applyFont="1" applyFill="1" applyBorder="1" applyAlignment="1" applyProtection="1">
      <alignment horizontal="center" vertical="center" wrapText="1"/>
      <protection/>
    </xf>
    <xf numFmtId="0" fontId="52" fillId="0" borderId="51" xfId="0" applyFont="1" applyFill="1" applyBorder="1" applyAlignment="1" applyProtection="1">
      <alignment horizontal="center" vertical="center" wrapText="1"/>
      <protection/>
    </xf>
    <xf numFmtId="170" fontId="8" fillId="0" borderId="51" xfId="54" applyNumberFormat="1" applyFont="1" applyFill="1" applyBorder="1" applyAlignment="1" applyProtection="1">
      <alignment horizontal="center" vertical="center" wrapText="1"/>
      <protection/>
    </xf>
    <xf numFmtId="37" fontId="52" fillId="0" borderId="51" xfId="54" applyNumberFormat="1" applyFont="1" applyFill="1" applyBorder="1" applyAlignment="1" applyProtection="1">
      <alignment horizontal="right" vertical="center" wrapText="1"/>
      <protection/>
    </xf>
    <xf numFmtId="174" fontId="52" fillId="0" borderId="51" xfId="54" applyNumberFormat="1" applyFont="1" applyFill="1" applyBorder="1" applyAlignment="1" applyProtection="1">
      <alignment horizontal="right" vertical="center" wrapText="1"/>
      <protection/>
    </xf>
    <xf numFmtId="0" fontId="4" fillId="0" borderId="43" xfId="0" applyFont="1" applyFill="1" applyBorder="1" applyAlignment="1" applyProtection="1">
      <alignment horizontal="justify" vertical="top" wrapText="1"/>
      <protection locked="0"/>
    </xf>
    <xf numFmtId="0" fontId="8" fillId="0" borderId="42" xfId="0" applyFont="1" applyFill="1" applyBorder="1" applyAlignment="1" applyProtection="1">
      <alignment/>
      <protection/>
    </xf>
    <xf numFmtId="3" fontId="8" fillId="0" borderId="43" xfId="0" applyNumberFormat="1" applyFont="1" applyFill="1" applyBorder="1" applyAlignment="1" applyProtection="1">
      <alignment horizontal="center" vertical="center"/>
      <protection locked="0"/>
    </xf>
    <xf numFmtId="3" fontId="8" fillId="0" borderId="43" xfId="0" applyNumberFormat="1" applyFont="1" applyFill="1" applyBorder="1" applyAlignment="1" applyProtection="1">
      <alignment horizontal="center" vertical="center"/>
      <protection/>
    </xf>
    <xf numFmtId="3" fontId="8" fillId="0" borderId="52" xfId="0" applyNumberFormat="1" applyFont="1" applyFill="1" applyBorder="1" applyAlignment="1" applyProtection="1">
      <alignment horizontal="center" vertical="center"/>
      <protection/>
    </xf>
    <xf numFmtId="165" fontId="4" fillId="0" borderId="53" xfId="54" applyNumberFormat="1" applyFont="1" applyFill="1" applyBorder="1" applyAlignment="1" applyProtection="1">
      <alignment horizontal="center" vertical="center" wrapText="1"/>
      <protection/>
    </xf>
    <xf numFmtId="165" fontId="4" fillId="0" borderId="43" xfId="54" applyNumberFormat="1" applyFont="1" applyFill="1" applyBorder="1" applyAlignment="1" applyProtection="1">
      <alignment horizontal="center" vertical="center" wrapText="1"/>
      <protection/>
    </xf>
    <xf numFmtId="0" fontId="0" fillId="40" borderId="46" xfId="0" applyFill="1" applyBorder="1" applyAlignment="1" applyProtection="1">
      <alignment vertical="center"/>
      <protection/>
    </xf>
    <xf numFmtId="0" fontId="0" fillId="0" borderId="46" xfId="0" applyFill="1" applyBorder="1" applyAlignment="1" applyProtection="1">
      <alignment vertical="center"/>
      <protection/>
    </xf>
    <xf numFmtId="0" fontId="51" fillId="35" borderId="49" xfId="0" applyFont="1" applyFill="1" applyBorder="1" applyAlignment="1" applyProtection="1">
      <alignment horizontal="center" vertical="center" wrapText="1"/>
      <protection/>
    </xf>
    <xf numFmtId="9" fontId="8" fillId="0" borderId="49" xfId="82" applyFont="1" applyFill="1" applyBorder="1" applyAlignment="1" applyProtection="1">
      <alignment horizontal="center" vertical="center" wrapText="1"/>
      <protection/>
    </xf>
    <xf numFmtId="0" fontId="59" fillId="0" borderId="49" xfId="0" applyFont="1" applyFill="1" applyBorder="1" applyAlignment="1" applyProtection="1">
      <alignment horizontal="center" vertical="center"/>
      <protection locked="0"/>
    </xf>
    <xf numFmtId="3" fontId="8" fillId="0" borderId="34" xfId="0" applyNumberFormat="1" applyFont="1" applyFill="1" applyBorder="1" applyAlignment="1" applyProtection="1">
      <alignment horizontal="center" vertical="center"/>
      <protection locked="0"/>
    </xf>
    <xf numFmtId="3" fontId="8" fillId="0" borderId="34" xfId="0" applyNumberFormat="1" applyFont="1" applyFill="1" applyBorder="1" applyAlignment="1" applyProtection="1">
      <alignment horizontal="center" vertical="center"/>
      <protection/>
    </xf>
    <xf numFmtId="3" fontId="8" fillId="0" borderId="54" xfId="0" applyNumberFormat="1" applyFont="1" applyFill="1" applyBorder="1" applyAlignment="1" applyProtection="1">
      <alignment horizontal="center" vertical="center"/>
      <protection/>
    </xf>
    <xf numFmtId="0" fontId="51" fillId="35" borderId="19" xfId="0" applyFont="1" applyFill="1" applyBorder="1" applyAlignment="1" applyProtection="1">
      <alignment horizontal="center" vertical="center" wrapText="1"/>
      <protection/>
    </xf>
    <xf numFmtId="9" fontId="8" fillId="0" borderId="19" xfId="82"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xf>
    <xf numFmtId="3" fontId="8" fillId="0" borderId="26" xfId="0" applyNumberFormat="1" applyFont="1" applyFill="1" applyBorder="1" applyAlignment="1" applyProtection="1">
      <alignment horizontal="center" vertical="center"/>
      <protection/>
    </xf>
    <xf numFmtId="0" fontId="62" fillId="0" borderId="15" xfId="0" applyFont="1" applyFill="1" applyBorder="1" applyAlignment="1" applyProtection="1">
      <alignment/>
      <protection/>
    </xf>
    <xf numFmtId="3" fontId="62" fillId="0" borderId="10" xfId="0" applyNumberFormat="1" applyFont="1" applyFill="1" applyBorder="1" applyAlignment="1" applyProtection="1">
      <alignment horizontal="center" vertical="center"/>
      <protection/>
    </xf>
    <xf numFmtId="3" fontId="62" fillId="0" borderId="26" xfId="0" applyNumberFormat="1" applyFont="1" applyFill="1" applyBorder="1" applyAlignment="1" applyProtection="1">
      <alignment horizontal="center" vertical="center"/>
      <protection/>
    </xf>
    <xf numFmtId="0" fontId="51" fillId="35" borderId="51" xfId="0" applyFont="1" applyFill="1" applyBorder="1" applyAlignment="1" applyProtection="1">
      <alignment horizontal="center" vertical="center" wrapText="1"/>
      <protection/>
    </xf>
    <xf numFmtId="9" fontId="8" fillId="0" borderId="51" xfId="82" applyFont="1" applyFill="1" applyBorder="1" applyAlignment="1" applyProtection="1">
      <alignment horizontal="center" vertical="center" wrapText="1"/>
      <protection/>
    </xf>
    <xf numFmtId="0" fontId="59" fillId="0" borderId="51" xfId="0" applyFont="1" applyFill="1" applyBorder="1" applyAlignment="1" applyProtection="1">
      <alignment horizontal="center" vertical="center"/>
      <protection locked="0"/>
    </xf>
    <xf numFmtId="0" fontId="57" fillId="0" borderId="34" xfId="0" applyFont="1" applyFill="1" applyBorder="1" applyAlignment="1" applyProtection="1">
      <alignment horizontal="center" vertical="center" wrapText="1"/>
      <protection/>
    </xf>
    <xf numFmtId="0" fontId="51" fillId="0" borderId="34" xfId="0" applyFont="1" applyFill="1" applyBorder="1" applyAlignment="1" applyProtection="1">
      <alignment horizontal="justify" vertical="center" wrapText="1"/>
      <protection/>
    </xf>
    <xf numFmtId="0" fontId="0" fillId="34" borderId="34" xfId="0"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xf>
    <xf numFmtId="3" fontId="52" fillId="0" borderId="34" xfId="0" applyNumberFormat="1" applyFont="1" applyFill="1" applyBorder="1" applyAlignment="1" applyProtection="1">
      <alignment horizontal="center" vertical="center" wrapText="1"/>
      <protection/>
    </xf>
    <xf numFmtId="0" fontId="52" fillId="0" borderId="34" xfId="0" applyFont="1" applyFill="1" applyBorder="1" applyAlignment="1" applyProtection="1">
      <alignment horizontal="center" vertical="center" wrapText="1"/>
      <protection/>
    </xf>
    <xf numFmtId="9" fontId="8" fillId="0" borderId="34" xfId="82" applyFont="1" applyFill="1" applyBorder="1" applyAlignment="1" applyProtection="1">
      <alignment horizontal="center" vertical="center" wrapText="1"/>
      <protection/>
    </xf>
    <xf numFmtId="9" fontId="8" fillId="35" borderId="34" xfId="82" applyFont="1" applyFill="1" applyBorder="1" applyAlignment="1" applyProtection="1">
      <alignment horizontal="center" vertical="center" wrapText="1"/>
      <protection locked="0"/>
    </xf>
    <xf numFmtId="0" fontId="57" fillId="0" borderId="34" xfId="0" applyFont="1" applyFill="1" applyBorder="1" applyAlignment="1" applyProtection="1">
      <alignment horizontal="justify" vertical="top" wrapText="1"/>
      <protection locked="0"/>
    </xf>
    <xf numFmtId="0" fontId="61" fillId="0" borderId="34" xfId="0" applyFont="1" applyFill="1" applyBorder="1" applyAlignment="1" applyProtection="1">
      <alignment vertical="center"/>
      <protection/>
    </xf>
    <xf numFmtId="0" fontId="57"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justify" vertical="center" wrapText="1"/>
      <protection/>
    </xf>
    <xf numFmtId="0" fontId="0" fillId="34" borderId="10" xfId="0"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3"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9" fontId="8" fillId="0" borderId="10" xfId="82" applyFont="1" applyFill="1" applyBorder="1" applyAlignment="1" applyProtection="1">
      <alignment horizontal="center" vertical="center" wrapText="1"/>
      <protection/>
    </xf>
    <xf numFmtId="9" fontId="8" fillId="35" borderId="10" xfId="82" applyFont="1" applyFill="1" applyBorder="1" applyAlignment="1" applyProtection="1">
      <alignment horizontal="center" vertical="center" wrapText="1"/>
      <protection locked="0"/>
    </xf>
    <xf numFmtId="0" fontId="61" fillId="0" borderId="10" xfId="0" applyFont="1" applyFill="1" applyBorder="1" applyAlignment="1" applyProtection="1">
      <alignment vertical="center"/>
      <protection/>
    </xf>
    <xf numFmtId="0" fontId="8" fillId="0" borderId="10" xfId="0" applyFont="1" applyFill="1" applyBorder="1" applyAlignment="1" applyProtection="1">
      <alignment/>
      <protection/>
    </xf>
    <xf numFmtId="0" fontId="62" fillId="0" borderId="10" xfId="0" applyFont="1" applyFill="1" applyBorder="1" applyAlignment="1" applyProtection="1">
      <alignment/>
      <protection/>
    </xf>
    <xf numFmtId="0" fontId="57" fillId="0" borderId="43" xfId="0" applyFont="1" applyFill="1" applyBorder="1" applyAlignment="1" applyProtection="1">
      <alignment horizontal="center" vertical="center" wrapText="1"/>
      <protection/>
    </xf>
    <xf numFmtId="0" fontId="51" fillId="0" borderId="43" xfId="0" applyFont="1" applyFill="1" applyBorder="1" applyAlignment="1" applyProtection="1">
      <alignment horizontal="justify" vertical="center" wrapText="1"/>
      <protection/>
    </xf>
    <xf numFmtId="0" fontId="0" fillId="34" borderId="43" xfId="0" applyFill="1" applyBorder="1" applyAlignment="1" applyProtection="1">
      <alignment horizontal="center" vertical="center"/>
      <protection/>
    </xf>
    <xf numFmtId="0" fontId="4" fillId="0" borderId="43" xfId="0" applyFont="1" applyFill="1" applyBorder="1" applyAlignment="1" applyProtection="1">
      <alignment horizontal="center" vertical="center" wrapText="1"/>
      <protection/>
    </xf>
    <xf numFmtId="3" fontId="52" fillId="0" borderId="43" xfId="0" applyNumberFormat="1" applyFont="1" applyFill="1" applyBorder="1" applyAlignment="1" applyProtection="1">
      <alignment horizontal="center" vertical="center" wrapText="1"/>
      <protection/>
    </xf>
    <xf numFmtId="0" fontId="52" fillId="0" borderId="43" xfId="0" applyFont="1" applyFill="1" applyBorder="1" applyAlignment="1" applyProtection="1">
      <alignment horizontal="center" vertical="center" wrapText="1"/>
      <protection/>
    </xf>
    <xf numFmtId="9" fontId="8" fillId="0" borderId="43" xfId="82" applyFont="1" applyFill="1" applyBorder="1" applyAlignment="1" applyProtection="1">
      <alignment horizontal="center" vertical="center" wrapText="1"/>
      <protection/>
    </xf>
    <xf numFmtId="9" fontId="8" fillId="35" borderId="43" xfId="82" applyFont="1" applyFill="1" applyBorder="1" applyAlignment="1" applyProtection="1">
      <alignment horizontal="center" vertical="center" wrapText="1"/>
      <protection locked="0"/>
    </xf>
    <xf numFmtId="0" fontId="8" fillId="0" borderId="43" xfId="0" applyFont="1" applyFill="1" applyBorder="1" applyAlignment="1" applyProtection="1">
      <alignment/>
      <protection/>
    </xf>
    <xf numFmtId="165" fontId="4" fillId="0" borderId="25" xfId="54" applyNumberFormat="1" applyFont="1" applyFill="1" applyBorder="1" applyAlignment="1" applyProtection="1">
      <alignment horizontal="center" vertical="center" wrapText="1"/>
      <protection/>
    </xf>
    <xf numFmtId="165" fontId="4" fillId="0" borderId="19" xfId="54" applyNumberFormat="1" applyFont="1" applyFill="1" applyBorder="1" applyAlignment="1" applyProtection="1">
      <alignment horizontal="center" vertical="center" wrapText="1"/>
      <protection/>
    </xf>
    <xf numFmtId="0" fontId="51" fillId="0" borderId="34" xfId="0" applyFont="1" applyFill="1" applyBorder="1" applyAlignment="1" applyProtection="1">
      <alignment horizontal="center" vertical="center" wrapText="1"/>
      <protection/>
    </xf>
    <xf numFmtId="9" fontId="65" fillId="0" borderId="34" xfId="0" applyNumberFormat="1" applyFont="1" applyFill="1" applyBorder="1" applyAlignment="1" applyProtection="1">
      <alignment horizontal="center" vertical="center" wrapText="1"/>
      <protection/>
    </xf>
    <xf numFmtId="9" fontId="65" fillId="35" borderId="34" xfId="0" applyNumberFormat="1" applyFont="1" applyFill="1" applyBorder="1" applyAlignment="1" applyProtection="1">
      <alignment horizontal="center" vertical="center" wrapText="1"/>
      <protection locked="0"/>
    </xf>
    <xf numFmtId="0" fontId="57" fillId="0" borderId="49" xfId="0" applyFont="1" applyFill="1" applyBorder="1" applyAlignment="1" applyProtection="1">
      <alignment horizontal="justify" vertical="top" wrapText="1"/>
      <protection locked="0"/>
    </xf>
    <xf numFmtId="0" fontId="51" fillId="0" borderId="10" xfId="0" applyFont="1" applyFill="1" applyBorder="1" applyAlignment="1" applyProtection="1">
      <alignment horizontal="center" vertical="center" wrapText="1"/>
      <protection/>
    </xf>
    <xf numFmtId="9" fontId="65" fillId="0" borderId="10" xfId="0" applyNumberFormat="1" applyFont="1" applyFill="1" applyBorder="1" applyAlignment="1" applyProtection="1">
      <alignment horizontal="center" vertical="center" wrapText="1"/>
      <protection/>
    </xf>
    <xf numFmtId="9" fontId="65" fillId="35" borderId="10" xfId="0" applyNumberFormat="1" applyFont="1" applyFill="1" applyBorder="1" applyAlignment="1" applyProtection="1">
      <alignment horizontal="center" vertical="center" wrapText="1"/>
      <protection locked="0"/>
    </xf>
    <xf numFmtId="0" fontId="57" fillId="0" borderId="19" xfId="0" applyFont="1" applyFill="1" applyBorder="1" applyAlignment="1" applyProtection="1">
      <alignment horizontal="justify" vertical="top" wrapText="1"/>
      <protection locked="0"/>
    </xf>
    <xf numFmtId="165" fontId="4" fillId="0" borderId="55" xfId="54" applyNumberFormat="1" applyFont="1" applyFill="1" applyBorder="1" applyAlignment="1" applyProtection="1">
      <alignment horizontal="center" vertical="center" wrapText="1"/>
      <protection/>
    </xf>
    <xf numFmtId="165" fontId="4" fillId="0" borderId="13" xfId="54" applyNumberFormat="1" applyFont="1" applyFill="1" applyBorder="1" applyAlignment="1" applyProtection="1">
      <alignment horizontal="center" vertical="center" wrapText="1"/>
      <protection/>
    </xf>
    <xf numFmtId="0" fontId="51" fillId="0" borderId="43" xfId="0" applyFont="1" applyFill="1" applyBorder="1" applyAlignment="1" applyProtection="1">
      <alignment horizontal="center" vertical="center" wrapText="1"/>
      <protection/>
    </xf>
    <xf numFmtId="9" fontId="65" fillId="0" borderId="43" xfId="0" applyNumberFormat="1" applyFont="1" applyFill="1" applyBorder="1" applyAlignment="1" applyProtection="1">
      <alignment horizontal="center" vertical="center" wrapText="1"/>
      <protection/>
    </xf>
    <xf numFmtId="9" fontId="65" fillId="35" borderId="43" xfId="0" applyNumberFormat="1" applyFont="1" applyFill="1" applyBorder="1" applyAlignment="1" applyProtection="1">
      <alignment horizontal="center" vertical="center" wrapText="1"/>
      <protection locked="0"/>
    </xf>
    <xf numFmtId="0" fontId="57" fillId="0" borderId="51" xfId="0" applyFont="1" applyFill="1" applyBorder="1" applyAlignment="1" applyProtection="1">
      <alignment horizontal="justify" vertical="top" wrapText="1"/>
      <protection locked="0"/>
    </xf>
    <xf numFmtId="0" fontId="0" fillId="0" borderId="34" xfId="0" applyFill="1" applyBorder="1" applyAlignment="1" applyProtection="1">
      <alignment horizontal="center" vertical="center"/>
      <protection/>
    </xf>
    <xf numFmtId="9" fontId="51" fillId="0" borderId="34" xfId="0" applyNumberFormat="1" applyFont="1" applyFill="1" applyBorder="1" applyAlignment="1" applyProtection="1">
      <alignment horizontal="center" vertical="center" wrapText="1"/>
      <protection/>
    </xf>
    <xf numFmtId="0" fontId="52" fillId="0" borderId="34" xfId="0" applyFont="1" applyFill="1" applyBorder="1" applyAlignment="1" applyProtection="1">
      <alignment horizontal="left" vertical="top" wrapText="1"/>
      <protection locked="0"/>
    </xf>
    <xf numFmtId="0" fontId="4" fillId="34" borderId="1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168" fontId="56" fillId="0" borderId="10" xfId="0" applyNumberFormat="1"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9" fontId="51"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left" vertical="top" wrapText="1"/>
      <protection locked="0"/>
    </xf>
    <xf numFmtId="0" fontId="0" fillId="0" borderId="0" xfId="0" applyBorder="1" applyAlignment="1" applyProtection="1">
      <alignment vertical="center"/>
      <protection/>
    </xf>
    <xf numFmtId="0" fontId="0" fillId="0" borderId="46"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42" borderId="43" xfId="0" applyFill="1" applyBorder="1" applyAlignment="1" applyProtection="1">
      <alignment vertical="center"/>
      <protection/>
    </xf>
    <xf numFmtId="0" fontId="0" fillId="0" borderId="43" xfId="0" applyFill="1" applyBorder="1" applyAlignment="1" applyProtection="1">
      <alignment horizontal="center" vertical="center"/>
      <protection/>
    </xf>
    <xf numFmtId="9" fontId="51" fillId="0" borderId="43" xfId="0" applyNumberFormat="1" applyFont="1" applyFill="1" applyBorder="1" applyAlignment="1" applyProtection="1">
      <alignment horizontal="center" vertical="center" wrapText="1"/>
      <protection/>
    </xf>
    <xf numFmtId="0" fontId="52" fillId="0" borderId="43" xfId="0" applyFont="1" applyFill="1" applyBorder="1" applyAlignment="1" applyProtection="1">
      <alignment horizontal="left" vertical="top" wrapText="1"/>
      <protection locked="0"/>
    </xf>
    <xf numFmtId="165" fontId="58" fillId="0" borderId="56" xfId="0" applyNumberFormat="1" applyFont="1" applyFill="1" applyBorder="1" applyAlignment="1" applyProtection="1">
      <alignment vertical="center"/>
      <protection/>
    </xf>
    <xf numFmtId="165" fontId="58" fillId="0" borderId="57" xfId="0" applyNumberFormat="1" applyFont="1" applyFill="1" applyBorder="1" applyAlignment="1" applyProtection="1">
      <alignment vertical="center"/>
      <protection/>
    </xf>
    <xf numFmtId="0" fontId="78" fillId="33" borderId="0" xfId="0" applyFont="1" applyFill="1" applyAlignment="1" applyProtection="1">
      <alignment vertical="center"/>
      <protection/>
    </xf>
    <xf numFmtId="0" fontId="78" fillId="33" borderId="57" xfId="0" applyFont="1" applyFill="1" applyBorder="1" applyAlignment="1" applyProtection="1">
      <alignment vertical="center"/>
      <protection/>
    </xf>
    <xf numFmtId="165" fontId="101" fillId="33" borderId="57" xfId="0" applyNumberFormat="1" applyFont="1" applyFill="1" applyBorder="1" applyAlignment="1" applyProtection="1">
      <alignment vertical="center"/>
      <protection/>
    </xf>
    <xf numFmtId="37" fontId="78" fillId="0" borderId="0" xfId="0" applyNumberFormat="1" applyFont="1" applyFill="1" applyBorder="1" applyAlignment="1" applyProtection="1">
      <alignment vertical="center"/>
      <protection/>
    </xf>
    <xf numFmtId="37" fontId="78" fillId="40" borderId="0" xfId="0" applyNumberFormat="1" applyFont="1" applyFill="1" applyBorder="1" applyAlignment="1" applyProtection="1">
      <alignment vertical="center"/>
      <protection/>
    </xf>
    <xf numFmtId="165" fontId="78" fillId="33" borderId="0" xfId="0" applyNumberFormat="1" applyFont="1" applyFill="1" applyAlignment="1" applyProtection="1">
      <alignment vertical="center"/>
      <protection/>
    </xf>
    <xf numFmtId="0" fontId="51" fillId="0" borderId="0" xfId="0" applyFont="1" applyFill="1" applyBorder="1" applyAlignment="1" applyProtection="1">
      <alignment vertical="center" wrapText="1"/>
      <protection/>
    </xf>
    <xf numFmtId="176" fontId="1" fillId="0" borderId="0" xfId="54" applyNumberFormat="1" applyFont="1" applyAlignment="1" applyProtection="1">
      <alignment/>
      <protection/>
    </xf>
    <xf numFmtId="165" fontId="0" fillId="0" borderId="0" xfId="0" applyNumberFormat="1" applyAlignment="1" applyProtection="1">
      <alignment vertical="center"/>
      <protection/>
    </xf>
    <xf numFmtId="165" fontId="0" fillId="43" borderId="0" xfId="0" applyNumberFormat="1" applyFill="1" applyAlignment="1" applyProtection="1">
      <alignment vertical="center"/>
      <protection/>
    </xf>
    <xf numFmtId="165" fontId="0" fillId="35" borderId="0" xfId="0" applyNumberFormat="1" applyFill="1" applyAlignment="1" applyProtection="1">
      <alignment vertical="center"/>
      <protection/>
    </xf>
    <xf numFmtId="177" fontId="0" fillId="0" borderId="0" xfId="0" applyNumberFormat="1" applyAlignment="1" applyProtection="1">
      <alignment vertical="center"/>
      <protection/>
    </xf>
    <xf numFmtId="1" fontId="0" fillId="0" borderId="0" xfId="0" applyNumberFormat="1" applyAlignment="1" applyProtection="1">
      <alignment vertical="center"/>
      <protection/>
    </xf>
    <xf numFmtId="178" fontId="0" fillId="0" borderId="0" xfId="0" applyNumberFormat="1" applyFill="1" applyAlignment="1" applyProtection="1">
      <alignment vertical="center"/>
      <protection/>
    </xf>
    <xf numFmtId="179"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80" fontId="0" fillId="0" borderId="0" xfId="0" applyNumberFormat="1" applyAlignment="1" applyProtection="1">
      <alignment vertical="center"/>
      <protection/>
    </xf>
    <xf numFmtId="167" fontId="1" fillId="0" borderId="0" xfId="54" applyFont="1" applyAlignment="1" applyProtection="1">
      <alignment vertical="center"/>
      <protection/>
    </xf>
    <xf numFmtId="0" fontId="0" fillId="0" borderId="0" xfId="0" applyAlignment="1" applyProtection="1">
      <alignment horizontal="left" vertical="center"/>
      <protection/>
    </xf>
    <xf numFmtId="181" fontId="0" fillId="0" borderId="0" xfId="0" applyNumberFormat="1" applyAlignment="1" applyProtection="1">
      <alignment vertical="center"/>
      <protection/>
    </xf>
    <xf numFmtId="182" fontId="0" fillId="0" borderId="0" xfId="0" applyNumberFormat="1" applyAlignment="1" applyProtection="1">
      <alignment vertical="center"/>
      <protection/>
    </xf>
    <xf numFmtId="170" fontId="1" fillId="44" borderId="58" xfId="54" applyNumberFormat="1" applyFont="1" applyFill="1" applyBorder="1" applyAlignment="1" applyProtection="1">
      <alignment vertical="center"/>
      <protection/>
    </xf>
    <xf numFmtId="9" fontId="1" fillId="0" borderId="0" xfId="82" applyFont="1" applyAlignment="1" applyProtection="1">
      <alignment vertical="center"/>
      <protection/>
    </xf>
    <xf numFmtId="170" fontId="1" fillId="0" borderId="0" xfId="54" applyNumberFormat="1" applyFont="1" applyAlignment="1" applyProtection="1">
      <alignment vertical="center"/>
      <protection/>
    </xf>
    <xf numFmtId="170" fontId="0" fillId="44" borderId="58" xfId="0" applyNumberFormat="1" applyFill="1" applyBorder="1" applyAlignment="1" applyProtection="1">
      <alignment vertical="center"/>
      <protection/>
    </xf>
    <xf numFmtId="0" fontId="51" fillId="0" borderId="37" xfId="0" applyFont="1" applyBorder="1" applyAlignment="1">
      <alignment wrapText="1"/>
    </xf>
    <xf numFmtId="0" fontId="51" fillId="0" borderId="0" xfId="0" applyFont="1" applyBorder="1" applyAlignment="1">
      <alignment wrapText="1"/>
    </xf>
    <xf numFmtId="0" fontId="51" fillId="0" borderId="46" xfId="0" applyFont="1" applyBorder="1" applyAlignment="1">
      <alignment wrapText="1"/>
    </xf>
    <xf numFmtId="0" fontId="67" fillId="0" borderId="0" xfId="0" applyFont="1" applyAlignment="1" applyProtection="1">
      <alignment vertical="center"/>
      <protection/>
    </xf>
    <xf numFmtId="0" fontId="21" fillId="0" borderId="0" xfId="0" applyFont="1" applyAlignment="1" applyProtection="1">
      <alignment vertical="center"/>
      <protection/>
    </xf>
    <xf numFmtId="0" fontId="3" fillId="33" borderId="59"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68" fillId="33" borderId="12" xfId="0" applyFont="1" applyFill="1" applyBorder="1" applyAlignment="1" applyProtection="1">
      <alignment vertical="center" wrapText="1"/>
      <protection/>
    </xf>
    <xf numFmtId="0" fontId="68" fillId="33" borderId="11" xfId="0" applyFont="1" applyFill="1" applyBorder="1" applyAlignment="1" applyProtection="1">
      <alignment horizontal="center" vertical="center"/>
      <protection/>
    </xf>
    <xf numFmtId="3" fontId="3" fillId="33" borderId="23" xfId="0" applyNumberFormat="1" applyFont="1" applyFill="1" applyBorder="1" applyAlignment="1" applyProtection="1">
      <alignment horizontal="center" vertical="center" wrapText="1"/>
      <protection/>
    </xf>
    <xf numFmtId="3" fontId="3" fillId="33" borderId="22" xfId="0" applyNumberFormat="1" applyFont="1" applyFill="1" applyBorder="1" applyAlignment="1" applyProtection="1">
      <alignment horizontal="center" vertical="center" wrapText="1"/>
      <protection/>
    </xf>
    <xf numFmtId="3" fontId="3" fillId="33" borderId="16" xfId="0" applyNumberFormat="1"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68" fillId="33" borderId="11"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wrapText="1"/>
      <protection/>
    </xf>
    <xf numFmtId="183" fontId="4" fillId="0" borderId="10" xfId="0" applyNumberFormat="1" applyFont="1" applyFill="1" applyBorder="1" applyAlignment="1" applyProtection="1">
      <alignment horizontal="center" vertical="center"/>
      <protection/>
    </xf>
    <xf numFmtId="0" fontId="52" fillId="0" borderId="57" xfId="0" applyFont="1" applyFill="1" applyBorder="1" applyAlignment="1" applyProtection="1">
      <alignment horizontal="justify" vertical="center" wrapText="1"/>
      <protection/>
    </xf>
    <xf numFmtId="0" fontId="2" fillId="0" borderId="57"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9" fontId="2" fillId="0" borderId="57" xfId="82" applyFont="1" applyFill="1" applyBorder="1" applyAlignment="1" applyProtection="1">
      <alignment horizontal="center" vertical="center" wrapText="1"/>
      <protection/>
    </xf>
    <xf numFmtId="9" fontId="2" fillId="0" borderId="57" xfId="78" applyFont="1" applyFill="1" applyBorder="1" applyAlignment="1" applyProtection="1">
      <alignment horizontal="center" vertical="center" wrapText="1"/>
      <protection/>
    </xf>
    <xf numFmtId="170" fontId="0" fillId="0" borderId="10" xfId="0" applyNumberFormat="1" applyFill="1" applyBorder="1" applyAlignment="1">
      <alignment vertical="center"/>
    </xf>
    <xf numFmtId="170" fontId="0" fillId="0" borderId="10" xfId="0" applyNumberFormat="1" applyFill="1" applyBorder="1" applyAlignment="1" applyProtection="1">
      <alignment vertical="center"/>
      <protection locked="0"/>
    </xf>
    <xf numFmtId="184" fontId="20" fillId="34" borderId="10" xfId="57" applyNumberFormat="1" applyFont="1" applyFill="1" applyBorder="1" applyAlignment="1" applyProtection="1">
      <alignment horizontal="center" vertical="center" wrapText="1"/>
      <protection/>
    </xf>
    <xf numFmtId="0" fontId="4" fillId="0" borderId="10" xfId="0" applyFont="1" applyFill="1" applyBorder="1" applyAlignment="1" applyProtection="1">
      <alignment vertical="top" wrapText="1"/>
      <protection locked="0"/>
    </xf>
    <xf numFmtId="3" fontId="4" fillId="0" borderId="10" xfId="0" applyNumberFormat="1" applyFont="1" applyFill="1" applyBorder="1" applyAlignment="1" applyProtection="1">
      <alignment horizontal="center" vertical="center"/>
      <protection locked="0"/>
    </xf>
    <xf numFmtId="169" fontId="4" fillId="0" borderId="10" xfId="82" applyNumberFormat="1" applyFont="1" applyFill="1" applyBorder="1" applyAlignment="1" applyProtection="1">
      <alignment horizontal="center" vertical="center"/>
      <protection locked="0"/>
    </xf>
    <xf numFmtId="170" fontId="4" fillId="0" borderId="10" xfId="54"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70" fontId="0" fillId="0" borderId="0" xfId="0" applyNumberFormat="1" applyFill="1" applyAlignment="1" applyProtection="1">
      <alignment vertical="center"/>
      <protection/>
    </xf>
    <xf numFmtId="3" fontId="0" fillId="0" borderId="0" xfId="0" applyNumberFormat="1" applyFill="1" applyAlignment="1" applyProtection="1">
      <alignment vertical="center"/>
      <protection/>
    </xf>
    <xf numFmtId="170" fontId="0" fillId="40" borderId="0" xfId="0" applyNumberFormat="1" applyFill="1" applyAlignment="1" applyProtection="1">
      <alignment vertical="center"/>
      <protection/>
    </xf>
    <xf numFmtId="0" fontId="2" fillId="0" borderId="10" xfId="0" applyFont="1" applyFill="1" applyBorder="1" applyAlignment="1" applyProtection="1">
      <alignment horizontal="justify" vertical="center" wrapText="1"/>
      <protection/>
    </xf>
    <xf numFmtId="170" fontId="2" fillId="0" borderId="10" xfId="54" applyNumberFormat="1" applyFont="1" applyFill="1" applyBorder="1" applyAlignment="1" applyProtection="1">
      <alignment vertical="center" wrapText="1"/>
      <protection/>
    </xf>
    <xf numFmtId="0" fontId="57" fillId="0" borderId="10" xfId="0" applyFont="1" applyFill="1" applyBorder="1" applyAlignment="1" applyProtection="1">
      <alignment horizontal="justify" vertical="top" wrapText="1"/>
      <protection locked="0"/>
    </xf>
    <xf numFmtId="170" fontId="4" fillId="0" borderId="10" xfId="51" applyNumberFormat="1" applyFont="1" applyFill="1" applyBorder="1" applyAlignment="1" applyProtection="1">
      <alignment horizontal="center" vertical="center"/>
      <protection locked="0"/>
    </xf>
    <xf numFmtId="185" fontId="4" fillId="0" borderId="10" xfId="54" applyNumberFormat="1" applyFont="1" applyFill="1" applyBorder="1" applyAlignment="1" applyProtection="1">
      <alignment horizontal="center" vertical="center"/>
      <protection locked="0"/>
    </xf>
    <xf numFmtId="170" fontId="20" fillId="34" borderId="10" xfId="54" applyNumberFormat="1" applyFont="1" applyFill="1" applyBorder="1" applyAlignment="1" applyProtection="1">
      <alignment horizontal="center" vertical="center" wrapText="1"/>
      <protection/>
    </xf>
    <xf numFmtId="170" fontId="1" fillId="0" borderId="10" xfId="51" applyNumberFormat="1" applyFont="1" applyFill="1" applyBorder="1" applyAlignment="1" applyProtection="1">
      <alignment vertical="center"/>
      <protection locked="0"/>
    </xf>
    <xf numFmtId="0" fontId="0" fillId="0" borderId="10" xfId="0" applyFill="1" applyBorder="1" applyAlignment="1" applyProtection="1">
      <alignment vertical="center"/>
      <protection locked="0"/>
    </xf>
    <xf numFmtId="9" fontId="2" fillId="0" borderId="10" xfId="0" applyNumberFormat="1" applyFont="1" applyFill="1" applyBorder="1" applyAlignment="1" applyProtection="1">
      <alignment horizontal="center" vertical="center" wrapText="1"/>
      <protection/>
    </xf>
    <xf numFmtId="9" fontId="2"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vertical="top" wrapText="1"/>
      <protection locked="0"/>
    </xf>
    <xf numFmtId="183" fontId="58" fillId="42" borderId="10" xfId="0" applyNumberFormat="1" applyFont="1" applyFill="1" applyBorder="1" applyAlignment="1" applyProtection="1">
      <alignment horizontal="center" vertical="center"/>
      <protection/>
    </xf>
    <xf numFmtId="183" fontId="4" fillId="42" borderId="10" xfId="0" applyNumberFormat="1" applyFont="1" applyFill="1" applyBorder="1" applyAlignment="1" applyProtection="1">
      <alignment horizontal="center" vertical="center"/>
      <protection/>
    </xf>
    <xf numFmtId="0" fontId="4" fillId="42" borderId="10" xfId="0" applyFont="1" applyFill="1" applyBorder="1" applyAlignment="1" applyProtection="1">
      <alignment horizontal="center" vertical="center"/>
      <protection/>
    </xf>
    <xf numFmtId="0" fontId="4" fillId="42" borderId="10" xfId="0" applyFont="1" applyFill="1" applyBorder="1" applyAlignment="1" applyProtection="1">
      <alignment horizontal="left" vertical="center" wrapText="1"/>
      <protection/>
    </xf>
    <xf numFmtId="0" fontId="67" fillId="42" borderId="10" xfId="0" applyFont="1" applyFill="1" applyBorder="1" applyAlignment="1" applyProtection="1">
      <alignment horizontal="center" vertical="center"/>
      <protection/>
    </xf>
    <xf numFmtId="3" fontId="4" fillId="42" borderId="10" xfId="0" applyNumberFormat="1" applyFont="1" applyFill="1" applyBorder="1" applyAlignment="1" applyProtection="1">
      <alignment horizontal="center" vertical="center"/>
      <protection/>
    </xf>
    <xf numFmtId="186" fontId="4" fillId="42" borderId="10" xfId="0" applyNumberFormat="1" applyFont="1" applyFill="1" applyBorder="1" applyAlignment="1" applyProtection="1">
      <alignment horizontal="center" vertical="center"/>
      <protection/>
    </xf>
    <xf numFmtId="0" fontId="4" fillId="42" borderId="10" xfId="0" applyFont="1" applyFill="1" applyBorder="1" applyAlignment="1" applyProtection="1">
      <alignment vertical="center"/>
      <protection/>
    </xf>
    <xf numFmtId="9" fontId="4" fillId="42" borderId="10" xfId="82" applyFont="1" applyFill="1" applyBorder="1" applyAlignment="1" applyProtection="1">
      <alignment horizontal="center" vertical="center"/>
      <protection/>
    </xf>
    <xf numFmtId="0" fontId="0" fillId="42" borderId="0" xfId="0" applyFill="1" applyAlignment="1" applyProtection="1">
      <alignment vertical="center"/>
      <protection/>
    </xf>
    <xf numFmtId="0" fontId="2" fillId="35" borderId="10" xfId="0" applyFont="1" applyFill="1" applyBorder="1" applyAlignment="1" applyProtection="1">
      <alignment horizontal="justify" vertical="center" wrapText="1"/>
      <protection/>
    </xf>
    <xf numFmtId="9" fontId="21" fillId="0" borderId="10" xfId="80" applyNumberFormat="1" applyFont="1" applyFill="1" applyBorder="1" applyAlignment="1" applyProtection="1">
      <alignment horizontal="center" vertical="center" wrapText="1"/>
      <protection/>
    </xf>
    <xf numFmtId="9" fontId="21" fillId="0" borderId="10" xfId="8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protection locked="0"/>
    </xf>
    <xf numFmtId="183" fontId="58" fillId="0" borderId="10" xfId="0" applyNumberFormat="1" applyFont="1" applyFill="1" applyBorder="1" applyAlignment="1" applyProtection="1">
      <alignment horizontal="center" vertical="center"/>
      <protection/>
    </xf>
    <xf numFmtId="1" fontId="21" fillId="0" borderId="10" xfId="80" applyNumberFormat="1" applyFont="1" applyFill="1" applyBorder="1" applyAlignment="1" applyProtection="1">
      <alignment horizontal="center" vertical="center" wrapText="1"/>
      <protection/>
    </xf>
    <xf numFmtId="1" fontId="21" fillId="0" borderId="10" xfId="80" applyNumberFormat="1" applyFont="1" applyFill="1" applyBorder="1" applyAlignment="1" applyProtection="1">
      <alignment horizontal="center" vertical="center" wrapText="1"/>
      <protection locked="0"/>
    </xf>
    <xf numFmtId="0" fontId="52" fillId="35" borderId="57" xfId="0" applyFont="1" applyFill="1" applyBorder="1" applyAlignment="1" applyProtection="1">
      <alignment horizontal="justify" vertical="center" wrapText="1"/>
      <protection/>
    </xf>
    <xf numFmtId="170" fontId="0" fillId="0" borderId="0" xfId="0" applyNumberFormat="1" applyFill="1" applyAlignment="1">
      <alignment vertical="center"/>
    </xf>
    <xf numFmtId="9" fontId="2" fillId="0" borderId="10" xfId="82" applyNumberFormat="1" applyFont="1" applyFill="1" applyBorder="1" applyAlignment="1" applyProtection="1">
      <alignment horizontal="center" vertical="center" wrapText="1"/>
      <protection locked="0"/>
    </xf>
    <xf numFmtId="170" fontId="20" fillId="34" borderId="10" xfId="51" applyNumberFormat="1" applyFont="1" applyFill="1" applyBorder="1" applyAlignment="1" applyProtection="1">
      <alignment horizontal="center" vertical="center" wrapText="1"/>
      <protection locked="0"/>
    </xf>
    <xf numFmtId="9" fontId="21" fillId="35" borderId="10" xfId="82" applyFont="1" applyFill="1" applyBorder="1" applyAlignment="1" applyProtection="1">
      <alignment horizontal="center" vertical="center" wrapText="1"/>
      <protection/>
    </xf>
    <xf numFmtId="170" fontId="0" fillId="35" borderId="10" xfId="0" applyNumberFormat="1" applyFill="1" applyBorder="1" applyAlignment="1">
      <alignment vertical="center"/>
    </xf>
    <xf numFmtId="170" fontId="1" fillId="35" borderId="10" xfId="51" applyNumberFormat="1" applyFont="1" applyFill="1" applyBorder="1" applyAlignment="1" applyProtection="1">
      <alignment vertical="center"/>
      <protection locked="0"/>
    </xf>
    <xf numFmtId="3" fontId="4" fillId="35" borderId="10" xfId="0" applyNumberFormat="1" applyFont="1" applyFill="1" applyBorder="1" applyAlignment="1" applyProtection="1">
      <alignment horizontal="center" vertical="center"/>
      <protection locked="0"/>
    </xf>
    <xf numFmtId="170" fontId="0" fillId="35" borderId="0" xfId="0" applyNumberFormat="1" applyFill="1" applyAlignment="1">
      <alignment vertical="center"/>
    </xf>
    <xf numFmtId="0" fontId="57" fillId="35" borderId="10" xfId="0" applyFont="1" applyFill="1" applyBorder="1" applyAlignment="1" applyProtection="1">
      <alignment vertical="top" wrapText="1"/>
      <protection locked="0"/>
    </xf>
    <xf numFmtId="0" fontId="4" fillId="42" borderId="10" xfId="0" applyFont="1" applyFill="1" applyBorder="1" applyAlignment="1" applyProtection="1">
      <alignment horizontal="center" vertical="center" wrapText="1"/>
      <protection/>
    </xf>
    <xf numFmtId="0" fontId="69" fillId="42" borderId="10" xfId="0" applyFont="1" applyFill="1" applyBorder="1" applyAlignment="1" applyProtection="1">
      <alignment horizontal="justify" vertical="center" wrapText="1"/>
      <protection/>
    </xf>
    <xf numFmtId="9" fontId="21" fillId="42" borderId="10" xfId="80" applyNumberFormat="1" applyFont="1" applyFill="1" applyBorder="1" applyAlignment="1" applyProtection="1">
      <alignment horizontal="center" vertical="center" wrapText="1"/>
      <protection/>
    </xf>
    <xf numFmtId="0" fontId="57" fillId="42" borderId="10" xfId="0" applyFont="1" applyFill="1" applyBorder="1" applyAlignment="1" applyProtection="1">
      <alignment horizontal="justify" vertical="top" wrapText="1"/>
      <protection/>
    </xf>
    <xf numFmtId="0" fontId="2" fillId="0" borderId="43"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locked="0"/>
    </xf>
    <xf numFmtId="183" fontId="58" fillId="0" borderId="0" xfId="0" applyNumberFormat="1" applyFont="1" applyFill="1" applyBorder="1" applyAlignment="1" applyProtection="1">
      <alignment horizontal="center" vertical="center"/>
      <protection/>
    </xf>
    <xf numFmtId="0" fontId="3" fillId="45" borderId="10" xfId="0" applyFont="1" applyFill="1" applyBorder="1" applyAlignment="1" applyProtection="1">
      <alignment horizontal="center" vertical="center"/>
      <protection/>
    </xf>
    <xf numFmtId="0" fontId="3" fillId="45" borderId="10" xfId="0" applyFont="1" applyFill="1" applyBorder="1" applyAlignment="1" applyProtection="1">
      <alignment horizontal="left" vertical="center" wrapText="1"/>
      <protection/>
    </xf>
    <xf numFmtId="0" fontId="68" fillId="45" borderId="10" xfId="0" applyFont="1" applyFill="1" applyBorder="1" applyAlignment="1" applyProtection="1">
      <alignment horizontal="center" vertical="center"/>
      <protection/>
    </xf>
    <xf numFmtId="9" fontId="68" fillId="45" borderId="10" xfId="0" applyNumberFormat="1" applyFont="1" applyFill="1" applyBorder="1" applyAlignment="1" applyProtection="1">
      <alignment horizontal="center" vertical="center" wrapText="1"/>
      <protection/>
    </xf>
    <xf numFmtId="9" fontId="70" fillId="45" borderId="10" xfId="0" applyNumberFormat="1" applyFont="1" applyFill="1" applyBorder="1" applyAlignment="1" applyProtection="1">
      <alignment horizontal="center" vertical="center" wrapText="1"/>
      <protection/>
    </xf>
    <xf numFmtId="3" fontId="3" fillId="45" borderId="10" xfId="0" applyNumberFormat="1" applyFont="1" applyFill="1" applyBorder="1" applyAlignment="1" applyProtection="1">
      <alignment horizontal="center" vertical="center"/>
      <protection/>
    </xf>
    <xf numFmtId="10" fontId="3" fillId="45" borderId="10" xfId="82" applyNumberFormat="1" applyFont="1" applyFill="1" applyBorder="1" applyAlignment="1" applyProtection="1">
      <alignment horizontal="center" vertical="center"/>
      <protection/>
    </xf>
    <xf numFmtId="9" fontId="3" fillId="45" borderId="10" xfId="82" applyFont="1" applyFill="1" applyBorder="1" applyAlignment="1" applyProtection="1">
      <alignment horizontal="center" vertical="center"/>
      <protection/>
    </xf>
    <xf numFmtId="0" fontId="22" fillId="0" borderId="0" xfId="0" applyFont="1" applyAlignment="1" applyProtection="1">
      <alignment vertical="center"/>
      <protection/>
    </xf>
    <xf numFmtId="170" fontId="1" fillId="0" borderId="0" xfId="54" applyNumberFormat="1" applyFont="1" applyFill="1" applyAlignment="1" applyProtection="1">
      <alignment vertical="center"/>
      <protection/>
    </xf>
    <xf numFmtId="170" fontId="0" fillId="0" borderId="0" xfId="0" applyNumberFormat="1" applyAlignment="1" applyProtection="1">
      <alignment vertical="center"/>
      <protection/>
    </xf>
    <xf numFmtId="170" fontId="1" fillId="43" borderId="0" xfId="54" applyNumberFormat="1" applyFont="1" applyFill="1" applyAlignment="1" applyProtection="1">
      <alignment vertical="center"/>
      <protection/>
    </xf>
    <xf numFmtId="187" fontId="0" fillId="0" borderId="0" xfId="0" applyNumberFormat="1" applyAlignment="1" applyProtection="1">
      <alignment vertical="center"/>
      <protection/>
    </xf>
    <xf numFmtId="188" fontId="0" fillId="0" borderId="0" xfId="0" applyNumberFormat="1" applyAlignment="1" applyProtection="1">
      <alignment vertical="center"/>
      <protection/>
    </xf>
    <xf numFmtId="0" fontId="57"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10" fontId="4" fillId="0" borderId="13" xfId="0" applyNumberFormat="1" applyFont="1" applyFill="1" applyBorder="1" applyAlignment="1" applyProtection="1">
      <alignment horizontal="center" vertical="center" wrapText="1"/>
      <protection/>
    </xf>
    <xf numFmtId="10" fontId="57" fillId="35" borderId="13" xfId="0" applyNumberFormat="1" applyFont="1" applyFill="1" applyBorder="1" applyAlignment="1" applyProtection="1">
      <alignment horizontal="center" vertical="center" wrapText="1"/>
      <protection locked="0"/>
    </xf>
    <xf numFmtId="165" fontId="4" fillId="0" borderId="13" xfId="51"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justify" vertical="top"/>
      <protection/>
    </xf>
    <xf numFmtId="3" fontId="8" fillId="0" borderId="35" xfId="0" applyNumberFormat="1" applyFont="1" applyFill="1" applyBorder="1" applyAlignment="1" applyProtection="1">
      <alignment horizontal="center" vertical="center"/>
      <protection/>
    </xf>
    <xf numFmtId="165" fontId="0" fillId="0" borderId="0" xfId="0" applyNumberFormat="1" applyFill="1" applyAlignment="1" applyProtection="1">
      <alignment vertical="center"/>
      <protection/>
    </xf>
    <xf numFmtId="165" fontId="0" fillId="40" borderId="0" xfId="0" applyNumberFormat="1" applyFill="1" applyAlignment="1" applyProtection="1">
      <alignment vertical="center"/>
      <protection/>
    </xf>
    <xf numFmtId="165" fontId="4" fillId="0" borderId="10" xfId="51" applyNumberFormat="1" applyFont="1" applyFill="1" applyBorder="1" applyAlignment="1" applyProtection="1">
      <alignment horizontal="center" vertical="center" wrapText="1"/>
      <protection/>
    </xf>
    <xf numFmtId="10" fontId="4" fillId="0" borderId="19" xfId="0" applyNumberFormat="1" applyFont="1" applyFill="1" applyBorder="1" applyAlignment="1" applyProtection="1">
      <alignment horizontal="center" vertical="center" wrapText="1"/>
      <protection/>
    </xf>
    <xf numFmtId="10" fontId="57" fillId="35" borderId="19" xfId="0" applyNumberFormat="1" applyFont="1" applyFill="1" applyBorder="1" applyAlignment="1" applyProtection="1">
      <alignment horizontal="center" vertical="center" wrapText="1"/>
      <protection locked="0"/>
    </xf>
    <xf numFmtId="165" fontId="4" fillId="0" borderId="19" xfId="51" applyNumberFormat="1" applyFont="1" applyFill="1" applyBorder="1" applyAlignment="1" applyProtection="1">
      <alignment horizontal="center" vertical="center" wrapText="1"/>
      <protection/>
    </xf>
    <xf numFmtId="0" fontId="4" fillId="35" borderId="1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justify" vertical="top" wrapText="1"/>
      <protection locked="0"/>
    </xf>
    <xf numFmtId="0" fontId="57" fillId="0" borderId="10" xfId="0" applyFont="1" applyFill="1" applyBorder="1" applyAlignment="1" applyProtection="1">
      <alignment horizontal="justify" vertical="top"/>
      <protection/>
    </xf>
    <xf numFmtId="3" fontId="8" fillId="0" borderId="57" xfId="0" applyNumberFormat="1" applyFont="1" applyFill="1" applyBorder="1" applyAlignment="1" applyProtection="1">
      <alignment horizontal="center" vertical="center"/>
      <protection locked="0"/>
    </xf>
    <xf numFmtId="0" fontId="57" fillId="0" borderId="10" xfId="0" applyNumberFormat="1" applyFont="1" applyFill="1" applyBorder="1" applyAlignment="1" applyProtection="1">
      <alignment vertical="top" wrapText="1"/>
      <protection locked="0"/>
    </xf>
    <xf numFmtId="3" fontId="8" fillId="0" borderId="57" xfId="0" applyNumberFormat="1" applyFont="1" applyFill="1" applyBorder="1" applyAlignment="1" applyProtection="1">
      <alignment horizontal="center" vertical="center"/>
      <protection/>
    </xf>
    <xf numFmtId="3" fontId="8" fillId="0" borderId="62" xfId="0" applyNumberFormat="1" applyFont="1" applyFill="1" applyBorder="1" applyAlignment="1" applyProtection="1">
      <alignment horizontal="center" vertical="center"/>
      <protection/>
    </xf>
    <xf numFmtId="17" fontId="4" fillId="0" borderId="10" xfId="0" applyNumberFormat="1" applyFont="1" applyFill="1" applyBorder="1" applyAlignment="1" applyProtection="1">
      <alignment horizontal="justify" vertical="top" wrapText="1"/>
      <protection locked="0"/>
    </xf>
    <xf numFmtId="0" fontId="57" fillId="34" borderId="10" xfId="0" applyNumberFormat="1" applyFont="1" applyFill="1" applyBorder="1" applyAlignment="1" applyProtection="1">
      <alignment horizontal="left" vertical="top" wrapText="1"/>
      <protection locked="0"/>
    </xf>
    <xf numFmtId="0" fontId="57" fillId="0" borderId="56" xfId="0" applyFont="1" applyFill="1" applyBorder="1" applyAlignment="1" applyProtection="1">
      <alignment horizontal="justify" vertical="top"/>
      <protection/>
    </xf>
    <xf numFmtId="191" fontId="73" fillId="0" borderId="10" xfId="51" applyNumberFormat="1" applyFont="1" applyBorder="1" applyAlignment="1" applyProtection="1">
      <alignment/>
      <protection locked="0"/>
    </xf>
    <xf numFmtId="0" fontId="4" fillId="34" borderId="10" xfId="0" applyFont="1" applyFill="1" applyBorder="1" applyAlignment="1" applyProtection="1">
      <alignment horizontal="justify" vertical="top" wrapText="1"/>
      <protection locked="0"/>
    </xf>
    <xf numFmtId="0" fontId="57" fillId="34" borderId="10" xfId="0" applyFont="1" applyFill="1" applyBorder="1" applyAlignment="1" applyProtection="1">
      <alignment horizontal="justify" vertical="top" wrapText="1"/>
      <protection locked="0"/>
    </xf>
    <xf numFmtId="0" fontId="57" fillId="0" borderId="27" xfId="0" applyFont="1" applyFill="1" applyBorder="1" applyAlignment="1" applyProtection="1">
      <alignment horizontal="justify" vertical="top"/>
      <protection/>
    </xf>
    <xf numFmtId="3" fontId="8" fillId="0" borderId="39" xfId="0" applyNumberFormat="1" applyFont="1" applyFill="1" applyBorder="1" applyAlignment="1" applyProtection="1">
      <alignment horizontal="center" vertical="center"/>
      <protection/>
    </xf>
    <xf numFmtId="0" fontId="102" fillId="0" borderId="10" xfId="0" applyFont="1" applyBorder="1" applyAlignment="1">
      <alignment horizontal="left" vertical="top" wrapText="1"/>
    </xf>
    <xf numFmtId="49" fontId="4" fillId="0" borderId="10" xfId="0" applyNumberFormat="1" applyFont="1" applyFill="1" applyBorder="1" applyAlignment="1" applyProtection="1">
      <alignment horizontal="left" vertical="top" wrapText="1"/>
      <protection locked="0"/>
    </xf>
    <xf numFmtId="17" fontId="4" fillId="0" borderId="10" xfId="0" applyNumberFormat="1" applyFont="1" applyFill="1" applyBorder="1" applyAlignment="1" applyProtection="1">
      <alignment horizontal="left" vertical="top" wrapText="1"/>
      <protection locked="0"/>
    </xf>
    <xf numFmtId="0" fontId="57" fillId="0" borderId="10" xfId="0" applyNumberFormat="1"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justify" vertical="top" wrapText="1"/>
      <protection locked="0"/>
    </xf>
    <xf numFmtId="0" fontId="102" fillId="0" borderId="10" xfId="0" applyFont="1" applyBorder="1" applyAlignment="1">
      <alignment vertical="top" wrapText="1"/>
    </xf>
    <xf numFmtId="0" fontId="4" fillId="0" borderId="10" xfId="0" applyFont="1" applyBorder="1" applyAlignment="1">
      <alignment horizontal="left" vertical="top" wrapText="1"/>
    </xf>
    <xf numFmtId="0" fontId="57" fillId="0" borderId="10" xfId="0" applyFont="1" applyBorder="1" applyAlignment="1">
      <alignment horizontal="left" vertical="top" wrapText="1"/>
    </xf>
    <xf numFmtId="0" fontId="102" fillId="34" borderId="13" xfId="0" applyFont="1" applyFill="1" applyBorder="1" applyAlignment="1" applyProtection="1">
      <alignment wrapText="1"/>
      <protection locked="0"/>
    </xf>
    <xf numFmtId="0" fontId="102" fillId="34" borderId="13" xfId="0" applyFont="1" applyFill="1" applyBorder="1" applyAlignment="1" applyProtection="1">
      <alignment horizontal="left" vertical="top" wrapText="1"/>
      <protection locked="0"/>
    </xf>
    <xf numFmtId="0" fontId="102" fillId="34" borderId="13" xfId="0" applyFont="1" applyFill="1" applyBorder="1" applyAlignment="1" applyProtection="1">
      <alignment vertical="top" wrapText="1"/>
      <protection locked="0"/>
    </xf>
    <xf numFmtId="0" fontId="63" fillId="0" borderId="27" xfId="0" applyFont="1" applyFill="1" applyBorder="1" applyAlignment="1" applyProtection="1">
      <alignment horizontal="justify" vertical="top"/>
      <protection/>
    </xf>
    <xf numFmtId="3" fontId="62" fillId="0" borderId="39" xfId="0" applyNumberFormat="1" applyFont="1" applyFill="1" applyBorder="1" applyAlignment="1" applyProtection="1">
      <alignment horizontal="center" vertical="center"/>
      <protection/>
    </xf>
    <xf numFmtId="0" fontId="57" fillId="0" borderId="13" xfId="0" applyFont="1" applyFill="1" applyBorder="1" applyAlignment="1" applyProtection="1">
      <alignment horizontal="justify" vertical="top" wrapText="1"/>
      <protection locked="0"/>
    </xf>
    <xf numFmtId="17" fontId="57" fillId="0" borderId="13" xfId="0" applyNumberFormat="1" applyFont="1" applyFill="1" applyBorder="1" applyAlignment="1" applyProtection="1">
      <alignment horizontal="justify" vertical="top" wrapText="1"/>
      <protection locked="0"/>
    </xf>
    <xf numFmtId="0" fontId="57" fillId="34" borderId="13" xfId="0" applyFont="1" applyFill="1" applyBorder="1" applyAlignment="1" applyProtection="1">
      <alignment horizontal="justify" vertical="top" wrapText="1"/>
      <protection locked="0"/>
    </xf>
    <xf numFmtId="0" fontId="57" fillId="0" borderId="15" xfId="0" applyFont="1" applyFill="1" applyBorder="1" applyAlignment="1" applyProtection="1">
      <alignment horizontal="justify" vertical="top"/>
      <protection/>
    </xf>
    <xf numFmtId="0" fontId="13" fillId="33" borderId="0" xfId="0" applyFont="1" applyFill="1" applyAlignment="1" applyProtection="1">
      <alignment vertical="center"/>
      <protection/>
    </xf>
    <xf numFmtId="0" fontId="13" fillId="33" borderId="10" xfId="0" applyFont="1" applyFill="1" applyBorder="1" applyAlignment="1" applyProtection="1">
      <alignment vertical="center"/>
      <protection/>
    </xf>
    <xf numFmtId="165" fontId="3" fillId="33" borderId="10" xfId="0" applyNumberFormat="1" applyFont="1" applyFill="1" applyBorder="1" applyAlignment="1" applyProtection="1">
      <alignment vertical="center"/>
      <protection/>
    </xf>
    <xf numFmtId="0" fontId="74" fillId="33" borderId="10" xfId="0" applyFont="1" applyFill="1" applyBorder="1" applyAlignment="1" applyProtection="1">
      <alignment vertical="center"/>
      <protection/>
    </xf>
    <xf numFmtId="3" fontId="13" fillId="33" borderId="10" xfId="0" applyNumberFormat="1" applyFont="1" applyFill="1" applyBorder="1" applyAlignment="1" applyProtection="1">
      <alignment vertical="center"/>
      <protection/>
    </xf>
    <xf numFmtId="0" fontId="13" fillId="40" borderId="0" xfId="0" applyFont="1" applyFill="1" applyAlignment="1" applyProtection="1">
      <alignment vertical="center"/>
      <protection/>
    </xf>
    <xf numFmtId="176" fontId="1" fillId="0" borderId="0" xfId="51" applyNumberFormat="1" applyFont="1" applyAlignment="1" applyProtection="1">
      <alignment/>
      <protection/>
    </xf>
    <xf numFmtId="167" fontId="1" fillId="0" borderId="0" xfId="51" applyFont="1" applyAlignment="1" applyProtection="1">
      <alignment vertical="center"/>
      <protection/>
    </xf>
    <xf numFmtId="170" fontId="1" fillId="44" borderId="58" xfId="51" applyNumberFormat="1" applyFont="1" applyFill="1" applyBorder="1" applyAlignment="1" applyProtection="1">
      <alignment vertical="center"/>
      <protection/>
    </xf>
    <xf numFmtId="170" fontId="1" fillId="0" borderId="0" xfId="51" applyNumberFormat="1" applyFont="1" applyAlignment="1" applyProtection="1">
      <alignment vertical="center"/>
      <protection/>
    </xf>
    <xf numFmtId="0" fontId="8" fillId="0" borderId="0" xfId="0" applyFont="1" applyAlignment="1" applyProtection="1">
      <alignment vertical="center"/>
      <protection/>
    </xf>
    <xf numFmtId="0" fontId="3" fillId="33" borderId="12" xfId="0" applyFont="1" applyFill="1" applyBorder="1" applyAlignment="1" applyProtection="1">
      <alignment vertical="center" wrapText="1"/>
      <protection/>
    </xf>
    <xf numFmtId="3" fontId="5" fillId="33" borderId="11" xfId="0" applyNumberFormat="1" applyFont="1" applyFill="1" applyBorder="1" applyAlignment="1" applyProtection="1">
      <alignment horizontal="center" vertical="center" wrapText="1"/>
      <protection/>
    </xf>
    <xf numFmtId="0" fontId="20" fillId="34" borderId="10" xfId="0" applyFont="1" applyFill="1" applyBorder="1" applyAlignment="1" applyProtection="1">
      <alignment horizontal="justify" vertical="top" wrapText="1"/>
      <protection/>
    </xf>
    <xf numFmtId="169" fontId="20" fillId="34" borderId="10" xfId="0" applyNumberFormat="1" applyFont="1" applyFill="1" applyBorder="1" applyAlignment="1" applyProtection="1">
      <alignment horizontal="center" vertical="center" wrapText="1"/>
      <protection/>
    </xf>
    <xf numFmtId="169" fontId="57" fillId="0" borderId="10" xfId="80" applyNumberFormat="1" applyFont="1" applyFill="1" applyBorder="1" applyAlignment="1" applyProtection="1">
      <alignment horizontal="center" vertical="center" wrapText="1"/>
      <protection locked="0"/>
    </xf>
    <xf numFmtId="170" fontId="20" fillId="34" borderId="10" xfId="51" applyNumberFormat="1" applyFont="1" applyFill="1" applyBorder="1" applyAlignment="1" applyProtection="1">
      <alignment horizontal="center" vertical="center" wrapText="1"/>
      <protection/>
    </xf>
    <xf numFmtId="170" fontId="0" fillId="34" borderId="10" xfId="0" applyNumberFormat="1" applyFill="1" applyBorder="1" applyAlignment="1" applyProtection="1">
      <alignment horizontal="center" vertical="center"/>
      <protection locked="0"/>
    </xf>
    <xf numFmtId="3" fontId="4" fillId="34" borderId="10" xfId="0" applyNumberFormat="1" applyFont="1" applyFill="1" applyBorder="1" applyAlignment="1" applyProtection="1">
      <alignment horizontal="center" vertical="center"/>
      <protection locked="0"/>
    </xf>
    <xf numFmtId="0" fontId="103" fillId="0" borderId="10" xfId="0" applyFont="1" applyBorder="1" applyAlignment="1">
      <alignment horizontal="left" vertical="top" wrapText="1"/>
    </xf>
    <xf numFmtId="0" fontId="103" fillId="0" borderId="0" xfId="0" applyFont="1" applyAlignment="1">
      <alignment horizontal="left" vertical="top" wrapText="1"/>
    </xf>
    <xf numFmtId="169" fontId="4" fillId="35" borderId="10" xfId="82" applyNumberFormat="1" applyFont="1" applyFill="1" applyBorder="1" applyAlignment="1" applyProtection="1">
      <alignment horizontal="center" vertical="center"/>
      <protection locked="0"/>
    </xf>
    <xf numFmtId="167" fontId="4" fillId="35" borderId="10" xfId="51" applyFont="1" applyFill="1" applyBorder="1" applyAlignment="1" applyProtection="1">
      <alignment horizontal="center" vertical="center"/>
      <protection locked="0"/>
    </xf>
    <xf numFmtId="169" fontId="4" fillId="34" borderId="10" xfId="8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170" fontId="4" fillId="34" borderId="10" xfId="51" applyNumberFormat="1" applyFont="1" applyFill="1" applyBorder="1" applyAlignment="1" applyProtection="1">
      <alignment horizontal="center" vertical="center"/>
      <protection locked="0"/>
    </xf>
    <xf numFmtId="170" fontId="4" fillId="35" borderId="10" xfId="51" applyNumberFormat="1" applyFont="1" applyFill="1" applyBorder="1" applyAlignment="1" applyProtection="1">
      <alignment horizontal="center" vertical="center"/>
      <protection locked="0"/>
    </xf>
    <xf numFmtId="3" fontId="0" fillId="40" borderId="0" xfId="0" applyNumberFormat="1" applyFill="1" applyAlignment="1" applyProtection="1">
      <alignment vertical="center"/>
      <protection/>
    </xf>
    <xf numFmtId="0" fontId="20" fillId="0" borderId="10" xfId="0" applyFont="1" applyFill="1" applyBorder="1" applyAlignment="1" applyProtection="1">
      <alignment horizontal="justify" vertical="top" wrapText="1"/>
      <protection/>
    </xf>
    <xf numFmtId="170" fontId="20" fillId="34" borderId="10" xfId="54" applyNumberFormat="1" applyFont="1" applyFill="1" applyBorder="1" applyAlignment="1" applyProtection="1">
      <alignment horizontal="center" vertical="center" wrapText="1"/>
      <protection locked="0"/>
    </xf>
    <xf numFmtId="0" fontId="102" fillId="0" borderId="10" xfId="0" applyFont="1" applyBorder="1" applyAlignment="1">
      <alignment horizontal="left" vertical="top" wrapText="1"/>
    </xf>
    <xf numFmtId="17" fontId="57" fillId="0" borderId="10" xfId="0" applyNumberFormat="1" applyFont="1" applyFill="1" applyBorder="1" applyAlignment="1" applyProtection="1">
      <alignment horizontal="left" vertical="top" wrapText="1"/>
      <protection locked="0"/>
    </xf>
    <xf numFmtId="170" fontId="20" fillId="34" borderId="10" xfId="54" applyNumberFormat="1" applyFont="1" applyFill="1" applyBorder="1" applyAlignment="1" applyProtection="1">
      <alignment horizontal="center" vertical="center"/>
      <protection locked="0"/>
    </xf>
    <xf numFmtId="170" fontId="0" fillId="0" borderId="10" xfId="0" applyNumberFormat="1" applyFill="1" applyBorder="1" applyAlignment="1">
      <alignment horizontal="center" vertical="center"/>
    </xf>
    <xf numFmtId="0" fontId="57" fillId="0" borderId="10" xfId="0" applyNumberFormat="1" applyFont="1" applyFill="1" applyBorder="1" applyAlignment="1" applyProtection="1">
      <alignment horizontal="justify" vertical="top" wrapText="1"/>
      <protection locked="0"/>
    </xf>
    <xf numFmtId="0" fontId="4" fillId="35" borderId="10" xfId="0"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wrapText="1"/>
      <protection/>
    </xf>
    <xf numFmtId="192" fontId="75" fillId="35" borderId="10" xfId="0" applyNumberFormat="1" applyFont="1" applyFill="1" applyBorder="1" applyAlignment="1">
      <alignment/>
    </xf>
    <xf numFmtId="9" fontId="3" fillId="45" borderId="10" xfId="0" applyNumberFormat="1" applyFont="1" applyFill="1" applyBorder="1" applyAlignment="1" applyProtection="1">
      <alignment horizontal="center" vertical="center" wrapText="1"/>
      <protection/>
    </xf>
    <xf numFmtId="9" fontId="63" fillId="45" borderId="10" xfId="0" applyNumberFormat="1" applyFont="1" applyFill="1" applyBorder="1" applyAlignment="1" applyProtection="1">
      <alignment horizontal="center" vertical="center" wrapText="1"/>
      <protection/>
    </xf>
    <xf numFmtId="170" fontId="1" fillId="0" borderId="0" xfId="51" applyNumberFormat="1" applyFont="1" applyFill="1" applyAlignment="1" applyProtection="1">
      <alignment vertical="center"/>
      <protection/>
    </xf>
    <xf numFmtId="3" fontId="104" fillId="43" borderId="10" xfId="0" applyNumberFormat="1" applyFont="1" applyFill="1" applyBorder="1" applyAlignment="1" applyProtection="1">
      <alignment horizontal="center" vertical="center"/>
      <protection/>
    </xf>
    <xf numFmtId="170" fontId="0" fillId="0" borderId="0" xfId="51" applyNumberFormat="1" applyFont="1" applyAlignment="1" applyProtection="1">
      <alignment vertical="center"/>
      <protection/>
    </xf>
    <xf numFmtId="170" fontId="1" fillId="43" borderId="0" xfId="51" applyNumberFormat="1" applyFont="1" applyFill="1" applyAlignment="1" applyProtection="1">
      <alignment vertical="center"/>
      <protection/>
    </xf>
    <xf numFmtId="3" fontId="0" fillId="0" borderId="0" xfId="0" applyNumberFormat="1" applyAlignment="1" applyProtection="1">
      <alignment vertical="center"/>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5" xfId="54"/>
    <cellStyle name="Currency" xfId="55"/>
    <cellStyle name="Currency [0]" xfId="56"/>
    <cellStyle name="Moneda 3" xfId="57"/>
    <cellStyle name="Moneda 3 2" xfId="58"/>
    <cellStyle name="Neutral" xfId="59"/>
    <cellStyle name="Normal 10" xfId="60"/>
    <cellStyle name="Normal 11" xfId="61"/>
    <cellStyle name="Normal 12" xfId="62"/>
    <cellStyle name="Normal 13" xfId="63"/>
    <cellStyle name="Normal 14" xfId="64"/>
    <cellStyle name="Normal 15" xfId="65"/>
    <cellStyle name="Normal 2" xfId="66"/>
    <cellStyle name="Normal 2 10" xfId="67"/>
    <cellStyle name="Normal 3" xfId="68"/>
    <cellStyle name="Normal 4" xfId="69"/>
    <cellStyle name="Normal 5" xfId="70"/>
    <cellStyle name="Normal 6" xfId="71"/>
    <cellStyle name="Normal 7" xfId="72"/>
    <cellStyle name="Normal 8" xfId="73"/>
    <cellStyle name="Normal 9" xfId="74"/>
    <cellStyle name="Normal_Actividades" xfId="75"/>
    <cellStyle name="Normal_borradores - 2011" xfId="76"/>
    <cellStyle name="Notas" xfId="77"/>
    <cellStyle name="Porcentaje 2" xfId="78"/>
    <cellStyle name="Percent" xfId="79"/>
    <cellStyle name="Porcentual 2" xfId="80"/>
    <cellStyle name="Porcentual 3" xfId="81"/>
    <cellStyle name="Porcentual 4" xfId="82"/>
    <cellStyle name="Salida" xfId="83"/>
    <cellStyle name="Texto de advertencia" xfId="84"/>
    <cellStyle name="Texto explicativo" xfId="85"/>
    <cellStyle name="Título" xfId="86"/>
    <cellStyle name="Título 1" xfId="87"/>
    <cellStyle name="Título 2" xfId="88"/>
    <cellStyle name="Título 3" xfId="89"/>
    <cellStyle name="Total" xfId="90"/>
  </cellStyles>
  <dxfs count="10">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0</xdr:row>
      <xdr:rowOff>47625</xdr:rowOff>
    </xdr:from>
    <xdr:to>
      <xdr:col>19</xdr:col>
      <xdr:colOff>1076325</xdr:colOff>
      <xdr:row>6</xdr:row>
      <xdr:rowOff>133350</xdr:rowOff>
    </xdr:to>
    <xdr:pic>
      <xdr:nvPicPr>
        <xdr:cNvPr id="1" name="3 Imagen" descr="SIG.jpg"/>
        <xdr:cNvPicPr preferRelativeResize="1">
          <a:picLocks noChangeAspect="1"/>
        </xdr:cNvPicPr>
      </xdr:nvPicPr>
      <xdr:blipFill>
        <a:blip r:embed="rId1"/>
        <a:stretch>
          <a:fillRect/>
        </a:stretch>
      </xdr:blipFill>
      <xdr:spPr>
        <a:xfrm>
          <a:off x="12287250" y="47625"/>
          <a:ext cx="1038225" cy="1057275"/>
        </a:xfrm>
        <a:prstGeom prst="rect">
          <a:avLst/>
        </a:prstGeom>
        <a:noFill/>
        <a:ln w="9525" cmpd="sng">
          <a:noFill/>
        </a:ln>
      </xdr:spPr>
    </xdr:pic>
    <xdr:clientData/>
  </xdr:twoCellAnchor>
  <xdr:twoCellAnchor editAs="oneCell">
    <xdr:from>
      <xdr:col>1</xdr:col>
      <xdr:colOff>0</xdr:colOff>
      <xdr:row>0</xdr:row>
      <xdr:rowOff>0</xdr:rowOff>
    </xdr:from>
    <xdr:to>
      <xdr:col>8</xdr:col>
      <xdr:colOff>171450</xdr:colOff>
      <xdr:row>6</xdr:row>
      <xdr:rowOff>95250</xdr:rowOff>
    </xdr:to>
    <xdr:pic>
      <xdr:nvPicPr>
        <xdr:cNvPr id="2" name="2 Imagen" descr="Escudo Bogotá_sds_color.jpg"/>
        <xdr:cNvPicPr preferRelativeResize="1">
          <a:picLocks noChangeAspect="1"/>
        </xdr:cNvPicPr>
      </xdr:nvPicPr>
      <xdr:blipFill>
        <a:blip r:embed="rId2"/>
        <a:stretch>
          <a:fillRect/>
        </a:stretch>
      </xdr:blipFill>
      <xdr:spPr>
        <a:xfrm>
          <a:off x="0" y="0"/>
          <a:ext cx="790575" cy="1066800"/>
        </a:xfrm>
        <a:prstGeom prst="rect">
          <a:avLst/>
        </a:prstGeom>
        <a:noFill/>
        <a:ln w="9525" cmpd="sng">
          <a:noFill/>
        </a:ln>
      </xdr:spPr>
    </xdr:pic>
    <xdr:clientData/>
  </xdr:twoCellAnchor>
  <xdr:twoCellAnchor editAs="oneCell">
    <xdr:from>
      <xdr:col>41</xdr:col>
      <xdr:colOff>171450</xdr:colOff>
      <xdr:row>0</xdr:row>
      <xdr:rowOff>47625</xdr:rowOff>
    </xdr:from>
    <xdr:to>
      <xdr:col>42</xdr:col>
      <xdr:colOff>485775</xdr:colOff>
      <xdr:row>6</xdr:row>
      <xdr:rowOff>104775</xdr:rowOff>
    </xdr:to>
    <xdr:pic>
      <xdr:nvPicPr>
        <xdr:cNvPr id="3" name="3 Imagen" descr="SIG.jpg"/>
        <xdr:cNvPicPr preferRelativeResize="1">
          <a:picLocks noChangeAspect="1"/>
        </xdr:cNvPicPr>
      </xdr:nvPicPr>
      <xdr:blipFill>
        <a:blip r:embed="rId1"/>
        <a:stretch>
          <a:fillRect/>
        </a:stretch>
      </xdr:blipFill>
      <xdr:spPr>
        <a:xfrm>
          <a:off x="43186350" y="47625"/>
          <a:ext cx="876300" cy="1028700"/>
        </a:xfrm>
        <a:prstGeom prst="rect">
          <a:avLst/>
        </a:prstGeom>
        <a:noFill/>
        <a:ln w="9525" cmpd="sng">
          <a:noFill/>
        </a:ln>
      </xdr:spPr>
    </xdr:pic>
    <xdr:clientData/>
  </xdr:twoCellAnchor>
  <xdr:twoCellAnchor editAs="oneCell">
    <xdr:from>
      <xdr:col>22</xdr:col>
      <xdr:colOff>609600</xdr:colOff>
      <xdr:row>1</xdr:row>
      <xdr:rowOff>19050</xdr:rowOff>
    </xdr:from>
    <xdr:to>
      <xdr:col>22</xdr:col>
      <xdr:colOff>1638300</xdr:colOff>
      <xdr:row>7</xdr:row>
      <xdr:rowOff>28575</xdr:rowOff>
    </xdr:to>
    <xdr:pic>
      <xdr:nvPicPr>
        <xdr:cNvPr id="4" name="6 Imagen" descr="Escudo Bogotá_sds_color.jpg"/>
        <xdr:cNvPicPr preferRelativeResize="1">
          <a:picLocks noChangeAspect="1"/>
        </xdr:cNvPicPr>
      </xdr:nvPicPr>
      <xdr:blipFill>
        <a:blip r:embed="rId2"/>
        <a:stretch>
          <a:fillRect/>
        </a:stretch>
      </xdr:blipFill>
      <xdr:spPr>
        <a:xfrm>
          <a:off x="16792575" y="18097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7</xdr:row>
      <xdr:rowOff>123825</xdr:rowOff>
    </xdr:to>
    <xdr:pic>
      <xdr:nvPicPr>
        <xdr:cNvPr id="1" name="3 Imagen" descr="SIG.jpg"/>
        <xdr:cNvPicPr preferRelativeResize="1">
          <a:picLocks noChangeAspect="1"/>
        </xdr:cNvPicPr>
      </xdr:nvPicPr>
      <xdr:blipFill>
        <a:blip r:embed="rId1"/>
        <a:stretch>
          <a:fillRect/>
        </a:stretch>
      </xdr:blipFill>
      <xdr:spPr>
        <a:xfrm>
          <a:off x="12401550" y="619125"/>
          <a:ext cx="1000125" cy="771525"/>
        </a:xfrm>
        <a:prstGeom prst="rect">
          <a:avLst/>
        </a:prstGeom>
        <a:noFill/>
        <a:ln w="9525" cmpd="sng">
          <a:noFill/>
        </a:ln>
      </xdr:spPr>
    </xdr:pic>
    <xdr:clientData/>
  </xdr:twoCellAnchor>
  <xdr:twoCellAnchor editAs="oneCell">
    <xdr:from>
      <xdr:col>0</xdr:col>
      <xdr:colOff>276225</xdr:colOff>
      <xdr:row>1</xdr:row>
      <xdr:rowOff>38100</xdr:rowOff>
    </xdr:from>
    <xdr:to>
      <xdr:col>2</xdr:col>
      <xdr:colOff>428625</xdr:colOff>
      <xdr:row>6</xdr:row>
      <xdr:rowOff>66675</xdr:rowOff>
    </xdr:to>
    <xdr:pic>
      <xdr:nvPicPr>
        <xdr:cNvPr id="2" name="10 Imagen" descr="Escudo Bogotá_sds_color.jpg"/>
        <xdr:cNvPicPr preferRelativeResize="1">
          <a:picLocks noChangeAspect="1"/>
        </xdr:cNvPicPr>
      </xdr:nvPicPr>
      <xdr:blipFill>
        <a:blip r:embed="rId2"/>
        <a:stretch>
          <a:fillRect/>
        </a:stretch>
      </xdr:blipFill>
      <xdr:spPr>
        <a:xfrm>
          <a:off x="276225" y="219075"/>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6</xdr:row>
      <xdr:rowOff>123825</xdr:rowOff>
    </xdr:to>
    <xdr:pic>
      <xdr:nvPicPr>
        <xdr:cNvPr id="3" name="3 Imagen" descr="SIG.jpg"/>
        <xdr:cNvPicPr preferRelativeResize="1">
          <a:picLocks noChangeAspect="1"/>
        </xdr:cNvPicPr>
      </xdr:nvPicPr>
      <xdr:blipFill>
        <a:blip r:embed="rId1"/>
        <a:stretch>
          <a:fillRect/>
        </a:stretch>
      </xdr:blipFill>
      <xdr:spPr>
        <a:xfrm>
          <a:off x="55178325" y="190500"/>
          <a:ext cx="952500" cy="1019175"/>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152400</xdr:colOff>
      <xdr:row>7</xdr:row>
      <xdr:rowOff>76200</xdr:rowOff>
    </xdr:to>
    <xdr:pic>
      <xdr:nvPicPr>
        <xdr:cNvPr id="4" name="12 Imagen" descr="Escudo Bogotá_sds_color.jpg"/>
        <xdr:cNvPicPr preferRelativeResize="1">
          <a:picLocks noChangeAspect="1"/>
        </xdr:cNvPicPr>
      </xdr:nvPicPr>
      <xdr:blipFill>
        <a:blip r:embed="rId3"/>
        <a:stretch>
          <a:fillRect/>
        </a:stretch>
      </xdr:blipFill>
      <xdr:spPr>
        <a:xfrm>
          <a:off x="15468600" y="36195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295275</xdr:colOff>
      <xdr:row>6</xdr:row>
      <xdr:rowOff>133350</xdr:rowOff>
    </xdr:to>
    <xdr:pic>
      <xdr:nvPicPr>
        <xdr:cNvPr id="5" name="3 Imagen" descr="SIG.jpg"/>
        <xdr:cNvPicPr preferRelativeResize="1">
          <a:picLocks noChangeAspect="1"/>
        </xdr:cNvPicPr>
      </xdr:nvPicPr>
      <xdr:blipFill>
        <a:blip r:embed="rId1"/>
        <a:stretch>
          <a:fillRect/>
        </a:stretch>
      </xdr:blipFill>
      <xdr:spPr>
        <a:xfrm>
          <a:off x="38204775" y="46672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34</xdr:col>
      <xdr:colOff>285750</xdr:colOff>
      <xdr:row>6</xdr:row>
      <xdr:rowOff>152400</xdr:rowOff>
    </xdr:to>
    <xdr:pic>
      <xdr:nvPicPr>
        <xdr:cNvPr id="6" name="15 Imagen" descr="Escudo Bogotá_sds_color.jpg"/>
        <xdr:cNvPicPr preferRelativeResize="1">
          <a:picLocks noChangeAspect="1"/>
        </xdr:cNvPicPr>
      </xdr:nvPicPr>
      <xdr:blipFill>
        <a:blip r:embed="rId3"/>
        <a:stretch>
          <a:fillRect/>
        </a:stretch>
      </xdr:blipFill>
      <xdr:spPr>
        <a:xfrm>
          <a:off x="40328850" y="257175"/>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4</xdr:row>
      <xdr:rowOff>304800</xdr:rowOff>
    </xdr:to>
    <xdr:pic>
      <xdr:nvPicPr>
        <xdr:cNvPr id="1" name="3 Imagen" descr="SIG.jpg"/>
        <xdr:cNvPicPr preferRelativeResize="1">
          <a:picLocks noChangeAspect="1"/>
        </xdr:cNvPicPr>
      </xdr:nvPicPr>
      <xdr:blipFill>
        <a:blip r:embed="rId1"/>
        <a:stretch>
          <a:fillRect/>
        </a:stretch>
      </xdr:blipFill>
      <xdr:spPr>
        <a:xfrm>
          <a:off x="11906250" y="77152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180975</xdr:colOff>
      <xdr:row>4</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504825"/>
          <a:ext cx="800100"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466725</xdr:colOff>
      <xdr:row>4</xdr:row>
      <xdr:rowOff>0</xdr:rowOff>
    </xdr:to>
    <xdr:pic>
      <xdr:nvPicPr>
        <xdr:cNvPr id="3" name="3 Imagen" descr="SIG.jpg"/>
        <xdr:cNvPicPr preferRelativeResize="1">
          <a:picLocks noChangeAspect="1"/>
        </xdr:cNvPicPr>
      </xdr:nvPicPr>
      <xdr:blipFill>
        <a:blip r:embed="rId1"/>
        <a:stretch>
          <a:fillRect/>
        </a:stretch>
      </xdr:blipFill>
      <xdr:spPr>
        <a:xfrm>
          <a:off x="43195875" y="495300"/>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2085975</xdr:colOff>
      <xdr:row>4</xdr:row>
      <xdr:rowOff>238125</xdr:rowOff>
    </xdr:to>
    <xdr:pic>
      <xdr:nvPicPr>
        <xdr:cNvPr id="4" name="6 Imagen" descr="Escudo Bogotá_sds_color.jpg"/>
        <xdr:cNvPicPr preferRelativeResize="1">
          <a:picLocks noChangeAspect="1"/>
        </xdr:cNvPicPr>
      </xdr:nvPicPr>
      <xdr:blipFill>
        <a:blip r:embed="rId2"/>
        <a:stretch>
          <a:fillRect/>
        </a:stretch>
      </xdr:blipFill>
      <xdr:spPr>
        <a:xfrm>
          <a:off x="16992600" y="781050"/>
          <a:ext cx="103822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8</xdr:row>
      <xdr:rowOff>76200</xdr:rowOff>
    </xdr:to>
    <xdr:pic>
      <xdr:nvPicPr>
        <xdr:cNvPr id="1" name="3 Imagen" descr="SIG.jpg"/>
        <xdr:cNvPicPr preferRelativeResize="1">
          <a:picLocks noChangeAspect="1"/>
        </xdr:cNvPicPr>
      </xdr:nvPicPr>
      <xdr:blipFill>
        <a:blip r:embed="rId1"/>
        <a:stretch>
          <a:fillRect/>
        </a:stretch>
      </xdr:blipFill>
      <xdr:spPr>
        <a:xfrm>
          <a:off x="12944475" y="533400"/>
          <a:ext cx="1000125" cy="771525"/>
        </a:xfrm>
        <a:prstGeom prst="rect">
          <a:avLst/>
        </a:prstGeom>
        <a:noFill/>
        <a:ln w="9525" cmpd="sng">
          <a:noFill/>
        </a:ln>
      </xdr:spPr>
    </xdr:pic>
    <xdr:clientData/>
  </xdr:twoCellAnchor>
  <xdr:twoCellAnchor editAs="oneCell">
    <xdr:from>
      <xdr:col>0</xdr:col>
      <xdr:colOff>495300</xdr:colOff>
      <xdr:row>1</xdr:row>
      <xdr:rowOff>38100</xdr:rowOff>
    </xdr:from>
    <xdr:to>
      <xdr:col>3</xdr:col>
      <xdr:colOff>133350</xdr:colOff>
      <xdr:row>7</xdr:row>
      <xdr:rowOff>66675</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42975"/>
        </a:xfrm>
        <a:prstGeom prst="rect">
          <a:avLst/>
        </a:prstGeom>
        <a:noFill/>
        <a:ln w="9525" cmpd="sng">
          <a:noFill/>
        </a:ln>
      </xdr:spPr>
    </xdr:pic>
    <xdr:clientData/>
  </xdr:twoCellAnchor>
  <xdr:twoCellAnchor editAs="oneCell">
    <xdr:from>
      <xdr:col>48</xdr:col>
      <xdr:colOff>847725</xdr:colOff>
      <xdr:row>1</xdr:row>
      <xdr:rowOff>9525</xdr:rowOff>
    </xdr:from>
    <xdr:to>
      <xdr:col>48</xdr:col>
      <xdr:colOff>847725</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6111775" y="161925"/>
          <a:ext cx="0" cy="1019175"/>
        </a:xfrm>
        <a:prstGeom prst="rect">
          <a:avLst/>
        </a:prstGeom>
        <a:noFill/>
        <a:ln w="9525" cmpd="sng">
          <a:noFill/>
        </a:ln>
      </xdr:spPr>
    </xdr:pic>
    <xdr:clientData/>
  </xdr:twoCellAnchor>
  <xdr:twoCellAnchor editAs="oneCell">
    <xdr:from>
      <xdr:col>15</xdr:col>
      <xdr:colOff>495300</xdr:colOff>
      <xdr:row>1</xdr:row>
      <xdr:rowOff>152400</xdr:rowOff>
    </xdr:from>
    <xdr:to>
      <xdr:col>15</xdr:col>
      <xdr:colOff>1419225</xdr:colOff>
      <xdr:row>8</xdr:row>
      <xdr:rowOff>85725</xdr:rowOff>
    </xdr:to>
    <xdr:pic>
      <xdr:nvPicPr>
        <xdr:cNvPr id="4" name="12 Imagen" descr="Escudo Bogotá_sds_color.jpg"/>
        <xdr:cNvPicPr preferRelativeResize="1">
          <a:picLocks noChangeAspect="1"/>
        </xdr:cNvPicPr>
      </xdr:nvPicPr>
      <xdr:blipFill>
        <a:blip r:embed="rId3"/>
        <a:stretch>
          <a:fillRect/>
        </a:stretch>
      </xdr:blipFill>
      <xdr:spPr>
        <a:xfrm>
          <a:off x="16440150" y="304800"/>
          <a:ext cx="923925" cy="990600"/>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9185850"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34</xdr:col>
      <xdr:colOff>438150</xdr:colOff>
      <xdr:row>7</xdr:row>
      <xdr:rowOff>142875</xdr:rowOff>
    </xdr:to>
    <xdr:pic>
      <xdr:nvPicPr>
        <xdr:cNvPr id="6" name="15 Imagen" descr="Escudo Bogotá_sds_color.jpg"/>
        <xdr:cNvPicPr preferRelativeResize="1">
          <a:picLocks noChangeAspect="1"/>
        </xdr:cNvPicPr>
      </xdr:nvPicPr>
      <xdr:blipFill>
        <a:blip r:embed="rId3"/>
        <a:stretch>
          <a:fillRect/>
        </a:stretch>
      </xdr:blipFill>
      <xdr:spPr>
        <a:xfrm>
          <a:off x="41490900" y="228600"/>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4%20jul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4\SEGUIMIENTO%20NOVIEMBRE%202014\Seguimiento%20874%20noviembre%202014%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1rodriguez\Downloads\Users\a1rodriguez\Documents\NO%20BORRAR-%20A1RODRIGUEZ\NO%20BORRAR-%20A1RODRIGUEZ\SDS%20-%202013\PROYECTO%20874\SEGPLAN%202013\DICIEMBRE\874%20ok%20finan%20dic%2011-01-2014-%20ajustad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5%20julio%202015%20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4\SEGUIMIENTO%20NOVIEMBRE%202014\Seguimiento%20875%20noviembre%202014%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FUENTES-874"/>
      <sheetName val="874  Estadist2"/>
      <sheetName val="874  Estadist Lc "/>
      <sheetName val="MENORES 5 AÑOS"/>
      <sheetName val="6 A 17 AÑOS"/>
      <sheetName val="18 A 26 AÑOS"/>
    </sheetNames>
    <sheetDataSet>
      <sheetData sheetId="2">
        <row r="18">
          <cell r="J18">
            <v>32478</v>
          </cell>
          <cell r="M18">
            <v>30476</v>
          </cell>
          <cell r="N18">
            <v>23029659232</v>
          </cell>
          <cell r="O18">
            <v>23026390601.22132</v>
          </cell>
          <cell r="P18">
            <v>13767073663.596931</v>
          </cell>
          <cell r="Q18">
            <v>13767073663.596931</v>
          </cell>
        </row>
      </sheetData>
      <sheetData sheetId="3">
        <row r="18">
          <cell r="J18">
            <v>10463</v>
          </cell>
          <cell r="M18">
            <v>9467</v>
          </cell>
          <cell r="N18">
            <v>7419118145</v>
          </cell>
          <cell r="O18">
            <v>7418065139.496308</v>
          </cell>
          <cell r="P18">
            <v>4435130584.964081</v>
          </cell>
          <cell r="Q18">
            <v>4435130584.964081</v>
          </cell>
        </row>
      </sheetData>
      <sheetData sheetId="4">
        <row r="18">
          <cell r="J18">
            <v>38494</v>
          </cell>
          <cell r="M18">
            <v>33460</v>
          </cell>
          <cell r="N18">
            <v>27295688872</v>
          </cell>
          <cell r="O18">
            <v>27291814757.846874</v>
          </cell>
          <cell r="P18">
            <v>16317295693.08145</v>
          </cell>
          <cell r="Q18">
            <v>16317295693.08145</v>
          </cell>
        </row>
      </sheetData>
      <sheetData sheetId="5">
        <row r="18">
          <cell r="J18">
            <v>125254</v>
          </cell>
          <cell r="M18">
            <v>110549</v>
          </cell>
          <cell r="N18">
            <v>88816520027</v>
          </cell>
          <cell r="O18">
            <v>88803914177.81696</v>
          </cell>
          <cell r="P18">
            <v>53094297290.210175</v>
          </cell>
          <cell r="Q18">
            <v>53094297290.210175</v>
          </cell>
        </row>
      </sheetData>
      <sheetData sheetId="6">
        <row r="18">
          <cell r="J18">
            <v>126477</v>
          </cell>
          <cell r="M18">
            <v>108959</v>
          </cell>
          <cell r="N18">
            <v>89683527600</v>
          </cell>
          <cell r="O18">
            <v>89670798695.25586</v>
          </cell>
          <cell r="P18">
            <v>53612592285.552605</v>
          </cell>
          <cell r="Q18">
            <v>53612592285.552605</v>
          </cell>
        </row>
      </sheetData>
      <sheetData sheetId="7">
        <row r="18">
          <cell r="J18">
            <v>45554</v>
          </cell>
          <cell r="M18">
            <v>38885</v>
          </cell>
          <cell r="N18">
            <v>32301721588</v>
          </cell>
          <cell r="O18">
            <v>32297136960.831905</v>
          </cell>
          <cell r="P18">
            <v>19309889741.880276</v>
          </cell>
          <cell r="Q18">
            <v>19309889741.880276</v>
          </cell>
        </row>
      </sheetData>
      <sheetData sheetId="8">
        <row r="18">
          <cell r="J18">
            <v>163343</v>
          </cell>
          <cell r="M18">
            <v>146341</v>
          </cell>
          <cell r="N18">
            <v>115825164055</v>
          </cell>
          <cell r="O18">
            <v>115808724832.32797</v>
          </cell>
          <cell r="P18">
            <v>69239998281.33386</v>
          </cell>
          <cell r="Q18">
            <v>69239998281.33386</v>
          </cell>
        </row>
      </sheetData>
      <sheetData sheetId="9">
        <row r="18">
          <cell r="J18">
            <v>160894</v>
          </cell>
          <cell r="M18">
            <v>142034</v>
          </cell>
          <cell r="N18">
            <v>114088212390</v>
          </cell>
          <cell r="O18">
            <v>114072019695.23427</v>
          </cell>
          <cell r="P18">
            <v>68201652846.81109</v>
          </cell>
          <cell r="Q18">
            <v>68201652846.81109</v>
          </cell>
        </row>
      </sheetData>
      <sheetData sheetId="10">
        <row r="18">
          <cell r="J18">
            <v>28398</v>
          </cell>
          <cell r="M18">
            <v>26497</v>
          </cell>
          <cell r="N18">
            <v>20136452760</v>
          </cell>
          <cell r="O18">
            <v>20133594765.941048</v>
          </cell>
          <cell r="P18">
            <v>12037521948.447203</v>
          </cell>
          <cell r="Q18">
            <v>12037521948.447203</v>
          </cell>
        </row>
      </sheetData>
      <sheetData sheetId="11">
        <row r="18">
          <cell r="J18">
            <v>79856</v>
          </cell>
          <cell r="M18">
            <v>80964</v>
          </cell>
          <cell r="N18">
            <v>56624917944</v>
          </cell>
          <cell r="O18">
            <v>56616881092.5743</v>
          </cell>
          <cell r="P18">
            <v>33850236717.657207</v>
          </cell>
          <cell r="Q18">
            <v>33850236717.657207</v>
          </cell>
        </row>
      </sheetData>
      <sheetData sheetId="12">
        <row r="18">
          <cell r="J18">
            <v>101219</v>
          </cell>
          <cell r="M18">
            <v>97262</v>
          </cell>
          <cell r="N18">
            <v>71773691239</v>
          </cell>
          <cell r="O18">
            <v>71763504301.6285</v>
          </cell>
          <cell r="P18">
            <v>42906136145.626434</v>
          </cell>
          <cell r="Q18">
            <v>42906136145.626434</v>
          </cell>
        </row>
      </sheetData>
      <sheetData sheetId="13">
        <row r="18">
          <cell r="J18">
            <v>13716</v>
          </cell>
          <cell r="M18">
            <v>14768</v>
          </cell>
          <cell r="N18">
            <v>9725754718</v>
          </cell>
          <cell r="O18">
            <v>9724374328.438135</v>
          </cell>
          <cell r="P18">
            <v>5814032256.748826</v>
          </cell>
          <cell r="Q18">
            <v>5814032256.748826</v>
          </cell>
        </row>
      </sheetData>
      <sheetData sheetId="14">
        <row r="18">
          <cell r="J18">
            <v>2080</v>
          </cell>
          <cell r="M18">
            <v>2161</v>
          </cell>
          <cell r="N18">
            <v>1474867243</v>
          </cell>
          <cell r="O18">
            <v>1474657913.0912778</v>
          </cell>
          <cell r="P18">
            <v>881672011.4639652</v>
          </cell>
          <cell r="Q18">
            <v>881672011.4639652</v>
          </cell>
        </row>
      </sheetData>
      <sheetData sheetId="15">
        <row r="18">
          <cell r="J18">
            <v>17565</v>
          </cell>
          <cell r="M18">
            <v>18317</v>
          </cell>
          <cell r="N18">
            <v>12455250192</v>
          </cell>
          <cell r="O18">
            <v>12453482401.442457</v>
          </cell>
          <cell r="P18">
            <v>7445717939.826519</v>
          </cell>
          <cell r="Q18">
            <v>7445717939.826519</v>
          </cell>
        </row>
      </sheetData>
      <sheetData sheetId="16">
        <row r="18">
          <cell r="J18">
            <v>10059</v>
          </cell>
          <cell r="M18">
            <v>10914</v>
          </cell>
          <cell r="N18">
            <v>7132807431</v>
          </cell>
          <cell r="O18">
            <v>7131795061.964379</v>
          </cell>
          <cell r="P18">
            <v>4263974744.115249</v>
          </cell>
          <cell r="Q18">
            <v>4263974744.115249</v>
          </cell>
        </row>
      </sheetData>
      <sheetData sheetId="17">
        <row r="18">
          <cell r="J18">
            <v>21198</v>
          </cell>
          <cell r="M18">
            <v>22385</v>
          </cell>
          <cell r="N18">
            <v>15031312489</v>
          </cell>
          <cell r="O18">
            <v>15029179074.425753</v>
          </cell>
          <cell r="P18">
            <v>8985681646.954885</v>
          </cell>
          <cell r="Q18">
            <v>8985681646.954885</v>
          </cell>
        </row>
      </sheetData>
      <sheetData sheetId="18">
        <row r="18">
          <cell r="J18">
            <v>5249</v>
          </cell>
          <cell r="M18">
            <v>6367</v>
          </cell>
          <cell r="N18">
            <v>3722039283</v>
          </cell>
          <cell r="O18">
            <v>3721511008.914947</v>
          </cell>
          <cell r="P18">
            <v>2225025931.6326175</v>
          </cell>
          <cell r="Q18">
            <v>2225025931.6326175</v>
          </cell>
        </row>
      </sheetData>
      <sheetData sheetId="19">
        <row r="18">
          <cell r="J18">
            <v>105018</v>
          </cell>
          <cell r="M18">
            <v>104761</v>
          </cell>
          <cell r="N18">
            <v>74467214341</v>
          </cell>
          <cell r="O18">
            <v>74456645108.24039</v>
          </cell>
          <cell r="P18">
            <v>44516317633.17135</v>
          </cell>
          <cell r="Q18">
            <v>44516317633.17135</v>
          </cell>
        </row>
      </sheetData>
      <sheetData sheetId="20">
        <row r="18">
          <cell r="J18">
            <v>224733</v>
          </cell>
          <cell r="M18">
            <v>215184</v>
          </cell>
          <cell r="N18">
            <v>159356138675</v>
          </cell>
          <cell r="O18">
            <v>159333521042.04254</v>
          </cell>
          <cell r="P18">
            <v>95262707875.27269</v>
          </cell>
          <cell r="Q18">
            <v>95262707875.27269</v>
          </cell>
        </row>
      </sheetData>
      <sheetData sheetId="21">
        <row r="18">
          <cell r="J18">
            <v>1598</v>
          </cell>
          <cell r="M18">
            <v>1553</v>
          </cell>
          <cell r="N18">
            <v>1133496776</v>
          </cell>
          <cell r="O18">
            <v>1133335897.2647898</v>
          </cell>
          <cell r="P18">
            <v>677601585.6525737</v>
          </cell>
          <cell r="Q18">
            <v>677601585.6525737</v>
          </cell>
        </row>
      </sheetData>
      <sheetData sheetId="22">
        <row r="18">
          <cell r="J18">
            <v>0</v>
          </cell>
          <cell r="M18">
            <v>71486</v>
          </cell>
          <cell r="N18">
            <v>8410123400</v>
          </cell>
          <cell r="O18">
            <v>7566623544</v>
          </cell>
          <cell r="P18">
            <v>5983707077.4</v>
          </cell>
          <cell r="Q18">
            <v>2619733252.71</v>
          </cell>
          <cell r="R18">
            <v>1203318588</v>
          </cell>
          <cell r="S18">
            <v>651035873.9707437</v>
          </cell>
        </row>
        <row r="34">
          <cell r="N34">
            <v>0</v>
          </cell>
          <cell r="R34">
            <v>0</v>
          </cell>
        </row>
        <row r="50">
          <cell r="N50">
            <v>4028014000</v>
          </cell>
          <cell r="O50">
            <v>4428014000</v>
          </cell>
          <cell r="P50">
            <v>891311916</v>
          </cell>
          <cell r="Q50">
            <v>217441145.4</v>
          </cell>
          <cell r="R50">
            <v>151851304</v>
          </cell>
          <cell r="S50">
            <v>148487644.78301772</v>
          </cell>
        </row>
        <row r="66">
          <cell r="N66">
            <v>177826600</v>
          </cell>
          <cell r="O66">
            <v>317826600.00000006</v>
          </cell>
          <cell r="P66">
            <v>311959170.6</v>
          </cell>
          <cell r="Q66">
            <v>76104400.89</v>
          </cell>
          <cell r="R66">
            <v>50617102</v>
          </cell>
          <cell r="S66">
            <v>49495882.246238574</v>
          </cell>
        </row>
        <row r="82">
          <cell r="N82">
            <v>50000000</v>
          </cell>
          <cell r="O82">
            <v>0</v>
          </cell>
          <cell r="P82">
            <v>0</v>
          </cell>
          <cell r="Q82">
            <v>0</v>
          </cell>
          <cell r="R82">
            <v>0</v>
          </cell>
        </row>
      </sheetData>
      <sheetData sheetId="23">
        <row r="105">
          <cell r="S105">
            <v>556844556824</v>
          </cell>
          <cell r="AA105">
            <v>124352134000</v>
          </cell>
          <cell r="AB105">
            <v>498536434576</v>
          </cell>
          <cell r="AC105">
            <v>271380488000</v>
          </cell>
          <cell r="AD105">
            <v>784738280</v>
          </cell>
          <cell r="AE105">
            <v>27427490000</v>
          </cell>
          <cell r="AF105">
            <v>8880062000</v>
          </cell>
          <cell r="AI105">
            <v>68785065965</v>
          </cell>
          <cell r="AJ105">
            <v>285476723254</v>
          </cell>
          <cell r="AK105">
            <v>178396961949</v>
          </cell>
          <cell r="AL105">
            <v>392369140</v>
          </cell>
          <cell r="AM105">
            <v>17376293000</v>
          </cell>
          <cell r="AN105">
            <v>6417143516</v>
          </cell>
        </row>
        <row r="106">
          <cell r="S106">
            <v>0</v>
          </cell>
          <cell r="AE106">
            <v>600000000</v>
          </cell>
          <cell r="AM106">
            <v>600000000</v>
          </cell>
        </row>
        <row r="108">
          <cell r="S108">
            <v>1826073072</v>
          </cell>
          <cell r="AB108">
            <v>3652146144</v>
          </cell>
          <cell r="AJ108">
            <v>2130418584</v>
          </cell>
        </row>
        <row r="109">
          <cell r="S109">
            <v>793660180.71</v>
          </cell>
          <cell r="AE109">
            <v>3314477400</v>
          </cell>
          <cell r="AM109">
            <v>3253288493.4</v>
          </cell>
        </row>
        <row r="118">
          <cell r="S118">
            <v>0</v>
          </cell>
          <cell r="AF118">
            <v>3519938000</v>
          </cell>
          <cell r="AN118">
            <v>0</v>
          </cell>
        </row>
        <row r="119">
          <cell r="S119">
            <v>217441145.4</v>
          </cell>
          <cell r="AE119">
            <v>908076000</v>
          </cell>
          <cell r="AM119">
            <v>891311916</v>
          </cell>
        </row>
        <row r="124">
          <cell r="S124">
            <v>76104400.89</v>
          </cell>
          <cell r="AE124">
            <v>317826600.00000006</v>
          </cell>
          <cell r="AM124">
            <v>311959170.6</v>
          </cell>
        </row>
        <row r="169">
          <cell r="H169">
            <v>25285218</v>
          </cell>
        </row>
        <row r="170">
          <cell r="H170">
            <v>148504598</v>
          </cell>
        </row>
        <row r="171">
          <cell r="H171">
            <v>477246057.9707437</v>
          </cell>
        </row>
        <row r="172">
          <cell r="H172">
            <v>148487644.78301772</v>
          </cell>
        </row>
        <row r="173">
          <cell r="H173">
            <v>49495882.246238574</v>
          </cell>
        </row>
      </sheetData>
      <sheetData sheetId="24">
        <row r="67">
          <cell r="B67">
            <v>10</v>
          </cell>
          <cell r="C67">
            <v>6</v>
          </cell>
          <cell r="D67">
            <v>27</v>
          </cell>
          <cell r="E67">
            <v>21</v>
          </cell>
          <cell r="F67">
            <v>163</v>
          </cell>
          <cell r="G67">
            <v>179</v>
          </cell>
          <cell r="H67">
            <v>116</v>
          </cell>
          <cell r="I67">
            <v>134</v>
          </cell>
          <cell r="J67">
            <v>153</v>
          </cell>
          <cell r="K67">
            <v>229</v>
          </cell>
          <cell r="L67">
            <v>270</v>
          </cell>
          <cell r="M67">
            <v>583</v>
          </cell>
          <cell r="N67">
            <v>74</v>
          </cell>
          <cell r="O67">
            <v>63</v>
          </cell>
        </row>
        <row r="68">
          <cell r="B68">
            <v>2</v>
          </cell>
          <cell r="C68">
            <v>2</v>
          </cell>
          <cell r="D68">
            <v>8</v>
          </cell>
          <cell r="E68">
            <v>9</v>
          </cell>
          <cell r="F68">
            <v>157</v>
          </cell>
          <cell r="G68">
            <v>188</v>
          </cell>
          <cell r="H68">
            <v>103</v>
          </cell>
          <cell r="I68">
            <v>126</v>
          </cell>
          <cell r="J68">
            <v>133</v>
          </cell>
          <cell r="K68">
            <v>202</v>
          </cell>
          <cell r="L68">
            <v>258</v>
          </cell>
          <cell r="M68">
            <v>516</v>
          </cell>
          <cell r="N68">
            <v>68</v>
          </cell>
          <cell r="O68">
            <v>98</v>
          </cell>
        </row>
        <row r="69">
          <cell r="B69">
            <v>20</v>
          </cell>
          <cell r="C69">
            <v>20</v>
          </cell>
          <cell r="D69">
            <v>130</v>
          </cell>
          <cell r="E69">
            <v>102</v>
          </cell>
          <cell r="F69">
            <v>522</v>
          </cell>
          <cell r="G69">
            <v>485</v>
          </cell>
          <cell r="H69">
            <v>269</v>
          </cell>
          <cell r="I69">
            <v>262</v>
          </cell>
          <cell r="J69">
            <v>340</v>
          </cell>
          <cell r="K69">
            <v>649</v>
          </cell>
          <cell r="L69">
            <v>771</v>
          </cell>
          <cell r="M69">
            <v>1646</v>
          </cell>
          <cell r="N69">
            <v>134</v>
          </cell>
          <cell r="O69">
            <v>165</v>
          </cell>
        </row>
        <row r="70">
          <cell r="B70">
            <v>1</v>
          </cell>
          <cell r="D70">
            <v>1</v>
          </cell>
          <cell r="F70">
            <v>5</v>
          </cell>
          <cell r="G70">
            <v>4</v>
          </cell>
          <cell r="H70">
            <v>5</v>
          </cell>
          <cell r="I70">
            <v>5</v>
          </cell>
          <cell r="J70">
            <v>8</v>
          </cell>
          <cell r="K70">
            <v>3</v>
          </cell>
          <cell r="L70">
            <v>14</v>
          </cell>
          <cell r="M70">
            <v>11</v>
          </cell>
          <cell r="N70">
            <v>3</v>
          </cell>
          <cell r="O70">
            <v>5</v>
          </cell>
        </row>
        <row r="72">
          <cell r="B72">
            <v>811</v>
          </cell>
          <cell r="C72">
            <v>753</v>
          </cell>
          <cell r="D72">
            <v>4700</v>
          </cell>
          <cell r="E72">
            <v>4323</v>
          </cell>
          <cell r="F72">
            <v>9063</v>
          </cell>
          <cell r="G72">
            <v>8576</v>
          </cell>
          <cell r="H72">
            <v>5071</v>
          </cell>
          <cell r="I72">
            <v>5024</v>
          </cell>
          <cell r="J72">
            <v>6621</v>
          </cell>
          <cell r="K72">
            <v>9206</v>
          </cell>
          <cell r="L72">
            <v>12452</v>
          </cell>
          <cell r="M72">
            <v>22228</v>
          </cell>
          <cell r="N72">
            <v>3325</v>
          </cell>
          <cell r="O72">
            <v>3603</v>
          </cell>
        </row>
        <row r="75">
          <cell r="B75">
            <v>15</v>
          </cell>
          <cell r="C75">
            <v>15</v>
          </cell>
          <cell r="D75">
            <v>122</v>
          </cell>
          <cell r="E75">
            <v>138</v>
          </cell>
          <cell r="F75">
            <v>475</v>
          </cell>
          <cell r="G75">
            <v>431</v>
          </cell>
          <cell r="H75">
            <v>269</v>
          </cell>
          <cell r="I75">
            <v>269</v>
          </cell>
          <cell r="J75">
            <v>425</v>
          </cell>
          <cell r="K75">
            <v>450</v>
          </cell>
          <cell r="L75">
            <v>1126</v>
          </cell>
          <cell r="M75">
            <v>1236</v>
          </cell>
          <cell r="N75">
            <v>238</v>
          </cell>
          <cell r="O75">
            <v>280</v>
          </cell>
        </row>
        <row r="76">
          <cell r="D76">
            <v>2</v>
          </cell>
          <cell r="E76">
            <v>3</v>
          </cell>
          <cell r="F76">
            <v>10</v>
          </cell>
          <cell r="G76">
            <v>9</v>
          </cell>
          <cell r="H76">
            <v>7</v>
          </cell>
          <cell r="I76">
            <v>8</v>
          </cell>
          <cell r="J76">
            <v>19</v>
          </cell>
          <cell r="K76">
            <v>10</v>
          </cell>
          <cell r="L76">
            <v>33</v>
          </cell>
          <cell r="M76">
            <v>35</v>
          </cell>
          <cell r="N76">
            <v>6</v>
          </cell>
          <cell r="O76">
            <v>9</v>
          </cell>
        </row>
        <row r="80">
          <cell r="B80">
            <v>7952</v>
          </cell>
          <cell r="C80">
            <v>7642</v>
          </cell>
          <cell r="D80">
            <v>43674</v>
          </cell>
          <cell r="E80">
            <v>42183</v>
          </cell>
          <cell r="F80">
            <v>80540</v>
          </cell>
          <cell r="G80">
            <v>76450</v>
          </cell>
          <cell r="H80">
            <v>51435</v>
          </cell>
          <cell r="I80">
            <v>49556</v>
          </cell>
          <cell r="J80">
            <v>87632</v>
          </cell>
          <cell r="K80">
            <v>93327</v>
          </cell>
          <cell r="L80">
            <v>218286</v>
          </cell>
          <cell r="M80">
            <v>266879</v>
          </cell>
          <cell r="N80">
            <v>65859</v>
          </cell>
          <cell r="O80">
            <v>90501</v>
          </cell>
        </row>
      </sheetData>
      <sheetData sheetId="27">
        <row r="153">
          <cell r="D153">
            <v>289916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FUENTES-874"/>
      <sheetName val="874  Estadist Lc "/>
      <sheetName val="874  Estadist2"/>
      <sheetName val="MENORES 5 AÑOS"/>
      <sheetName val="6 A 17 AÑOS"/>
      <sheetName val="18 A 26 AÑOS"/>
      <sheetName val="Hoja1"/>
      <sheetName val="Hoja2"/>
    </sheetNames>
    <sheetDataSet>
      <sheetData sheetId="0">
        <row r="19">
          <cell r="S19">
            <v>767446722519.7557</v>
          </cell>
          <cell r="T19">
            <v>751513857647.2905</v>
          </cell>
          <cell r="U19">
            <v>16259610212.99434</v>
          </cell>
          <cell r="V19">
            <v>13261231363.06462</v>
          </cell>
        </row>
        <row r="35">
          <cell r="S35">
            <v>0</v>
          </cell>
          <cell r="T35">
            <v>0</v>
          </cell>
          <cell r="U35">
            <v>0</v>
          </cell>
          <cell r="V35">
            <v>0</v>
          </cell>
        </row>
        <row r="51">
          <cell r="S51">
            <v>577918699.0507821</v>
          </cell>
          <cell r="T51">
            <v>400164276.09425795</v>
          </cell>
          <cell r="U51">
            <v>257624315.7511642</v>
          </cell>
          <cell r="V51">
            <v>227678104.25836393</v>
          </cell>
        </row>
        <row r="67">
          <cell r="S67">
            <v>192639567.19345132</v>
          </cell>
          <cell r="T67">
            <v>133388092.61526401</v>
          </cell>
          <cell r="U67">
            <v>129115245.25449485</v>
          </cell>
          <cell r="V67">
            <v>114106908.6770171</v>
          </cell>
        </row>
        <row r="83">
          <cell r="S83">
            <v>0</v>
          </cell>
          <cell r="T83">
            <v>0</v>
          </cell>
          <cell r="U83">
            <v>0</v>
          </cell>
          <cell r="V83">
            <v>0</v>
          </cell>
        </row>
        <row r="99">
          <cell r="S99">
            <v>768217280786</v>
          </cell>
          <cell r="T99">
            <v>752047410016</v>
          </cell>
          <cell r="U99">
            <v>16646349774</v>
          </cell>
          <cell r="V99">
            <v>13603016376</v>
          </cell>
        </row>
        <row r="100">
          <cell r="S100">
            <v>704768593043</v>
          </cell>
          <cell r="T100">
            <v>688020603270</v>
          </cell>
          <cell r="U100">
            <v>16646349774</v>
          </cell>
          <cell r="V100">
            <v>13569016376</v>
          </cell>
        </row>
        <row r="101">
          <cell r="S101">
            <v>63448687743</v>
          </cell>
          <cell r="T101">
            <v>64026806746</v>
          </cell>
          <cell r="U101">
            <v>0</v>
          </cell>
          <cell r="V101">
            <v>34000000</v>
          </cell>
        </row>
      </sheetData>
      <sheetData sheetId="1">
        <row r="16">
          <cell r="P16">
            <v>761885293436</v>
          </cell>
          <cell r="Q16">
            <v>747321607704</v>
          </cell>
          <cell r="R16">
            <v>15022649417</v>
          </cell>
          <cell r="S16">
            <v>12161260087</v>
          </cell>
        </row>
        <row r="17">
          <cell r="P17">
            <v>720000000</v>
          </cell>
          <cell r="Q17">
            <v>0</v>
          </cell>
          <cell r="R17">
            <v>58453413</v>
          </cell>
          <cell r="S17">
            <v>58453413</v>
          </cell>
        </row>
        <row r="18">
          <cell r="P18">
            <v>0</v>
          </cell>
          <cell r="R18">
            <v>0</v>
          </cell>
        </row>
        <row r="19">
          <cell r="P19">
            <v>2730805010</v>
          </cell>
          <cell r="Q19">
            <v>2730805010</v>
          </cell>
          <cell r="R19">
            <v>0</v>
          </cell>
        </row>
        <row r="20">
          <cell r="P20">
            <v>2110624073.7557666</v>
          </cell>
          <cell r="Q20">
            <v>1461444933.290478</v>
          </cell>
          <cell r="R20">
            <v>1178507382.994341</v>
          </cell>
          <cell r="S20">
            <v>1041517863.0646191</v>
          </cell>
        </row>
        <row r="21">
          <cell r="P21">
            <v>767446722519.7557</v>
          </cell>
          <cell r="Q21">
            <v>751513857647.2905</v>
          </cell>
          <cell r="R21">
            <v>16259610212.99434</v>
          </cell>
          <cell r="S21">
            <v>13261231363.06462</v>
          </cell>
        </row>
        <row r="22">
          <cell r="P22">
            <v>0</v>
          </cell>
          <cell r="R22">
            <v>0</v>
          </cell>
        </row>
        <row r="23">
          <cell r="P23">
            <v>0</v>
          </cell>
          <cell r="R23">
            <v>0</v>
          </cell>
        </row>
        <row r="24">
          <cell r="P24">
            <v>0</v>
          </cell>
          <cell r="Q24">
            <v>0</v>
          </cell>
          <cell r="R24">
            <v>0</v>
          </cell>
          <cell r="S24">
            <v>0</v>
          </cell>
        </row>
        <row r="25">
          <cell r="P25">
            <v>0</v>
          </cell>
          <cell r="Q25">
            <v>0</v>
          </cell>
        </row>
        <row r="26">
          <cell r="P26">
            <v>577918699.0507821</v>
          </cell>
          <cell r="Q26">
            <v>400164276.09425795</v>
          </cell>
          <cell r="R26">
            <v>257624315.7511642</v>
          </cell>
          <cell r="S26">
            <v>227678104.25836393</v>
          </cell>
        </row>
        <row r="27">
          <cell r="P27">
            <v>0</v>
          </cell>
        </row>
        <row r="28">
          <cell r="P28">
            <v>577918699.0507821</v>
          </cell>
          <cell r="Q28">
            <v>400164276.09425795</v>
          </cell>
          <cell r="R28">
            <v>257624315.7511642</v>
          </cell>
          <cell r="S28">
            <v>227678104.25836393</v>
          </cell>
        </row>
        <row r="29">
          <cell r="P29">
            <v>192639567.19345132</v>
          </cell>
          <cell r="Q29">
            <v>133388092.61526401</v>
          </cell>
          <cell r="R29">
            <v>129115245.25449485</v>
          </cell>
          <cell r="S29">
            <v>114106908.6770171</v>
          </cell>
        </row>
        <row r="30">
          <cell r="P30">
            <v>0</v>
          </cell>
        </row>
        <row r="31">
          <cell r="P31">
            <v>192639567.19345132</v>
          </cell>
          <cell r="Q31">
            <v>133388092.61526401</v>
          </cell>
          <cell r="R31">
            <v>129115245.25449485</v>
          </cell>
          <cell r="S31">
            <v>114106908.6770171</v>
          </cell>
        </row>
        <row r="32">
          <cell r="P32">
            <v>0</v>
          </cell>
          <cell r="Q32">
            <v>0</v>
          </cell>
          <cell r="R32">
            <v>0</v>
          </cell>
        </row>
        <row r="33">
          <cell r="P33">
            <v>0</v>
          </cell>
          <cell r="Q33">
            <v>0</v>
          </cell>
          <cell r="R33">
            <v>0</v>
          </cell>
          <cell r="S33">
            <v>0</v>
          </cell>
        </row>
        <row r="34">
          <cell r="P34">
            <v>768217280786</v>
          </cell>
          <cell r="Q34">
            <v>752047410016</v>
          </cell>
          <cell r="R34">
            <v>16646349774</v>
          </cell>
          <cell r="S34">
            <v>13603016376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FUENTES-874"/>
      <sheetName val="874  Estadist Lc "/>
      <sheetName val="874  Estadist2"/>
      <sheetName val="MENORES DE 5 AÑOS"/>
      <sheetName val="5 A 18 AÑOS"/>
      <sheetName val="Informe de compatibilid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2">
        <row r="30">
          <cell r="N30">
            <v>7068468880.077196</v>
          </cell>
          <cell r="O30">
            <v>7045041254</v>
          </cell>
          <cell r="P30">
            <v>4032559133</v>
          </cell>
          <cell r="Q30">
            <v>1157464972</v>
          </cell>
          <cell r="R30">
            <v>2154171722</v>
          </cell>
          <cell r="S30">
            <v>1694490182</v>
          </cell>
        </row>
      </sheetData>
      <sheetData sheetId="3">
        <row r="30">
          <cell r="N30">
            <v>1075999269.648593</v>
          </cell>
          <cell r="O30">
            <v>1072432994</v>
          </cell>
          <cell r="P30">
            <v>613857224</v>
          </cell>
          <cell r="Q30">
            <v>176195367</v>
          </cell>
          <cell r="R30">
            <v>327919277</v>
          </cell>
          <cell r="S30">
            <v>257944150</v>
          </cell>
        </row>
      </sheetData>
      <sheetData sheetId="4">
        <row r="30">
          <cell r="N30">
            <v>4022652264.935476</v>
          </cell>
          <cell r="O30">
            <v>4009319648</v>
          </cell>
          <cell r="P30">
            <v>2294921773</v>
          </cell>
          <cell r="Q30">
            <v>658711126</v>
          </cell>
          <cell r="R30">
            <v>1225935051</v>
          </cell>
          <cell r="S30">
            <v>964331157</v>
          </cell>
        </row>
      </sheetData>
      <sheetData sheetId="5">
        <row r="30">
          <cell r="N30">
            <v>16730530596.371046</v>
          </cell>
          <cell r="O30">
            <v>16675079180</v>
          </cell>
          <cell r="P30">
            <v>9544762113</v>
          </cell>
          <cell r="Q30">
            <v>2739631944</v>
          </cell>
          <cell r="R30">
            <v>5098761346</v>
          </cell>
          <cell r="S30">
            <v>4010729951</v>
          </cell>
        </row>
      </sheetData>
      <sheetData sheetId="6">
        <row r="30">
          <cell r="N30">
            <v>14402943830.121223</v>
          </cell>
          <cell r="O30">
            <v>14355206933</v>
          </cell>
          <cell r="P30">
            <v>8216874641</v>
          </cell>
          <cell r="Q30">
            <v>2358488559</v>
          </cell>
          <cell r="R30">
            <v>4389410895</v>
          </cell>
          <cell r="S30">
            <v>3452748726</v>
          </cell>
        </row>
      </sheetData>
      <sheetData sheetId="7">
        <row r="30">
          <cell r="N30">
            <v>7767861677.31953</v>
          </cell>
          <cell r="O30">
            <v>7742115995</v>
          </cell>
          <cell r="P30">
            <v>4431562491</v>
          </cell>
          <cell r="Q30">
            <v>1271990859</v>
          </cell>
          <cell r="R30">
            <v>2367317201</v>
          </cell>
          <cell r="S30">
            <v>1862152267</v>
          </cell>
        </row>
      </sheetData>
      <sheetData sheetId="8">
        <row r="30">
          <cell r="N30">
            <v>20834989483.161335</v>
          </cell>
          <cell r="O30">
            <v>20765934311</v>
          </cell>
          <cell r="P30">
            <v>11886354537</v>
          </cell>
          <cell r="Q30">
            <v>3411738941</v>
          </cell>
          <cell r="R30">
            <v>6349627612</v>
          </cell>
          <cell r="S30">
            <v>4994672217</v>
          </cell>
        </row>
      </sheetData>
      <sheetData sheetId="9">
        <row r="30">
          <cell r="N30">
            <v>35376251090.08606</v>
          </cell>
          <cell r="O30">
            <v>35259000581</v>
          </cell>
          <cell r="P30">
            <v>20182139423</v>
          </cell>
          <cell r="Q30">
            <v>5792877099</v>
          </cell>
          <cell r="R30">
            <v>10781191942</v>
          </cell>
          <cell r="S30">
            <v>8480579201</v>
          </cell>
        </row>
      </sheetData>
      <sheetData sheetId="10">
        <row r="30">
          <cell r="N30">
            <v>8926743971.774345</v>
          </cell>
          <cell r="O30">
            <v>8897157307</v>
          </cell>
          <cell r="P30">
            <v>5092704452</v>
          </cell>
          <cell r="Q30">
            <v>1461758358</v>
          </cell>
          <cell r="R30">
            <v>2720495733</v>
          </cell>
          <cell r="S30">
            <v>2139965568</v>
          </cell>
        </row>
      </sheetData>
      <sheetData sheetId="11">
        <row r="30">
          <cell r="N30">
            <v>26346576088.944244</v>
          </cell>
          <cell r="O30">
            <v>26259253397</v>
          </cell>
          <cell r="P30">
            <v>15030712853</v>
          </cell>
          <cell r="Q30">
            <v>4314263738</v>
          </cell>
          <cell r="R30">
            <v>8029327164</v>
          </cell>
          <cell r="S30">
            <v>6315938470</v>
          </cell>
        </row>
      </sheetData>
      <sheetData sheetId="12">
        <row r="30">
          <cell r="N30">
            <v>25903501735.923393</v>
          </cell>
          <cell r="O30">
            <v>25817647564</v>
          </cell>
          <cell r="P30">
            <v>14777939083</v>
          </cell>
          <cell r="Q30">
            <v>4241710112</v>
          </cell>
          <cell r="R30">
            <v>7894296755</v>
          </cell>
          <cell r="S30">
            <v>6209722378</v>
          </cell>
        </row>
      </sheetData>
      <sheetData sheetId="13">
        <row r="30">
          <cell r="N30">
            <v>3478261487.7915416</v>
          </cell>
          <cell r="O30">
            <v>3466733191</v>
          </cell>
          <cell r="P30">
            <v>1984347016</v>
          </cell>
          <cell r="Q30">
            <v>569566890</v>
          </cell>
          <cell r="R30">
            <v>1060027662</v>
          </cell>
          <cell r="S30">
            <v>833826964</v>
          </cell>
        </row>
      </sheetData>
      <sheetData sheetId="14">
        <row r="30">
          <cell r="N30">
            <v>396385376.2296524</v>
          </cell>
          <cell r="O30">
            <v>395071602</v>
          </cell>
          <cell r="P30">
            <v>226137724</v>
          </cell>
          <cell r="Q30">
            <v>64908284</v>
          </cell>
          <cell r="R30">
            <v>120801574</v>
          </cell>
          <cell r="S30">
            <v>95023567</v>
          </cell>
        </row>
      </sheetData>
      <sheetData sheetId="15">
        <row r="30">
          <cell r="N30">
            <v>2726259496.7080016</v>
          </cell>
          <cell r="O30">
            <v>2717223624</v>
          </cell>
          <cell r="P30">
            <v>1555330132</v>
          </cell>
          <cell r="Q30">
            <v>446426224</v>
          </cell>
          <cell r="R30">
            <v>830849115</v>
          </cell>
          <cell r="S30">
            <v>653553129</v>
          </cell>
        </row>
      </sheetData>
      <sheetData sheetId="16">
        <row r="30">
          <cell r="N30">
            <v>3257733440.0696583</v>
          </cell>
          <cell r="O30">
            <v>3246936057</v>
          </cell>
          <cell r="P30">
            <v>1858535838</v>
          </cell>
          <cell r="Q30">
            <v>533455323</v>
          </cell>
          <cell r="R30">
            <v>992819997</v>
          </cell>
          <cell r="S30">
            <v>780960831</v>
          </cell>
        </row>
      </sheetData>
      <sheetData sheetId="17">
        <row r="30">
          <cell r="N30">
            <v>9543791945.686167</v>
          </cell>
          <cell r="O30">
            <v>9512160147</v>
          </cell>
          <cell r="P30">
            <v>5444730115</v>
          </cell>
          <cell r="Q30">
            <v>1562800243</v>
          </cell>
          <cell r="R30">
            <v>2908545978</v>
          </cell>
          <cell r="S30">
            <v>2287887523</v>
          </cell>
        </row>
      </sheetData>
      <sheetData sheetId="18">
        <row r="30">
          <cell r="N30">
            <v>575068259.6243681</v>
          </cell>
          <cell r="O30">
            <v>573162263</v>
          </cell>
          <cell r="P30">
            <v>328076250</v>
          </cell>
          <cell r="Q30">
            <v>94167687</v>
          </cell>
          <cell r="R30">
            <v>175256595</v>
          </cell>
          <cell r="S30">
            <v>137858359</v>
          </cell>
        </row>
      </sheetData>
      <sheetData sheetId="19">
        <row r="30">
          <cell r="N30">
            <v>16446898426.031778</v>
          </cell>
          <cell r="O30">
            <v>16392387077</v>
          </cell>
          <cell r="P30">
            <v>9382950055</v>
          </cell>
          <cell r="Q30">
            <v>2693187048</v>
          </cell>
          <cell r="R30">
            <v>5012322202</v>
          </cell>
          <cell r="S30">
            <v>3942736170</v>
          </cell>
        </row>
      </sheetData>
      <sheetData sheetId="20">
        <row r="30">
          <cell r="N30">
            <v>24166994724.425987</v>
          </cell>
          <cell r="O30">
            <v>24086896004</v>
          </cell>
          <cell r="P30">
            <v>13787262413</v>
          </cell>
          <cell r="Q30">
            <v>3957356305</v>
          </cell>
          <cell r="R30">
            <v>7365082527</v>
          </cell>
          <cell r="S30">
            <v>5793437872</v>
          </cell>
        </row>
      </sheetData>
      <sheetData sheetId="21">
        <row r="30">
          <cell r="N30">
            <v>185544955.0703998</v>
          </cell>
          <cell r="O30">
            <v>184929986</v>
          </cell>
          <cell r="P30">
            <v>105853334</v>
          </cell>
          <cell r="Q30">
            <v>30383070</v>
          </cell>
          <cell r="R30">
            <v>56546291</v>
          </cell>
          <cell r="S30">
            <v>44479803</v>
          </cell>
        </row>
      </sheetData>
      <sheetData sheetId="22">
        <row r="30">
          <cell r="N30">
            <v>0</v>
          </cell>
          <cell r="O30">
            <v>0</v>
          </cell>
          <cell r="P30">
            <v>0</v>
          </cell>
          <cell r="Q30">
            <v>0</v>
          </cell>
          <cell r="R30">
            <v>0</v>
          </cell>
          <cell r="S3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Informe de compatibilidad"/>
    </sheetNames>
    <sheetDataSet>
      <sheetData sheetId="0">
        <row r="22">
          <cell r="S22">
            <v>133708355665</v>
          </cell>
          <cell r="T22">
            <v>90705725712</v>
          </cell>
          <cell r="U22">
            <v>109143776232</v>
          </cell>
          <cell r="V22">
            <v>102444105586</v>
          </cell>
        </row>
      </sheetData>
      <sheetData sheetId="1">
        <row r="17">
          <cell r="O17">
            <v>117930504699</v>
          </cell>
          <cell r="P17">
            <v>75905237729</v>
          </cell>
          <cell r="Q17">
            <v>92140228186</v>
          </cell>
          <cell r="R17">
            <v>90696630493</v>
          </cell>
        </row>
        <row r="18">
          <cell r="O18">
            <v>15773137063</v>
          </cell>
          <cell r="P18">
            <v>14795774080</v>
          </cell>
          <cell r="Q18">
            <v>14038931409</v>
          </cell>
          <cell r="R18">
            <v>9615681222</v>
          </cell>
        </row>
        <row r="19">
          <cell r="O19">
            <v>4713903</v>
          </cell>
          <cell r="P19">
            <v>4713903</v>
          </cell>
          <cell r="Q19">
            <v>354348974</v>
          </cell>
          <cell r="R19">
            <v>2387864</v>
          </cell>
        </row>
        <row r="20">
          <cell r="O20">
            <v>0</v>
          </cell>
          <cell r="P20">
            <v>0</v>
          </cell>
          <cell r="Q20">
            <v>2610267663</v>
          </cell>
          <cell r="R20">
            <v>2129406007</v>
          </cell>
        </row>
        <row r="21">
          <cell r="O21">
            <v>133708355665</v>
          </cell>
          <cell r="P21">
            <v>90705725712</v>
          </cell>
          <cell r="Q21">
            <v>109143776232</v>
          </cell>
          <cell r="R21">
            <v>102444105586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CB375"/>
  <sheetViews>
    <sheetView zoomScalePageLayoutView="0" workbookViewId="0" topLeftCell="H10">
      <selection activeCell="F17" sqref="F17"/>
    </sheetView>
  </sheetViews>
  <sheetFormatPr defaultColWidth="11.421875" defaultRowHeight="12.75" customHeight="1"/>
  <cols>
    <col min="1" max="1" width="3.421875" style="5" hidden="1" customWidth="1"/>
    <col min="2" max="2" width="5.421875" style="5" hidden="1" customWidth="1"/>
    <col min="3" max="3" width="5.00390625" style="5" hidden="1" customWidth="1"/>
    <col min="4" max="4" width="5.28125" style="5" hidden="1" customWidth="1"/>
    <col min="5" max="5" width="5.7109375" style="5" hidden="1" customWidth="1"/>
    <col min="6" max="6" width="7.140625" style="5" hidden="1" customWidth="1"/>
    <col min="7" max="7" width="8.00390625" style="5" hidden="1" customWidth="1"/>
    <col min="8" max="8" width="9.28125" style="6" customWidth="1"/>
    <col min="9" max="9" width="40.7109375" style="6" customWidth="1"/>
    <col min="10" max="10" width="6.28125" style="6" customWidth="1"/>
    <col min="11" max="12" width="5.57421875" style="6" customWidth="1"/>
    <col min="13" max="13" width="10.57421875" style="6" customWidth="1"/>
    <col min="14" max="14" width="14.57421875" style="6" customWidth="1"/>
    <col min="15" max="15" width="11.7109375" style="6" customWidth="1"/>
    <col min="16" max="16" width="11.57421875" style="6" customWidth="1"/>
    <col min="17" max="18" width="22.00390625" style="5" customWidth="1"/>
    <col min="19" max="19" width="23.8515625" style="5" customWidth="1"/>
    <col min="20" max="20" width="20.8515625" style="5" customWidth="1"/>
    <col min="21" max="21" width="18.28125" style="5" customWidth="1"/>
    <col min="22" max="22" width="19.8515625" style="5" customWidth="1"/>
    <col min="23" max="27" width="50.7109375" style="5" customWidth="1"/>
    <col min="28" max="28" width="35.28125" style="5" customWidth="1"/>
    <col min="29" max="29" width="9.00390625" style="5" customWidth="1"/>
    <col min="30" max="30" width="8.421875" style="5" customWidth="1"/>
    <col min="31" max="31" width="9.00390625" style="5" customWidth="1"/>
    <col min="32" max="32" width="8.421875" style="5" customWidth="1"/>
    <col min="33" max="33" width="9.00390625" style="5" customWidth="1"/>
    <col min="34" max="34" width="8.421875" style="5" customWidth="1"/>
    <col min="35" max="35" width="9.00390625" style="5" customWidth="1"/>
    <col min="36" max="36" width="8.421875" style="5" customWidth="1"/>
    <col min="37" max="37" width="9.00390625" style="5" customWidth="1"/>
    <col min="38" max="38" width="8.421875" style="5" customWidth="1"/>
    <col min="39" max="39" width="9.00390625" style="5" customWidth="1"/>
    <col min="40" max="40" width="8.421875" style="5" customWidth="1"/>
    <col min="41" max="41" width="9.00390625" style="5" customWidth="1"/>
    <col min="42" max="42" width="8.421875" style="5" customWidth="1"/>
    <col min="43" max="43" width="9.421875" style="5" customWidth="1"/>
    <col min="44" max="44" width="8.421875" style="5" customWidth="1"/>
    <col min="45" max="45" width="9.00390625" style="5" customWidth="1"/>
    <col min="46" max="46" width="8.421875" style="5" customWidth="1"/>
    <col min="47" max="47" width="15.7109375" style="5" bestFit="1" customWidth="1"/>
    <col min="48" max="48" width="16.00390625" style="5" customWidth="1"/>
    <col min="49" max="49" width="13.7109375" style="5" bestFit="1" customWidth="1"/>
    <col min="50" max="50" width="15.421875" style="230" bestFit="1" customWidth="1"/>
    <col min="51" max="51" width="15.421875" style="5" bestFit="1" customWidth="1"/>
    <col min="52" max="52" width="15.421875" style="5" customWidth="1"/>
    <col min="53" max="53" width="14.421875" style="5" bestFit="1" customWidth="1"/>
    <col min="54" max="54" width="21.140625" style="5" customWidth="1"/>
    <col min="55" max="55" width="14.8515625" style="5" customWidth="1"/>
    <col min="56" max="56" width="14.421875" style="5" customWidth="1"/>
    <col min="57" max="57" width="18.00390625" style="5" customWidth="1"/>
    <col min="58" max="59" width="14.00390625" style="5" customWidth="1"/>
    <col min="60" max="62" width="11.421875" style="5" customWidth="1"/>
    <col min="63" max="80" width="11.421875" style="6" customWidth="1"/>
    <col min="81" max="16384" width="11.421875" style="5" customWidth="1"/>
  </cols>
  <sheetData>
    <row r="1" spans="1:50" s="195" customFormat="1" ht="12.75" customHeight="1">
      <c r="A1" s="179"/>
      <c r="B1" s="180"/>
      <c r="C1" s="180"/>
      <c r="D1" s="181"/>
      <c r="E1" s="182" t="s">
        <v>161</v>
      </c>
      <c r="F1" s="183"/>
      <c r="G1" s="183"/>
      <c r="H1" s="183"/>
      <c r="I1" s="183"/>
      <c r="J1" s="183"/>
      <c r="K1" s="183"/>
      <c r="L1" s="183"/>
      <c r="M1" s="183"/>
      <c r="N1" s="184"/>
      <c r="O1" s="185" t="s">
        <v>162</v>
      </c>
      <c r="P1" s="186"/>
      <c r="Q1" s="186"/>
      <c r="R1" s="187"/>
      <c r="S1" s="188"/>
      <c r="T1" s="189"/>
      <c r="U1" s="189"/>
      <c r="V1" s="190"/>
      <c r="W1" s="188"/>
      <c r="X1" s="189"/>
      <c r="Y1" s="191"/>
      <c r="Z1" s="192" t="s">
        <v>163</v>
      </c>
      <c r="AA1" s="193"/>
      <c r="AB1" s="193"/>
      <c r="AC1" s="193"/>
      <c r="AD1" s="193"/>
      <c r="AE1" s="193"/>
      <c r="AF1" s="193"/>
      <c r="AG1" s="193"/>
      <c r="AH1" s="193"/>
      <c r="AI1" s="193"/>
      <c r="AJ1" s="194"/>
      <c r="AK1" s="185" t="s">
        <v>162</v>
      </c>
      <c r="AL1" s="186"/>
      <c r="AM1" s="186"/>
      <c r="AN1" s="187"/>
      <c r="AO1" s="188"/>
      <c r="AP1" s="189"/>
      <c r="AQ1" s="189"/>
      <c r="AR1" s="189"/>
      <c r="AS1" s="189"/>
      <c r="AT1" s="190"/>
      <c r="AX1" s="196"/>
    </row>
    <row r="2" spans="1:50" s="195" customFormat="1" ht="12.75" customHeight="1">
      <c r="A2" s="197"/>
      <c r="B2" s="198"/>
      <c r="C2" s="198"/>
      <c r="D2" s="199"/>
      <c r="E2" s="200"/>
      <c r="F2" s="201"/>
      <c r="G2" s="201"/>
      <c r="H2" s="201"/>
      <c r="I2" s="201"/>
      <c r="J2" s="201"/>
      <c r="K2" s="201"/>
      <c r="L2" s="201"/>
      <c r="M2" s="201"/>
      <c r="N2" s="202"/>
      <c r="O2" s="203"/>
      <c r="P2" s="204"/>
      <c r="Q2" s="204"/>
      <c r="R2" s="205"/>
      <c r="S2" s="206"/>
      <c r="T2" s="207"/>
      <c r="U2" s="207"/>
      <c r="V2" s="208"/>
      <c r="W2" s="206"/>
      <c r="X2" s="207"/>
      <c r="Y2" s="209"/>
      <c r="Z2" s="210"/>
      <c r="AA2" s="211"/>
      <c r="AB2" s="211"/>
      <c r="AC2" s="211"/>
      <c r="AD2" s="211"/>
      <c r="AE2" s="211"/>
      <c r="AF2" s="211"/>
      <c r="AG2" s="211"/>
      <c r="AH2" s="211"/>
      <c r="AI2" s="211"/>
      <c r="AJ2" s="212"/>
      <c r="AK2" s="203"/>
      <c r="AL2" s="204"/>
      <c r="AM2" s="204"/>
      <c r="AN2" s="205"/>
      <c r="AO2" s="206"/>
      <c r="AP2" s="207"/>
      <c r="AQ2" s="207"/>
      <c r="AR2" s="207"/>
      <c r="AS2" s="207"/>
      <c r="AT2" s="208"/>
      <c r="AX2" s="196"/>
    </row>
    <row r="3" spans="1:50" s="195" customFormat="1" ht="12.75" customHeight="1">
      <c r="A3" s="197"/>
      <c r="B3" s="198"/>
      <c r="C3" s="198"/>
      <c r="D3" s="199"/>
      <c r="E3" s="200"/>
      <c r="F3" s="201"/>
      <c r="G3" s="201"/>
      <c r="H3" s="201"/>
      <c r="I3" s="201"/>
      <c r="J3" s="201"/>
      <c r="K3" s="201"/>
      <c r="L3" s="201"/>
      <c r="M3" s="201"/>
      <c r="N3" s="202"/>
      <c r="O3" s="203"/>
      <c r="P3" s="204"/>
      <c r="Q3" s="204"/>
      <c r="R3" s="205"/>
      <c r="S3" s="206"/>
      <c r="T3" s="207"/>
      <c r="U3" s="207"/>
      <c r="V3" s="208"/>
      <c r="W3" s="206"/>
      <c r="X3" s="207"/>
      <c r="Y3" s="209"/>
      <c r="Z3" s="210"/>
      <c r="AA3" s="211"/>
      <c r="AB3" s="211"/>
      <c r="AC3" s="211"/>
      <c r="AD3" s="211"/>
      <c r="AE3" s="211"/>
      <c r="AF3" s="211"/>
      <c r="AG3" s="211"/>
      <c r="AH3" s="211"/>
      <c r="AI3" s="211"/>
      <c r="AJ3" s="212"/>
      <c r="AK3" s="203"/>
      <c r="AL3" s="204"/>
      <c r="AM3" s="204"/>
      <c r="AN3" s="205"/>
      <c r="AO3" s="206"/>
      <c r="AP3" s="207"/>
      <c r="AQ3" s="207"/>
      <c r="AR3" s="207"/>
      <c r="AS3" s="207"/>
      <c r="AT3" s="208"/>
      <c r="AX3" s="196"/>
    </row>
    <row r="4" spans="1:50" s="195" customFormat="1" ht="12.75" customHeight="1">
      <c r="A4" s="197"/>
      <c r="B4" s="198"/>
      <c r="C4" s="198"/>
      <c r="D4" s="199"/>
      <c r="E4" s="200"/>
      <c r="F4" s="201"/>
      <c r="G4" s="201"/>
      <c r="H4" s="201"/>
      <c r="I4" s="201"/>
      <c r="J4" s="201"/>
      <c r="K4" s="201"/>
      <c r="L4" s="201"/>
      <c r="M4" s="201"/>
      <c r="N4" s="202"/>
      <c r="O4" s="203"/>
      <c r="P4" s="204"/>
      <c r="Q4" s="204"/>
      <c r="R4" s="205"/>
      <c r="S4" s="206"/>
      <c r="T4" s="207"/>
      <c r="U4" s="207"/>
      <c r="V4" s="208"/>
      <c r="W4" s="206"/>
      <c r="X4" s="207"/>
      <c r="Y4" s="209"/>
      <c r="Z4" s="210"/>
      <c r="AA4" s="211"/>
      <c r="AB4" s="211"/>
      <c r="AC4" s="211"/>
      <c r="AD4" s="211"/>
      <c r="AE4" s="211"/>
      <c r="AF4" s="211"/>
      <c r="AG4" s="211"/>
      <c r="AH4" s="211"/>
      <c r="AI4" s="211"/>
      <c r="AJ4" s="212"/>
      <c r="AK4" s="203"/>
      <c r="AL4" s="204"/>
      <c r="AM4" s="204"/>
      <c r="AN4" s="205"/>
      <c r="AO4" s="206"/>
      <c r="AP4" s="207"/>
      <c r="AQ4" s="207"/>
      <c r="AR4" s="207"/>
      <c r="AS4" s="207"/>
      <c r="AT4" s="208"/>
      <c r="AX4" s="196"/>
    </row>
    <row r="5" spans="1:50" s="195" customFormat="1" ht="12.75" customHeight="1">
      <c r="A5" s="197"/>
      <c r="B5" s="198"/>
      <c r="C5" s="198"/>
      <c r="D5" s="199"/>
      <c r="E5" s="200"/>
      <c r="F5" s="201"/>
      <c r="G5" s="201"/>
      <c r="H5" s="201"/>
      <c r="I5" s="201"/>
      <c r="J5" s="201"/>
      <c r="K5" s="201"/>
      <c r="L5" s="201"/>
      <c r="M5" s="201"/>
      <c r="N5" s="202"/>
      <c r="O5" s="203"/>
      <c r="P5" s="204"/>
      <c r="Q5" s="204"/>
      <c r="R5" s="205"/>
      <c r="S5" s="206"/>
      <c r="T5" s="207"/>
      <c r="U5" s="207"/>
      <c r="V5" s="208"/>
      <c r="W5" s="206"/>
      <c r="X5" s="207"/>
      <c r="Y5" s="209"/>
      <c r="Z5" s="210"/>
      <c r="AA5" s="211"/>
      <c r="AB5" s="211"/>
      <c r="AC5" s="211"/>
      <c r="AD5" s="211"/>
      <c r="AE5" s="211"/>
      <c r="AF5" s="211"/>
      <c r="AG5" s="211"/>
      <c r="AH5" s="211"/>
      <c r="AI5" s="211"/>
      <c r="AJ5" s="212"/>
      <c r="AK5" s="203"/>
      <c r="AL5" s="204"/>
      <c r="AM5" s="204"/>
      <c r="AN5" s="205"/>
      <c r="AO5" s="206"/>
      <c r="AP5" s="207"/>
      <c r="AQ5" s="207"/>
      <c r="AR5" s="207"/>
      <c r="AS5" s="207"/>
      <c r="AT5" s="208"/>
      <c r="AX5" s="196"/>
    </row>
    <row r="6" spans="1:50" s="195" customFormat="1" ht="12.75" customHeight="1">
      <c r="A6" s="197"/>
      <c r="B6" s="198"/>
      <c r="C6" s="198"/>
      <c r="D6" s="199"/>
      <c r="E6" s="200"/>
      <c r="F6" s="201"/>
      <c r="G6" s="201"/>
      <c r="H6" s="201"/>
      <c r="I6" s="201"/>
      <c r="J6" s="201"/>
      <c r="K6" s="201"/>
      <c r="L6" s="201"/>
      <c r="M6" s="201"/>
      <c r="N6" s="202"/>
      <c r="O6" s="203"/>
      <c r="P6" s="204"/>
      <c r="Q6" s="204"/>
      <c r="R6" s="205"/>
      <c r="S6" s="206"/>
      <c r="T6" s="207"/>
      <c r="U6" s="207"/>
      <c r="V6" s="208"/>
      <c r="W6" s="206"/>
      <c r="X6" s="207"/>
      <c r="Y6" s="209"/>
      <c r="Z6" s="210"/>
      <c r="AA6" s="211"/>
      <c r="AB6" s="211"/>
      <c r="AC6" s="211"/>
      <c r="AD6" s="211"/>
      <c r="AE6" s="211"/>
      <c r="AF6" s="211"/>
      <c r="AG6" s="211"/>
      <c r="AH6" s="211"/>
      <c r="AI6" s="211"/>
      <c r="AJ6" s="212"/>
      <c r="AK6" s="203"/>
      <c r="AL6" s="204"/>
      <c r="AM6" s="204"/>
      <c r="AN6" s="205"/>
      <c r="AO6" s="206"/>
      <c r="AP6" s="207"/>
      <c r="AQ6" s="207"/>
      <c r="AR6" s="207"/>
      <c r="AS6" s="207"/>
      <c r="AT6" s="208"/>
      <c r="AX6" s="196"/>
    </row>
    <row r="7" spans="1:50" s="195" customFormat="1" ht="12.75" customHeight="1">
      <c r="A7" s="197"/>
      <c r="B7" s="198"/>
      <c r="C7" s="198"/>
      <c r="D7" s="199"/>
      <c r="E7" s="200"/>
      <c r="F7" s="201"/>
      <c r="G7" s="201"/>
      <c r="H7" s="201"/>
      <c r="I7" s="201"/>
      <c r="J7" s="201"/>
      <c r="K7" s="201"/>
      <c r="L7" s="201"/>
      <c r="M7" s="201"/>
      <c r="N7" s="202"/>
      <c r="O7" s="203"/>
      <c r="P7" s="204"/>
      <c r="Q7" s="204"/>
      <c r="R7" s="205"/>
      <c r="S7" s="206"/>
      <c r="T7" s="207"/>
      <c r="U7" s="207"/>
      <c r="V7" s="208"/>
      <c r="W7" s="206"/>
      <c r="X7" s="207"/>
      <c r="Y7" s="209"/>
      <c r="Z7" s="210"/>
      <c r="AA7" s="211"/>
      <c r="AB7" s="211"/>
      <c r="AC7" s="211"/>
      <c r="AD7" s="211"/>
      <c r="AE7" s="211"/>
      <c r="AF7" s="211"/>
      <c r="AG7" s="211"/>
      <c r="AH7" s="211"/>
      <c r="AI7" s="211"/>
      <c r="AJ7" s="212"/>
      <c r="AK7" s="203"/>
      <c r="AL7" s="204"/>
      <c r="AM7" s="204"/>
      <c r="AN7" s="205"/>
      <c r="AO7" s="206"/>
      <c r="AP7" s="207"/>
      <c r="AQ7" s="207"/>
      <c r="AR7" s="207"/>
      <c r="AS7" s="207"/>
      <c r="AT7" s="208"/>
      <c r="AX7" s="196"/>
    </row>
    <row r="8" spans="1:50" s="195" customFormat="1" ht="12.75" customHeight="1" thickBot="1">
      <c r="A8" s="213"/>
      <c r="B8" s="214"/>
      <c r="C8" s="214"/>
      <c r="D8" s="215"/>
      <c r="E8" s="216"/>
      <c r="F8" s="217"/>
      <c r="G8" s="217"/>
      <c r="H8" s="217"/>
      <c r="I8" s="217"/>
      <c r="J8" s="217"/>
      <c r="K8" s="217"/>
      <c r="L8" s="217"/>
      <c r="M8" s="217"/>
      <c r="N8" s="218"/>
      <c r="O8" s="219"/>
      <c r="P8" s="220"/>
      <c r="Q8" s="220"/>
      <c r="R8" s="221"/>
      <c r="S8" s="222"/>
      <c r="T8" s="223"/>
      <c r="U8" s="223"/>
      <c r="V8" s="224"/>
      <c r="W8" s="222"/>
      <c r="X8" s="223"/>
      <c r="Y8" s="225"/>
      <c r="Z8" s="226"/>
      <c r="AA8" s="227"/>
      <c r="AB8" s="227"/>
      <c r="AC8" s="227"/>
      <c r="AD8" s="227"/>
      <c r="AE8" s="227"/>
      <c r="AF8" s="227"/>
      <c r="AG8" s="227"/>
      <c r="AH8" s="227"/>
      <c r="AI8" s="227"/>
      <c r="AJ8" s="228"/>
      <c r="AK8" s="219"/>
      <c r="AL8" s="220"/>
      <c r="AM8" s="220"/>
      <c r="AN8" s="221"/>
      <c r="AO8" s="222"/>
      <c r="AP8" s="223"/>
      <c r="AQ8" s="223"/>
      <c r="AR8" s="223"/>
      <c r="AS8" s="223"/>
      <c r="AT8" s="224"/>
      <c r="AX8" s="196"/>
    </row>
    <row r="13" spans="9:10" ht="12.75" customHeight="1">
      <c r="I13" s="229" t="s">
        <v>164</v>
      </c>
      <c r="J13" s="229"/>
    </row>
    <row r="14" spans="9:10" ht="12.75" customHeight="1">
      <c r="I14" s="229" t="s">
        <v>165</v>
      </c>
      <c r="J14" s="229"/>
    </row>
    <row r="15" spans="9:10" ht="12.75" customHeight="1">
      <c r="I15" s="229" t="s">
        <v>166</v>
      </c>
      <c r="J15" s="229"/>
    </row>
    <row r="16" spans="9:10" ht="12.75" customHeight="1">
      <c r="I16" s="229" t="s">
        <v>167</v>
      </c>
      <c r="J16" s="229"/>
    </row>
    <row r="17" spans="7:59" ht="18" customHeight="1">
      <c r="G17" s="231" t="s">
        <v>168</v>
      </c>
      <c r="H17" s="232" t="s">
        <v>169</v>
      </c>
      <c r="I17" s="232" t="s">
        <v>9</v>
      </c>
      <c r="J17" s="176" t="s">
        <v>105</v>
      </c>
      <c r="K17" s="160"/>
      <c r="L17" s="161"/>
      <c r="M17" s="149"/>
      <c r="N17" s="149"/>
      <c r="O17" s="159" t="s">
        <v>0</v>
      </c>
      <c r="P17" s="159"/>
      <c r="Q17" s="159" t="s">
        <v>114</v>
      </c>
      <c r="R17" s="159"/>
      <c r="S17" s="159" t="s">
        <v>115</v>
      </c>
      <c r="T17" s="159"/>
      <c r="U17" s="159" t="s">
        <v>109</v>
      </c>
      <c r="V17" s="159"/>
      <c r="W17" s="151" t="s">
        <v>110</v>
      </c>
      <c r="X17" s="150" t="s">
        <v>111</v>
      </c>
      <c r="Y17" s="150" t="s">
        <v>112</v>
      </c>
      <c r="Z17" s="150" t="s">
        <v>113</v>
      </c>
      <c r="AA17" s="150" t="s">
        <v>2</v>
      </c>
      <c r="AB17" s="150" t="s">
        <v>170</v>
      </c>
      <c r="AC17" s="150" t="s">
        <v>171</v>
      </c>
      <c r="AD17" s="150"/>
      <c r="AE17" s="150" t="s">
        <v>172</v>
      </c>
      <c r="AF17" s="150"/>
      <c r="AG17" s="150" t="s">
        <v>173</v>
      </c>
      <c r="AH17" s="150"/>
      <c r="AI17" s="150" t="s">
        <v>174</v>
      </c>
      <c r="AJ17" s="150"/>
      <c r="AK17" s="150" t="s">
        <v>175</v>
      </c>
      <c r="AL17" s="150"/>
      <c r="AM17" s="150" t="s">
        <v>176</v>
      </c>
      <c r="AN17" s="150"/>
      <c r="AO17" s="150" t="s">
        <v>177</v>
      </c>
      <c r="AP17" s="150"/>
      <c r="AQ17" s="233" t="s">
        <v>178</v>
      </c>
      <c r="AR17" s="234"/>
      <c r="AS17" s="150" t="s">
        <v>179</v>
      </c>
      <c r="AT17" s="150"/>
      <c r="BB17" s="154" t="s">
        <v>114</v>
      </c>
      <c r="BC17" s="154"/>
      <c r="BD17" s="154" t="s">
        <v>115</v>
      </c>
      <c r="BE17" s="154"/>
      <c r="BF17" s="154" t="s">
        <v>109</v>
      </c>
      <c r="BG17" s="154"/>
    </row>
    <row r="18" spans="1:59" ht="27" customHeight="1" thickBot="1">
      <c r="A18" s="72" t="s">
        <v>180</v>
      </c>
      <c r="B18" s="72" t="s">
        <v>169</v>
      </c>
      <c r="C18" s="72" t="s">
        <v>181</v>
      </c>
      <c r="D18" s="72" t="s">
        <v>182</v>
      </c>
      <c r="E18" s="72" t="s">
        <v>183</v>
      </c>
      <c r="F18" s="72" t="s">
        <v>184</v>
      </c>
      <c r="G18" s="235"/>
      <c r="H18" s="236"/>
      <c r="I18" s="236"/>
      <c r="J18" s="66" t="s">
        <v>4</v>
      </c>
      <c r="K18" s="66" t="s">
        <v>5</v>
      </c>
      <c r="L18" s="66" t="s">
        <v>6</v>
      </c>
      <c r="M18" s="66" t="s">
        <v>106</v>
      </c>
      <c r="N18" s="66" t="s">
        <v>7</v>
      </c>
      <c r="O18" s="18" t="s">
        <v>71</v>
      </c>
      <c r="P18" s="18" t="s">
        <v>185</v>
      </c>
      <c r="Q18" s="18" t="s">
        <v>118</v>
      </c>
      <c r="R18" s="18" t="s">
        <v>119</v>
      </c>
      <c r="S18" s="18" t="s">
        <v>120</v>
      </c>
      <c r="T18" s="18" t="s">
        <v>121</v>
      </c>
      <c r="U18" s="18" t="s">
        <v>116</v>
      </c>
      <c r="V18" s="18" t="s">
        <v>121</v>
      </c>
      <c r="W18" s="237"/>
      <c r="X18" s="151"/>
      <c r="Y18" s="151"/>
      <c r="Z18" s="151"/>
      <c r="AA18" s="151"/>
      <c r="AB18" s="151"/>
      <c r="AC18" s="18" t="s">
        <v>186</v>
      </c>
      <c r="AD18" s="18" t="s">
        <v>187</v>
      </c>
      <c r="AE18" s="18" t="s">
        <v>186</v>
      </c>
      <c r="AF18" s="18" t="s">
        <v>187</v>
      </c>
      <c r="AG18" s="18" t="s">
        <v>186</v>
      </c>
      <c r="AH18" s="18" t="s">
        <v>187</v>
      </c>
      <c r="AI18" s="18" t="s">
        <v>186</v>
      </c>
      <c r="AJ18" s="18" t="s">
        <v>187</v>
      </c>
      <c r="AK18" s="18" t="s">
        <v>186</v>
      </c>
      <c r="AL18" s="18" t="s">
        <v>187</v>
      </c>
      <c r="AM18" s="18" t="s">
        <v>186</v>
      </c>
      <c r="AN18" s="18" t="s">
        <v>187</v>
      </c>
      <c r="AO18" s="18" t="s">
        <v>186</v>
      </c>
      <c r="AP18" s="18" t="s">
        <v>187</v>
      </c>
      <c r="AQ18" s="18" t="s">
        <v>186</v>
      </c>
      <c r="AR18" s="18" t="s">
        <v>187</v>
      </c>
      <c r="AS18" s="18" t="s">
        <v>186</v>
      </c>
      <c r="AT18" s="18" t="s">
        <v>187</v>
      </c>
      <c r="BB18" s="78" t="s">
        <v>118</v>
      </c>
      <c r="BC18" s="78" t="s">
        <v>119</v>
      </c>
      <c r="BD18" s="78" t="s">
        <v>120</v>
      </c>
      <c r="BE18" s="78" t="s">
        <v>121</v>
      </c>
      <c r="BF18" s="78" t="s">
        <v>116</v>
      </c>
      <c r="BG18" s="78" t="s">
        <v>121</v>
      </c>
    </row>
    <row r="19" spans="1:80" s="259" customFormat="1" ht="12.75" customHeight="1">
      <c r="A19" s="238" t="s">
        <v>188</v>
      </c>
      <c r="B19" s="239" t="s">
        <v>189</v>
      </c>
      <c r="C19" s="239" t="s">
        <v>190</v>
      </c>
      <c r="D19" s="239" t="s">
        <v>191</v>
      </c>
      <c r="E19" s="239" t="s">
        <v>192</v>
      </c>
      <c r="F19" s="239" t="s">
        <v>192</v>
      </c>
      <c r="G19" s="240">
        <v>11</v>
      </c>
      <c r="H19" s="241">
        <v>874</v>
      </c>
      <c r="I19" s="242" t="s">
        <v>193</v>
      </c>
      <c r="J19" s="243" t="s">
        <v>31</v>
      </c>
      <c r="K19" s="244"/>
      <c r="L19" s="244"/>
      <c r="M19" s="245" t="s">
        <v>194</v>
      </c>
      <c r="N19" s="246" t="s">
        <v>195</v>
      </c>
      <c r="O19" s="247">
        <f>SUM('[1]01-USAQUEN:99-METROPOLITANO'!J18)</f>
        <v>1313646</v>
      </c>
      <c r="P19" s="247">
        <f>SUM(AS33:AT33)</f>
        <v>1292790</v>
      </c>
      <c r="Q19" s="248">
        <f>SUMIF('Actividades inversión 874'!$B$16:$B$32,'Metas inversión 874'!$B19,'Actividades inversión 874'!N$16:N$32)</f>
        <v>939903678400</v>
      </c>
      <c r="R19" s="248">
        <f>SUMIF('Actividades inversión 874'!$B$16:$B$32,'Metas inversión 874'!$B19,'Actividades inversión 874'!O$16:O$32)</f>
        <v>938927970400</v>
      </c>
      <c r="S19" s="248">
        <f>SUMIF('Actividades inversión 874'!$B$16:$B$32,'Metas inversión 874'!$B19,'Actividades inversión 874'!P$16:P$32)</f>
        <v>562828263901.4</v>
      </c>
      <c r="T19" s="249">
        <f>SUMIF('Actividades inversión 874'!$B$16:$B$32,'Metas inversión 874'!$B19,'Actividades inversión 874'!Q$16:Q$32)</f>
        <v>559464290076.71</v>
      </c>
      <c r="U19" s="248">
        <f>SUMIF('Actividades inversión 874'!$B$16:$B$32,'Metas inversión 874'!$B19,'Actividades inversión 874'!R$16:R$32)</f>
        <v>1203318588</v>
      </c>
      <c r="V19" s="248">
        <f>SUMIF('Actividades inversión 874'!$B$16:$B$32,'Metas inversión 874'!$B19,'Actividades inversión 874'!S$16:S$32)</f>
        <v>651035873.9707437</v>
      </c>
      <c r="W19" s="250" t="s">
        <v>196</v>
      </c>
      <c r="X19" s="250" t="s">
        <v>197</v>
      </c>
      <c r="Y19" s="250" t="s">
        <v>198</v>
      </c>
      <c r="Z19" s="250" t="s">
        <v>199</v>
      </c>
      <c r="AA19" s="250" t="s">
        <v>200</v>
      </c>
      <c r="AB19" s="251" t="s">
        <v>201</v>
      </c>
      <c r="AC19" s="252">
        <f>+'[1]874  Estadist2'!B67</f>
        <v>10</v>
      </c>
      <c r="AD19" s="252">
        <f>+'[1]874  Estadist2'!C67</f>
        <v>6</v>
      </c>
      <c r="AE19" s="252">
        <f>+'[1]874  Estadist2'!D67</f>
        <v>27</v>
      </c>
      <c r="AF19" s="252">
        <f>+'[1]874  Estadist2'!E67</f>
        <v>21</v>
      </c>
      <c r="AG19" s="252">
        <f>+'[1]874  Estadist2'!F67</f>
        <v>163</v>
      </c>
      <c r="AH19" s="252">
        <f>+'[1]874  Estadist2'!G67</f>
        <v>179</v>
      </c>
      <c r="AI19" s="252">
        <f>+'[1]874  Estadist2'!H67</f>
        <v>116</v>
      </c>
      <c r="AJ19" s="252">
        <f>+'[1]874  Estadist2'!I67</f>
        <v>134</v>
      </c>
      <c r="AK19" s="252">
        <f>+'[1]874  Estadist2'!J67</f>
        <v>153</v>
      </c>
      <c r="AL19" s="252">
        <f>+'[1]874  Estadist2'!K67</f>
        <v>229</v>
      </c>
      <c r="AM19" s="252">
        <f>+'[1]874  Estadist2'!L67</f>
        <v>270</v>
      </c>
      <c r="AN19" s="252">
        <f>+'[1]874  Estadist2'!M67</f>
        <v>583</v>
      </c>
      <c r="AO19" s="252">
        <f>+'[1]874  Estadist2'!N67</f>
        <v>74</v>
      </c>
      <c r="AP19" s="252">
        <f>+'[1]874  Estadist2'!O67</f>
        <v>63</v>
      </c>
      <c r="AQ19" s="252">
        <f>+'[1]874  Estadist2'!P67</f>
        <v>0</v>
      </c>
      <c r="AR19" s="252">
        <f>+'[1]874  Estadist2'!Q67</f>
        <v>0</v>
      </c>
      <c r="AS19" s="253">
        <f aca="true" t="shared" si="0" ref="AS19:AT24">+AC19+AE19+AG19+AI19+AK19+AM19+AO19+AQ19</f>
        <v>813</v>
      </c>
      <c r="AT19" s="253">
        <f t="shared" si="0"/>
        <v>1215</v>
      </c>
      <c r="AU19" s="254">
        <f>+R19-S19</f>
        <v>376099706498.6</v>
      </c>
      <c r="AV19" s="254">
        <f>+S19-T19</f>
        <v>3363973824.6900635</v>
      </c>
      <c r="AW19" s="254">
        <f>+U19-V19</f>
        <v>552282714.0292563</v>
      </c>
      <c r="AX19" s="255">
        <f>+'[2]Metas'!S19:S34-S19</f>
        <v>204618458618.3557</v>
      </c>
      <c r="AY19" s="254">
        <f>+'[2]Metas'!T19:T34-T19</f>
        <v>192049567570.58057</v>
      </c>
      <c r="AZ19" s="254">
        <f>+'[2]Metas'!U19:U34-U19</f>
        <v>15056291624.99434</v>
      </c>
      <c r="BA19" s="254">
        <f>+'[2]Metas'!V19:V34-V19</f>
        <v>12610195489.093876</v>
      </c>
      <c r="BB19" s="256">
        <f>SUM('[1]01-USAQUEN:99-METROPOLITANO'!N18)</f>
        <v>939903678400</v>
      </c>
      <c r="BC19" s="257">
        <f>SUM('[1]01-USAQUEN:99-METROPOLITANO'!O18)</f>
        <v>938927970400.0001</v>
      </c>
      <c r="BD19" s="257">
        <f>SUM('[1]01-USAQUEN:99-METROPOLITANO'!P18)</f>
        <v>562828263901.4001</v>
      </c>
      <c r="BE19" s="258">
        <f>SUM('[1]01-USAQUEN:99-METROPOLITANO'!Q18)</f>
        <v>559464290076.7101</v>
      </c>
      <c r="BF19" s="257">
        <f>SUM('[1]01-USAQUEN:99-METROPOLITANO'!R18)</f>
        <v>1203318588</v>
      </c>
      <c r="BG19" s="257">
        <f>SUM('[1]01-USAQUEN:99-METROPOLITANO'!S18)</f>
        <v>651035873.9707437</v>
      </c>
      <c r="BK19" s="260"/>
      <c r="BL19" s="260"/>
      <c r="BM19" s="260"/>
      <c r="BN19" s="260"/>
      <c r="BO19" s="260"/>
      <c r="BP19" s="260"/>
      <c r="BQ19" s="260"/>
      <c r="BR19" s="260"/>
      <c r="BS19" s="260"/>
      <c r="BT19" s="260"/>
      <c r="BU19" s="260"/>
      <c r="BV19" s="260"/>
      <c r="BW19" s="260"/>
      <c r="BX19" s="260"/>
      <c r="BY19" s="260"/>
      <c r="BZ19" s="260"/>
      <c r="CA19" s="260"/>
      <c r="CB19" s="260"/>
    </row>
    <row r="20" spans="1:80" s="277" customFormat="1" ht="12.75" customHeight="1">
      <c r="A20" s="261"/>
      <c r="B20" s="262"/>
      <c r="C20" s="262"/>
      <c r="D20" s="262"/>
      <c r="E20" s="262"/>
      <c r="F20" s="262"/>
      <c r="G20" s="263"/>
      <c r="H20" s="264"/>
      <c r="I20" s="265"/>
      <c r="J20" s="266"/>
      <c r="K20" s="267"/>
      <c r="L20" s="267"/>
      <c r="M20" s="268"/>
      <c r="N20" s="269"/>
      <c r="O20" s="270"/>
      <c r="P20" s="270"/>
      <c r="Q20" s="271"/>
      <c r="R20" s="271"/>
      <c r="S20" s="271"/>
      <c r="T20" s="272"/>
      <c r="U20" s="271"/>
      <c r="V20" s="271"/>
      <c r="W20" s="273"/>
      <c r="X20" s="273"/>
      <c r="Y20" s="273"/>
      <c r="Z20" s="273"/>
      <c r="AA20" s="273"/>
      <c r="AB20" s="274" t="s">
        <v>202</v>
      </c>
      <c r="AC20" s="252">
        <f>+'[1]874  Estadist2'!B68</f>
        <v>2</v>
      </c>
      <c r="AD20" s="252">
        <f>+'[1]874  Estadist2'!C68</f>
        <v>2</v>
      </c>
      <c r="AE20" s="252">
        <f>+'[1]874  Estadist2'!D68</f>
        <v>8</v>
      </c>
      <c r="AF20" s="252">
        <f>+'[1]874  Estadist2'!E68</f>
        <v>9</v>
      </c>
      <c r="AG20" s="252">
        <f>+'[1]874  Estadist2'!F68</f>
        <v>157</v>
      </c>
      <c r="AH20" s="252">
        <f>+'[1]874  Estadist2'!G68</f>
        <v>188</v>
      </c>
      <c r="AI20" s="252">
        <f>+'[1]874  Estadist2'!H68</f>
        <v>103</v>
      </c>
      <c r="AJ20" s="252">
        <f>+'[1]874  Estadist2'!I68</f>
        <v>126</v>
      </c>
      <c r="AK20" s="252">
        <f>+'[1]874  Estadist2'!J68</f>
        <v>133</v>
      </c>
      <c r="AL20" s="252">
        <f>+'[1]874  Estadist2'!K68</f>
        <v>202</v>
      </c>
      <c r="AM20" s="252">
        <f>+'[1]874  Estadist2'!L68</f>
        <v>258</v>
      </c>
      <c r="AN20" s="252">
        <f>+'[1]874  Estadist2'!M68</f>
        <v>516</v>
      </c>
      <c r="AO20" s="252">
        <f>+'[1]874  Estadist2'!N68</f>
        <v>68</v>
      </c>
      <c r="AP20" s="252">
        <f>+'[1]874  Estadist2'!O68</f>
        <v>98</v>
      </c>
      <c r="AQ20" s="252">
        <f>+'[1]874  Estadist2'!P68</f>
        <v>0</v>
      </c>
      <c r="AR20" s="252">
        <f>+'[1]874  Estadist2'!Q68</f>
        <v>0</v>
      </c>
      <c r="AS20" s="253">
        <f t="shared" si="0"/>
        <v>729</v>
      </c>
      <c r="AT20" s="253">
        <f t="shared" si="0"/>
        <v>1141</v>
      </c>
      <c r="AU20" s="254">
        <f aca="true" t="shared" si="1" ref="AU20:AV83">+R20-S20</f>
        <v>0</v>
      </c>
      <c r="AV20" s="254">
        <f t="shared" si="1"/>
        <v>0</v>
      </c>
      <c r="AW20" s="254">
        <f aca="true" t="shared" si="2" ref="AW20:AW83">+U20-V20</f>
        <v>0</v>
      </c>
      <c r="AX20" s="255">
        <f>+'[2]Metas'!S20:S35-S20</f>
        <v>0</v>
      </c>
      <c r="AY20" s="254">
        <f>+'[2]Metas'!T20:T35-T20</f>
        <v>0</v>
      </c>
      <c r="AZ20" s="254">
        <f>+'[2]Metas'!U20:U35-U20</f>
        <v>0</v>
      </c>
      <c r="BA20" s="254">
        <f>+'[2]Metas'!V20:V35-V20</f>
        <v>0</v>
      </c>
      <c r="BB20" s="275"/>
      <c r="BC20" s="276"/>
      <c r="BD20" s="276"/>
      <c r="BE20" s="276"/>
      <c r="BF20" s="276"/>
      <c r="BG20" s="276"/>
      <c r="BK20" s="278"/>
      <c r="BL20" s="278"/>
      <c r="BM20" s="278"/>
      <c r="BN20" s="278"/>
      <c r="BO20" s="278"/>
      <c r="BP20" s="278"/>
      <c r="BQ20" s="278"/>
      <c r="BR20" s="278"/>
      <c r="BS20" s="278"/>
      <c r="BT20" s="278"/>
      <c r="BU20" s="278"/>
      <c r="BV20" s="278"/>
      <c r="BW20" s="278"/>
      <c r="BX20" s="278"/>
      <c r="BY20" s="278"/>
      <c r="BZ20" s="278"/>
      <c r="CA20" s="278"/>
      <c r="CB20" s="278"/>
    </row>
    <row r="21" spans="1:80" s="277" customFormat="1" ht="12.75" customHeight="1">
      <c r="A21" s="261"/>
      <c r="B21" s="262"/>
      <c r="C21" s="262"/>
      <c r="D21" s="262"/>
      <c r="E21" s="262"/>
      <c r="F21" s="262"/>
      <c r="G21" s="263"/>
      <c r="H21" s="264"/>
      <c r="I21" s="265"/>
      <c r="J21" s="266"/>
      <c r="K21" s="267"/>
      <c r="L21" s="267"/>
      <c r="M21" s="268"/>
      <c r="N21" s="269"/>
      <c r="O21" s="270"/>
      <c r="P21" s="270"/>
      <c r="Q21" s="271"/>
      <c r="R21" s="271"/>
      <c r="S21" s="271"/>
      <c r="T21" s="272"/>
      <c r="U21" s="271"/>
      <c r="V21" s="271"/>
      <c r="W21" s="273"/>
      <c r="X21" s="273"/>
      <c r="Y21" s="273"/>
      <c r="Z21" s="273"/>
      <c r="AA21" s="273"/>
      <c r="AB21" s="274" t="s">
        <v>203</v>
      </c>
      <c r="AC21" s="252">
        <f>+'[1]874  Estadist2'!B69</f>
        <v>20</v>
      </c>
      <c r="AD21" s="252">
        <f>+'[1]874  Estadist2'!C69</f>
        <v>20</v>
      </c>
      <c r="AE21" s="252">
        <f>+'[1]874  Estadist2'!D69</f>
        <v>130</v>
      </c>
      <c r="AF21" s="252">
        <f>+'[1]874  Estadist2'!E69</f>
        <v>102</v>
      </c>
      <c r="AG21" s="252">
        <f>+'[1]874  Estadist2'!F69</f>
        <v>522</v>
      </c>
      <c r="AH21" s="252">
        <f>+'[1]874  Estadist2'!G69</f>
        <v>485</v>
      </c>
      <c r="AI21" s="252">
        <f>+'[1]874  Estadist2'!H69</f>
        <v>269</v>
      </c>
      <c r="AJ21" s="252">
        <f>+'[1]874  Estadist2'!I69</f>
        <v>262</v>
      </c>
      <c r="AK21" s="252">
        <f>+'[1]874  Estadist2'!J69</f>
        <v>340</v>
      </c>
      <c r="AL21" s="252">
        <f>+'[1]874  Estadist2'!K69</f>
        <v>649</v>
      </c>
      <c r="AM21" s="252">
        <f>+'[1]874  Estadist2'!L69</f>
        <v>771</v>
      </c>
      <c r="AN21" s="252">
        <f>+'[1]874  Estadist2'!M69</f>
        <v>1646</v>
      </c>
      <c r="AO21" s="252">
        <f>+'[1]874  Estadist2'!N69</f>
        <v>134</v>
      </c>
      <c r="AP21" s="252">
        <f>+'[1]874  Estadist2'!O69</f>
        <v>165</v>
      </c>
      <c r="AQ21" s="252">
        <f>+'[1]874  Estadist2'!P69</f>
        <v>0</v>
      </c>
      <c r="AR21" s="252">
        <f>+'[1]874  Estadist2'!Q69</f>
        <v>0</v>
      </c>
      <c r="AS21" s="253">
        <f t="shared" si="0"/>
        <v>2186</v>
      </c>
      <c r="AT21" s="253">
        <f t="shared" si="0"/>
        <v>3329</v>
      </c>
      <c r="AU21" s="254">
        <f t="shared" si="1"/>
        <v>0</v>
      </c>
      <c r="AV21" s="254">
        <f t="shared" si="1"/>
        <v>0</v>
      </c>
      <c r="AW21" s="254">
        <f t="shared" si="2"/>
        <v>0</v>
      </c>
      <c r="AX21" s="255">
        <f>+'[2]Metas'!S21:S36-S21</f>
        <v>0</v>
      </c>
      <c r="AY21" s="254">
        <f>+'[2]Metas'!T21:T36-T21</f>
        <v>0</v>
      </c>
      <c r="AZ21" s="254">
        <f>+'[2]Metas'!U21:U36-U21</f>
        <v>0</v>
      </c>
      <c r="BA21" s="254">
        <f>+'[2]Metas'!V21:V36-V21</f>
        <v>0</v>
      </c>
      <c r="BB21" s="275"/>
      <c r="BC21" s="276"/>
      <c r="BD21" s="276"/>
      <c r="BE21" s="276"/>
      <c r="BF21" s="276"/>
      <c r="BG21" s="276"/>
      <c r="BK21" s="278"/>
      <c r="BL21" s="278"/>
      <c r="BM21" s="278"/>
      <c r="BN21" s="278"/>
      <c r="BO21" s="278"/>
      <c r="BP21" s="278"/>
      <c r="BQ21" s="278"/>
      <c r="BR21" s="278"/>
      <c r="BS21" s="278"/>
      <c r="BT21" s="278"/>
      <c r="BU21" s="278"/>
      <c r="BV21" s="278"/>
      <c r="BW21" s="278"/>
      <c r="BX21" s="278"/>
      <c r="BY21" s="278"/>
      <c r="BZ21" s="278"/>
      <c r="CA21" s="278"/>
      <c r="CB21" s="278"/>
    </row>
    <row r="22" spans="1:80" s="277" customFormat="1" ht="12.75" customHeight="1">
      <c r="A22" s="261"/>
      <c r="B22" s="262"/>
      <c r="C22" s="262"/>
      <c r="D22" s="262"/>
      <c r="E22" s="262"/>
      <c r="F22" s="262"/>
      <c r="G22" s="263"/>
      <c r="H22" s="264"/>
      <c r="I22" s="265"/>
      <c r="J22" s="266"/>
      <c r="K22" s="267"/>
      <c r="L22" s="267"/>
      <c r="M22" s="268"/>
      <c r="N22" s="269"/>
      <c r="O22" s="270"/>
      <c r="P22" s="270"/>
      <c r="Q22" s="271"/>
      <c r="R22" s="271"/>
      <c r="S22" s="271"/>
      <c r="T22" s="272"/>
      <c r="U22" s="271"/>
      <c r="V22" s="271"/>
      <c r="W22" s="273"/>
      <c r="X22" s="273"/>
      <c r="Y22" s="273"/>
      <c r="Z22" s="273"/>
      <c r="AA22" s="273"/>
      <c r="AB22" s="274" t="s">
        <v>204</v>
      </c>
      <c r="AC22" s="252">
        <f>+'[1]874  Estadist2'!B70</f>
        <v>1</v>
      </c>
      <c r="AD22" s="252">
        <f>+'[1]874  Estadist2'!C70</f>
        <v>0</v>
      </c>
      <c r="AE22" s="252">
        <f>+'[1]874  Estadist2'!D70</f>
        <v>1</v>
      </c>
      <c r="AF22" s="252">
        <f>+'[1]874  Estadist2'!E70</f>
        <v>0</v>
      </c>
      <c r="AG22" s="252">
        <f>+'[1]874  Estadist2'!F70</f>
        <v>5</v>
      </c>
      <c r="AH22" s="252">
        <f>+'[1]874  Estadist2'!G70</f>
        <v>4</v>
      </c>
      <c r="AI22" s="252">
        <f>+'[1]874  Estadist2'!H70</f>
        <v>5</v>
      </c>
      <c r="AJ22" s="252">
        <f>+'[1]874  Estadist2'!I70</f>
        <v>5</v>
      </c>
      <c r="AK22" s="252">
        <f>+'[1]874  Estadist2'!J70</f>
        <v>8</v>
      </c>
      <c r="AL22" s="252">
        <f>+'[1]874  Estadist2'!K70</f>
        <v>3</v>
      </c>
      <c r="AM22" s="252">
        <f>+'[1]874  Estadist2'!L70</f>
        <v>14</v>
      </c>
      <c r="AN22" s="252">
        <f>+'[1]874  Estadist2'!M70</f>
        <v>11</v>
      </c>
      <c r="AO22" s="252">
        <f>+'[1]874  Estadist2'!N70</f>
        <v>3</v>
      </c>
      <c r="AP22" s="252">
        <f>+'[1]874  Estadist2'!O70</f>
        <v>5</v>
      </c>
      <c r="AQ22" s="252">
        <f>+'[1]874  Estadist2'!P70</f>
        <v>0</v>
      </c>
      <c r="AR22" s="252">
        <f>+'[1]874  Estadist2'!Q70</f>
        <v>0</v>
      </c>
      <c r="AS22" s="253">
        <f t="shared" si="0"/>
        <v>37</v>
      </c>
      <c r="AT22" s="253">
        <f t="shared" si="0"/>
        <v>28</v>
      </c>
      <c r="AU22" s="254">
        <f t="shared" si="1"/>
        <v>0</v>
      </c>
      <c r="AV22" s="254">
        <f t="shared" si="1"/>
        <v>0</v>
      </c>
      <c r="AW22" s="254">
        <f t="shared" si="2"/>
        <v>0</v>
      </c>
      <c r="AX22" s="255">
        <f>+'[2]Metas'!S22:S37-S22</f>
        <v>0</v>
      </c>
      <c r="AY22" s="254">
        <f>+'[2]Metas'!T22:T37-T22</f>
        <v>0</v>
      </c>
      <c r="AZ22" s="254">
        <f>+'[2]Metas'!U22:U37-U22</f>
        <v>0</v>
      </c>
      <c r="BA22" s="254">
        <f>+'[2]Metas'!V22:V37-V22</f>
        <v>0</v>
      </c>
      <c r="BB22" s="275"/>
      <c r="BC22" s="276"/>
      <c r="BD22" s="276"/>
      <c r="BE22" s="276"/>
      <c r="BF22" s="276"/>
      <c r="BG22" s="276"/>
      <c r="BK22" s="278"/>
      <c r="BL22" s="278"/>
      <c r="BM22" s="278"/>
      <c r="BN22" s="278"/>
      <c r="BO22" s="278"/>
      <c r="BP22" s="278"/>
      <c r="BQ22" s="278"/>
      <c r="BR22" s="278"/>
      <c r="BS22" s="278"/>
      <c r="BT22" s="278"/>
      <c r="BU22" s="278"/>
      <c r="BV22" s="278"/>
      <c r="BW22" s="278"/>
      <c r="BX22" s="278"/>
      <c r="BY22" s="278"/>
      <c r="BZ22" s="278"/>
      <c r="CA22" s="278"/>
      <c r="CB22" s="278"/>
    </row>
    <row r="23" spans="1:80" s="277" customFormat="1" ht="12.75" customHeight="1">
      <c r="A23" s="261"/>
      <c r="B23" s="262"/>
      <c r="C23" s="262"/>
      <c r="D23" s="262"/>
      <c r="E23" s="262"/>
      <c r="F23" s="262"/>
      <c r="G23" s="263"/>
      <c r="H23" s="264"/>
      <c r="I23" s="265"/>
      <c r="J23" s="266"/>
      <c r="K23" s="267"/>
      <c r="L23" s="267"/>
      <c r="M23" s="268"/>
      <c r="N23" s="269"/>
      <c r="O23" s="270"/>
      <c r="P23" s="270"/>
      <c r="Q23" s="271"/>
      <c r="R23" s="271"/>
      <c r="S23" s="271"/>
      <c r="T23" s="272"/>
      <c r="U23" s="271"/>
      <c r="V23" s="271"/>
      <c r="W23" s="273"/>
      <c r="X23" s="273"/>
      <c r="Y23" s="273"/>
      <c r="Z23" s="273"/>
      <c r="AA23" s="273"/>
      <c r="AB23" s="274" t="s">
        <v>205</v>
      </c>
      <c r="AC23" s="252">
        <f>+'[1]874  Estadist2'!B71</f>
        <v>0</v>
      </c>
      <c r="AD23" s="252">
        <f>+'[1]874  Estadist2'!C71</f>
        <v>0</v>
      </c>
      <c r="AE23" s="252">
        <f>+'[1]874  Estadist2'!D71</f>
        <v>0</v>
      </c>
      <c r="AF23" s="252">
        <f>+'[1]874  Estadist2'!E71</f>
        <v>0</v>
      </c>
      <c r="AG23" s="252">
        <f>+'[1]874  Estadist2'!F71</f>
        <v>0</v>
      </c>
      <c r="AH23" s="252">
        <f>+'[1]874  Estadist2'!G71</f>
        <v>0</v>
      </c>
      <c r="AI23" s="252">
        <f>+'[1]874  Estadist2'!H71</f>
        <v>0</v>
      </c>
      <c r="AJ23" s="252">
        <f>+'[1]874  Estadist2'!I71</f>
        <v>0</v>
      </c>
      <c r="AK23" s="252">
        <f>+'[1]874  Estadist2'!J71</f>
        <v>0</v>
      </c>
      <c r="AL23" s="252">
        <f>+'[1]874  Estadist2'!K71</f>
        <v>0</v>
      </c>
      <c r="AM23" s="252">
        <f>+'[1]874  Estadist2'!L71</f>
        <v>0</v>
      </c>
      <c r="AN23" s="252">
        <f>+'[1]874  Estadist2'!M71</f>
        <v>0</v>
      </c>
      <c r="AO23" s="252">
        <f>+'[1]874  Estadist2'!N71</f>
        <v>0</v>
      </c>
      <c r="AP23" s="252">
        <f>+'[1]874  Estadist2'!O71</f>
        <v>0</v>
      </c>
      <c r="AQ23" s="252">
        <f>+'[1]874  Estadist2'!P71</f>
        <v>0</v>
      </c>
      <c r="AR23" s="252">
        <f>+'[1]874  Estadist2'!Q71</f>
        <v>0</v>
      </c>
      <c r="AS23" s="253">
        <f t="shared" si="0"/>
        <v>0</v>
      </c>
      <c r="AT23" s="253">
        <f t="shared" si="0"/>
        <v>0</v>
      </c>
      <c r="AU23" s="254">
        <f t="shared" si="1"/>
        <v>0</v>
      </c>
      <c r="AV23" s="254">
        <f t="shared" si="1"/>
        <v>0</v>
      </c>
      <c r="AW23" s="254">
        <f t="shared" si="2"/>
        <v>0</v>
      </c>
      <c r="AX23" s="255">
        <f>+'[2]Metas'!S23:S38-S23</f>
        <v>0</v>
      </c>
      <c r="AY23" s="254">
        <f>+'[2]Metas'!T23:T38-T23</f>
        <v>0</v>
      </c>
      <c r="AZ23" s="254">
        <f>+'[2]Metas'!U23:U38-U23</f>
        <v>0</v>
      </c>
      <c r="BA23" s="254">
        <f>+'[2]Metas'!V23:V38-V23</f>
        <v>0</v>
      </c>
      <c r="BB23" s="275"/>
      <c r="BC23" s="276"/>
      <c r="BD23" s="276"/>
      <c r="BE23" s="276"/>
      <c r="BF23" s="276"/>
      <c r="BG23" s="276"/>
      <c r="BK23" s="278"/>
      <c r="BL23" s="278"/>
      <c r="BM23" s="278"/>
      <c r="BN23" s="278"/>
      <c r="BO23" s="278"/>
      <c r="BP23" s="278"/>
      <c r="BQ23" s="278"/>
      <c r="BR23" s="278"/>
      <c r="BS23" s="278"/>
      <c r="BT23" s="278"/>
      <c r="BU23" s="278"/>
      <c r="BV23" s="278"/>
      <c r="BW23" s="278"/>
      <c r="BX23" s="278"/>
      <c r="BY23" s="278"/>
      <c r="BZ23" s="278"/>
      <c r="CA23" s="278"/>
      <c r="CB23" s="278"/>
    </row>
    <row r="24" spans="1:80" s="277" customFormat="1" ht="12.75" customHeight="1">
      <c r="A24" s="261"/>
      <c r="B24" s="262"/>
      <c r="C24" s="262"/>
      <c r="D24" s="262"/>
      <c r="E24" s="262"/>
      <c r="F24" s="262"/>
      <c r="G24" s="263"/>
      <c r="H24" s="264"/>
      <c r="I24" s="265"/>
      <c r="J24" s="266"/>
      <c r="K24" s="267"/>
      <c r="L24" s="267"/>
      <c r="M24" s="268"/>
      <c r="N24" s="269"/>
      <c r="O24" s="270"/>
      <c r="P24" s="270"/>
      <c r="Q24" s="271"/>
      <c r="R24" s="271"/>
      <c r="S24" s="271"/>
      <c r="T24" s="272"/>
      <c r="U24" s="271"/>
      <c r="V24" s="271"/>
      <c r="W24" s="273"/>
      <c r="X24" s="273"/>
      <c r="Y24" s="273"/>
      <c r="Z24" s="273"/>
      <c r="AA24" s="273"/>
      <c r="AB24" s="279" t="s">
        <v>206</v>
      </c>
      <c r="AC24" s="252">
        <f>+'[1]874  Estadist2'!B72</f>
        <v>811</v>
      </c>
      <c r="AD24" s="252">
        <f>+'[1]874  Estadist2'!C72</f>
        <v>753</v>
      </c>
      <c r="AE24" s="252">
        <f>+'[1]874  Estadist2'!D72</f>
        <v>4700</v>
      </c>
      <c r="AF24" s="252">
        <f>+'[1]874  Estadist2'!E72</f>
        <v>4323</v>
      </c>
      <c r="AG24" s="252">
        <f>+'[1]874  Estadist2'!F72</f>
        <v>9063</v>
      </c>
      <c r="AH24" s="252">
        <f>+'[1]874  Estadist2'!G72</f>
        <v>8576</v>
      </c>
      <c r="AI24" s="252">
        <f>+'[1]874  Estadist2'!H72</f>
        <v>5071</v>
      </c>
      <c r="AJ24" s="252">
        <f>+'[1]874  Estadist2'!I72</f>
        <v>5024</v>
      </c>
      <c r="AK24" s="252">
        <f>+'[1]874  Estadist2'!J72</f>
        <v>6621</v>
      </c>
      <c r="AL24" s="252">
        <f>+'[1]874  Estadist2'!K72</f>
        <v>9206</v>
      </c>
      <c r="AM24" s="252">
        <f>+'[1]874  Estadist2'!L72</f>
        <v>12452</v>
      </c>
      <c r="AN24" s="252">
        <f>+'[1]874  Estadist2'!M72</f>
        <v>22228</v>
      </c>
      <c r="AO24" s="252">
        <f>+'[1]874  Estadist2'!N72</f>
        <v>3325</v>
      </c>
      <c r="AP24" s="252">
        <f>+'[1]874  Estadist2'!O72</f>
        <v>3603</v>
      </c>
      <c r="AQ24" s="252">
        <f>+'[1]874  Estadist2'!P72</f>
        <v>0</v>
      </c>
      <c r="AR24" s="252">
        <f>+'[1]874  Estadist2'!Q72</f>
        <v>0</v>
      </c>
      <c r="AS24" s="253">
        <f t="shared" si="0"/>
        <v>42043</v>
      </c>
      <c r="AT24" s="253">
        <f t="shared" si="0"/>
        <v>53713</v>
      </c>
      <c r="AU24" s="254">
        <f t="shared" si="1"/>
        <v>0</v>
      </c>
      <c r="AV24" s="254">
        <f t="shared" si="1"/>
        <v>0</v>
      </c>
      <c r="AW24" s="254">
        <f t="shared" si="2"/>
        <v>0</v>
      </c>
      <c r="AX24" s="255">
        <f>+'[2]Metas'!S24:S39-S24</f>
        <v>0</v>
      </c>
      <c r="AY24" s="254">
        <f>+'[2]Metas'!T24:T39-T24</f>
        <v>0</v>
      </c>
      <c r="AZ24" s="254">
        <f>+'[2]Metas'!U24:U39-U24</f>
        <v>0</v>
      </c>
      <c r="BA24" s="254">
        <f>+'[2]Metas'!V24:V39-V24</f>
        <v>0</v>
      </c>
      <c r="BB24" s="275"/>
      <c r="BC24" s="276"/>
      <c r="BD24" s="276"/>
      <c r="BE24" s="276"/>
      <c r="BF24" s="276"/>
      <c r="BG24" s="276"/>
      <c r="BK24" s="278"/>
      <c r="BL24" s="278"/>
      <c r="BM24" s="278"/>
      <c r="BN24" s="278"/>
      <c r="BO24" s="278"/>
      <c r="BP24" s="278"/>
      <c r="BQ24" s="278"/>
      <c r="BR24" s="278"/>
      <c r="BS24" s="278"/>
      <c r="BT24" s="278"/>
      <c r="BU24" s="278"/>
      <c r="BV24" s="278"/>
      <c r="BW24" s="278"/>
      <c r="BX24" s="278"/>
      <c r="BY24" s="278"/>
      <c r="BZ24" s="278"/>
      <c r="CA24" s="278"/>
      <c r="CB24" s="278"/>
    </row>
    <row r="25" spans="1:80" s="277" customFormat="1" ht="12.75" customHeight="1">
      <c r="A25" s="261"/>
      <c r="B25" s="262"/>
      <c r="C25" s="262"/>
      <c r="D25" s="262"/>
      <c r="E25" s="262"/>
      <c r="F25" s="262"/>
      <c r="G25" s="263"/>
      <c r="H25" s="264"/>
      <c r="I25" s="265"/>
      <c r="J25" s="266"/>
      <c r="K25" s="267"/>
      <c r="L25" s="267"/>
      <c r="M25" s="268"/>
      <c r="N25" s="269"/>
      <c r="O25" s="270"/>
      <c r="P25" s="270"/>
      <c r="Q25" s="271"/>
      <c r="R25" s="271"/>
      <c r="S25" s="271"/>
      <c r="T25" s="272"/>
      <c r="U25" s="271"/>
      <c r="V25" s="271"/>
      <c r="W25" s="273"/>
      <c r="X25" s="273"/>
      <c r="Y25" s="273"/>
      <c r="Z25" s="273"/>
      <c r="AA25" s="273"/>
      <c r="AB25" s="280" t="s">
        <v>207</v>
      </c>
      <c r="AC25" s="281">
        <f aca="true" t="shared" si="3" ref="AC25:AT25">SUM(AC19:AC24)</f>
        <v>844</v>
      </c>
      <c r="AD25" s="281">
        <f t="shared" si="3"/>
        <v>781</v>
      </c>
      <c r="AE25" s="281">
        <f t="shared" si="3"/>
        <v>4866</v>
      </c>
      <c r="AF25" s="281">
        <f t="shared" si="3"/>
        <v>4455</v>
      </c>
      <c r="AG25" s="281">
        <f t="shared" si="3"/>
        <v>9910</v>
      </c>
      <c r="AH25" s="281">
        <f t="shared" si="3"/>
        <v>9432</v>
      </c>
      <c r="AI25" s="281">
        <f t="shared" si="3"/>
        <v>5564</v>
      </c>
      <c r="AJ25" s="281">
        <f t="shared" si="3"/>
        <v>5551</v>
      </c>
      <c r="AK25" s="281">
        <f t="shared" si="3"/>
        <v>7255</v>
      </c>
      <c r="AL25" s="281">
        <f t="shared" si="3"/>
        <v>10289</v>
      </c>
      <c r="AM25" s="281">
        <f t="shared" si="3"/>
        <v>13765</v>
      </c>
      <c r="AN25" s="281">
        <f t="shared" si="3"/>
        <v>24984</v>
      </c>
      <c r="AO25" s="281">
        <f t="shared" si="3"/>
        <v>3604</v>
      </c>
      <c r="AP25" s="281">
        <f t="shared" si="3"/>
        <v>3934</v>
      </c>
      <c r="AQ25" s="281">
        <f>SUM(AQ19:AQ24)</f>
        <v>0</v>
      </c>
      <c r="AR25" s="281">
        <f>SUM(AR19:AR24)</f>
        <v>0</v>
      </c>
      <c r="AS25" s="281">
        <f t="shared" si="3"/>
        <v>45808</v>
      </c>
      <c r="AT25" s="281">
        <f t="shared" si="3"/>
        <v>59426</v>
      </c>
      <c r="AU25" s="254">
        <f t="shared" si="1"/>
        <v>0</v>
      </c>
      <c r="AV25" s="254">
        <f t="shared" si="1"/>
        <v>0</v>
      </c>
      <c r="AW25" s="254">
        <f t="shared" si="2"/>
        <v>0</v>
      </c>
      <c r="AX25" s="255">
        <f>+'[2]Metas'!S25:S40-S25</f>
        <v>0</v>
      </c>
      <c r="AY25" s="254">
        <f>+'[2]Metas'!T25:T40-T25</f>
        <v>0</v>
      </c>
      <c r="AZ25" s="254">
        <f>+'[2]Metas'!U25:U40-U25</f>
        <v>0</v>
      </c>
      <c r="BA25" s="254">
        <f>+'[2]Metas'!V25:V40-V25</f>
        <v>0</v>
      </c>
      <c r="BB25" s="275"/>
      <c r="BC25" s="276"/>
      <c r="BD25" s="276"/>
      <c r="BE25" s="276"/>
      <c r="BF25" s="276"/>
      <c r="BG25" s="276"/>
      <c r="BK25" s="278"/>
      <c r="BL25" s="278"/>
      <c r="BM25" s="278"/>
      <c r="BN25" s="278"/>
      <c r="BO25" s="278"/>
      <c r="BP25" s="278"/>
      <c r="BQ25" s="278"/>
      <c r="BR25" s="278"/>
      <c r="BS25" s="278"/>
      <c r="BT25" s="278"/>
      <c r="BU25" s="278"/>
      <c r="BV25" s="278"/>
      <c r="BW25" s="278"/>
      <c r="BX25" s="278"/>
      <c r="BY25" s="278"/>
      <c r="BZ25" s="278"/>
      <c r="CA25" s="278"/>
      <c r="CB25" s="278"/>
    </row>
    <row r="26" spans="1:80" s="277" customFormat="1" ht="12.75" customHeight="1">
      <c r="A26" s="261"/>
      <c r="B26" s="262"/>
      <c r="C26" s="262"/>
      <c r="D26" s="262"/>
      <c r="E26" s="262"/>
      <c r="F26" s="262"/>
      <c r="G26" s="263"/>
      <c r="H26" s="264"/>
      <c r="I26" s="265"/>
      <c r="J26" s="266"/>
      <c r="K26" s="267"/>
      <c r="L26" s="267"/>
      <c r="M26" s="268"/>
      <c r="N26" s="269"/>
      <c r="O26" s="270"/>
      <c r="P26" s="270"/>
      <c r="Q26" s="271"/>
      <c r="R26" s="271"/>
      <c r="S26" s="271"/>
      <c r="T26" s="272"/>
      <c r="U26" s="271"/>
      <c r="V26" s="271"/>
      <c r="W26" s="273"/>
      <c r="X26" s="273"/>
      <c r="Y26" s="273"/>
      <c r="Z26" s="273"/>
      <c r="AA26" s="273"/>
      <c r="AB26" s="274" t="s">
        <v>208</v>
      </c>
      <c r="AC26" s="252">
        <f>+'[1]874  Estadist2'!B74</f>
        <v>0</v>
      </c>
      <c r="AD26" s="252">
        <f>+'[1]874  Estadist2'!C74</f>
        <v>0</v>
      </c>
      <c r="AE26" s="252">
        <f>+'[1]874  Estadist2'!D74</f>
        <v>0</v>
      </c>
      <c r="AF26" s="252">
        <f>+'[1]874  Estadist2'!E74</f>
        <v>0</v>
      </c>
      <c r="AG26" s="252">
        <f>+'[1]874  Estadist2'!F74</f>
        <v>0</v>
      </c>
      <c r="AH26" s="252">
        <f>+'[1]874  Estadist2'!G74</f>
        <v>0</v>
      </c>
      <c r="AI26" s="252">
        <f>+'[1]874  Estadist2'!H74</f>
        <v>0</v>
      </c>
      <c r="AJ26" s="252">
        <f>+'[1]874  Estadist2'!I74</f>
        <v>0</v>
      </c>
      <c r="AK26" s="252">
        <f>+'[1]874  Estadist2'!J74</f>
        <v>0</v>
      </c>
      <c r="AL26" s="252">
        <f>+'[1]874  Estadist2'!K74</f>
        <v>0</v>
      </c>
      <c r="AM26" s="252">
        <f>+'[1]874  Estadist2'!L74</f>
        <v>0</v>
      </c>
      <c r="AN26" s="252">
        <f>+'[1]874  Estadist2'!M74</f>
        <v>0</v>
      </c>
      <c r="AO26" s="252">
        <f>+'[1]874  Estadist2'!N74</f>
        <v>0</v>
      </c>
      <c r="AP26" s="252">
        <f>+'[1]874  Estadist2'!O74</f>
        <v>0</v>
      </c>
      <c r="AQ26" s="252">
        <f>+'[1]874  Estadist2'!P74</f>
        <v>0</v>
      </c>
      <c r="AR26" s="252">
        <f>+'[1]874  Estadist2'!Q74</f>
        <v>0</v>
      </c>
      <c r="AS26" s="253">
        <f aca="true" t="shared" si="4" ref="AS26:AT32">+AC26+AE26+AG26+AI26+AK26+AM26+AO26+AQ26</f>
        <v>0</v>
      </c>
      <c r="AT26" s="253">
        <f t="shared" si="4"/>
        <v>0</v>
      </c>
      <c r="AU26" s="254">
        <f t="shared" si="1"/>
        <v>0</v>
      </c>
      <c r="AV26" s="254">
        <f t="shared" si="1"/>
        <v>0</v>
      </c>
      <c r="AW26" s="254">
        <f t="shared" si="2"/>
        <v>0</v>
      </c>
      <c r="AX26" s="255">
        <f>+'[2]Metas'!S26:S41-S26</f>
        <v>0</v>
      </c>
      <c r="AY26" s="254">
        <f>+'[2]Metas'!T26:T41-T26</f>
        <v>0</v>
      </c>
      <c r="AZ26" s="254">
        <f>+'[2]Metas'!U26:U41-U26</f>
        <v>0</v>
      </c>
      <c r="BA26" s="254">
        <f>+'[2]Metas'!V26:V41-V26</f>
        <v>0</v>
      </c>
      <c r="BB26" s="275"/>
      <c r="BC26" s="276"/>
      <c r="BD26" s="276"/>
      <c r="BE26" s="276"/>
      <c r="BF26" s="276"/>
      <c r="BG26" s="276"/>
      <c r="BK26" s="278"/>
      <c r="BL26" s="278"/>
      <c r="BM26" s="278"/>
      <c r="BN26" s="278"/>
      <c r="BO26" s="278"/>
      <c r="BP26" s="278"/>
      <c r="BQ26" s="278"/>
      <c r="BR26" s="278"/>
      <c r="BS26" s="278"/>
      <c r="BT26" s="278"/>
      <c r="BU26" s="278"/>
      <c r="BV26" s="278"/>
      <c r="BW26" s="278"/>
      <c r="BX26" s="278"/>
      <c r="BY26" s="278"/>
      <c r="BZ26" s="278"/>
      <c r="CA26" s="278"/>
      <c r="CB26" s="278"/>
    </row>
    <row r="27" spans="1:80" s="277" customFormat="1" ht="12.75" customHeight="1">
      <c r="A27" s="261"/>
      <c r="B27" s="262"/>
      <c r="C27" s="262"/>
      <c r="D27" s="262"/>
      <c r="E27" s="262"/>
      <c r="F27" s="262"/>
      <c r="G27" s="263"/>
      <c r="H27" s="264"/>
      <c r="I27" s="265"/>
      <c r="J27" s="266"/>
      <c r="K27" s="267"/>
      <c r="L27" s="267"/>
      <c r="M27" s="268"/>
      <c r="N27" s="269"/>
      <c r="O27" s="270"/>
      <c r="P27" s="270"/>
      <c r="Q27" s="271"/>
      <c r="R27" s="271"/>
      <c r="S27" s="271"/>
      <c r="T27" s="272"/>
      <c r="U27" s="271"/>
      <c r="V27" s="271"/>
      <c r="W27" s="273"/>
      <c r="X27" s="273"/>
      <c r="Y27" s="273"/>
      <c r="Z27" s="273"/>
      <c r="AA27" s="273"/>
      <c r="AB27" s="274" t="s">
        <v>209</v>
      </c>
      <c r="AC27" s="252">
        <f>+'[1]874  Estadist2'!B75</f>
        <v>15</v>
      </c>
      <c r="AD27" s="252">
        <f>+'[1]874  Estadist2'!C75</f>
        <v>15</v>
      </c>
      <c r="AE27" s="252">
        <f>+'[1]874  Estadist2'!D75</f>
        <v>122</v>
      </c>
      <c r="AF27" s="252">
        <f>+'[1]874  Estadist2'!E75</f>
        <v>138</v>
      </c>
      <c r="AG27" s="252">
        <f>+'[1]874  Estadist2'!F75</f>
        <v>475</v>
      </c>
      <c r="AH27" s="252">
        <f>+'[1]874  Estadist2'!G75</f>
        <v>431</v>
      </c>
      <c r="AI27" s="252">
        <f>+'[1]874  Estadist2'!H75</f>
        <v>269</v>
      </c>
      <c r="AJ27" s="252">
        <f>+'[1]874  Estadist2'!I75</f>
        <v>269</v>
      </c>
      <c r="AK27" s="252">
        <f>+'[1]874  Estadist2'!J75</f>
        <v>425</v>
      </c>
      <c r="AL27" s="252">
        <f>+'[1]874  Estadist2'!K75</f>
        <v>450</v>
      </c>
      <c r="AM27" s="252">
        <f>+'[1]874  Estadist2'!L75</f>
        <v>1126</v>
      </c>
      <c r="AN27" s="252">
        <f>+'[1]874  Estadist2'!M75</f>
        <v>1236</v>
      </c>
      <c r="AO27" s="252">
        <f>+'[1]874  Estadist2'!N75</f>
        <v>238</v>
      </c>
      <c r="AP27" s="252">
        <f>+'[1]874  Estadist2'!O75</f>
        <v>280</v>
      </c>
      <c r="AQ27" s="252">
        <f>+'[1]874  Estadist2'!P75</f>
        <v>0</v>
      </c>
      <c r="AR27" s="252">
        <f>+'[1]874  Estadist2'!Q75</f>
        <v>0</v>
      </c>
      <c r="AS27" s="253">
        <f t="shared" si="4"/>
        <v>2670</v>
      </c>
      <c r="AT27" s="253">
        <f t="shared" si="4"/>
        <v>2819</v>
      </c>
      <c r="AU27" s="254">
        <f t="shared" si="1"/>
        <v>0</v>
      </c>
      <c r="AV27" s="254">
        <f t="shared" si="1"/>
        <v>0</v>
      </c>
      <c r="AW27" s="254">
        <f t="shared" si="2"/>
        <v>0</v>
      </c>
      <c r="AX27" s="255">
        <f>+'[2]Metas'!S27:S42-S27</f>
        <v>0</v>
      </c>
      <c r="AY27" s="254">
        <f>+'[2]Metas'!T27:T42-T27</f>
        <v>0</v>
      </c>
      <c r="AZ27" s="254">
        <f>+'[2]Metas'!U27:U42-U27</f>
        <v>0</v>
      </c>
      <c r="BA27" s="254">
        <f>+'[2]Metas'!V27:V42-V27</f>
        <v>0</v>
      </c>
      <c r="BB27" s="275"/>
      <c r="BC27" s="276"/>
      <c r="BD27" s="276"/>
      <c r="BE27" s="276"/>
      <c r="BF27" s="276"/>
      <c r="BG27" s="276"/>
      <c r="BK27" s="278"/>
      <c r="BL27" s="278"/>
      <c r="BM27" s="278"/>
      <c r="BN27" s="278"/>
      <c r="BO27" s="278"/>
      <c r="BP27" s="278"/>
      <c r="BQ27" s="278"/>
      <c r="BR27" s="278"/>
      <c r="BS27" s="278"/>
      <c r="BT27" s="278"/>
      <c r="BU27" s="278"/>
      <c r="BV27" s="278"/>
      <c r="BW27" s="278"/>
      <c r="BX27" s="278"/>
      <c r="BY27" s="278"/>
      <c r="BZ27" s="278"/>
      <c r="CA27" s="278"/>
      <c r="CB27" s="278"/>
    </row>
    <row r="28" spans="1:80" s="277" customFormat="1" ht="12.75" customHeight="1">
      <c r="A28" s="261"/>
      <c r="B28" s="262"/>
      <c r="C28" s="262"/>
      <c r="D28" s="262"/>
      <c r="E28" s="262"/>
      <c r="F28" s="262"/>
      <c r="G28" s="263"/>
      <c r="H28" s="264"/>
      <c r="I28" s="265"/>
      <c r="J28" s="266"/>
      <c r="K28" s="267"/>
      <c r="L28" s="267"/>
      <c r="M28" s="268"/>
      <c r="N28" s="269"/>
      <c r="O28" s="270"/>
      <c r="P28" s="270"/>
      <c r="Q28" s="271"/>
      <c r="R28" s="271"/>
      <c r="S28" s="271"/>
      <c r="T28" s="272"/>
      <c r="U28" s="271"/>
      <c r="V28" s="271"/>
      <c r="W28" s="273"/>
      <c r="X28" s="273"/>
      <c r="Y28" s="273"/>
      <c r="Z28" s="273"/>
      <c r="AA28" s="273"/>
      <c r="AB28" s="279" t="s">
        <v>210</v>
      </c>
      <c r="AC28" s="252">
        <f>+'[1]874  Estadist2'!B76</f>
        <v>0</v>
      </c>
      <c r="AD28" s="252">
        <f>+'[1]874  Estadist2'!C76</f>
        <v>0</v>
      </c>
      <c r="AE28" s="252">
        <f>+'[1]874  Estadist2'!D76</f>
        <v>2</v>
      </c>
      <c r="AF28" s="252">
        <f>+'[1]874  Estadist2'!E76</f>
        <v>3</v>
      </c>
      <c r="AG28" s="252">
        <f>+'[1]874  Estadist2'!F76</f>
        <v>10</v>
      </c>
      <c r="AH28" s="252">
        <f>+'[1]874  Estadist2'!G76</f>
        <v>9</v>
      </c>
      <c r="AI28" s="252">
        <f>+'[1]874  Estadist2'!H76</f>
        <v>7</v>
      </c>
      <c r="AJ28" s="252">
        <f>+'[1]874  Estadist2'!I76</f>
        <v>8</v>
      </c>
      <c r="AK28" s="252">
        <f>+'[1]874  Estadist2'!J76</f>
        <v>19</v>
      </c>
      <c r="AL28" s="252">
        <f>+'[1]874  Estadist2'!K76</f>
        <v>10</v>
      </c>
      <c r="AM28" s="252">
        <f>+'[1]874  Estadist2'!L76</f>
        <v>33</v>
      </c>
      <c r="AN28" s="252">
        <f>+'[1]874  Estadist2'!M76</f>
        <v>35</v>
      </c>
      <c r="AO28" s="252">
        <f>+'[1]874  Estadist2'!N76</f>
        <v>6</v>
      </c>
      <c r="AP28" s="252">
        <f>+'[1]874  Estadist2'!O76</f>
        <v>9</v>
      </c>
      <c r="AQ28" s="252">
        <f>+'[1]874  Estadist2'!P76</f>
        <v>0</v>
      </c>
      <c r="AR28" s="252">
        <f>+'[1]874  Estadist2'!Q76</f>
        <v>0</v>
      </c>
      <c r="AS28" s="253">
        <f t="shared" si="4"/>
        <v>77</v>
      </c>
      <c r="AT28" s="253">
        <f t="shared" si="4"/>
        <v>74</v>
      </c>
      <c r="AU28" s="254">
        <f t="shared" si="1"/>
        <v>0</v>
      </c>
      <c r="AV28" s="254">
        <f t="shared" si="1"/>
        <v>0</v>
      </c>
      <c r="AW28" s="254">
        <f t="shared" si="2"/>
        <v>0</v>
      </c>
      <c r="AX28" s="255">
        <f>+'[2]Metas'!S28:S43-S28</f>
        <v>0</v>
      </c>
      <c r="AY28" s="254">
        <f>+'[2]Metas'!T28:T43-T28</f>
        <v>0</v>
      </c>
      <c r="AZ28" s="254">
        <f>+'[2]Metas'!U28:U43-U28</f>
        <v>0</v>
      </c>
      <c r="BA28" s="254">
        <f>+'[2]Metas'!V28:V43-V28</f>
        <v>0</v>
      </c>
      <c r="BB28" s="275"/>
      <c r="BC28" s="276"/>
      <c r="BD28" s="276"/>
      <c r="BE28" s="276"/>
      <c r="BF28" s="276"/>
      <c r="BG28" s="276"/>
      <c r="BK28" s="278"/>
      <c r="BL28" s="278"/>
      <c r="BM28" s="278"/>
      <c r="BN28" s="278"/>
      <c r="BO28" s="278"/>
      <c r="BP28" s="278"/>
      <c r="BQ28" s="278"/>
      <c r="BR28" s="278"/>
      <c r="BS28" s="278"/>
      <c r="BT28" s="278"/>
      <c r="BU28" s="278"/>
      <c r="BV28" s="278"/>
      <c r="BW28" s="278"/>
      <c r="BX28" s="278"/>
      <c r="BY28" s="278"/>
      <c r="BZ28" s="278"/>
      <c r="CA28" s="278"/>
      <c r="CB28" s="278"/>
    </row>
    <row r="29" spans="1:80" s="277" customFormat="1" ht="12.75" customHeight="1">
      <c r="A29" s="261"/>
      <c r="B29" s="262"/>
      <c r="C29" s="262"/>
      <c r="D29" s="262"/>
      <c r="E29" s="262"/>
      <c r="F29" s="262"/>
      <c r="G29" s="263"/>
      <c r="H29" s="264"/>
      <c r="I29" s="265"/>
      <c r="J29" s="266"/>
      <c r="K29" s="267"/>
      <c r="L29" s="267"/>
      <c r="M29" s="268"/>
      <c r="N29" s="269"/>
      <c r="O29" s="270"/>
      <c r="P29" s="270"/>
      <c r="Q29" s="271"/>
      <c r="R29" s="271"/>
      <c r="S29" s="271"/>
      <c r="T29" s="272"/>
      <c r="U29" s="271"/>
      <c r="V29" s="271"/>
      <c r="W29" s="273"/>
      <c r="X29" s="273"/>
      <c r="Y29" s="273"/>
      <c r="Z29" s="273"/>
      <c r="AA29" s="273"/>
      <c r="AB29" s="279" t="s">
        <v>211</v>
      </c>
      <c r="AC29" s="252">
        <f>+'[1]874  Estadist2'!B77</f>
        <v>0</v>
      </c>
      <c r="AD29" s="252">
        <f>+'[1]874  Estadist2'!C77</f>
        <v>0</v>
      </c>
      <c r="AE29" s="252">
        <f>+'[1]874  Estadist2'!D77</f>
        <v>0</v>
      </c>
      <c r="AF29" s="252">
        <f>+'[1]874  Estadist2'!E77</f>
        <v>0</v>
      </c>
      <c r="AG29" s="252">
        <f>+'[1]874  Estadist2'!F77</f>
        <v>0</v>
      </c>
      <c r="AH29" s="252">
        <f>+'[1]874  Estadist2'!G77</f>
        <v>0</v>
      </c>
      <c r="AI29" s="252">
        <f>+'[1]874  Estadist2'!H77</f>
        <v>0</v>
      </c>
      <c r="AJ29" s="252">
        <f>+'[1]874  Estadist2'!I77</f>
        <v>0</v>
      </c>
      <c r="AK29" s="252">
        <f>+'[1]874  Estadist2'!J77</f>
        <v>0</v>
      </c>
      <c r="AL29" s="252">
        <f>+'[1]874  Estadist2'!K77</f>
        <v>0</v>
      </c>
      <c r="AM29" s="252">
        <f>+'[1]874  Estadist2'!L77</f>
        <v>0</v>
      </c>
      <c r="AN29" s="252">
        <f>+'[1]874  Estadist2'!M77</f>
        <v>0</v>
      </c>
      <c r="AO29" s="252">
        <f>+'[1]874  Estadist2'!N77</f>
        <v>0</v>
      </c>
      <c r="AP29" s="252">
        <f>+'[1]874  Estadist2'!O77</f>
        <v>0</v>
      </c>
      <c r="AQ29" s="252">
        <f>+'[1]874  Estadist2'!P77</f>
        <v>0</v>
      </c>
      <c r="AR29" s="252">
        <f>+'[1]874  Estadist2'!Q77</f>
        <v>0</v>
      </c>
      <c r="AS29" s="253">
        <f t="shared" si="4"/>
        <v>0</v>
      </c>
      <c r="AT29" s="253">
        <f t="shared" si="4"/>
        <v>0</v>
      </c>
      <c r="AU29" s="254">
        <f t="shared" si="1"/>
        <v>0</v>
      </c>
      <c r="AV29" s="254">
        <f t="shared" si="1"/>
        <v>0</v>
      </c>
      <c r="AW29" s="254">
        <f t="shared" si="2"/>
        <v>0</v>
      </c>
      <c r="AX29" s="255">
        <f>+'[2]Metas'!S29:S44-S29</f>
        <v>0</v>
      </c>
      <c r="AY29" s="254">
        <f>+'[2]Metas'!T29:T44-T29</f>
        <v>0</v>
      </c>
      <c r="AZ29" s="254">
        <f>+'[2]Metas'!U29:U44-U29</f>
        <v>0</v>
      </c>
      <c r="BA29" s="254">
        <f>+'[2]Metas'!V29:V44-V29</f>
        <v>0</v>
      </c>
      <c r="BB29" s="275"/>
      <c r="BC29" s="276"/>
      <c r="BD29" s="276"/>
      <c r="BE29" s="276"/>
      <c r="BF29" s="276"/>
      <c r="BG29" s="276"/>
      <c r="BK29" s="278"/>
      <c r="BL29" s="278"/>
      <c r="BM29" s="278"/>
      <c r="BN29" s="278"/>
      <c r="BO29" s="278"/>
      <c r="BP29" s="278"/>
      <c r="BQ29" s="278"/>
      <c r="BR29" s="278"/>
      <c r="BS29" s="278"/>
      <c r="BT29" s="278"/>
      <c r="BU29" s="278"/>
      <c r="BV29" s="278"/>
      <c r="BW29" s="278"/>
      <c r="BX29" s="278"/>
      <c r="BY29" s="278"/>
      <c r="BZ29" s="278"/>
      <c r="CA29" s="278"/>
      <c r="CB29" s="278"/>
    </row>
    <row r="30" spans="1:80" s="277" customFormat="1" ht="12.75" customHeight="1">
      <c r="A30" s="261"/>
      <c r="B30" s="262"/>
      <c r="C30" s="262"/>
      <c r="D30" s="262"/>
      <c r="E30" s="262"/>
      <c r="F30" s="262"/>
      <c r="G30" s="263"/>
      <c r="H30" s="264"/>
      <c r="I30" s="265"/>
      <c r="J30" s="266"/>
      <c r="K30" s="267"/>
      <c r="L30" s="267"/>
      <c r="M30" s="268"/>
      <c r="N30" s="269"/>
      <c r="O30" s="270"/>
      <c r="P30" s="270"/>
      <c r="Q30" s="271"/>
      <c r="R30" s="271"/>
      <c r="S30" s="271"/>
      <c r="T30" s="272"/>
      <c r="U30" s="271"/>
      <c r="V30" s="271"/>
      <c r="W30" s="273"/>
      <c r="X30" s="273"/>
      <c r="Y30" s="273"/>
      <c r="Z30" s="273"/>
      <c r="AA30" s="273"/>
      <c r="AB30" s="279" t="s">
        <v>212</v>
      </c>
      <c r="AC30" s="252">
        <f>+'[1]874  Estadist2'!B78</f>
        <v>0</v>
      </c>
      <c r="AD30" s="252">
        <f>+'[1]874  Estadist2'!C78</f>
        <v>0</v>
      </c>
      <c r="AE30" s="252">
        <f>+'[1]874  Estadist2'!D78</f>
        <v>0</v>
      </c>
      <c r="AF30" s="252">
        <f>+'[1]874  Estadist2'!E78</f>
        <v>0</v>
      </c>
      <c r="AG30" s="252">
        <f>+'[1]874  Estadist2'!F78</f>
        <v>0</v>
      </c>
      <c r="AH30" s="252">
        <f>+'[1]874  Estadist2'!G78</f>
        <v>0</v>
      </c>
      <c r="AI30" s="252">
        <f>+'[1]874  Estadist2'!H78</f>
        <v>0</v>
      </c>
      <c r="AJ30" s="252">
        <f>+'[1]874  Estadist2'!I78</f>
        <v>0</v>
      </c>
      <c r="AK30" s="252">
        <f>+'[1]874  Estadist2'!J78</f>
        <v>0</v>
      </c>
      <c r="AL30" s="252">
        <f>+'[1]874  Estadist2'!K78</f>
        <v>0</v>
      </c>
      <c r="AM30" s="252">
        <f>+'[1]874  Estadist2'!L78</f>
        <v>0</v>
      </c>
      <c r="AN30" s="252">
        <f>+'[1]874  Estadist2'!M78</f>
        <v>0</v>
      </c>
      <c r="AO30" s="252">
        <f>+'[1]874  Estadist2'!N78</f>
        <v>0</v>
      </c>
      <c r="AP30" s="252">
        <f>+'[1]874  Estadist2'!O78</f>
        <v>0</v>
      </c>
      <c r="AQ30" s="252">
        <f>+'[1]874  Estadist2'!P78</f>
        <v>0</v>
      </c>
      <c r="AR30" s="252">
        <f>+'[1]874  Estadist2'!Q78</f>
        <v>0</v>
      </c>
      <c r="AS30" s="253">
        <f t="shared" si="4"/>
        <v>0</v>
      </c>
      <c r="AT30" s="253">
        <f t="shared" si="4"/>
        <v>0</v>
      </c>
      <c r="AU30" s="254">
        <f t="shared" si="1"/>
        <v>0</v>
      </c>
      <c r="AV30" s="254">
        <f t="shared" si="1"/>
        <v>0</v>
      </c>
      <c r="AW30" s="254">
        <f t="shared" si="2"/>
        <v>0</v>
      </c>
      <c r="AX30" s="255">
        <f>+'[2]Metas'!S30:S45-S30</f>
        <v>0</v>
      </c>
      <c r="AY30" s="254">
        <f>+'[2]Metas'!T30:T45-T30</f>
        <v>0</v>
      </c>
      <c r="AZ30" s="254">
        <f>+'[2]Metas'!U30:U45-U30</f>
        <v>0</v>
      </c>
      <c r="BA30" s="254">
        <f>+'[2]Metas'!V30:V45-V30</f>
        <v>0</v>
      </c>
      <c r="BB30" s="275"/>
      <c r="BC30" s="276"/>
      <c r="BD30" s="276"/>
      <c r="BE30" s="276"/>
      <c r="BF30" s="276"/>
      <c r="BG30" s="276"/>
      <c r="BK30" s="278"/>
      <c r="BL30" s="278"/>
      <c r="BM30" s="278"/>
      <c r="BN30" s="278"/>
      <c r="BO30" s="278"/>
      <c r="BP30" s="278"/>
      <c r="BQ30" s="278"/>
      <c r="BR30" s="278"/>
      <c r="BS30" s="278"/>
      <c r="BT30" s="278"/>
      <c r="BU30" s="278"/>
      <c r="BV30" s="278"/>
      <c r="BW30" s="278"/>
      <c r="BX30" s="278"/>
      <c r="BY30" s="278"/>
      <c r="BZ30" s="278"/>
      <c r="CA30" s="278"/>
      <c r="CB30" s="278"/>
    </row>
    <row r="31" spans="1:80" s="277" customFormat="1" ht="12.75" customHeight="1">
      <c r="A31" s="261"/>
      <c r="B31" s="262"/>
      <c r="C31" s="262"/>
      <c r="D31" s="262"/>
      <c r="E31" s="262"/>
      <c r="F31" s="262"/>
      <c r="G31" s="263"/>
      <c r="H31" s="264"/>
      <c r="I31" s="265"/>
      <c r="J31" s="266"/>
      <c r="K31" s="267"/>
      <c r="L31" s="267"/>
      <c r="M31" s="268"/>
      <c r="N31" s="269"/>
      <c r="O31" s="270"/>
      <c r="P31" s="270"/>
      <c r="Q31" s="271"/>
      <c r="R31" s="271"/>
      <c r="S31" s="271"/>
      <c r="T31" s="272"/>
      <c r="U31" s="271"/>
      <c r="V31" s="271"/>
      <c r="W31" s="273"/>
      <c r="X31" s="273"/>
      <c r="Y31" s="273"/>
      <c r="Z31" s="273"/>
      <c r="AA31" s="273"/>
      <c r="AB31" s="279" t="s">
        <v>213</v>
      </c>
      <c r="AC31" s="252">
        <f>+'[1]874  Estadist2'!B79</f>
        <v>0</v>
      </c>
      <c r="AD31" s="252">
        <f>+'[1]874  Estadist2'!C79</f>
        <v>0</v>
      </c>
      <c r="AE31" s="252">
        <f>+'[1]874  Estadist2'!D79</f>
        <v>0</v>
      </c>
      <c r="AF31" s="252">
        <f>+'[1]874  Estadist2'!E79</f>
        <v>0</v>
      </c>
      <c r="AG31" s="252">
        <f>+'[1]874  Estadist2'!F79</f>
        <v>0</v>
      </c>
      <c r="AH31" s="252">
        <f>+'[1]874  Estadist2'!G79</f>
        <v>0</v>
      </c>
      <c r="AI31" s="252">
        <f>+'[1]874  Estadist2'!H79</f>
        <v>0</v>
      </c>
      <c r="AJ31" s="252">
        <f>+'[1]874  Estadist2'!I79</f>
        <v>0</v>
      </c>
      <c r="AK31" s="252">
        <f>+'[1]874  Estadist2'!J79</f>
        <v>0</v>
      </c>
      <c r="AL31" s="252">
        <f>+'[1]874  Estadist2'!K79</f>
        <v>0</v>
      </c>
      <c r="AM31" s="252">
        <f>+'[1]874  Estadist2'!L79</f>
        <v>0</v>
      </c>
      <c r="AN31" s="252">
        <f>+'[1]874  Estadist2'!M79</f>
        <v>0</v>
      </c>
      <c r="AO31" s="252">
        <f>+'[1]874  Estadist2'!N79</f>
        <v>0</v>
      </c>
      <c r="AP31" s="252">
        <f>+'[1]874  Estadist2'!O79</f>
        <v>0</v>
      </c>
      <c r="AQ31" s="252">
        <f>+'[1]874  Estadist2'!P79</f>
        <v>0</v>
      </c>
      <c r="AR31" s="252">
        <f>+'[1]874  Estadist2'!Q79</f>
        <v>0</v>
      </c>
      <c r="AS31" s="253">
        <f t="shared" si="4"/>
        <v>0</v>
      </c>
      <c r="AT31" s="253">
        <f t="shared" si="4"/>
        <v>0</v>
      </c>
      <c r="AU31" s="254">
        <f t="shared" si="1"/>
        <v>0</v>
      </c>
      <c r="AV31" s="254">
        <f t="shared" si="1"/>
        <v>0</v>
      </c>
      <c r="AW31" s="254">
        <f t="shared" si="2"/>
        <v>0</v>
      </c>
      <c r="AX31" s="255">
        <f>+'[2]Metas'!S31:S46-S31</f>
        <v>0</v>
      </c>
      <c r="AY31" s="254">
        <f>+'[2]Metas'!T31:T46-T31</f>
        <v>0</v>
      </c>
      <c r="AZ31" s="254">
        <f>+'[2]Metas'!U31:U46-U31</f>
        <v>0</v>
      </c>
      <c r="BA31" s="254">
        <f>+'[2]Metas'!V31:V46-V31</f>
        <v>0</v>
      </c>
      <c r="BB31" s="275"/>
      <c r="BC31" s="276"/>
      <c r="BD31" s="276"/>
      <c r="BE31" s="276"/>
      <c r="BF31" s="276"/>
      <c r="BG31" s="276"/>
      <c r="BK31" s="278"/>
      <c r="BL31" s="278"/>
      <c r="BM31" s="278"/>
      <c r="BN31" s="278"/>
      <c r="BO31" s="278"/>
      <c r="BP31" s="278"/>
      <c r="BQ31" s="278"/>
      <c r="BR31" s="278"/>
      <c r="BS31" s="278"/>
      <c r="BT31" s="278"/>
      <c r="BU31" s="278"/>
      <c r="BV31" s="278"/>
      <c r="BW31" s="278"/>
      <c r="BX31" s="278"/>
      <c r="BY31" s="278"/>
      <c r="BZ31" s="278"/>
      <c r="CA31" s="278"/>
      <c r="CB31" s="278"/>
    </row>
    <row r="32" spans="1:80" s="277" customFormat="1" ht="12.75" customHeight="1">
      <c r="A32" s="261"/>
      <c r="B32" s="262"/>
      <c r="C32" s="262"/>
      <c r="D32" s="262"/>
      <c r="E32" s="262"/>
      <c r="F32" s="262"/>
      <c r="G32" s="263"/>
      <c r="H32" s="264"/>
      <c r="I32" s="265"/>
      <c r="J32" s="266"/>
      <c r="K32" s="267"/>
      <c r="L32" s="267"/>
      <c r="M32" s="268"/>
      <c r="N32" s="269"/>
      <c r="O32" s="270"/>
      <c r="P32" s="270"/>
      <c r="Q32" s="271"/>
      <c r="R32" s="271"/>
      <c r="S32" s="271"/>
      <c r="T32" s="272"/>
      <c r="U32" s="271"/>
      <c r="V32" s="271"/>
      <c r="W32" s="273"/>
      <c r="X32" s="273"/>
      <c r="Y32" s="273"/>
      <c r="Z32" s="273"/>
      <c r="AA32" s="273"/>
      <c r="AB32" s="279" t="s">
        <v>214</v>
      </c>
      <c r="AC32" s="252">
        <f>+'[1]874  Estadist2'!B80</f>
        <v>7952</v>
      </c>
      <c r="AD32" s="252">
        <f>+'[1]874  Estadist2'!C80</f>
        <v>7642</v>
      </c>
      <c r="AE32" s="252">
        <f>+'[1]874  Estadist2'!D80</f>
        <v>43674</v>
      </c>
      <c r="AF32" s="252">
        <f>+'[1]874  Estadist2'!E80</f>
        <v>42183</v>
      </c>
      <c r="AG32" s="252">
        <f>+'[1]874  Estadist2'!F80</f>
        <v>80540</v>
      </c>
      <c r="AH32" s="252">
        <f>+'[1]874  Estadist2'!G80</f>
        <v>76450</v>
      </c>
      <c r="AI32" s="252">
        <f>+'[1]874  Estadist2'!H80</f>
        <v>51435</v>
      </c>
      <c r="AJ32" s="252">
        <f>+'[1]874  Estadist2'!I80</f>
        <v>49556</v>
      </c>
      <c r="AK32" s="252">
        <f>+'[1]874  Estadist2'!J80</f>
        <v>87632</v>
      </c>
      <c r="AL32" s="252">
        <f>+'[1]874  Estadist2'!K80</f>
        <v>93327</v>
      </c>
      <c r="AM32" s="252">
        <f>+'[1]874  Estadist2'!L80</f>
        <v>218286</v>
      </c>
      <c r="AN32" s="252">
        <f>+'[1]874  Estadist2'!M80</f>
        <v>266879</v>
      </c>
      <c r="AO32" s="252">
        <f>+'[1]874  Estadist2'!N80</f>
        <v>65859</v>
      </c>
      <c r="AP32" s="252">
        <f>+'[1]874  Estadist2'!O80</f>
        <v>90501</v>
      </c>
      <c r="AQ32" s="252">
        <f>+'[1]874  Estadist2'!P80</f>
        <v>0</v>
      </c>
      <c r="AR32" s="252">
        <f>+'[1]874  Estadist2'!Q80</f>
        <v>0</v>
      </c>
      <c r="AS32" s="253">
        <f t="shared" si="4"/>
        <v>555378</v>
      </c>
      <c r="AT32" s="253">
        <f t="shared" si="4"/>
        <v>626538</v>
      </c>
      <c r="AU32" s="254">
        <f t="shared" si="1"/>
        <v>0</v>
      </c>
      <c r="AV32" s="254">
        <f t="shared" si="1"/>
        <v>0</v>
      </c>
      <c r="AW32" s="254">
        <f t="shared" si="2"/>
        <v>0</v>
      </c>
      <c r="AX32" s="255">
        <f>+'[2]Metas'!S32:S47-S32</f>
        <v>0</v>
      </c>
      <c r="AY32" s="254">
        <f>+'[2]Metas'!T32:T47-T32</f>
        <v>0</v>
      </c>
      <c r="AZ32" s="254">
        <f>+'[2]Metas'!U32:U47-U32</f>
        <v>0</v>
      </c>
      <c r="BA32" s="254">
        <f>+'[2]Metas'!V32:V47-V32</f>
        <v>0</v>
      </c>
      <c r="BB32" s="275"/>
      <c r="BC32" s="276"/>
      <c r="BD32" s="276"/>
      <c r="BE32" s="276"/>
      <c r="BF32" s="276"/>
      <c r="BG32" s="276"/>
      <c r="BK32" s="278"/>
      <c r="BL32" s="278"/>
      <c r="BM32" s="278"/>
      <c r="BN32" s="278"/>
      <c r="BO32" s="278"/>
      <c r="BP32" s="278"/>
      <c r="BQ32" s="278"/>
      <c r="BR32" s="278"/>
      <c r="BS32" s="278"/>
      <c r="BT32" s="278"/>
      <c r="BU32" s="278"/>
      <c r="BV32" s="278"/>
      <c r="BW32" s="278"/>
      <c r="BX32" s="278"/>
      <c r="BY32" s="278"/>
      <c r="BZ32" s="278"/>
      <c r="CA32" s="278"/>
      <c r="CB32" s="278"/>
    </row>
    <row r="33" spans="1:80" s="277" customFormat="1" ht="12.75" customHeight="1">
      <c r="A33" s="261"/>
      <c r="B33" s="262"/>
      <c r="C33" s="262"/>
      <c r="D33" s="262"/>
      <c r="E33" s="262"/>
      <c r="F33" s="262"/>
      <c r="G33" s="263"/>
      <c r="H33" s="264"/>
      <c r="I33" s="265"/>
      <c r="J33" s="266"/>
      <c r="K33" s="267"/>
      <c r="L33" s="267"/>
      <c r="M33" s="268"/>
      <c r="N33" s="269"/>
      <c r="O33" s="270"/>
      <c r="P33" s="270"/>
      <c r="Q33" s="271"/>
      <c r="R33" s="271"/>
      <c r="S33" s="271"/>
      <c r="T33" s="272"/>
      <c r="U33" s="271"/>
      <c r="V33" s="271"/>
      <c r="W33" s="273"/>
      <c r="X33" s="273"/>
      <c r="Y33" s="273"/>
      <c r="Z33" s="273"/>
      <c r="AA33" s="273"/>
      <c r="AB33" s="280" t="s">
        <v>215</v>
      </c>
      <c r="AC33" s="281">
        <f aca="true" t="shared" si="5" ref="AC33:AT33">SUM(AC27:AC32)+IF(AC25=0,AC26,AC25)</f>
        <v>8811</v>
      </c>
      <c r="AD33" s="281">
        <f t="shared" si="5"/>
        <v>8438</v>
      </c>
      <c r="AE33" s="281">
        <f t="shared" si="5"/>
        <v>48664</v>
      </c>
      <c r="AF33" s="281">
        <f t="shared" si="5"/>
        <v>46779</v>
      </c>
      <c r="AG33" s="281">
        <f t="shared" si="5"/>
        <v>90935</v>
      </c>
      <c r="AH33" s="281">
        <f t="shared" si="5"/>
        <v>86322</v>
      </c>
      <c r="AI33" s="281">
        <f t="shared" si="5"/>
        <v>57275</v>
      </c>
      <c r="AJ33" s="281">
        <f t="shared" si="5"/>
        <v>55384</v>
      </c>
      <c r="AK33" s="281">
        <f t="shared" si="5"/>
        <v>95331</v>
      </c>
      <c r="AL33" s="281">
        <f t="shared" si="5"/>
        <v>104076</v>
      </c>
      <c r="AM33" s="281">
        <f t="shared" si="5"/>
        <v>233210</v>
      </c>
      <c r="AN33" s="281">
        <f t="shared" si="5"/>
        <v>293134</v>
      </c>
      <c r="AO33" s="281">
        <f t="shared" si="5"/>
        <v>69707</v>
      </c>
      <c r="AP33" s="281">
        <f t="shared" si="5"/>
        <v>94724</v>
      </c>
      <c r="AQ33" s="281">
        <f>SUM(AQ27:AQ32)+IF(AQ25=0,AQ26,AQ25)</f>
        <v>0</v>
      </c>
      <c r="AR33" s="281">
        <f>SUM(AR27:AR32)+IF(AR25=0,AR26,AR25)</f>
        <v>0</v>
      </c>
      <c r="AS33" s="281">
        <f t="shared" si="5"/>
        <v>603933</v>
      </c>
      <c r="AT33" s="282">
        <f t="shared" si="5"/>
        <v>688857</v>
      </c>
      <c r="AU33" s="254">
        <f t="shared" si="1"/>
        <v>0</v>
      </c>
      <c r="AV33" s="254">
        <f t="shared" si="1"/>
        <v>0</v>
      </c>
      <c r="AW33" s="254">
        <f t="shared" si="2"/>
        <v>0</v>
      </c>
      <c r="AX33" s="255">
        <f>+'[2]Metas'!S33:S48-S33</f>
        <v>0</v>
      </c>
      <c r="AY33" s="254">
        <f>+'[2]Metas'!T33:T48-T33</f>
        <v>0</v>
      </c>
      <c r="AZ33" s="254">
        <f>+'[2]Metas'!U33:U48-U33</f>
        <v>0</v>
      </c>
      <c r="BA33" s="254">
        <f>+'[2]Metas'!V33:V48-V33</f>
        <v>0</v>
      </c>
      <c r="BB33" s="275"/>
      <c r="BC33" s="276"/>
      <c r="BD33" s="276"/>
      <c r="BE33" s="276"/>
      <c r="BF33" s="276"/>
      <c r="BG33" s="276"/>
      <c r="BK33" s="278"/>
      <c r="BL33" s="278"/>
      <c r="BM33" s="278"/>
      <c r="BN33" s="278"/>
      <c r="BO33" s="278"/>
      <c r="BP33" s="278"/>
      <c r="BQ33" s="278"/>
      <c r="BR33" s="278"/>
      <c r="BS33" s="278"/>
      <c r="BT33" s="278"/>
      <c r="BU33" s="278"/>
      <c r="BV33" s="278"/>
      <c r="BW33" s="278"/>
      <c r="BX33" s="278"/>
      <c r="BY33" s="278"/>
      <c r="BZ33" s="278"/>
      <c r="CA33" s="278"/>
      <c r="CB33" s="278"/>
    </row>
    <row r="34" spans="1:80" s="302" customFormat="1" ht="12.75" customHeight="1" thickBot="1">
      <c r="A34" s="283"/>
      <c r="B34" s="284"/>
      <c r="C34" s="284"/>
      <c r="D34" s="284"/>
      <c r="E34" s="284"/>
      <c r="F34" s="284"/>
      <c r="G34" s="285"/>
      <c r="H34" s="286"/>
      <c r="I34" s="287"/>
      <c r="J34" s="288"/>
      <c r="K34" s="289"/>
      <c r="L34" s="289"/>
      <c r="M34" s="290"/>
      <c r="N34" s="291"/>
      <c r="O34" s="292"/>
      <c r="P34" s="292"/>
      <c r="Q34" s="293"/>
      <c r="R34" s="293"/>
      <c r="S34" s="293"/>
      <c r="T34" s="294"/>
      <c r="U34" s="293"/>
      <c r="V34" s="293"/>
      <c r="W34" s="295"/>
      <c r="X34" s="295"/>
      <c r="Y34" s="295"/>
      <c r="Z34" s="295"/>
      <c r="AA34" s="295"/>
      <c r="AB34" s="296" t="s">
        <v>216</v>
      </c>
      <c r="AC34" s="297"/>
      <c r="AD34" s="297"/>
      <c r="AE34" s="297"/>
      <c r="AF34" s="297"/>
      <c r="AG34" s="297"/>
      <c r="AH34" s="297"/>
      <c r="AI34" s="297"/>
      <c r="AJ34" s="297"/>
      <c r="AK34" s="297"/>
      <c r="AL34" s="297"/>
      <c r="AM34" s="297"/>
      <c r="AN34" s="297"/>
      <c r="AO34" s="297"/>
      <c r="AP34" s="297"/>
      <c r="AQ34" s="297"/>
      <c r="AR34" s="297"/>
      <c r="AS34" s="298">
        <f aca="true" t="shared" si="6" ref="AS34:AT40">+AC34+AE34+AG34+AI34+AK34+AM34+AO34</f>
        <v>0</v>
      </c>
      <c r="AT34" s="299">
        <f t="shared" si="6"/>
        <v>0</v>
      </c>
      <c r="AU34" s="254">
        <f t="shared" si="1"/>
        <v>0</v>
      </c>
      <c r="AV34" s="254">
        <f t="shared" si="1"/>
        <v>0</v>
      </c>
      <c r="AW34" s="254">
        <f t="shared" si="2"/>
        <v>0</v>
      </c>
      <c r="AX34" s="255">
        <f>+'[2]Metas'!S34:S49-S34</f>
        <v>0</v>
      </c>
      <c r="AY34" s="254">
        <f>+'[2]Metas'!T34:T49-T34</f>
        <v>0</v>
      </c>
      <c r="AZ34" s="254">
        <f>+'[2]Metas'!U34:U49-U34</f>
        <v>0</v>
      </c>
      <c r="BA34" s="254">
        <f>+'[2]Metas'!V34:V49-V34</f>
        <v>0</v>
      </c>
      <c r="BB34" s="300"/>
      <c r="BC34" s="301"/>
      <c r="BD34" s="301"/>
      <c r="BE34" s="301"/>
      <c r="BF34" s="301"/>
      <c r="BG34" s="301"/>
      <c r="BK34" s="303"/>
      <c r="BL34" s="303"/>
      <c r="BM34" s="303"/>
      <c r="BN34" s="303"/>
      <c r="BO34" s="303"/>
      <c r="BP34" s="303"/>
      <c r="BQ34" s="303"/>
      <c r="BR34" s="303"/>
      <c r="BS34" s="303"/>
      <c r="BT34" s="303"/>
      <c r="BU34" s="303"/>
      <c r="BV34" s="303"/>
      <c r="BW34" s="303"/>
      <c r="BX34" s="303"/>
      <c r="BY34" s="303"/>
      <c r="BZ34" s="303"/>
      <c r="CA34" s="303"/>
      <c r="CB34" s="303"/>
    </row>
    <row r="35" spans="1:80" s="259" customFormat="1" ht="12.75" customHeight="1">
      <c r="A35" s="238"/>
      <c r="B35" s="239" t="s">
        <v>217</v>
      </c>
      <c r="C35" s="239"/>
      <c r="D35" s="239"/>
      <c r="E35" s="239"/>
      <c r="F35" s="239"/>
      <c r="G35" s="240"/>
      <c r="H35" s="241">
        <v>874</v>
      </c>
      <c r="I35" s="304" t="s">
        <v>218</v>
      </c>
      <c r="J35" s="243" t="s">
        <v>31</v>
      </c>
      <c r="K35" s="244"/>
      <c r="L35" s="244"/>
      <c r="M35" s="245" t="s">
        <v>219</v>
      </c>
      <c r="N35" s="246" t="s">
        <v>220</v>
      </c>
      <c r="O35" s="305">
        <v>1</v>
      </c>
      <c r="P35" s="305">
        <v>0.5</v>
      </c>
      <c r="Q35" s="248">
        <f>SUMIF('Actividades inversión 874'!$B$16:$B$32,'Metas inversión 874'!$B35,'Actividades inversión 874'!N$16:N$32)</f>
        <v>0</v>
      </c>
      <c r="R35" s="248">
        <f>SUMIF('Actividades inversión 874'!$B$16:$B$32,'Metas inversión 874'!$B35,'Actividades inversión 874'!O$16:O$32)</f>
        <v>0</v>
      </c>
      <c r="S35" s="248">
        <f>SUMIF('Actividades inversión 874'!$B$16:$B$32,'Metas inversión 874'!$B35,'Actividades inversión 874'!P$16:P$32)</f>
        <v>0</v>
      </c>
      <c r="T35" s="248">
        <f>SUMIF('Actividades inversión 874'!$B$16:$B$32,'Metas inversión 874'!$B35,'Actividades inversión 874'!Q$16:Q$32)</f>
        <v>0</v>
      </c>
      <c r="U35" s="248">
        <f>SUMIF('Actividades inversión 874'!$B$16:$B$32,'Metas inversión 874'!$B35,'Actividades inversión 874'!R$16:R$32)</f>
        <v>0</v>
      </c>
      <c r="V35" s="248">
        <f>SUMIF('Actividades inversión 874'!$B$16:$B$32,'Metas inversión 874'!$B35,'Actividades inversión 874'!S$16:S$32)</f>
        <v>0</v>
      </c>
      <c r="W35" s="250" t="s">
        <v>221</v>
      </c>
      <c r="X35" s="306"/>
      <c r="Y35" s="250"/>
      <c r="Z35" s="250" t="s">
        <v>222</v>
      </c>
      <c r="AA35" s="250" t="s">
        <v>223</v>
      </c>
      <c r="AB35" s="251" t="s">
        <v>201</v>
      </c>
      <c r="AC35" s="307"/>
      <c r="AD35" s="307"/>
      <c r="AE35" s="307"/>
      <c r="AF35" s="307"/>
      <c r="AG35" s="307"/>
      <c r="AH35" s="307"/>
      <c r="AI35" s="307"/>
      <c r="AJ35" s="307"/>
      <c r="AK35" s="307"/>
      <c r="AL35" s="307"/>
      <c r="AM35" s="307"/>
      <c r="AN35" s="307"/>
      <c r="AO35" s="307"/>
      <c r="AP35" s="307"/>
      <c r="AQ35" s="307"/>
      <c r="AR35" s="307"/>
      <c r="AS35" s="308">
        <f t="shared" si="6"/>
        <v>0</v>
      </c>
      <c r="AT35" s="309">
        <f t="shared" si="6"/>
        <v>0</v>
      </c>
      <c r="AU35" s="254">
        <f t="shared" si="1"/>
        <v>0</v>
      </c>
      <c r="AV35" s="254">
        <f t="shared" si="1"/>
        <v>0</v>
      </c>
      <c r="AW35" s="254">
        <f t="shared" si="2"/>
        <v>0</v>
      </c>
      <c r="AX35" s="255">
        <f>+'[2]Metas'!S35:S50-S35</f>
        <v>0</v>
      </c>
      <c r="AY35" s="254">
        <f>+'[2]Metas'!T35:T50-T35</f>
        <v>0</v>
      </c>
      <c r="AZ35" s="254">
        <f>+'[2]Metas'!U35:U50-U35</f>
        <v>0</v>
      </c>
      <c r="BA35" s="254">
        <f>+'[2]Metas'!V35:V50-V35</f>
        <v>0</v>
      </c>
      <c r="BB35" s="256">
        <f>SUM('[1]01-USAQUEN:99-METROPOLITANO'!N34)</f>
        <v>0</v>
      </c>
      <c r="BC35" s="257">
        <f>SUM('[1]01-USAQUEN:99-METROPOLITANO'!O34)</f>
        <v>0</v>
      </c>
      <c r="BD35" s="257">
        <f>SUM('[1]01-USAQUEN:99-METROPOLITANO'!P34)</f>
        <v>0</v>
      </c>
      <c r="BE35" s="257">
        <f>SUM('[1]01-USAQUEN:99-METROPOLITANO'!Q34)</f>
        <v>0</v>
      </c>
      <c r="BF35" s="257">
        <f>SUM('[1]01-USAQUEN:99-METROPOLITANO'!R34)</f>
        <v>0</v>
      </c>
      <c r="BG35" s="257">
        <f>SUM('[1]01-USAQUEN:99-METROPOLITANO'!S34)</f>
        <v>0</v>
      </c>
      <c r="BK35" s="260"/>
      <c r="BL35" s="260"/>
      <c r="BM35" s="260"/>
      <c r="BN35" s="260"/>
      <c r="BO35" s="260"/>
      <c r="BP35" s="260"/>
      <c r="BQ35" s="260"/>
      <c r="BR35" s="260"/>
      <c r="BS35" s="260"/>
      <c r="BT35" s="260"/>
      <c r="BU35" s="260"/>
      <c r="BV35" s="260"/>
      <c r="BW35" s="260"/>
      <c r="BX35" s="260"/>
      <c r="BY35" s="260"/>
      <c r="BZ35" s="260"/>
      <c r="CA35" s="260"/>
      <c r="CB35" s="260"/>
    </row>
    <row r="36" spans="1:80" s="277" customFormat="1" ht="12.75" customHeight="1">
      <c r="A36" s="261"/>
      <c r="B36" s="262"/>
      <c r="C36" s="262"/>
      <c r="D36" s="262"/>
      <c r="E36" s="262"/>
      <c r="F36" s="262"/>
      <c r="G36" s="263"/>
      <c r="H36" s="264"/>
      <c r="I36" s="310"/>
      <c r="J36" s="266"/>
      <c r="K36" s="267"/>
      <c r="L36" s="267"/>
      <c r="M36" s="268"/>
      <c r="N36" s="269"/>
      <c r="O36" s="311"/>
      <c r="P36" s="311"/>
      <c r="Q36" s="271"/>
      <c r="R36" s="271"/>
      <c r="S36" s="271"/>
      <c r="T36" s="271"/>
      <c r="U36" s="271"/>
      <c r="V36" s="271"/>
      <c r="W36" s="273"/>
      <c r="X36" s="312"/>
      <c r="Y36" s="273"/>
      <c r="Z36" s="273"/>
      <c r="AA36" s="273"/>
      <c r="AB36" s="274" t="s">
        <v>202</v>
      </c>
      <c r="AC36" s="313"/>
      <c r="AD36" s="313"/>
      <c r="AE36" s="313"/>
      <c r="AF36" s="313"/>
      <c r="AG36" s="313"/>
      <c r="AH36" s="313"/>
      <c r="AI36" s="313"/>
      <c r="AJ36" s="313"/>
      <c r="AK36" s="313"/>
      <c r="AL36" s="313"/>
      <c r="AM36" s="313"/>
      <c r="AN36" s="313"/>
      <c r="AO36" s="313"/>
      <c r="AP36" s="313"/>
      <c r="AQ36" s="313"/>
      <c r="AR36" s="313"/>
      <c r="AS36" s="314">
        <f t="shared" si="6"/>
        <v>0</v>
      </c>
      <c r="AT36" s="315">
        <f t="shared" si="6"/>
        <v>0</v>
      </c>
      <c r="AU36" s="254">
        <f t="shared" si="1"/>
        <v>0</v>
      </c>
      <c r="AV36" s="254">
        <f t="shared" si="1"/>
        <v>0</v>
      </c>
      <c r="AW36" s="254">
        <f t="shared" si="2"/>
        <v>0</v>
      </c>
      <c r="AX36" s="255">
        <f>+'[2]Metas'!S36:S51-S36</f>
        <v>0</v>
      </c>
      <c r="AY36" s="254">
        <f>+'[2]Metas'!T36:T51-T36</f>
        <v>0</v>
      </c>
      <c r="AZ36" s="254">
        <f>+'[2]Metas'!U36:U51-U36</f>
        <v>0</v>
      </c>
      <c r="BA36" s="254">
        <f>+'[2]Metas'!V36:V51-V36</f>
        <v>0</v>
      </c>
      <c r="BB36" s="275"/>
      <c r="BC36" s="276"/>
      <c r="BD36" s="276"/>
      <c r="BE36" s="276"/>
      <c r="BF36" s="276"/>
      <c r="BG36" s="276"/>
      <c r="BK36" s="278"/>
      <c r="BL36" s="278"/>
      <c r="BM36" s="278"/>
      <c r="BN36" s="278"/>
      <c r="BO36" s="278"/>
      <c r="BP36" s="278"/>
      <c r="BQ36" s="278"/>
      <c r="BR36" s="278"/>
      <c r="BS36" s="278"/>
      <c r="BT36" s="278"/>
      <c r="BU36" s="278"/>
      <c r="BV36" s="278"/>
      <c r="BW36" s="278"/>
      <c r="BX36" s="278"/>
      <c r="BY36" s="278"/>
      <c r="BZ36" s="278"/>
      <c r="CA36" s="278"/>
      <c r="CB36" s="278"/>
    </row>
    <row r="37" spans="1:80" s="277" customFormat="1" ht="12.75" customHeight="1">
      <c r="A37" s="261"/>
      <c r="B37" s="262"/>
      <c r="C37" s="262"/>
      <c r="D37" s="262"/>
      <c r="E37" s="262"/>
      <c r="F37" s="262"/>
      <c r="G37" s="263"/>
      <c r="H37" s="264"/>
      <c r="I37" s="310"/>
      <c r="J37" s="266"/>
      <c r="K37" s="267"/>
      <c r="L37" s="267"/>
      <c r="M37" s="268"/>
      <c r="N37" s="269"/>
      <c r="O37" s="311"/>
      <c r="P37" s="311"/>
      <c r="Q37" s="271"/>
      <c r="R37" s="271"/>
      <c r="S37" s="271"/>
      <c r="T37" s="271"/>
      <c r="U37" s="271"/>
      <c r="V37" s="271"/>
      <c r="W37" s="273"/>
      <c r="X37" s="312"/>
      <c r="Y37" s="273"/>
      <c r="Z37" s="273"/>
      <c r="AA37" s="273"/>
      <c r="AB37" s="274" t="s">
        <v>203</v>
      </c>
      <c r="AC37" s="313"/>
      <c r="AD37" s="313"/>
      <c r="AE37" s="313"/>
      <c r="AF37" s="313"/>
      <c r="AG37" s="313"/>
      <c r="AH37" s="313"/>
      <c r="AI37" s="313"/>
      <c r="AJ37" s="313"/>
      <c r="AK37" s="313"/>
      <c r="AL37" s="313"/>
      <c r="AM37" s="313"/>
      <c r="AN37" s="313"/>
      <c r="AO37" s="313"/>
      <c r="AP37" s="313"/>
      <c r="AQ37" s="313"/>
      <c r="AR37" s="313"/>
      <c r="AS37" s="314">
        <f t="shared" si="6"/>
        <v>0</v>
      </c>
      <c r="AT37" s="315">
        <f t="shared" si="6"/>
        <v>0</v>
      </c>
      <c r="AU37" s="254">
        <f t="shared" si="1"/>
        <v>0</v>
      </c>
      <c r="AV37" s="254">
        <f t="shared" si="1"/>
        <v>0</v>
      </c>
      <c r="AW37" s="254">
        <f t="shared" si="2"/>
        <v>0</v>
      </c>
      <c r="AX37" s="255">
        <f>+'[2]Metas'!S37:S52-S37</f>
        <v>0</v>
      </c>
      <c r="AY37" s="254">
        <f>+'[2]Metas'!T37:T52-T37</f>
        <v>0</v>
      </c>
      <c r="AZ37" s="254">
        <f>+'[2]Metas'!U37:U52-U37</f>
        <v>0</v>
      </c>
      <c r="BA37" s="254">
        <f>+'[2]Metas'!V37:V52-V37</f>
        <v>0</v>
      </c>
      <c r="BB37" s="275"/>
      <c r="BC37" s="276"/>
      <c r="BD37" s="276"/>
      <c r="BE37" s="276"/>
      <c r="BF37" s="276"/>
      <c r="BG37" s="276"/>
      <c r="BK37" s="278"/>
      <c r="BL37" s="278"/>
      <c r="BM37" s="278"/>
      <c r="BN37" s="278"/>
      <c r="BO37" s="278"/>
      <c r="BP37" s="278"/>
      <c r="BQ37" s="278"/>
      <c r="BR37" s="278"/>
      <c r="BS37" s="278"/>
      <c r="BT37" s="278"/>
      <c r="BU37" s="278"/>
      <c r="BV37" s="278"/>
      <c r="BW37" s="278"/>
      <c r="BX37" s="278"/>
      <c r="BY37" s="278"/>
      <c r="BZ37" s="278"/>
      <c r="CA37" s="278"/>
      <c r="CB37" s="278"/>
    </row>
    <row r="38" spans="1:80" s="277" customFormat="1" ht="12.75" customHeight="1">
      <c r="A38" s="261"/>
      <c r="B38" s="262"/>
      <c r="C38" s="262"/>
      <c r="D38" s="262"/>
      <c r="E38" s="262"/>
      <c r="F38" s="262"/>
      <c r="G38" s="263"/>
      <c r="H38" s="264"/>
      <c r="I38" s="310"/>
      <c r="J38" s="266"/>
      <c r="K38" s="267"/>
      <c r="L38" s="267"/>
      <c r="M38" s="268"/>
      <c r="N38" s="269"/>
      <c r="O38" s="311"/>
      <c r="P38" s="311"/>
      <c r="Q38" s="271"/>
      <c r="R38" s="271"/>
      <c r="S38" s="271"/>
      <c r="T38" s="271"/>
      <c r="U38" s="271"/>
      <c r="V38" s="271"/>
      <c r="W38" s="273"/>
      <c r="X38" s="312"/>
      <c r="Y38" s="273"/>
      <c r="Z38" s="273"/>
      <c r="AA38" s="273"/>
      <c r="AB38" s="274" t="s">
        <v>204</v>
      </c>
      <c r="AC38" s="313"/>
      <c r="AD38" s="313"/>
      <c r="AE38" s="313"/>
      <c r="AF38" s="313"/>
      <c r="AG38" s="313"/>
      <c r="AH38" s="313"/>
      <c r="AI38" s="313"/>
      <c r="AJ38" s="313"/>
      <c r="AK38" s="313"/>
      <c r="AL38" s="313"/>
      <c r="AM38" s="313"/>
      <c r="AN38" s="313"/>
      <c r="AO38" s="313"/>
      <c r="AP38" s="313"/>
      <c r="AQ38" s="313"/>
      <c r="AR38" s="313"/>
      <c r="AS38" s="314">
        <f t="shared" si="6"/>
        <v>0</v>
      </c>
      <c r="AT38" s="315">
        <f t="shared" si="6"/>
        <v>0</v>
      </c>
      <c r="AU38" s="254">
        <f t="shared" si="1"/>
        <v>0</v>
      </c>
      <c r="AV38" s="254">
        <f t="shared" si="1"/>
        <v>0</v>
      </c>
      <c r="AW38" s="254">
        <f t="shared" si="2"/>
        <v>0</v>
      </c>
      <c r="AX38" s="255">
        <f>+'[2]Metas'!S38:S53-S38</f>
        <v>0</v>
      </c>
      <c r="AY38" s="254">
        <f>+'[2]Metas'!T38:T53-T38</f>
        <v>0</v>
      </c>
      <c r="AZ38" s="254">
        <f>+'[2]Metas'!U38:U53-U38</f>
        <v>0</v>
      </c>
      <c r="BA38" s="254">
        <f>+'[2]Metas'!V38:V53-V38</f>
        <v>0</v>
      </c>
      <c r="BB38" s="275"/>
      <c r="BC38" s="276"/>
      <c r="BD38" s="276"/>
      <c r="BE38" s="276"/>
      <c r="BF38" s="276"/>
      <c r="BG38" s="276"/>
      <c r="BK38" s="278"/>
      <c r="BL38" s="278"/>
      <c r="BM38" s="278"/>
      <c r="BN38" s="278"/>
      <c r="BO38" s="278"/>
      <c r="BP38" s="278"/>
      <c r="BQ38" s="278"/>
      <c r="BR38" s="278"/>
      <c r="BS38" s="278"/>
      <c r="BT38" s="278"/>
      <c r="BU38" s="278"/>
      <c r="BV38" s="278"/>
      <c r="BW38" s="278"/>
      <c r="BX38" s="278"/>
      <c r="BY38" s="278"/>
      <c r="BZ38" s="278"/>
      <c r="CA38" s="278"/>
      <c r="CB38" s="278"/>
    </row>
    <row r="39" spans="1:80" s="277" customFormat="1" ht="12.75" customHeight="1">
      <c r="A39" s="261"/>
      <c r="B39" s="262"/>
      <c r="C39" s="262"/>
      <c r="D39" s="262"/>
      <c r="E39" s="262"/>
      <c r="F39" s="262"/>
      <c r="G39" s="263"/>
      <c r="H39" s="264"/>
      <c r="I39" s="310"/>
      <c r="J39" s="266"/>
      <c r="K39" s="267"/>
      <c r="L39" s="267"/>
      <c r="M39" s="268"/>
      <c r="N39" s="269"/>
      <c r="O39" s="311"/>
      <c r="P39" s="311"/>
      <c r="Q39" s="271"/>
      <c r="R39" s="271"/>
      <c r="S39" s="271"/>
      <c r="T39" s="271"/>
      <c r="U39" s="271"/>
      <c r="V39" s="271"/>
      <c r="W39" s="273"/>
      <c r="X39" s="312"/>
      <c r="Y39" s="273"/>
      <c r="Z39" s="273"/>
      <c r="AA39" s="273"/>
      <c r="AB39" s="274" t="s">
        <v>205</v>
      </c>
      <c r="AC39" s="313"/>
      <c r="AD39" s="313"/>
      <c r="AE39" s="313"/>
      <c r="AF39" s="313"/>
      <c r="AG39" s="313"/>
      <c r="AH39" s="313"/>
      <c r="AI39" s="313"/>
      <c r="AJ39" s="313"/>
      <c r="AK39" s="313"/>
      <c r="AL39" s="313"/>
      <c r="AM39" s="313"/>
      <c r="AN39" s="313"/>
      <c r="AO39" s="313"/>
      <c r="AP39" s="313"/>
      <c r="AQ39" s="313"/>
      <c r="AR39" s="313"/>
      <c r="AS39" s="314">
        <f t="shared" si="6"/>
        <v>0</v>
      </c>
      <c r="AT39" s="315">
        <f t="shared" si="6"/>
        <v>0</v>
      </c>
      <c r="AU39" s="254">
        <f t="shared" si="1"/>
        <v>0</v>
      </c>
      <c r="AV39" s="254">
        <f t="shared" si="1"/>
        <v>0</v>
      </c>
      <c r="AW39" s="254">
        <f t="shared" si="2"/>
        <v>0</v>
      </c>
      <c r="AX39" s="255">
        <f>+'[2]Metas'!S39:S54-S39</f>
        <v>0</v>
      </c>
      <c r="AY39" s="254">
        <f>+'[2]Metas'!T39:T54-T39</f>
        <v>0</v>
      </c>
      <c r="AZ39" s="254">
        <f>+'[2]Metas'!U39:U54-U39</f>
        <v>0</v>
      </c>
      <c r="BA39" s="254">
        <f>+'[2]Metas'!V39:V54-V39</f>
        <v>0</v>
      </c>
      <c r="BB39" s="275"/>
      <c r="BC39" s="276"/>
      <c r="BD39" s="276"/>
      <c r="BE39" s="276"/>
      <c r="BF39" s="276"/>
      <c r="BG39" s="276"/>
      <c r="BK39" s="278"/>
      <c r="BL39" s="278"/>
      <c r="BM39" s="278"/>
      <c r="BN39" s="278"/>
      <c r="BO39" s="278"/>
      <c r="BP39" s="278"/>
      <c r="BQ39" s="278"/>
      <c r="BR39" s="278"/>
      <c r="BS39" s="278"/>
      <c r="BT39" s="278"/>
      <c r="BU39" s="278"/>
      <c r="BV39" s="278"/>
      <c r="BW39" s="278"/>
      <c r="BX39" s="278"/>
      <c r="BY39" s="278"/>
      <c r="BZ39" s="278"/>
      <c r="CA39" s="278"/>
      <c r="CB39" s="278"/>
    </row>
    <row r="40" spans="1:80" s="277" customFormat="1" ht="12.75" customHeight="1">
      <c r="A40" s="261"/>
      <c r="B40" s="262"/>
      <c r="C40" s="262"/>
      <c r="D40" s="262"/>
      <c r="E40" s="262"/>
      <c r="F40" s="262"/>
      <c r="G40" s="263"/>
      <c r="H40" s="264"/>
      <c r="I40" s="310"/>
      <c r="J40" s="266"/>
      <c r="K40" s="267"/>
      <c r="L40" s="267"/>
      <c r="M40" s="268"/>
      <c r="N40" s="269"/>
      <c r="O40" s="311"/>
      <c r="P40" s="311"/>
      <c r="Q40" s="271"/>
      <c r="R40" s="271"/>
      <c r="S40" s="271"/>
      <c r="T40" s="271"/>
      <c r="U40" s="271"/>
      <c r="V40" s="271"/>
      <c r="W40" s="273"/>
      <c r="X40" s="312"/>
      <c r="Y40" s="273"/>
      <c r="Z40" s="273"/>
      <c r="AA40" s="273"/>
      <c r="AB40" s="279" t="s">
        <v>206</v>
      </c>
      <c r="AC40" s="313"/>
      <c r="AD40" s="313"/>
      <c r="AE40" s="313"/>
      <c r="AF40" s="313"/>
      <c r="AG40" s="313"/>
      <c r="AH40" s="313"/>
      <c r="AI40" s="313"/>
      <c r="AJ40" s="313"/>
      <c r="AK40" s="313"/>
      <c r="AL40" s="313"/>
      <c r="AM40" s="313"/>
      <c r="AN40" s="313"/>
      <c r="AO40" s="313"/>
      <c r="AP40" s="313"/>
      <c r="AQ40" s="313"/>
      <c r="AR40" s="313"/>
      <c r="AS40" s="314">
        <f t="shared" si="6"/>
        <v>0</v>
      </c>
      <c r="AT40" s="315">
        <f t="shared" si="6"/>
        <v>0</v>
      </c>
      <c r="AU40" s="254">
        <f t="shared" si="1"/>
        <v>0</v>
      </c>
      <c r="AV40" s="254">
        <f t="shared" si="1"/>
        <v>0</v>
      </c>
      <c r="AW40" s="254">
        <f t="shared" si="2"/>
        <v>0</v>
      </c>
      <c r="AX40" s="255">
        <f>+'[2]Metas'!S40:S55-S40</f>
        <v>0</v>
      </c>
      <c r="AY40" s="254">
        <f>+'[2]Metas'!T40:T55-T40</f>
        <v>0</v>
      </c>
      <c r="AZ40" s="254">
        <f>+'[2]Metas'!U40:U55-U40</f>
        <v>0</v>
      </c>
      <c r="BA40" s="254">
        <f>+'[2]Metas'!V40:V55-V40</f>
        <v>0</v>
      </c>
      <c r="BB40" s="275"/>
      <c r="BC40" s="276"/>
      <c r="BD40" s="276"/>
      <c r="BE40" s="276"/>
      <c r="BF40" s="276"/>
      <c r="BG40" s="276"/>
      <c r="BK40" s="278"/>
      <c r="BL40" s="278"/>
      <c r="BM40" s="278"/>
      <c r="BN40" s="278"/>
      <c r="BO40" s="278"/>
      <c r="BP40" s="278"/>
      <c r="BQ40" s="278"/>
      <c r="BR40" s="278"/>
      <c r="BS40" s="278"/>
      <c r="BT40" s="278"/>
      <c r="BU40" s="278"/>
      <c r="BV40" s="278"/>
      <c r="BW40" s="278"/>
      <c r="BX40" s="278"/>
      <c r="BY40" s="278"/>
      <c r="BZ40" s="278"/>
      <c r="CA40" s="278"/>
      <c r="CB40" s="278"/>
    </row>
    <row r="41" spans="1:80" s="277" customFormat="1" ht="12.75" customHeight="1">
      <c r="A41" s="261"/>
      <c r="B41" s="262"/>
      <c r="C41" s="262"/>
      <c r="D41" s="262"/>
      <c r="E41" s="262"/>
      <c r="F41" s="262"/>
      <c r="G41" s="263"/>
      <c r="H41" s="264"/>
      <c r="I41" s="310"/>
      <c r="J41" s="266"/>
      <c r="K41" s="267"/>
      <c r="L41" s="267"/>
      <c r="M41" s="268"/>
      <c r="N41" s="269"/>
      <c r="O41" s="311"/>
      <c r="P41" s="311"/>
      <c r="Q41" s="271"/>
      <c r="R41" s="271"/>
      <c r="S41" s="271"/>
      <c r="T41" s="271"/>
      <c r="U41" s="271"/>
      <c r="V41" s="271"/>
      <c r="W41" s="273"/>
      <c r="X41" s="312"/>
      <c r="Y41" s="273"/>
      <c r="Z41" s="273"/>
      <c r="AA41" s="273"/>
      <c r="AB41" s="316" t="s">
        <v>207</v>
      </c>
      <c r="AC41" s="317">
        <f aca="true" t="shared" si="7" ref="AC41:AT41">SUM(AC35:AC40)</f>
        <v>0</v>
      </c>
      <c r="AD41" s="317">
        <f t="shared" si="7"/>
        <v>0</v>
      </c>
      <c r="AE41" s="317">
        <f t="shared" si="7"/>
        <v>0</v>
      </c>
      <c r="AF41" s="317">
        <f t="shared" si="7"/>
        <v>0</v>
      </c>
      <c r="AG41" s="317">
        <f t="shared" si="7"/>
        <v>0</v>
      </c>
      <c r="AH41" s="317">
        <f t="shared" si="7"/>
        <v>0</v>
      </c>
      <c r="AI41" s="317">
        <f t="shared" si="7"/>
        <v>0</v>
      </c>
      <c r="AJ41" s="317">
        <f t="shared" si="7"/>
        <v>0</v>
      </c>
      <c r="AK41" s="317">
        <f t="shared" si="7"/>
        <v>0</v>
      </c>
      <c r="AL41" s="317">
        <f t="shared" si="7"/>
        <v>0</v>
      </c>
      <c r="AM41" s="317">
        <f t="shared" si="7"/>
        <v>0</v>
      </c>
      <c r="AN41" s="317">
        <f t="shared" si="7"/>
        <v>0</v>
      </c>
      <c r="AO41" s="317">
        <f t="shared" si="7"/>
        <v>0</v>
      </c>
      <c r="AP41" s="317">
        <f t="shared" si="7"/>
        <v>0</v>
      </c>
      <c r="AQ41" s="317"/>
      <c r="AR41" s="317"/>
      <c r="AS41" s="317">
        <f t="shared" si="7"/>
        <v>0</v>
      </c>
      <c r="AT41" s="318">
        <f t="shared" si="7"/>
        <v>0</v>
      </c>
      <c r="AU41" s="254">
        <f t="shared" si="1"/>
        <v>0</v>
      </c>
      <c r="AV41" s="254">
        <f t="shared" si="1"/>
        <v>0</v>
      </c>
      <c r="AW41" s="254">
        <f t="shared" si="2"/>
        <v>0</v>
      </c>
      <c r="AX41" s="255">
        <f>+'[2]Metas'!S41:S56-S41</f>
        <v>0</v>
      </c>
      <c r="AY41" s="254">
        <f>+'[2]Metas'!T41:T56-T41</f>
        <v>0</v>
      </c>
      <c r="AZ41" s="254">
        <f>+'[2]Metas'!U41:U56-U41</f>
        <v>0</v>
      </c>
      <c r="BA41" s="254">
        <f>+'[2]Metas'!V41:V56-V41</f>
        <v>0</v>
      </c>
      <c r="BB41" s="275"/>
      <c r="BC41" s="276"/>
      <c r="BD41" s="276"/>
      <c r="BE41" s="276"/>
      <c r="BF41" s="276"/>
      <c r="BG41" s="276"/>
      <c r="BK41" s="278"/>
      <c r="BL41" s="278"/>
      <c r="BM41" s="278"/>
      <c r="BN41" s="278"/>
      <c r="BO41" s="278"/>
      <c r="BP41" s="278"/>
      <c r="BQ41" s="278"/>
      <c r="BR41" s="278"/>
      <c r="BS41" s="278"/>
      <c r="BT41" s="278"/>
      <c r="BU41" s="278"/>
      <c r="BV41" s="278"/>
      <c r="BW41" s="278"/>
      <c r="BX41" s="278"/>
      <c r="BY41" s="278"/>
      <c r="BZ41" s="278"/>
      <c r="CA41" s="278"/>
      <c r="CB41" s="278"/>
    </row>
    <row r="42" spans="1:80" s="277" customFormat="1" ht="12.75" customHeight="1">
      <c r="A42" s="261"/>
      <c r="B42" s="262"/>
      <c r="C42" s="262"/>
      <c r="D42" s="262"/>
      <c r="E42" s="262"/>
      <c r="F42" s="262"/>
      <c r="G42" s="263"/>
      <c r="H42" s="264"/>
      <c r="I42" s="310"/>
      <c r="J42" s="266"/>
      <c r="K42" s="267"/>
      <c r="L42" s="267"/>
      <c r="M42" s="268"/>
      <c r="N42" s="269"/>
      <c r="O42" s="311"/>
      <c r="P42" s="311"/>
      <c r="Q42" s="271"/>
      <c r="R42" s="271"/>
      <c r="S42" s="271"/>
      <c r="T42" s="271"/>
      <c r="U42" s="271"/>
      <c r="V42" s="271"/>
      <c r="W42" s="273"/>
      <c r="X42" s="312"/>
      <c r="Y42" s="273"/>
      <c r="Z42" s="273"/>
      <c r="AA42" s="273"/>
      <c r="AB42" s="274" t="s">
        <v>208</v>
      </c>
      <c r="AC42" s="313"/>
      <c r="AD42" s="313"/>
      <c r="AE42" s="313"/>
      <c r="AF42" s="313"/>
      <c r="AG42" s="313"/>
      <c r="AH42" s="313"/>
      <c r="AI42" s="313"/>
      <c r="AJ42" s="313"/>
      <c r="AK42" s="313"/>
      <c r="AL42" s="313"/>
      <c r="AM42" s="313"/>
      <c r="AN42" s="313"/>
      <c r="AO42" s="313"/>
      <c r="AP42" s="313"/>
      <c r="AQ42" s="313"/>
      <c r="AR42" s="313"/>
      <c r="AS42" s="314">
        <f>+AC42+AE42+AG42+AI42+AK42+AM42+AO42</f>
        <v>0</v>
      </c>
      <c r="AT42" s="315">
        <f aca="true" t="shared" si="8" ref="AT42:AT48">+AD42+AF42+AH42+AJ42+AL42+AN42+AP42</f>
        <v>0</v>
      </c>
      <c r="AU42" s="254">
        <f t="shared" si="1"/>
        <v>0</v>
      </c>
      <c r="AV42" s="254">
        <f t="shared" si="1"/>
        <v>0</v>
      </c>
      <c r="AW42" s="254">
        <f t="shared" si="2"/>
        <v>0</v>
      </c>
      <c r="AX42" s="255">
        <f>+'[2]Metas'!S42:S57-S42</f>
        <v>0</v>
      </c>
      <c r="AY42" s="254">
        <f>+'[2]Metas'!T42:T57-T42</f>
        <v>0</v>
      </c>
      <c r="AZ42" s="254">
        <f>+'[2]Metas'!U42:U57-U42</f>
        <v>0</v>
      </c>
      <c r="BA42" s="254">
        <f>+'[2]Metas'!V42:V57-V42</f>
        <v>0</v>
      </c>
      <c r="BB42" s="275"/>
      <c r="BC42" s="276"/>
      <c r="BD42" s="276"/>
      <c r="BE42" s="276"/>
      <c r="BF42" s="276"/>
      <c r="BG42" s="276"/>
      <c r="BK42" s="278"/>
      <c r="BL42" s="278"/>
      <c r="BM42" s="278"/>
      <c r="BN42" s="278"/>
      <c r="BO42" s="278"/>
      <c r="BP42" s="278"/>
      <c r="BQ42" s="278"/>
      <c r="BR42" s="278"/>
      <c r="BS42" s="278"/>
      <c r="BT42" s="278"/>
      <c r="BU42" s="278"/>
      <c r="BV42" s="278"/>
      <c r="BW42" s="278"/>
      <c r="BX42" s="278"/>
      <c r="BY42" s="278"/>
      <c r="BZ42" s="278"/>
      <c r="CA42" s="278"/>
      <c r="CB42" s="278"/>
    </row>
    <row r="43" spans="1:80" s="277" customFormat="1" ht="12.75" customHeight="1">
      <c r="A43" s="261"/>
      <c r="B43" s="262"/>
      <c r="C43" s="262"/>
      <c r="D43" s="262"/>
      <c r="E43" s="262"/>
      <c r="F43" s="262"/>
      <c r="G43" s="263"/>
      <c r="H43" s="264"/>
      <c r="I43" s="310"/>
      <c r="J43" s="266"/>
      <c r="K43" s="267"/>
      <c r="L43" s="267"/>
      <c r="M43" s="268"/>
      <c r="N43" s="269"/>
      <c r="O43" s="311"/>
      <c r="P43" s="311"/>
      <c r="Q43" s="271"/>
      <c r="R43" s="271"/>
      <c r="S43" s="271"/>
      <c r="T43" s="271"/>
      <c r="U43" s="271"/>
      <c r="V43" s="271"/>
      <c r="W43" s="273"/>
      <c r="X43" s="312"/>
      <c r="Y43" s="273"/>
      <c r="Z43" s="273"/>
      <c r="AA43" s="273"/>
      <c r="AB43" s="274" t="s">
        <v>209</v>
      </c>
      <c r="AC43" s="313"/>
      <c r="AD43" s="313"/>
      <c r="AE43" s="313"/>
      <c r="AF43" s="313"/>
      <c r="AG43" s="313"/>
      <c r="AH43" s="313"/>
      <c r="AI43" s="313"/>
      <c r="AJ43" s="313"/>
      <c r="AK43" s="313"/>
      <c r="AL43" s="313"/>
      <c r="AM43" s="313"/>
      <c r="AN43" s="313"/>
      <c r="AO43" s="313"/>
      <c r="AP43" s="313"/>
      <c r="AQ43" s="313"/>
      <c r="AR43" s="313"/>
      <c r="AS43" s="314">
        <f aca="true" t="shared" si="9" ref="AS43:AS48">+AC43+AE43+AG43+AI43+AK43+AM43+AO43</f>
        <v>0</v>
      </c>
      <c r="AT43" s="315">
        <f t="shared" si="8"/>
        <v>0</v>
      </c>
      <c r="AU43" s="254">
        <f t="shared" si="1"/>
        <v>0</v>
      </c>
      <c r="AV43" s="254">
        <f t="shared" si="1"/>
        <v>0</v>
      </c>
      <c r="AW43" s="254">
        <f t="shared" si="2"/>
        <v>0</v>
      </c>
      <c r="AX43" s="255">
        <f>+'[2]Metas'!S43:S58-S43</f>
        <v>0</v>
      </c>
      <c r="AY43" s="254">
        <f>+'[2]Metas'!T43:T58-T43</f>
        <v>0</v>
      </c>
      <c r="AZ43" s="254">
        <f>+'[2]Metas'!U43:U58-U43</f>
        <v>0</v>
      </c>
      <c r="BA43" s="254">
        <f>+'[2]Metas'!V43:V58-V43</f>
        <v>0</v>
      </c>
      <c r="BB43" s="275"/>
      <c r="BC43" s="276"/>
      <c r="BD43" s="276"/>
      <c r="BE43" s="276"/>
      <c r="BF43" s="276"/>
      <c r="BG43" s="276"/>
      <c r="BK43" s="278"/>
      <c r="BL43" s="278"/>
      <c r="BM43" s="278"/>
      <c r="BN43" s="278"/>
      <c r="BO43" s="278"/>
      <c r="BP43" s="278"/>
      <c r="BQ43" s="278"/>
      <c r="BR43" s="278"/>
      <c r="BS43" s="278"/>
      <c r="BT43" s="278"/>
      <c r="BU43" s="278"/>
      <c r="BV43" s="278"/>
      <c r="BW43" s="278"/>
      <c r="BX43" s="278"/>
      <c r="BY43" s="278"/>
      <c r="BZ43" s="278"/>
      <c r="CA43" s="278"/>
      <c r="CB43" s="278"/>
    </row>
    <row r="44" spans="1:80" s="277" customFormat="1" ht="12.75" customHeight="1">
      <c r="A44" s="261"/>
      <c r="B44" s="262"/>
      <c r="C44" s="262"/>
      <c r="D44" s="262"/>
      <c r="E44" s="262"/>
      <c r="F44" s="262"/>
      <c r="G44" s="263"/>
      <c r="H44" s="264"/>
      <c r="I44" s="310"/>
      <c r="J44" s="266"/>
      <c r="K44" s="267"/>
      <c r="L44" s="267"/>
      <c r="M44" s="268"/>
      <c r="N44" s="269"/>
      <c r="O44" s="311"/>
      <c r="P44" s="311"/>
      <c r="Q44" s="271"/>
      <c r="R44" s="271"/>
      <c r="S44" s="271"/>
      <c r="T44" s="271"/>
      <c r="U44" s="271"/>
      <c r="V44" s="271"/>
      <c r="W44" s="273"/>
      <c r="X44" s="312"/>
      <c r="Y44" s="273"/>
      <c r="Z44" s="273"/>
      <c r="AA44" s="273"/>
      <c r="AB44" s="279" t="s">
        <v>210</v>
      </c>
      <c r="AC44" s="313"/>
      <c r="AD44" s="313"/>
      <c r="AE44" s="313"/>
      <c r="AF44" s="313"/>
      <c r="AG44" s="313"/>
      <c r="AH44" s="313"/>
      <c r="AI44" s="313"/>
      <c r="AJ44" s="313"/>
      <c r="AK44" s="313"/>
      <c r="AL44" s="313"/>
      <c r="AM44" s="313"/>
      <c r="AN44" s="313"/>
      <c r="AO44" s="313"/>
      <c r="AP44" s="313"/>
      <c r="AQ44" s="313"/>
      <c r="AR44" s="313"/>
      <c r="AS44" s="314">
        <f t="shared" si="9"/>
        <v>0</v>
      </c>
      <c r="AT44" s="315">
        <f t="shared" si="8"/>
        <v>0</v>
      </c>
      <c r="AU44" s="254">
        <f t="shared" si="1"/>
        <v>0</v>
      </c>
      <c r="AV44" s="254">
        <f t="shared" si="1"/>
        <v>0</v>
      </c>
      <c r="AW44" s="254">
        <f t="shared" si="2"/>
        <v>0</v>
      </c>
      <c r="AX44" s="255">
        <f>+'[2]Metas'!S44:S59-S44</f>
        <v>0</v>
      </c>
      <c r="AY44" s="254">
        <f>+'[2]Metas'!T44:T59-T44</f>
        <v>0</v>
      </c>
      <c r="AZ44" s="254">
        <f>+'[2]Metas'!U44:U59-U44</f>
        <v>0</v>
      </c>
      <c r="BA44" s="254">
        <f>+'[2]Metas'!V44:V59-V44</f>
        <v>0</v>
      </c>
      <c r="BB44" s="275"/>
      <c r="BC44" s="276"/>
      <c r="BD44" s="276"/>
      <c r="BE44" s="276"/>
      <c r="BF44" s="276"/>
      <c r="BG44" s="276"/>
      <c r="BK44" s="278"/>
      <c r="BL44" s="278"/>
      <c r="BM44" s="278"/>
      <c r="BN44" s="278"/>
      <c r="BO44" s="278"/>
      <c r="BP44" s="278"/>
      <c r="BQ44" s="278"/>
      <c r="BR44" s="278"/>
      <c r="BS44" s="278"/>
      <c r="BT44" s="278"/>
      <c r="BU44" s="278"/>
      <c r="BV44" s="278"/>
      <c r="BW44" s="278"/>
      <c r="BX44" s="278"/>
      <c r="BY44" s="278"/>
      <c r="BZ44" s="278"/>
      <c r="CA44" s="278"/>
      <c r="CB44" s="278"/>
    </row>
    <row r="45" spans="1:80" s="277" customFormat="1" ht="12.75" customHeight="1">
      <c r="A45" s="261"/>
      <c r="B45" s="262"/>
      <c r="C45" s="262"/>
      <c r="D45" s="262"/>
      <c r="E45" s="262"/>
      <c r="F45" s="262"/>
      <c r="G45" s="263"/>
      <c r="H45" s="264"/>
      <c r="I45" s="310"/>
      <c r="J45" s="266"/>
      <c r="K45" s="267"/>
      <c r="L45" s="267"/>
      <c r="M45" s="268"/>
      <c r="N45" s="269"/>
      <c r="O45" s="311"/>
      <c r="P45" s="311"/>
      <c r="Q45" s="271"/>
      <c r="R45" s="271"/>
      <c r="S45" s="271"/>
      <c r="T45" s="271"/>
      <c r="U45" s="271"/>
      <c r="V45" s="271"/>
      <c r="W45" s="273"/>
      <c r="X45" s="312"/>
      <c r="Y45" s="273"/>
      <c r="Z45" s="273"/>
      <c r="AA45" s="273"/>
      <c r="AB45" s="279" t="s">
        <v>211</v>
      </c>
      <c r="AC45" s="313"/>
      <c r="AD45" s="313"/>
      <c r="AE45" s="313"/>
      <c r="AF45" s="313"/>
      <c r="AG45" s="313"/>
      <c r="AH45" s="313"/>
      <c r="AI45" s="313"/>
      <c r="AJ45" s="313"/>
      <c r="AK45" s="313"/>
      <c r="AL45" s="313"/>
      <c r="AM45" s="313"/>
      <c r="AN45" s="313"/>
      <c r="AO45" s="313"/>
      <c r="AP45" s="313"/>
      <c r="AQ45" s="313"/>
      <c r="AR45" s="313"/>
      <c r="AS45" s="314">
        <f t="shared" si="9"/>
        <v>0</v>
      </c>
      <c r="AT45" s="315">
        <f t="shared" si="8"/>
        <v>0</v>
      </c>
      <c r="AU45" s="254">
        <f t="shared" si="1"/>
        <v>0</v>
      </c>
      <c r="AV45" s="254">
        <f t="shared" si="1"/>
        <v>0</v>
      </c>
      <c r="AW45" s="254">
        <f t="shared" si="2"/>
        <v>0</v>
      </c>
      <c r="AX45" s="255">
        <f>+'[2]Metas'!S45:S60-S45</f>
        <v>0</v>
      </c>
      <c r="AY45" s="254">
        <f>+'[2]Metas'!T45:T60-T45</f>
        <v>0</v>
      </c>
      <c r="AZ45" s="254">
        <f>+'[2]Metas'!U45:U60-U45</f>
        <v>0</v>
      </c>
      <c r="BA45" s="254">
        <f>+'[2]Metas'!V45:V60-V45</f>
        <v>0</v>
      </c>
      <c r="BB45" s="275"/>
      <c r="BC45" s="276"/>
      <c r="BD45" s="276"/>
      <c r="BE45" s="276"/>
      <c r="BF45" s="276"/>
      <c r="BG45" s="276"/>
      <c r="BK45" s="278"/>
      <c r="BL45" s="278"/>
      <c r="BM45" s="278"/>
      <c r="BN45" s="278"/>
      <c r="BO45" s="278"/>
      <c r="BP45" s="278"/>
      <c r="BQ45" s="278"/>
      <c r="BR45" s="278"/>
      <c r="BS45" s="278"/>
      <c r="BT45" s="278"/>
      <c r="BU45" s="278"/>
      <c r="BV45" s="278"/>
      <c r="BW45" s="278"/>
      <c r="BX45" s="278"/>
      <c r="BY45" s="278"/>
      <c r="BZ45" s="278"/>
      <c r="CA45" s="278"/>
      <c r="CB45" s="278"/>
    </row>
    <row r="46" spans="1:80" s="277" customFormat="1" ht="12.75" customHeight="1">
      <c r="A46" s="261"/>
      <c r="B46" s="262"/>
      <c r="C46" s="262"/>
      <c r="D46" s="262"/>
      <c r="E46" s="262"/>
      <c r="F46" s="262"/>
      <c r="G46" s="263"/>
      <c r="H46" s="264"/>
      <c r="I46" s="310"/>
      <c r="J46" s="266"/>
      <c r="K46" s="267"/>
      <c r="L46" s="267"/>
      <c r="M46" s="268"/>
      <c r="N46" s="269"/>
      <c r="O46" s="311"/>
      <c r="P46" s="311"/>
      <c r="Q46" s="271"/>
      <c r="R46" s="271"/>
      <c r="S46" s="271"/>
      <c r="T46" s="271"/>
      <c r="U46" s="271"/>
      <c r="V46" s="271"/>
      <c r="W46" s="273"/>
      <c r="X46" s="312"/>
      <c r="Y46" s="273"/>
      <c r="Z46" s="273"/>
      <c r="AA46" s="273"/>
      <c r="AB46" s="279" t="s">
        <v>212</v>
      </c>
      <c r="AC46" s="313"/>
      <c r="AD46" s="313"/>
      <c r="AE46" s="313"/>
      <c r="AF46" s="313"/>
      <c r="AG46" s="313"/>
      <c r="AH46" s="313"/>
      <c r="AI46" s="313"/>
      <c r="AJ46" s="313"/>
      <c r="AK46" s="313"/>
      <c r="AL46" s="313"/>
      <c r="AM46" s="313"/>
      <c r="AN46" s="313"/>
      <c r="AO46" s="313"/>
      <c r="AP46" s="313"/>
      <c r="AQ46" s="313"/>
      <c r="AR46" s="313"/>
      <c r="AS46" s="314">
        <f t="shared" si="9"/>
        <v>0</v>
      </c>
      <c r="AT46" s="315">
        <f t="shared" si="8"/>
        <v>0</v>
      </c>
      <c r="AU46" s="254">
        <f t="shared" si="1"/>
        <v>0</v>
      </c>
      <c r="AV46" s="254">
        <f t="shared" si="1"/>
        <v>0</v>
      </c>
      <c r="AW46" s="254">
        <f t="shared" si="2"/>
        <v>0</v>
      </c>
      <c r="AX46" s="255">
        <f>+'[2]Metas'!S46:S61-S46</f>
        <v>0</v>
      </c>
      <c r="AY46" s="254">
        <f>+'[2]Metas'!T46:T61-T46</f>
        <v>0</v>
      </c>
      <c r="AZ46" s="254">
        <f>+'[2]Metas'!U46:U61-U46</f>
        <v>0</v>
      </c>
      <c r="BA46" s="254">
        <f>+'[2]Metas'!V46:V61-V46</f>
        <v>0</v>
      </c>
      <c r="BB46" s="275"/>
      <c r="BC46" s="276"/>
      <c r="BD46" s="276"/>
      <c r="BE46" s="276"/>
      <c r="BF46" s="276"/>
      <c r="BG46" s="276"/>
      <c r="BK46" s="278"/>
      <c r="BL46" s="278"/>
      <c r="BM46" s="278"/>
      <c r="BN46" s="278"/>
      <c r="BO46" s="278"/>
      <c r="BP46" s="278"/>
      <c r="BQ46" s="278"/>
      <c r="BR46" s="278"/>
      <c r="BS46" s="278"/>
      <c r="BT46" s="278"/>
      <c r="BU46" s="278"/>
      <c r="BV46" s="278"/>
      <c r="BW46" s="278"/>
      <c r="BX46" s="278"/>
      <c r="BY46" s="278"/>
      <c r="BZ46" s="278"/>
      <c r="CA46" s="278"/>
      <c r="CB46" s="278"/>
    </row>
    <row r="47" spans="1:80" s="277" customFormat="1" ht="12.75" customHeight="1">
      <c r="A47" s="261"/>
      <c r="B47" s="262"/>
      <c r="C47" s="262"/>
      <c r="D47" s="262"/>
      <c r="E47" s="262"/>
      <c r="F47" s="262"/>
      <c r="G47" s="263"/>
      <c r="H47" s="264"/>
      <c r="I47" s="310"/>
      <c r="J47" s="266"/>
      <c r="K47" s="267"/>
      <c r="L47" s="267"/>
      <c r="M47" s="268"/>
      <c r="N47" s="269"/>
      <c r="O47" s="311"/>
      <c r="P47" s="311"/>
      <c r="Q47" s="271"/>
      <c r="R47" s="271"/>
      <c r="S47" s="271"/>
      <c r="T47" s="271"/>
      <c r="U47" s="271"/>
      <c r="V47" s="271"/>
      <c r="W47" s="273"/>
      <c r="X47" s="312"/>
      <c r="Y47" s="273"/>
      <c r="Z47" s="273"/>
      <c r="AA47" s="273"/>
      <c r="AB47" s="279" t="s">
        <v>213</v>
      </c>
      <c r="AC47" s="313"/>
      <c r="AD47" s="313"/>
      <c r="AE47" s="313"/>
      <c r="AF47" s="313"/>
      <c r="AG47" s="313"/>
      <c r="AH47" s="313"/>
      <c r="AI47" s="313"/>
      <c r="AJ47" s="313"/>
      <c r="AK47" s="313"/>
      <c r="AL47" s="313"/>
      <c r="AM47" s="313"/>
      <c r="AN47" s="313"/>
      <c r="AO47" s="313"/>
      <c r="AP47" s="313"/>
      <c r="AQ47" s="313"/>
      <c r="AR47" s="313"/>
      <c r="AS47" s="314">
        <f t="shared" si="9"/>
        <v>0</v>
      </c>
      <c r="AT47" s="315">
        <f t="shared" si="8"/>
        <v>0</v>
      </c>
      <c r="AU47" s="254">
        <f t="shared" si="1"/>
        <v>0</v>
      </c>
      <c r="AV47" s="254">
        <f t="shared" si="1"/>
        <v>0</v>
      </c>
      <c r="AW47" s="254">
        <f t="shared" si="2"/>
        <v>0</v>
      </c>
      <c r="AX47" s="255">
        <f>+'[2]Metas'!S47:S62-S47</f>
        <v>0</v>
      </c>
      <c r="AY47" s="254">
        <f>+'[2]Metas'!T47:T62-T47</f>
        <v>0</v>
      </c>
      <c r="AZ47" s="254">
        <f>+'[2]Metas'!U47:U62-U47</f>
        <v>0</v>
      </c>
      <c r="BA47" s="254">
        <f>+'[2]Metas'!V47:V62-V47</f>
        <v>0</v>
      </c>
      <c r="BB47" s="275"/>
      <c r="BC47" s="276"/>
      <c r="BD47" s="276"/>
      <c r="BE47" s="276"/>
      <c r="BF47" s="276"/>
      <c r="BG47" s="276"/>
      <c r="BK47" s="278"/>
      <c r="BL47" s="278"/>
      <c r="BM47" s="278"/>
      <c r="BN47" s="278"/>
      <c r="BO47" s="278"/>
      <c r="BP47" s="278"/>
      <c r="BQ47" s="278"/>
      <c r="BR47" s="278"/>
      <c r="BS47" s="278"/>
      <c r="BT47" s="278"/>
      <c r="BU47" s="278"/>
      <c r="BV47" s="278"/>
      <c r="BW47" s="278"/>
      <c r="BX47" s="278"/>
      <c r="BY47" s="278"/>
      <c r="BZ47" s="278"/>
      <c r="CA47" s="278"/>
      <c r="CB47" s="278"/>
    </row>
    <row r="48" spans="1:80" s="277" customFormat="1" ht="12.75" customHeight="1">
      <c r="A48" s="261"/>
      <c r="B48" s="262"/>
      <c r="C48" s="262"/>
      <c r="D48" s="262"/>
      <c r="E48" s="262"/>
      <c r="F48" s="262"/>
      <c r="G48" s="263"/>
      <c r="H48" s="264"/>
      <c r="I48" s="310"/>
      <c r="J48" s="266"/>
      <c r="K48" s="267"/>
      <c r="L48" s="267"/>
      <c r="M48" s="268"/>
      <c r="N48" s="269"/>
      <c r="O48" s="311"/>
      <c r="P48" s="311"/>
      <c r="Q48" s="271"/>
      <c r="R48" s="271"/>
      <c r="S48" s="271"/>
      <c r="T48" s="271"/>
      <c r="U48" s="271"/>
      <c r="V48" s="271"/>
      <c r="W48" s="273"/>
      <c r="X48" s="312"/>
      <c r="Y48" s="273"/>
      <c r="Z48" s="273"/>
      <c r="AA48" s="273"/>
      <c r="AB48" s="279" t="s">
        <v>214</v>
      </c>
      <c r="AC48" s="313"/>
      <c r="AD48" s="313"/>
      <c r="AE48" s="313"/>
      <c r="AF48" s="313"/>
      <c r="AG48" s="313"/>
      <c r="AH48" s="313"/>
      <c r="AI48" s="313"/>
      <c r="AJ48" s="313"/>
      <c r="AK48" s="313"/>
      <c r="AL48" s="313"/>
      <c r="AM48" s="313"/>
      <c r="AN48" s="313"/>
      <c r="AO48" s="313"/>
      <c r="AP48" s="313"/>
      <c r="AQ48" s="313"/>
      <c r="AR48" s="313"/>
      <c r="AS48" s="314">
        <f t="shared" si="9"/>
        <v>0</v>
      </c>
      <c r="AT48" s="315">
        <f t="shared" si="8"/>
        <v>0</v>
      </c>
      <c r="AU48" s="254">
        <f t="shared" si="1"/>
        <v>0</v>
      </c>
      <c r="AV48" s="254">
        <f t="shared" si="1"/>
        <v>0</v>
      </c>
      <c r="AW48" s="254">
        <f t="shared" si="2"/>
        <v>0</v>
      </c>
      <c r="AX48" s="255">
        <f>+'[2]Metas'!S48:S63-S48</f>
        <v>0</v>
      </c>
      <c r="AY48" s="254">
        <f>+'[2]Metas'!T48:T63-T48</f>
        <v>0</v>
      </c>
      <c r="AZ48" s="254">
        <f>+'[2]Metas'!U48:U63-U48</f>
        <v>0</v>
      </c>
      <c r="BA48" s="254">
        <f>+'[2]Metas'!V48:V63-V48</f>
        <v>0</v>
      </c>
      <c r="BB48" s="275"/>
      <c r="BC48" s="276"/>
      <c r="BD48" s="276"/>
      <c r="BE48" s="276"/>
      <c r="BF48" s="276"/>
      <c r="BG48" s="276"/>
      <c r="BK48" s="278"/>
      <c r="BL48" s="278"/>
      <c r="BM48" s="278"/>
      <c r="BN48" s="278"/>
      <c r="BO48" s="278"/>
      <c r="BP48" s="278"/>
      <c r="BQ48" s="278"/>
      <c r="BR48" s="278"/>
      <c r="BS48" s="278"/>
      <c r="BT48" s="278"/>
      <c r="BU48" s="278"/>
      <c r="BV48" s="278"/>
      <c r="BW48" s="278"/>
      <c r="BX48" s="278"/>
      <c r="BY48" s="278"/>
      <c r="BZ48" s="278"/>
      <c r="CA48" s="278"/>
      <c r="CB48" s="278"/>
    </row>
    <row r="49" spans="1:80" s="277" customFormat="1" ht="12.75" customHeight="1">
      <c r="A49" s="261"/>
      <c r="B49" s="262"/>
      <c r="C49" s="262"/>
      <c r="D49" s="262"/>
      <c r="E49" s="262"/>
      <c r="F49" s="262"/>
      <c r="G49" s="263"/>
      <c r="H49" s="264"/>
      <c r="I49" s="310"/>
      <c r="J49" s="266"/>
      <c r="K49" s="267"/>
      <c r="L49" s="267"/>
      <c r="M49" s="268"/>
      <c r="N49" s="269"/>
      <c r="O49" s="311"/>
      <c r="P49" s="311"/>
      <c r="Q49" s="271"/>
      <c r="R49" s="271"/>
      <c r="S49" s="271"/>
      <c r="T49" s="271"/>
      <c r="U49" s="271"/>
      <c r="V49" s="271"/>
      <c r="W49" s="273"/>
      <c r="X49" s="312"/>
      <c r="Y49" s="273"/>
      <c r="Z49" s="273"/>
      <c r="AA49" s="273"/>
      <c r="AB49" s="316" t="s">
        <v>215</v>
      </c>
      <c r="AC49" s="317">
        <f aca="true" t="shared" si="10" ref="AC49:AT49">SUM(AC43:AC48)+IF(AC41=0,AC42,AC41)</f>
        <v>0</v>
      </c>
      <c r="AD49" s="317">
        <f t="shared" si="10"/>
        <v>0</v>
      </c>
      <c r="AE49" s="317">
        <f t="shared" si="10"/>
        <v>0</v>
      </c>
      <c r="AF49" s="317">
        <f t="shared" si="10"/>
        <v>0</v>
      </c>
      <c r="AG49" s="317">
        <f t="shared" si="10"/>
        <v>0</v>
      </c>
      <c r="AH49" s="317">
        <f t="shared" si="10"/>
        <v>0</v>
      </c>
      <c r="AI49" s="317">
        <f t="shared" si="10"/>
        <v>0</v>
      </c>
      <c r="AJ49" s="317">
        <f t="shared" si="10"/>
        <v>0</v>
      </c>
      <c r="AK49" s="317">
        <f t="shared" si="10"/>
        <v>0</v>
      </c>
      <c r="AL49" s="317">
        <f t="shared" si="10"/>
        <v>0</v>
      </c>
      <c r="AM49" s="317">
        <f t="shared" si="10"/>
        <v>0</v>
      </c>
      <c r="AN49" s="317">
        <f t="shared" si="10"/>
        <v>0</v>
      </c>
      <c r="AO49" s="317">
        <f t="shared" si="10"/>
        <v>0</v>
      </c>
      <c r="AP49" s="317">
        <f t="shared" si="10"/>
        <v>0</v>
      </c>
      <c r="AQ49" s="317"/>
      <c r="AR49" s="317"/>
      <c r="AS49" s="317">
        <f t="shared" si="10"/>
        <v>0</v>
      </c>
      <c r="AT49" s="318">
        <f t="shared" si="10"/>
        <v>0</v>
      </c>
      <c r="AU49" s="254">
        <f t="shared" si="1"/>
        <v>0</v>
      </c>
      <c r="AV49" s="254">
        <f t="shared" si="1"/>
        <v>0</v>
      </c>
      <c r="AW49" s="254">
        <f t="shared" si="2"/>
        <v>0</v>
      </c>
      <c r="AX49" s="255">
        <f>+'[2]Metas'!S49:S64-S49</f>
        <v>0</v>
      </c>
      <c r="AY49" s="254">
        <f>+'[2]Metas'!T49:T64-T49</f>
        <v>0</v>
      </c>
      <c r="AZ49" s="254">
        <f>+'[2]Metas'!U49:U64-U49</f>
        <v>0</v>
      </c>
      <c r="BA49" s="254">
        <f>+'[2]Metas'!V49:V64-V49</f>
        <v>0</v>
      </c>
      <c r="BB49" s="275"/>
      <c r="BC49" s="276"/>
      <c r="BD49" s="276"/>
      <c r="BE49" s="276"/>
      <c r="BF49" s="276"/>
      <c r="BG49" s="276"/>
      <c r="BK49" s="278"/>
      <c r="BL49" s="278"/>
      <c r="BM49" s="278"/>
      <c r="BN49" s="278"/>
      <c r="BO49" s="278"/>
      <c r="BP49" s="278"/>
      <c r="BQ49" s="278"/>
      <c r="BR49" s="278"/>
      <c r="BS49" s="278"/>
      <c r="BT49" s="278"/>
      <c r="BU49" s="278"/>
      <c r="BV49" s="278"/>
      <c r="BW49" s="278"/>
      <c r="BX49" s="278"/>
      <c r="BY49" s="278"/>
      <c r="BZ49" s="278"/>
      <c r="CA49" s="278"/>
      <c r="CB49" s="278"/>
    </row>
    <row r="50" spans="1:80" s="302" customFormat="1" ht="12.75" customHeight="1" thickBot="1">
      <c r="A50" s="283"/>
      <c r="B50" s="284"/>
      <c r="C50" s="284"/>
      <c r="D50" s="284"/>
      <c r="E50" s="284"/>
      <c r="F50" s="284"/>
      <c r="G50" s="285"/>
      <c r="H50" s="286"/>
      <c r="I50" s="319"/>
      <c r="J50" s="288"/>
      <c r="K50" s="289"/>
      <c r="L50" s="289"/>
      <c r="M50" s="290"/>
      <c r="N50" s="291"/>
      <c r="O50" s="320"/>
      <c r="P50" s="320"/>
      <c r="Q50" s="293"/>
      <c r="R50" s="293"/>
      <c r="S50" s="293"/>
      <c r="T50" s="293"/>
      <c r="U50" s="293"/>
      <c r="V50" s="293"/>
      <c r="W50" s="295"/>
      <c r="X50" s="321"/>
      <c r="Y50" s="295"/>
      <c r="Z50" s="295"/>
      <c r="AA50" s="295"/>
      <c r="AB50" s="296" t="s">
        <v>216</v>
      </c>
      <c r="AC50" s="297"/>
      <c r="AD50" s="297"/>
      <c r="AE50" s="297"/>
      <c r="AF50" s="297"/>
      <c r="AG50" s="297"/>
      <c r="AH50" s="297"/>
      <c r="AI50" s="297"/>
      <c r="AJ50" s="297"/>
      <c r="AK50" s="297"/>
      <c r="AL50" s="297"/>
      <c r="AM50" s="297"/>
      <c r="AN50" s="297"/>
      <c r="AO50" s="297"/>
      <c r="AP50" s="297"/>
      <c r="AQ50" s="297"/>
      <c r="AR50" s="297"/>
      <c r="AS50" s="298">
        <f aca="true" t="shared" si="11" ref="AS50:AT56">+AC50+AE50+AG50+AI50+AK50+AM50+AO50</f>
        <v>0</v>
      </c>
      <c r="AT50" s="299">
        <f t="shared" si="11"/>
        <v>0</v>
      </c>
      <c r="AU50" s="254">
        <f t="shared" si="1"/>
        <v>0</v>
      </c>
      <c r="AV50" s="254">
        <f t="shared" si="1"/>
        <v>0</v>
      </c>
      <c r="AW50" s="254">
        <f t="shared" si="2"/>
        <v>0</v>
      </c>
      <c r="AX50" s="255">
        <f>+'[2]Metas'!S50:S65-S50</f>
        <v>0</v>
      </c>
      <c r="AY50" s="254">
        <f>+'[2]Metas'!T50:T65-T50</f>
        <v>0</v>
      </c>
      <c r="AZ50" s="254">
        <f>+'[2]Metas'!U50:U65-U50</f>
        <v>0</v>
      </c>
      <c r="BA50" s="254">
        <f>+'[2]Metas'!V50:V65-V50</f>
        <v>0</v>
      </c>
      <c r="BB50" s="300"/>
      <c r="BC50" s="301"/>
      <c r="BD50" s="301"/>
      <c r="BE50" s="301"/>
      <c r="BF50" s="301"/>
      <c r="BG50" s="301"/>
      <c r="BK50" s="303"/>
      <c r="BL50" s="303"/>
      <c r="BM50" s="303"/>
      <c r="BN50" s="303"/>
      <c r="BO50" s="303"/>
      <c r="BP50" s="303"/>
      <c r="BQ50" s="303"/>
      <c r="BR50" s="303"/>
      <c r="BS50" s="303"/>
      <c r="BT50" s="303"/>
      <c r="BU50" s="303"/>
      <c r="BV50" s="303"/>
      <c r="BW50" s="303"/>
      <c r="BX50" s="303"/>
      <c r="BY50" s="303"/>
      <c r="BZ50" s="303"/>
      <c r="CA50" s="303"/>
      <c r="CB50" s="303"/>
    </row>
    <row r="51" spans="1:80" s="259" customFormat="1" ht="12.75" customHeight="1">
      <c r="A51" s="238"/>
      <c r="B51" s="239" t="s">
        <v>224</v>
      </c>
      <c r="C51" s="239"/>
      <c r="D51" s="239"/>
      <c r="E51" s="239"/>
      <c r="F51" s="239"/>
      <c r="G51" s="240"/>
      <c r="H51" s="322">
        <v>874</v>
      </c>
      <c r="I51" s="323" t="s">
        <v>25</v>
      </c>
      <c r="J51" s="324"/>
      <c r="K51" s="325" t="s">
        <v>31</v>
      </c>
      <c r="L51" s="325"/>
      <c r="M51" s="326" t="s">
        <v>225</v>
      </c>
      <c r="N51" s="327" t="s">
        <v>226</v>
      </c>
      <c r="O51" s="328">
        <v>1</v>
      </c>
      <c r="P51" s="329">
        <v>1</v>
      </c>
      <c r="Q51" s="248">
        <f>SUMIF('Actividades inversión 874'!$B$16:$B$32,'Metas inversión 874'!$B51,'Actividades inversión 874'!N$16:N$32)</f>
        <v>4028014000</v>
      </c>
      <c r="R51" s="248">
        <f>SUMIF('Actividades inversión 874'!$B$16:$B$32,'Metas inversión 874'!$B51,'Actividades inversión 874'!O$16:O$32)</f>
        <v>4428014000</v>
      </c>
      <c r="S51" s="248">
        <f>SUMIF('Actividades inversión 874'!$B$16:$B$32,'Metas inversión 874'!$B51,'Actividades inversión 874'!P$16:P$32)</f>
        <v>891311916</v>
      </c>
      <c r="T51" s="248">
        <f>SUMIF('Actividades inversión 874'!$B$16:$B$32,'Metas inversión 874'!$B51,'Actividades inversión 874'!Q$16:Q$32)</f>
        <v>217441145.4</v>
      </c>
      <c r="U51" s="248">
        <f>SUMIF('Actividades inversión 874'!$B$16:$B$32,'Metas inversión 874'!$B51,'Actividades inversión 874'!R$16:R$32)</f>
        <v>151851304</v>
      </c>
      <c r="V51" s="248">
        <f>SUMIF('Actividades inversión 874'!$B$16:$B$32,'Metas inversión 874'!$B51,'Actividades inversión 874'!S$16:S$32)</f>
        <v>148487644.78301772</v>
      </c>
      <c r="W51" s="330" t="s">
        <v>227</v>
      </c>
      <c r="X51" s="330" t="s">
        <v>228</v>
      </c>
      <c r="Y51" s="330" t="s">
        <v>229</v>
      </c>
      <c r="Z51" s="330" t="s">
        <v>230</v>
      </c>
      <c r="AA51" s="250" t="s">
        <v>231</v>
      </c>
      <c r="AB51" s="331" t="s">
        <v>201</v>
      </c>
      <c r="AC51" s="307"/>
      <c r="AD51" s="307"/>
      <c r="AE51" s="307"/>
      <c r="AF51" s="307"/>
      <c r="AG51" s="307"/>
      <c r="AH51" s="307"/>
      <c r="AI51" s="307"/>
      <c r="AJ51" s="307"/>
      <c r="AK51" s="307"/>
      <c r="AL51" s="307"/>
      <c r="AM51" s="307"/>
      <c r="AN51" s="307"/>
      <c r="AO51" s="307"/>
      <c r="AP51" s="307"/>
      <c r="AQ51" s="307"/>
      <c r="AR51" s="307"/>
      <c r="AS51" s="308">
        <f t="shared" si="11"/>
        <v>0</v>
      </c>
      <c r="AT51" s="309">
        <f t="shared" si="11"/>
        <v>0</v>
      </c>
      <c r="AU51" s="254">
        <f t="shared" si="1"/>
        <v>3536702084</v>
      </c>
      <c r="AV51" s="254">
        <f t="shared" si="1"/>
        <v>673870770.6</v>
      </c>
      <c r="AW51" s="254">
        <f t="shared" si="2"/>
        <v>3363659.2169822752</v>
      </c>
      <c r="AX51" s="255">
        <f>+'[2]Metas'!S51:S66-S51</f>
        <v>-313393216.9492179</v>
      </c>
      <c r="AY51" s="254">
        <f>+'[2]Metas'!T51:T66-T51</f>
        <v>182723130.69425794</v>
      </c>
      <c r="AZ51" s="254">
        <f>+'[2]Metas'!U51:U66-U51</f>
        <v>105773011.7511642</v>
      </c>
      <c r="BA51" s="254">
        <f>+'[2]Metas'!V51:V66-V51</f>
        <v>79190459.47534621</v>
      </c>
      <c r="BB51" s="256">
        <f>SUM('[1]01-USAQUEN:99-METROPOLITANO'!N50)</f>
        <v>4028014000</v>
      </c>
      <c r="BC51" s="257">
        <f>SUM('[1]01-USAQUEN:99-METROPOLITANO'!O50)</f>
        <v>4428014000</v>
      </c>
      <c r="BD51" s="257">
        <f>SUM('[1]01-USAQUEN:99-METROPOLITANO'!P50)</f>
        <v>891311916</v>
      </c>
      <c r="BE51" s="257">
        <f>SUM('[1]01-USAQUEN:99-METROPOLITANO'!Q50)</f>
        <v>217441145.4</v>
      </c>
      <c r="BF51" s="257">
        <f>SUM('[1]01-USAQUEN:99-METROPOLITANO'!R50)</f>
        <v>151851304</v>
      </c>
      <c r="BG51" s="257">
        <f>SUM('[1]01-USAQUEN:99-METROPOLITANO'!S50)</f>
        <v>148487644.78301772</v>
      </c>
      <c r="BK51" s="260"/>
      <c r="BL51" s="260"/>
      <c r="BM51" s="260"/>
      <c r="BN51" s="260"/>
      <c r="BO51" s="260"/>
      <c r="BP51" s="260"/>
      <c r="BQ51" s="260"/>
      <c r="BR51" s="260"/>
      <c r="BS51" s="260"/>
      <c r="BT51" s="260"/>
      <c r="BU51" s="260"/>
      <c r="BV51" s="260"/>
      <c r="BW51" s="260"/>
      <c r="BX51" s="260"/>
      <c r="BY51" s="260"/>
      <c r="BZ51" s="260"/>
      <c r="CA51" s="260"/>
      <c r="CB51" s="260"/>
    </row>
    <row r="52" spans="1:80" s="277" customFormat="1" ht="12.75" customHeight="1">
      <c r="A52" s="261"/>
      <c r="B52" s="262"/>
      <c r="C52" s="262"/>
      <c r="D52" s="262"/>
      <c r="E52" s="262"/>
      <c r="F52" s="262"/>
      <c r="G52" s="263"/>
      <c r="H52" s="332"/>
      <c r="I52" s="333"/>
      <c r="J52" s="334"/>
      <c r="K52" s="335"/>
      <c r="L52" s="335"/>
      <c r="M52" s="336"/>
      <c r="N52" s="337"/>
      <c r="O52" s="338"/>
      <c r="P52" s="339"/>
      <c r="Q52" s="271"/>
      <c r="R52" s="271"/>
      <c r="S52" s="271"/>
      <c r="T52" s="271"/>
      <c r="U52" s="271"/>
      <c r="V52" s="271"/>
      <c r="W52" s="273"/>
      <c r="X52" s="273"/>
      <c r="Y52" s="273"/>
      <c r="Z52" s="273"/>
      <c r="AA52" s="273"/>
      <c r="AB52" s="340" t="s">
        <v>202</v>
      </c>
      <c r="AC52" s="313"/>
      <c r="AD52" s="313"/>
      <c r="AE52" s="313"/>
      <c r="AF52" s="313"/>
      <c r="AG52" s="313"/>
      <c r="AH52" s="313"/>
      <c r="AI52" s="313"/>
      <c r="AJ52" s="313"/>
      <c r="AK52" s="313"/>
      <c r="AL52" s="313"/>
      <c r="AM52" s="313"/>
      <c r="AN52" s="313"/>
      <c r="AO52" s="313"/>
      <c r="AP52" s="313"/>
      <c r="AQ52" s="313"/>
      <c r="AR52" s="313"/>
      <c r="AS52" s="314">
        <f t="shared" si="11"/>
        <v>0</v>
      </c>
      <c r="AT52" s="315">
        <f t="shared" si="11"/>
        <v>0</v>
      </c>
      <c r="AU52" s="254">
        <f t="shared" si="1"/>
        <v>0</v>
      </c>
      <c r="AV52" s="254">
        <f t="shared" si="1"/>
        <v>0</v>
      </c>
      <c r="AW52" s="254">
        <f t="shared" si="2"/>
        <v>0</v>
      </c>
      <c r="AX52" s="255">
        <f>+'[2]Metas'!S52:S67-S52</f>
        <v>0</v>
      </c>
      <c r="AY52" s="254">
        <f>+'[2]Metas'!T52:T67-T52</f>
        <v>0</v>
      </c>
      <c r="AZ52" s="254">
        <f>+'[2]Metas'!U52:U67-U52</f>
        <v>0</v>
      </c>
      <c r="BA52" s="254">
        <f>+'[2]Metas'!V52:V67-V52</f>
        <v>0</v>
      </c>
      <c r="BB52" s="275"/>
      <c r="BC52" s="276"/>
      <c r="BD52" s="276"/>
      <c r="BE52" s="276"/>
      <c r="BF52" s="276"/>
      <c r="BG52" s="276"/>
      <c r="BK52" s="278"/>
      <c r="BL52" s="278"/>
      <c r="BM52" s="278"/>
      <c r="BN52" s="278"/>
      <c r="BO52" s="278"/>
      <c r="BP52" s="278"/>
      <c r="BQ52" s="278"/>
      <c r="BR52" s="278"/>
      <c r="BS52" s="278"/>
      <c r="BT52" s="278"/>
      <c r="BU52" s="278"/>
      <c r="BV52" s="278"/>
      <c r="BW52" s="278"/>
      <c r="BX52" s="278"/>
      <c r="BY52" s="278"/>
      <c r="BZ52" s="278"/>
      <c r="CA52" s="278"/>
      <c r="CB52" s="278"/>
    </row>
    <row r="53" spans="1:80" s="277" customFormat="1" ht="12.75" customHeight="1">
      <c r="A53" s="261"/>
      <c r="B53" s="262"/>
      <c r="C53" s="262"/>
      <c r="D53" s="262"/>
      <c r="E53" s="262"/>
      <c r="F53" s="262"/>
      <c r="G53" s="263"/>
      <c r="H53" s="332"/>
      <c r="I53" s="333"/>
      <c r="J53" s="334"/>
      <c r="K53" s="335"/>
      <c r="L53" s="335"/>
      <c r="M53" s="336"/>
      <c r="N53" s="337"/>
      <c r="O53" s="338"/>
      <c r="P53" s="339"/>
      <c r="Q53" s="271"/>
      <c r="R53" s="271"/>
      <c r="S53" s="271"/>
      <c r="T53" s="271"/>
      <c r="U53" s="271"/>
      <c r="V53" s="271"/>
      <c r="W53" s="273"/>
      <c r="X53" s="273"/>
      <c r="Y53" s="273"/>
      <c r="Z53" s="273"/>
      <c r="AA53" s="273"/>
      <c r="AB53" s="340" t="s">
        <v>203</v>
      </c>
      <c r="AC53" s="313"/>
      <c r="AD53" s="313"/>
      <c r="AE53" s="313"/>
      <c r="AF53" s="313"/>
      <c r="AG53" s="313"/>
      <c r="AH53" s="313"/>
      <c r="AI53" s="313"/>
      <c r="AJ53" s="313"/>
      <c r="AK53" s="313"/>
      <c r="AL53" s="313"/>
      <c r="AM53" s="313"/>
      <c r="AN53" s="313"/>
      <c r="AO53" s="313"/>
      <c r="AP53" s="313"/>
      <c r="AQ53" s="313"/>
      <c r="AR53" s="313"/>
      <c r="AS53" s="314">
        <f t="shared" si="11"/>
        <v>0</v>
      </c>
      <c r="AT53" s="315">
        <f t="shared" si="11"/>
        <v>0</v>
      </c>
      <c r="AU53" s="254">
        <f t="shared" si="1"/>
        <v>0</v>
      </c>
      <c r="AV53" s="254">
        <f t="shared" si="1"/>
        <v>0</v>
      </c>
      <c r="AW53" s="254">
        <f t="shared" si="2"/>
        <v>0</v>
      </c>
      <c r="AX53" s="255">
        <f>+'[2]Metas'!S53:S68-S53</f>
        <v>0</v>
      </c>
      <c r="AY53" s="254">
        <f>+'[2]Metas'!T53:T68-T53</f>
        <v>0</v>
      </c>
      <c r="AZ53" s="254">
        <f>+'[2]Metas'!U53:U68-U53</f>
        <v>0</v>
      </c>
      <c r="BA53" s="254">
        <f>+'[2]Metas'!V53:V68-V53</f>
        <v>0</v>
      </c>
      <c r="BB53" s="275"/>
      <c r="BC53" s="276"/>
      <c r="BD53" s="276"/>
      <c r="BE53" s="276"/>
      <c r="BF53" s="276"/>
      <c r="BG53" s="276"/>
      <c r="BK53" s="278"/>
      <c r="BL53" s="278"/>
      <c r="BM53" s="278"/>
      <c r="BN53" s="278"/>
      <c r="BO53" s="278"/>
      <c r="BP53" s="278"/>
      <c r="BQ53" s="278"/>
      <c r="BR53" s="278"/>
      <c r="BS53" s="278"/>
      <c r="BT53" s="278"/>
      <c r="BU53" s="278"/>
      <c r="BV53" s="278"/>
      <c r="BW53" s="278"/>
      <c r="BX53" s="278"/>
      <c r="BY53" s="278"/>
      <c r="BZ53" s="278"/>
      <c r="CA53" s="278"/>
      <c r="CB53" s="278"/>
    </row>
    <row r="54" spans="1:80" s="277" customFormat="1" ht="12.75" customHeight="1">
      <c r="A54" s="261"/>
      <c r="B54" s="262"/>
      <c r="C54" s="262"/>
      <c r="D54" s="262"/>
      <c r="E54" s="262"/>
      <c r="F54" s="262"/>
      <c r="G54" s="263"/>
      <c r="H54" s="332"/>
      <c r="I54" s="333"/>
      <c r="J54" s="334"/>
      <c r="K54" s="335"/>
      <c r="L54" s="335"/>
      <c r="M54" s="336"/>
      <c r="N54" s="337"/>
      <c r="O54" s="338"/>
      <c r="P54" s="339"/>
      <c r="Q54" s="271"/>
      <c r="R54" s="271"/>
      <c r="S54" s="271"/>
      <c r="T54" s="271"/>
      <c r="U54" s="271"/>
      <c r="V54" s="271"/>
      <c r="W54" s="273"/>
      <c r="X54" s="273"/>
      <c r="Y54" s="273"/>
      <c r="Z54" s="273"/>
      <c r="AA54" s="273"/>
      <c r="AB54" s="340" t="s">
        <v>204</v>
      </c>
      <c r="AC54" s="313"/>
      <c r="AD54" s="313"/>
      <c r="AE54" s="313"/>
      <c r="AF54" s="313"/>
      <c r="AG54" s="313"/>
      <c r="AH54" s="313"/>
      <c r="AI54" s="313"/>
      <c r="AJ54" s="313"/>
      <c r="AK54" s="313"/>
      <c r="AL54" s="313"/>
      <c r="AM54" s="313"/>
      <c r="AN54" s="313"/>
      <c r="AO54" s="313"/>
      <c r="AP54" s="313"/>
      <c r="AQ54" s="313"/>
      <c r="AR54" s="313"/>
      <c r="AS54" s="314">
        <f t="shared" si="11"/>
        <v>0</v>
      </c>
      <c r="AT54" s="315">
        <f t="shared" si="11"/>
        <v>0</v>
      </c>
      <c r="AU54" s="254">
        <f t="shared" si="1"/>
        <v>0</v>
      </c>
      <c r="AV54" s="254">
        <f t="shared" si="1"/>
        <v>0</v>
      </c>
      <c r="AW54" s="254">
        <f t="shared" si="2"/>
        <v>0</v>
      </c>
      <c r="AX54" s="255">
        <f>+'[2]Metas'!S54:S69-S54</f>
        <v>0</v>
      </c>
      <c r="AY54" s="254">
        <f>+'[2]Metas'!T54:T69-T54</f>
        <v>0</v>
      </c>
      <c r="AZ54" s="254">
        <f>+'[2]Metas'!U54:U69-U54</f>
        <v>0</v>
      </c>
      <c r="BA54" s="254">
        <f>+'[2]Metas'!V54:V69-V54</f>
        <v>0</v>
      </c>
      <c r="BB54" s="275"/>
      <c r="BC54" s="276"/>
      <c r="BD54" s="276"/>
      <c r="BE54" s="276"/>
      <c r="BF54" s="276"/>
      <c r="BG54" s="276"/>
      <c r="BK54" s="278"/>
      <c r="BL54" s="278"/>
      <c r="BM54" s="278"/>
      <c r="BN54" s="278"/>
      <c r="BO54" s="278"/>
      <c r="BP54" s="278"/>
      <c r="BQ54" s="278"/>
      <c r="BR54" s="278"/>
      <c r="BS54" s="278"/>
      <c r="BT54" s="278"/>
      <c r="BU54" s="278"/>
      <c r="BV54" s="278"/>
      <c r="BW54" s="278"/>
      <c r="BX54" s="278"/>
      <c r="BY54" s="278"/>
      <c r="BZ54" s="278"/>
      <c r="CA54" s="278"/>
      <c r="CB54" s="278"/>
    </row>
    <row r="55" spans="1:80" s="277" customFormat="1" ht="12.75" customHeight="1">
      <c r="A55" s="261"/>
      <c r="B55" s="262"/>
      <c r="C55" s="262"/>
      <c r="D55" s="262"/>
      <c r="E55" s="262"/>
      <c r="F55" s="262"/>
      <c r="G55" s="263"/>
      <c r="H55" s="332"/>
      <c r="I55" s="333"/>
      <c r="J55" s="334"/>
      <c r="K55" s="335"/>
      <c r="L55" s="335"/>
      <c r="M55" s="336"/>
      <c r="N55" s="337"/>
      <c r="O55" s="338"/>
      <c r="P55" s="339"/>
      <c r="Q55" s="271"/>
      <c r="R55" s="271"/>
      <c r="S55" s="271"/>
      <c r="T55" s="271"/>
      <c r="U55" s="271"/>
      <c r="V55" s="271"/>
      <c r="W55" s="273"/>
      <c r="X55" s="273"/>
      <c r="Y55" s="273"/>
      <c r="Z55" s="273"/>
      <c r="AA55" s="273"/>
      <c r="AB55" s="340" t="s">
        <v>205</v>
      </c>
      <c r="AC55" s="313"/>
      <c r="AD55" s="313"/>
      <c r="AE55" s="313"/>
      <c r="AF55" s="313"/>
      <c r="AG55" s="313"/>
      <c r="AH55" s="313"/>
      <c r="AI55" s="313"/>
      <c r="AJ55" s="313"/>
      <c r="AK55" s="313"/>
      <c r="AL55" s="313"/>
      <c r="AM55" s="313"/>
      <c r="AN55" s="313"/>
      <c r="AO55" s="313"/>
      <c r="AP55" s="313"/>
      <c r="AQ55" s="313"/>
      <c r="AR55" s="313"/>
      <c r="AS55" s="314">
        <f t="shared" si="11"/>
        <v>0</v>
      </c>
      <c r="AT55" s="315">
        <f t="shared" si="11"/>
        <v>0</v>
      </c>
      <c r="AU55" s="254">
        <f t="shared" si="1"/>
        <v>0</v>
      </c>
      <c r="AV55" s="254">
        <f t="shared" si="1"/>
        <v>0</v>
      </c>
      <c r="AW55" s="254">
        <f t="shared" si="2"/>
        <v>0</v>
      </c>
      <c r="AX55" s="255">
        <f>+'[2]Metas'!S55:S70-S55</f>
        <v>0</v>
      </c>
      <c r="AY55" s="254">
        <f>+'[2]Metas'!T55:T70-T55</f>
        <v>0</v>
      </c>
      <c r="AZ55" s="254">
        <f>+'[2]Metas'!U55:U70-U55</f>
        <v>0</v>
      </c>
      <c r="BA55" s="254">
        <f>+'[2]Metas'!V55:V70-V55</f>
        <v>0</v>
      </c>
      <c r="BB55" s="275"/>
      <c r="BC55" s="276"/>
      <c r="BD55" s="276"/>
      <c r="BE55" s="276"/>
      <c r="BF55" s="276"/>
      <c r="BG55" s="276"/>
      <c r="BK55" s="278"/>
      <c r="BL55" s="278"/>
      <c r="BM55" s="278"/>
      <c r="BN55" s="278"/>
      <c r="BO55" s="278"/>
      <c r="BP55" s="278"/>
      <c r="BQ55" s="278"/>
      <c r="BR55" s="278"/>
      <c r="BS55" s="278"/>
      <c r="BT55" s="278"/>
      <c r="BU55" s="278"/>
      <c r="BV55" s="278"/>
      <c r="BW55" s="278"/>
      <c r="BX55" s="278"/>
      <c r="BY55" s="278"/>
      <c r="BZ55" s="278"/>
      <c r="CA55" s="278"/>
      <c r="CB55" s="278"/>
    </row>
    <row r="56" spans="1:80" s="277" customFormat="1" ht="12.75" customHeight="1">
      <c r="A56" s="261"/>
      <c r="B56" s="262"/>
      <c r="C56" s="262"/>
      <c r="D56" s="262"/>
      <c r="E56" s="262"/>
      <c r="F56" s="262"/>
      <c r="G56" s="263"/>
      <c r="H56" s="332"/>
      <c r="I56" s="333"/>
      <c r="J56" s="334"/>
      <c r="K56" s="335"/>
      <c r="L56" s="335"/>
      <c r="M56" s="336"/>
      <c r="N56" s="337"/>
      <c r="O56" s="338"/>
      <c r="P56" s="339"/>
      <c r="Q56" s="271"/>
      <c r="R56" s="271"/>
      <c r="S56" s="271"/>
      <c r="T56" s="271"/>
      <c r="U56" s="271"/>
      <c r="V56" s="271"/>
      <c r="W56" s="273"/>
      <c r="X56" s="273"/>
      <c r="Y56" s="273"/>
      <c r="Z56" s="273"/>
      <c r="AA56" s="273"/>
      <c r="AB56" s="341" t="s">
        <v>206</v>
      </c>
      <c r="AC56" s="313"/>
      <c r="AD56" s="313"/>
      <c r="AE56" s="313"/>
      <c r="AF56" s="313"/>
      <c r="AG56" s="313"/>
      <c r="AH56" s="313"/>
      <c r="AI56" s="313"/>
      <c r="AJ56" s="313"/>
      <c r="AK56" s="313"/>
      <c r="AL56" s="313"/>
      <c r="AM56" s="313"/>
      <c r="AN56" s="313"/>
      <c r="AO56" s="313"/>
      <c r="AP56" s="313"/>
      <c r="AQ56" s="313"/>
      <c r="AR56" s="313"/>
      <c r="AS56" s="314">
        <f t="shared" si="11"/>
        <v>0</v>
      </c>
      <c r="AT56" s="315">
        <f t="shared" si="11"/>
        <v>0</v>
      </c>
      <c r="AU56" s="254">
        <f t="shared" si="1"/>
        <v>0</v>
      </c>
      <c r="AV56" s="254">
        <f t="shared" si="1"/>
        <v>0</v>
      </c>
      <c r="AW56" s="254">
        <f t="shared" si="2"/>
        <v>0</v>
      </c>
      <c r="AX56" s="255">
        <f>+'[2]Metas'!S56:S71-S56</f>
        <v>0</v>
      </c>
      <c r="AY56" s="254">
        <f>+'[2]Metas'!T56:T71-T56</f>
        <v>0</v>
      </c>
      <c r="AZ56" s="254">
        <f>+'[2]Metas'!U56:U71-U56</f>
        <v>0</v>
      </c>
      <c r="BA56" s="254">
        <f>+'[2]Metas'!V56:V71-V56</f>
        <v>0</v>
      </c>
      <c r="BB56" s="275"/>
      <c r="BC56" s="276"/>
      <c r="BD56" s="276"/>
      <c r="BE56" s="276"/>
      <c r="BF56" s="276"/>
      <c r="BG56" s="276"/>
      <c r="BK56" s="278"/>
      <c r="BL56" s="278"/>
      <c r="BM56" s="278"/>
      <c r="BN56" s="278"/>
      <c r="BO56" s="278"/>
      <c r="BP56" s="278"/>
      <c r="BQ56" s="278"/>
      <c r="BR56" s="278"/>
      <c r="BS56" s="278"/>
      <c r="BT56" s="278"/>
      <c r="BU56" s="278"/>
      <c r="BV56" s="278"/>
      <c r="BW56" s="278"/>
      <c r="BX56" s="278"/>
      <c r="BY56" s="278"/>
      <c r="BZ56" s="278"/>
      <c r="CA56" s="278"/>
      <c r="CB56" s="278"/>
    </row>
    <row r="57" spans="1:80" s="277" customFormat="1" ht="12.75" customHeight="1">
      <c r="A57" s="261"/>
      <c r="B57" s="262"/>
      <c r="C57" s="262"/>
      <c r="D57" s="262"/>
      <c r="E57" s="262"/>
      <c r="F57" s="262"/>
      <c r="G57" s="263"/>
      <c r="H57" s="332"/>
      <c r="I57" s="333"/>
      <c r="J57" s="334"/>
      <c r="K57" s="335"/>
      <c r="L57" s="335"/>
      <c r="M57" s="336"/>
      <c r="N57" s="337"/>
      <c r="O57" s="338"/>
      <c r="P57" s="339"/>
      <c r="Q57" s="271"/>
      <c r="R57" s="271"/>
      <c r="S57" s="271"/>
      <c r="T57" s="271"/>
      <c r="U57" s="271"/>
      <c r="V57" s="271"/>
      <c r="W57" s="273"/>
      <c r="X57" s="273"/>
      <c r="Y57" s="273"/>
      <c r="Z57" s="273"/>
      <c r="AA57" s="273"/>
      <c r="AB57" s="342" t="s">
        <v>207</v>
      </c>
      <c r="AC57" s="317">
        <f aca="true" t="shared" si="12" ref="AC57:AT57">SUM(AC51:AC56)</f>
        <v>0</v>
      </c>
      <c r="AD57" s="317">
        <f t="shared" si="12"/>
        <v>0</v>
      </c>
      <c r="AE57" s="317">
        <f t="shared" si="12"/>
        <v>0</v>
      </c>
      <c r="AF57" s="317">
        <f t="shared" si="12"/>
        <v>0</v>
      </c>
      <c r="AG57" s="317">
        <f t="shared" si="12"/>
        <v>0</v>
      </c>
      <c r="AH57" s="317">
        <f t="shared" si="12"/>
        <v>0</v>
      </c>
      <c r="AI57" s="317">
        <f t="shared" si="12"/>
        <v>0</v>
      </c>
      <c r="AJ57" s="317">
        <f t="shared" si="12"/>
        <v>0</v>
      </c>
      <c r="AK57" s="317">
        <f t="shared" si="12"/>
        <v>0</v>
      </c>
      <c r="AL57" s="317">
        <f t="shared" si="12"/>
        <v>0</v>
      </c>
      <c r="AM57" s="317">
        <f t="shared" si="12"/>
        <v>0</v>
      </c>
      <c r="AN57" s="317">
        <f t="shared" si="12"/>
        <v>0</v>
      </c>
      <c r="AO57" s="317">
        <f t="shared" si="12"/>
        <v>0</v>
      </c>
      <c r="AP57" s="317">
        <f t="shared" si="12"/>
        <v>0</v>
      </c>
      <c r="AQ57" s="317"/>
      <c r="AR57" s="317"/>
      <c r="AS57" s="317">
        <f t="shared" si="12"/>
        <v>0</v>
      </c>
      <c r="AT57" s="318">
        <f t="shared" si="12"/>
        <v>0</v>
      </c>
      <c r="AU57" s="254">
        <f t="shared" si="1"/>
        <v>0</v>
      </c>
      <c r="AV57" s="254">
        <f t="shared" si="1"/>
        <v>0</v>
      </c>
      <c r="AW57" s="254">
        <f t="shared" si="2"/>
        <v>0</v>
      </c>
      <c r="AX57" s="255">
        <f>+'[2]Metas'!S57:S72-S57</f>
        <v>0</v>
      </c>
      <c r="AY57" s="254">
        <f>+'[2]Metas'!T57:T72-T57</f>
        <v>0</v>
      </c>
      <c r="AZ57" s="254">
        <f>+'[2]Metas'!U57:U72-U57</f>
        <v>0</v>
      </c>
      <c r="BA57" s="254">
        <f>+'[2]Metas'!V57:V72-V57</f>
        <v>0</v>
      </c>
      <c r="BB57" s="275"/>
      <c r="BC57" s="276"/>
      <c r="BD57" s="276"/>
      <c r="BE57" s="276"/>
      <c r="BF57" s="276"/>
      <c r="BG57" s="276"/>
      <c r="BK57" s="278"/>
      <c r="BL57" s="278"/>
      <c r="BM57" s="278"/>
      <c r="BN57" s="278"/>
      <c r="BO57" s="278"/>
      <c r="BP57" s="278"/>
      <c r="BQ57" s="278"/>
      <c r="BR57" s="278"/>
      <c r="BS57" s="278"/>
      <c r="BT57" s="278"/>
      <c r="BU57" s="278"/>
      <c r="BV57" s="278"/>
      <c r="BW57" s="278"/>
      <c r="BX57" s="278"/>
      <c r="BY57" s="278"/>
      <c r="BZ57" s="278"/>
      <c r="CA57" s="278"/>
      <c r="CB57" s="278"/>
    </row>
    <row r="58" spans="1:80" s="277" customFormat="1" ht="12.75" customHeight="1">
      <c r="A58" s="261"/>
      <c r="B58" s="262"/>
      <c r="C58" s="262"/>
      <c r="D58" s="262"/>
      <c r="E58" s="262"/>
      <c r="F58" s="262"/>
      <c r="G58" s="263"/>
      <c r="H58" s="332"/>
      <c r="I58" s="333"/>
      <c r="J58" s="334"/>
      <c r="K58" s="335"/>
      <c r="L58" s="335"/>
      <c r="M58" s="336"/>
      <c r="N58" s="337"/>
      <c r="O58" s="338"/>
      <c r="P58" s="339"/>
      <c r="Q58" s="271"/>
      <c r="R58" s="271"/>
      <c r="S58" s="271"/>
      <c r="T58" s="271"/>
      <c r="U58" s="271"/>
      <c r="V58" s="271"/>
      <c r="W58" s="273"/>
      <c r="X58" s="273"/>
      <c r="Y58" s="273"/>
      <c r="Z58" s="273"/>
      <c r="AA58" s="273"/>
      <c r="AB58" s="340" t="s">
        <v>208</v>
      </c>
      <c r="AC58" s="313"/>
      <c r="AD58" s="313"/>
      <c r="AE58" s="313"/>
      <c r="AF58" s="313"/>
      <c r="AG58" s="313"/>
      <c r="AH58" s="313"/>
      <c r="AI58" s="313"/>
      <c r="AJ58" s="313"/>
      <c r="AK58" s="313"/>
      <c r="AL58" s="313"/>
      <c r="AM58" s="313"/>
      <c r="AN58" s="313"/>
      <c r="AO58" s="313"/>
      <c r="AP58" s="313"/>
      <c r="AQ58" s="313"/>
      <c r="AR58" s="313"/>
      <c r="AS58" s="314">
        <f>+AC58+AE58+AG58+AI58+AK58+AM58+AO58</f>
        <v>0</v>
      </c>
      <c r="AT58" s="315">
        <f aca="true" t="shared" si="13" ref="AT58:AT64">+AD58+AF58+AH58+AJ58+AL58+AN58+AP58</f>
        <v>0</v>
      </c>
      <c r="AU58" s="254">
        <f t="shared" si="1"/>
        <v>0</v>
      </c>
      <c r="AV58" s="254">
        <f t="shared" si="1"/>
        <v>0</v>
      </c>
      <c r="AW58" s="254">
        <f t="shared" si="2"/>
        <v>0</v>
      </c>
      <c r="AX58" s="255">
        <f>+'[2]Metas'!S58:S73-S58</f>
        <v>0</v>
      </c>
      <c r="AY58" s="254">
        <f>+'[2]Metas'!T58:T73-T58</f>
        <v>0</v>
      </c>
      <c r="AZ58" s="254">
        <f>+'[2]Metas'!U58:U73-U58</f>
        <v>0</v>
      </c>
      <c r="BA58" s="254">
        <f>+'[2]Metas'!V58:V73-V58</f>
        <v>0</v>
      </c>
      <c r="BB58" s="275"/>
      <c r="BC58" s="276"/>
      <c r="BD58" s="276"/>
      <c r="BE58" s="276"/>
      <c r="BF58" s="276"/>
      <c r="BG58" s="276"/>
      <c r="BK58" s="278"/>
      <c r="BL58" s="278"/>
      <c r="BM58" s="278"/>
      <c r="BN58" s="278"/>
      <c r="BO58" s="278"/>
      <c r="BP58" s="278"/>
      <c r="BQ58" s="278"/>
      <c r="BR58" s="278"/>
      <c r="BS58" s="278"/>
      <c r="BT58" s="278"/>
      <c r="BU58" s="278"/>
      <c r="BV58" s="278"/>
      <c r="BW58" s="278"/>
      <c r="BX58" s="278"/>
      <c r="BY58" s="278"/>
      <c r="BZ58" s="278"/>
      <c r="CA58" s="278"/>
      <c r="CB58" s="278"/>
    </row>
    <row r="59" spans="1:80" s="277" customFormat="1" ht="12.75" customHeight="1">
      <c r="A59" s="261"/>
      <c r="B59" s="262"/>
      <c r="C59" s="262"/>
      <c r="D59" s="262"/>
      <c r="E59" s="262"/>
      <c r="F59" s="262"/>
      <c r="G59" s="263"/>
      <c r="H59" s="332"/>
      <c r="I59" s="333"/>
      <c r="J59" s="334"/>
      <c r="K59" s="335"/>
      <c r="L59" s="335"/>
      <c r="M59" s="336"/>
      <c r="N59" s="337"/>
      <c r="O59" s="338"/>
      <c r="P59" s="339"/>
      <c r="Q59" s="271"/>
      <c r="R59" s="271"/>
      <c r="S59" s="271"/>
      <c r="T59" s="271"/>
      <c r="U59" s="271"/>
      <c r="V59" s="271"/>
      <c r="W59" s="273"/>
      <c r="X59" s="273"/>
      <c r="Y59" s="273"/>
      <c r="Z59" s="273"/>
      <c r="AA59" s="273"/>
      <c r="AB59" s="340" t="s">
        <v>209</v>
      </c>
      <c r="AC59" s="313"/>
      <c r="AD59" s="313"/>
      <c r="AE59" s="313"/>
      <c r="AF59" s="313"/>
      <c r="AG59" s="313"/>
      <c r="AH59" s="313"/>
      <c r="AI59" s="313"/>
      <c r="AJ59" s="313"/>
      <c r="AK59" s="313"/>
      <c r="AL59" s="313"/>
      <c r="AM59" s="313"/>
      <c r="AN59" s="313"/>
      <c r="AO59" s="313"/>
      <c r="AP59" s="313"/>
      <c r="AQ59" s="313"/>
      <c r="AR59" s="313"/>
      <c r="AS59" s="314">
        <f aca="true" t="shared" si="14" ref="AS59:AS64">+AC59+AE59+AG59+AI59+AK59+AM59+AO59</f>
        <v>0</v>
      </c>
      <c r="AT59" s="315">
        <f t="shared" si="13"/>
        <v>0</v>
      </c>
      <c r="AU59" s="254">
        <f t="shared" si="1"/>
        <v>0</v>
      </c>
      <c r="AV59" s="254">
        <f t="shared" si="1"/>
        <v>0</v>
      </c>
      <c r="AW59" s="254">
        <f t="shared" si="2"/>
        <v>0</v>
      </c>
      <c r="AX59" s="255">
        <f>+'[2]Metas'!S59:S74-S59</f>
        <v>0</v>
      </c>
      <c r="AY59" s="254">
        <f>+'[2]Metas'!T59:T74-T59</f>
        <v>0</v>
      </c>
      <c r="AZ59" s="254">
        <f>+'[2]Metas'!U59:U74-U59</f>
        <v>0</v>
      </c>
      <c r="BA59" s="254">
        <f>+'[2]Metas'!V59:V74-V59</f>
        <v>0</v>
      </c>
      <c r="BB59" s="275"/>
      <c r="BC59" s="276"/>
      <c r="BD59" s="276"/>
      <c r="BE59" s="276"/>
      <c r="BF59" s="276"/>
      <c r="BG59" s="276"/>
      <c r="BK59" s="278"/>
      <c r="BL59" s="278"/>
      <c r="BM59" s="278"/>
      <c r="BN59" s="278"/>
      <c r="BO59" s="278"/>
      <c r="BP59" s="278"/>
      <c r="BQ59" s="278"/>
      <c r="BR59" s="278"/>
      <c r="BS59" s="278"/>
      <c r="BT59" s="278"/>
      <c r="BU59" s="278"/>
      <c r="BV59" s="278"/>
      <c r="BW59" s="278"/>
      <c r="BX59" s="278"/>
      <c r="BY59" s="278"/>
      <c r="BZ59" s="278"/>
      <c r="CA59" s="278"/>
      <c r="CB59" s="278"/>
    </row>
    <row r="60" spans="1:80" s="277" customFormat="1" ht="12.75" customHeight="1">
      <c r="A60" s="261"/>
      <c r="B60" s="262"/>
      <c r="C60" s="262"/>
      <c r="D60" s="262"/>
      <c r="E60" s="262"/>
      <c r="F60" s="262"/>
      <c r="G60" s="263"/>
      <c r="H60" s="332"/>
      <c r="I60" s="333"/>
      <c r="J60" s="334"/>
      <c r="K60" s="335"/>
      <c r="L60" s="335"/>
      <c r="M60" s="336"/>
      <c r="N60" s="337"/>
      <c r="O60" s="338"/>
      <c r="P60" s="339"/>
      <c r="Q60" s="271"/>
      <c r="R60" s="271"/>
      <c r="S60" s="271"/>
      <c r="T60" s="271"/>
      <c r="U60" s="271"/>
      <c r="V60" s="271"/>
      <c r="W60" s="273"/>
      <c r="X60" s="273"/>
      <c r="Y60" s="273"/>
      <c r="Z60" s="273"/>
      <c r="AA60" s="273"/>
      <c r="AB60" s="341" t="s">
        <v>210</v>
      </c>
      <c r="AC60" s="313"/>
      <c r="AD60" s="313"/>
      <c r="AE60" s="313"/>
      <c r="AF60" s="313"/>
      <c r="AG60" s="313"/>
      <c r="AH60" s="313"/>
      <c r="AI60" s="313"/>
      <c r="AJ60" s="313"/>
      <c r="AK60" s="313"/>
      <c r="AL60" s="313"/>
      <c r="AM60" s="313"/>
      <c r="AN60" s="313"/>
      <c r="AO60" s="313"/>
      <c r="AP60" s="313"/>
      <c r="AQ60" s="313"/>
      <c r="AR60" s="313"/>
      <c r="AS60" s="314">
        <f t="shared" si="14"/>
        <v>0</v>
      </c>
      <c r="AT60" s="315">
        <f t="shared" si="13"/>
        <v>0</v>
      </c>
      <c r="AU60" s="254">
        <f t="shared" si="1"/>
        <v>0</v>
      </c>
      <c r="AV60" s="254">
        <f t="shared" si="1"/>
        <v>0</v>
      </c>
      <c r="AW60" s="254">
        <f t="shared" si="2"/>
        <v>0</v>
      </c>
      <c r="AX60" s="255">
        <f>+'[2]Metas'!S60:S75-S60</f>
        <v>0</v>
      </c>
      <c r="AY60" s="254">
        <f>+'[2]Metas'!T60:T75-T60</f>
        <v>0</v>
      </c>
      <c r="AZ60" s="254">
        <f>+'[2]Metas'!U60:U75-U60</f>
        <v>0</v>
      </c>
      <c r="BA60" s="254">
        <f>+'[2]Metas'!V60:V75-V60</f>
        <v>0</v>
      </c>
      <c r="BB60" s="275"/>
      <c r="BC60" s="276"/>
      <c r="BD60" s="276"/>
      <c r="BE60" s="276"/>
      <c r="BF60" s="276"/>
      <c r="BG60" s="276"/>
      <c r="BK60" s="278"/>
      <c r="BL60" s="278"/>
      <c r="BM60" s="278"/>
      <c r="BN60" s="278"/>
      <c r="BO60" s="278"/>
      <c r="BP60" s="278"/>
      <c r="BQ60" s="278"/>
      <c r="BR60" s="278"/>
      <c r="BS60" s="278"/>
      <c r="BT60" s="278"/>
      <c r="BU60" s="278"/>
      <c r="BV60" s="278"/>
      <c r="BW60" s="278"/>
      <c r="BX60" s="278"/>
      <c r="BY60" s="278"/>
      <c r="BZ60" s="278"/>
      <c r="CA60" s="278"/>
      <c r="CB60" s="278"/>
    </row>
    <row r="61" spans="1:80" s="277" customFormat="1" ht="12.75" customHeight="1">
      <c r="A61" s="261"/>
      <c r="B61" s="262"/>
      <c r="C61" s="262"/>
      <c r="D61" s="262"/>
      <c r="E61" s="262"/>
      <c r="F61" s="262"/>
      <c r="G61" s="263"/>
      <c r="H61" s="332"/>
      <c r="I61" s="333"/>
      <c r="J61" s="334"/>
      <c r="K61" s="335"/>
      <c r="L61" s="335"/>
      <c r="M61" s="336"/>
      <c r="N61" s="337"/>
      <c r="O61" s="338"/>
      <c r="P61" s="339"/>
      <c r="Q61" s="271"/>
      <c r="R61" s="271"/>
      <c r="S61" s="271"/>
      <c r="T61" s="271"/>
      <c r="U61" s="271"/>
      <c r="V61" s="271"/>
      <c r="W61" s="273"/>
      <c r="X61" s="273"/>
      <c r="Y61" s="273"/>
      <c r="Z61" s="273"/>
      <c r="AA61" s="273"/>
      <c r="AB61" s="341" t="s">
        <v>211</v>
      </c>
      <c r="AC61" s="313"/>
      <c r="AD61" s="313"/>
      <c r="AE61" s="313"/>
      <c r="AF61" s="313"/>
      <c r="AG61" s="313"/>
      <c r="AH61" s="313"/>
      <c r="AI61" s="313"/>
      <c r="AJ61" s="313"/>
      <c r="AK61" s="313"/>
      <c r="AL61" s="313"/>
      <c r="AM61" s="313"/>
      <c r="AN61" s="313"/>
      <c r="AO61" s="313"/>
      <c r="AP61" s="313"/>
      <c r="AQ61" s="313"/>
      <c r="AR61" s="313"/>
      <c r="AS61" s="314">
        <f t="shared" si="14"/>
        <v>0</v>
      </c>
      <c r="AT61" s="315">
        <f t="shared" si="13"/>
        <v>0</v>
      </c>
      <c r="AU61" s="254">
        <f t="shared" si="1"/>
        <v>0</v>
      </c>
      <c r="AV61" s="254">
        <f t="shared" si="1"/>
        <v>0</v>
      </c>
      <c r="AW61" s="254">
        <f t="shared" si="2"/>
        <v>0</v>
      </c>
      <c r="AX61" s="255">
        <f>+'[2]Metas'!S61:S76-S61</f>
        <v>0</v>
      </c>
      <c r="AY61" s="254">
        <f>+'[2]Metas'!T61:T76-T61</f>
        <v>0</v>
      </c>
      <c r="AZ61" s="254">
        <f>+'[2]Metas'!U61:U76-U61</f>
        <v>0</v>
      </c>
      <c r="BA61" s="254">
        <f>+'[2]Metas'!V61:V76-V61</f>
        <v>0</v>
      </c>
      <c r="BB61" s="275"/>
      <c r="BC61" s="276"/>
      <c r="BD61" s="276"/>
      <c r="BE61" s="276"/>
      <c r="BF61" s="276"/>
      <c r="BG61" s="276"/>
      <c r="BK61" s="278"/>
      <c r="BL61" s="278"/>
      <c r="BM61" s="278"/>
      <c r="BN61" s="278"/>
      <c r="BO61" s="278"/>
      <c r="BP61" s="278"/>
      <c r="BQ61" s="278"/>
      <c r="BR61" s="278"/>
      <c r="BS61" s="278"/>
      <c r="BT61" s="278"/>
      <c r="BU61" s="278"/>
      <c r="BV61" s="278"/>
      <c r="BW61" s="278"/>
      <c r="BX61" s="278"/>
      <c r="BY61" s="278"/>
      <c r="BZ61" s="278"/>
      <c r="CA61" s="278"/>
      <c r="CB61" s="278"/>
    </row>
    <row r="62" spans="1:80" s="277" customFormat="1" ht="12.75" customHeight="1">
      <c r="A62" s="261"/>
      <c r="B62" s="262"/>
      <c r="C62" s="262"/>
      <c r="D62" s="262"/>
      <c r="E62" s="262"/>
      <c r="F62" s="262"/>
      <c r="G62" s="263"/>
      <c r="H62" s="332"/>
      <c r="I62" s="333"/>
      <c r="J62" s="334"/>
      <c r="K62" s="335"/>
      <c r="L62" s="335"/>
      <c r="M62" s="336"/>
      <c r="N62" s="337"/>
      <c r="O62" s="338"/>
      <c r="P62" s="339"/>
      <c r="Q62" s="271"/>
      <c r="R62" s="271"/>
      <c r="S62" s="271"/>
      <c r="T62" s="271"/>
      <c r="U62" s="271"/>
      <c r="V62" s="271"/>
      <c r="W62" s="273"/>
      <c r="X62" s="273"/>
      <c r="Y62" s="273"/>
      <c r="Z62" s="273"/>
      <c r="AA62" s="273"/>
      <c r="AB62" s="341" t="s">
        <v>212</v>
      </c>
      <c r="AC62" s="313"/>
      <c r="AD62" s="313"/>
      <c r="AE62" s="313"/>
      <c r="AF62" s="313"/>
      <c r="AG62" s="313"/>
      <c r="AH62" s="313"/>
      <c r="AI62" s="313"/>
      <c r="AJ62" s="313"/>
      <c r="AK62" s="313"/>
      <c r="AL62" s="313"/>
      <c r="AM62" s="313"/>
      <c r="AN62" s="313"/>
      <c r="AO62" s="313"/>
      <c r="AP62" s="313"/>
      <c r="AQ62" s="313"/>
      <c r="AR62" s="313"/>
      <c r="AS62" s="314">
        <f t="shared" si="14"/>
        <v>0</v>
      </c>
      <c r="AT62" s="315">
        <f t="shared" si="13"/>
        <v>0</v>
      </c>
      <c r="AU62" s="254">
        <f t="shared" si="1"/>
        <v>0</v>
      </c>
      <c r="AV62" s="254">
        <f t="shared" si="1"/>
        <v>0</v>
      </c>
      <c r="AW62" s="254">
        <f t="shared" si="2"/>
        <v>0</v>
      </c>
      <c r="AX62" s="255">
        <f>+'[2]Metas'!S62:S77-S62</f>
        <v>0</v>
      </c>
      <c r="AY62" s="254">
        <f>+'[2]Metas'!T62:T77-T62</f>
        <v>0</v>
      </c>
      <c r="AZ62" s="254">
        <f>+'[2]Metas'!U62:U77-U62</f>
        <v>0</v>
      </c>
      <c r="BA62" s="254">
        <f>+'[2]Metas'!V62:V77-V62</f>
        <v>0</v>
      </c>
      <c r="BB62" s="275"/>
      <c r="BC62" s="276"/>
      <c r="BD62" s="276"/>
      <c r="BE62" s="276"/>
      <c r="BF62" s="276"/>
      <c r="BG62" s="276"/>
      <c r="BK62" s="278"/>
      <c r="BL62" s="278"/>
      <c r="BM62" s="278"/>
      <c r="BN62" s="278"/>
      <c r="BO62" s="278"/>
      <c r="BP62" s="278"/>
      <c r="BQ62" s="278"/>
      <c r="BR62" s="278"/>
      <c r="BS62" s="278"/>
      <c r="BT62" s="278"/>
      <c r="BU62" s="278"/>
      <c r="BV62" s="278"/>
      <c r="BW62" s="278"/>
      <c r="BX62" s="278"/>
      <c r="BY62" s="278"/>
      <c r="BZ62" s="278"/>
      <c r="CA62" s="278"/>
      <c r="CB62" s="278"/>
    </row>
    <row r="63" spans="1:80" s="277" customFormat="1" ht="12.75" customHeight="1">
      <c r="A63" s="261"/>
      <c r="B63" s="262"/>
      <c r="C63" s="262"/>
      <c r="D63" s="262"/>
      <c r="E63" s="262"/>
      <c r="F63" s="262"/>
      <c r="G63" s="263"/>
      <c r="H63" s="332"/>
      <c r="I63" s="333"/>
      <c r="J63" s="334"/>
      <c r="K63" s="335"/>
      <c r="L63" s="335"/>
      <c r="M63" s="336"/>
      <c r="N63" s="337"/>
      <c r="O63" s="338"/>
      <c r="P63" s="339"/>
      <c r="Q63" s="271"/>
      <c r="R63" s="271"/>
      <c r="S63" s="271"/>
      <c r="T63" s="271"/>
      <c r="U63" s="271"/>
      <c r="V63" s="271"/>
      <c r="W63" s="273"/>
      <c r="X63" s="273"/>
      <c r="Y63" s="273"/>
      <c r="Z63" s="273"/>
      <c r="AA63" s="273"/>
      <c r="AB63" s="341" t="s">
        <v>213</v>
      </c>
      <c r="AC63" s="313"/>
      <c r="AD63" s="313"/>
      <c r="AE63" s="313"/>
      <c r="AF63" s="313"/>
      <c r="AG63" s="313"/>
      <c r="AH63" s="313"/>
      <c r="AI63" s="313"/>
      <c r="AJ63" s="313"/>
      <c r="AK63" s="313"/>
      <c r="AL63" s="313"/>
      <c r="AM63" s="313"/>
      <c r="AN63" s="313"/>
      <c r="AO63" s="313"/>
      <c r="AP63" s="313"/>
      <c r="AQ63" s="313"/>
      <c r="AR63" s="313"/>
      <c r="AS63" s="314">
        <f t="shared" si="14"/>
        <v>0</v>
      </c>
      <c r="AT63" s="315">
        <f t="shared" si="13"/>
        <v>0</v>
      </c>
      <c r="AU63" s="254">
        <f t="shared" si="1"/>
        <v>0</v>
      </c>
      <c r="AV63" s="254">
        <f t="shared" si="1"/>
        <v>0</v>
      </c>
      <c r="AW63" s="254">
        <f t="shared" si="2"/>
        <v>0</v>
      </c>
      <c r="AX63" s="255">
        <f>+'[2]Metas'!S63:S78-S63</f>
        <v>0</v>
      </c>
      <c r="AY63" s="254">
        <f>+'[2]Metas'!T63:T78-T63</f>
        <v>0</v>
      </c>
      <c r="AZ63" s="254">
        <f>+'[2]Metas'!U63:U78-U63</f>
        <v>0</v>
      </c>
      <c r="BA63" s="254">
        <f>+'[2]Metas'!V63:V78-V63</f>
        <v>0</v>
      </c>
      <c r="BB63" s="275"/>
      <c r="BC63" s="276"/>
      <c r="BD63" s="276"/>
      <c r="BE63" s="276"/>
      <c r="BF63" s="276"/>
      <c r="BG63" s="276"/>
      <c r="BK63" s="278"/>
      <c r="BL63" s="278"/>
      <c r="BM63" s="278"/>
      <c r="BN63" s="278"/>
      <c r="BO63" s="278"/>
      <c r="BP63" s="278"/>
      <c r="BQ63" s="278"/>
      <c r="BR63" s="278"/>
      <c r="BS63" s="278"/>
      <c r="BT63" s="278"/>
      <c r="BU63" s="278"/>
      <c r="BV63" s="278"/>
      <c r="BW63" s="278"/>
      <c r="BX63" s="278"/>
      <c r="BY63" s="278"/>
      <c r="BZ63" s="278"/>
      <c r="CA63" s="278"/>
      <c r="CB63" s="278"/>
    </row>
    <row r="64" spans="1:80" s="277" customFormat="1" ht="12.75" customHeight="1">
      <c r="A64" s="261"/>
      <c r="B64" s="262"/>
      <c r="C64" s="262"/>
      <c r="D64" s="262"/>
      <c r="E64" s="262"/>
      <c r="F64" s="262"/>
      <c r="G64" s="263"/>
      <c r="H64" s="332"/>
      <c r="I64" s="333"/>
      <c r="J64" s="334"/>
      <c r="K64" s="335"/>
      <c r="L64" s="335"/>
      <c r="M64" s="336"/>
      <c r="N64" s="337"/>
      <c r="O64" s="338"/>
      <c r="P64" s="339"/>
      <c r="Q64" s="271"/>
      <c r="R64" s="271"/>
      <c r="S64" s="271"/>
      <c r="T64" s="271"/>
      <c r="U64" s="271"/>
      <c r="V64" s="271"/>
      <c r="W64" s="273"/>
      <c r="X64" s="273"/>
      <c r="Y64" s="273"/>
      <c r="Z64" s="273"/>
      <c r="AA64" s="273"/>
      <c r="AB64" s="341" t="s">
        <v>214</v>
      </c>
      <c r="AC64" s="313"/>
      <c r="AD64" s="313"/>
      <c r="AE64" s="313"/>
      <c r="AF64" s="313"/>
      <c r="AG64" s="313"/>
      <c r="AH64" s="313"/>
      <c r="AI64" s="313"/>
      <c r="AJ64" s="313"/>
      <c r="AK64" s="313"/>
      <c r="AL64" s="313"/>
      <c r="AM64" s="313"/>
      <c r="AN64" s="313"/>
      <c r="AO64" s="313"/>
      <c r="AP64" s="313"/>
      <c r="AQ64" s="313"/>
      <c r="AR64" s="313"/>
      <c r="AS64" s="314">
        <f t="shared" si="14"/>
        <v>0</v>
      </c>
      <c r="AT64" s="315">
        <f t="shared" si="13"/>
        <v>0</v>
      </c>
      <c r="AU64" s="254">
        <f t="shared" si="1"/>
        <v>0</v>
      </c>
      <c r="AV64" s="254">
        <f t="shared" si="1"/>
        <v>0</v>
      </c>
      <c r="AW64" s="254">
        <f t="shared" si="2"/>
        <v>0</v>
      </c>
      <c r="AX64" s="255">
        <f>+'[2]Metas'!S64:S79-S64</f>
        <v>0</v>
      </c>
      <c r="AY64" s="254">
        <f>+'[2]Metas'!T64:T79-T64</f>
        <v>0</v>
      </c>
      <c r="AZ64" s="254">
        <f>+'[2]Metas'!U64:U79-U64</f>
        <v>0</v>
      </c>
      <c r="BA64" s="254">
        <f>+'[2]Metas'!V64:V79-V64</f>
        <v>0</v>
      </c>
      <c r="BB64" s="275"/>
      <c r="BC64" s="276"/>
      <c r="BD64" s="276"/>
      <c r="BE64" s="276"/>
      <c r="BF64" s="276"/>
      <c r="BG64" s="276"/>
      <c r="BK64" s="278"/>
      <c r="BL64" s="278"/>
      <c r="BM64" s="278"/>
      <c r="BN64" s="278"/>
      <c r="BO64" s="278"/>
      <c r="BP64" s="278"/>
      <c r="BQ64" s="278"/>
      <c r="BR64" s="278"/>
      <c r="BS64" s="278"/>
      <c r="BT64" s="278"/>
      <c r="BU64" s="278"/>
      <c r="BV64" s="278"/>
      <c r="BW64" s="278"/>
      <c r="BX64" s="278"/>
      <c r="BY64" s="278"/>
      <c r="BZ64" s="278"/>
      <c r="CA64" s="278"/>
      <c r="CB64" s="278"/>
    </row>
    <row r="65" spans="1:80" s="302" customFormat="1" ht="12.75" customHeight="1" thickBot="1">
      <c r="A65" s="261"/>
      <c r="B65" s="262"/>
      <c r="C65" s="262"/>
      <c r="D65" s="262"/>
      <c r="E65" s="262"/>
      <c r="F65" s="262"/>
      <c r="G65" s="263"/>
      <c r="H65" s="332"/>
      <c r="I65" s="333"/>
      <c r="J65" s="334"/>
      <c r="K65" s="335"/>
      <c r="L65" s="335"/>
      <c r="M65" s="336"/>
      <c r="N65" s="337"/>
      <c r="O65" s="338"/>
      <c r="P65" s="339"/>
      <c r="Q65" s="271"/>
      <c r="R65" s="271"/>
      <c r="S65" s="271"/>
      <c r="T65" s="271"/>
      <c r="U65" s="271"/>
      <c r="V65" s="271"/>
      <c r="W65" s="273"/>
      <c r="X65" s="273"/>
      <c r="Y65" s="273"/>
      <c r="Z65" s="273"/>
      <c r="AA65" s="273"/>
      <c r="AB65" s="342" t="s">
        <v>215</v>
      </c>
      <c r="AC65" s="317">
        <f aca="true" t="shared" si="15" ref="AC65:AT65">SUM(AC59:AC64)+IF(AC57=0,AC58,AC57)</f>
        <v>0</v>
      </c>
      <c r="AD65" s="317">
        <f t="shared" si="15"/>
        <v>0</v>
      </c>
      <c r="AE65" s="317">
        <f t="shared" si="15"/>
        <v>0</v>
      </c>
      <c r="AF65" s="317">
        <f t="shared" si="15"/>
        <v>0</v>
      </c>
      <c r="AG65" s="317">
        <f t="shared" si="15"/>
        <v>0</v>
      </c>
      <c r="AH65" s="317">
        <f t="shared" si="15"/>
        <v>0</v>
      </c>
      <c r="AI65" s="317">
        <f t="shared" si="15"/>
        <v>0</v>
      </c>
      <c r="AJ65" s="317">
        <f t="shared" si="15"/>
        <v>0</v>
      </c>
      <c r="AK65" s="317">
        <f t="shared" si="15"/>
        <v>0</v>
      </c>
      <c r="AL65" s="317">
        <f t="shared" si="15"/>
        <v>0</v>
      </c>
      <c r="AM65" s="317">
        <f t="shared" si="15"/>
        <v>0</v>
      </c>
      <c r="AN65" s="317">
        <f t="shared" si="15"/>
        <v>0</v>
      </c>
      <c r="AO65" s="317">
        <f t="shared" si="15"/>
        <v>0</v>
      </c>
      <c r="AP65" s="317">
        <f t="shared" si="15"/>
        <v>0</v>
      </c>
      <c r="AQ65" s="317"/>
      <c r="AR65" s="317"/>
      <c r="AS65" s="317">
        <f t="shared" si="15"/>
        <v>0</v>
      </c>
      <c r="AT65" s="318">
        <f t="shared" si="15"/>
        <v>0</v>
      </c>
      <c r="AU65" s="254">
        <f t="shared" si="1"/>
        <v>0</v>
      </c>
      <c r="AV65" s="254">
        <f t="shared" si="1"/>
        <v>0</v>
      </c>
      <c r="AW65" s="254">
        <f t="shared" si="2"/>
        <v>0</v>
      </c>
      <c r="AX65" s="255">
        <f>+'[2]Metas'!S65:S80-S65</f>
        <v>0</v>
      </c>
      <c r="AY65" s="254">
        <f>+'[2]Metas'!T65:T80-T65</f>
        <v>0</v>
      </c>
      <c r="AZ65" s="254">
        <f>+'[2]Metas'!U65:U80-U65</f>
        <v>0</v>
      </c>
      <c r="BA65" s="254">
        <f>+'[2]Metas'!V65:V80-V65</f>
        <v>0</v>
      </c>
      <c r="BB65" s="300"/>
      <c r="BC65" s="301"/>
      <c r="BD65" s="301"/>
      <c r="BE65" s="301"/>
      <c r="BF65" s="301"/>
      <c r="BG65" s="301"/>
      <c r="BK65" s="303"/>
      <c r="BL65" s="303"/>
      <c r="BM65" s="303"/>
      <c r="BN65" s="303"/>
      <c r="BO65" s="303"/>
      <c r="BP65" s="303"/>
      <c r="BQ65" s="303"/>
      <c r="BR65" s="303"/>
      <c r="BS65" s="303"/>
      <c r="BT65" s="303"/>
      <c r="BU65" s="303"/>
      <c r="BV65" s="303"/>
      <c r="BW65" s="303"/>
      <c r="BX65" s="303"/>
      <c r="BY65" s="303"/>
      <c r="BZ65" s="303"/>
      <c r="CA65" s="303"/>
      <c r="CB65" s="303"/>
    </row>
    <row r="66" spans="1:80" s="277" customFormat="1" ht="12.75" customHeight="1" thickBot="1">
      <c r="A66" s="283"/>
      <c r="B66" s="284"/>
      <c r="C66" s="284"/>
      <c r="D66" s="284"/>
      <c r="E66" s="284"/>
      <c r="F66" s="284"/>
      <c r="G66" s="285"/>
      <c r="H66" s="343"/>
      <c r="I66" s="344"/>
      <c r="J66" s="345"/>
      <c r="K66" s="346"/>
      <c r="L66" s="346"/>
      <c r="M66" s="347"/>
      <c r="N66" s="348"/>
      <c r="O66" s="349"/>
      <c r="P66" s="350"/>
      <c r="Q66" s="293"/>
      <c r="R66" s="293"/>
      <c r="S66" s="293"/>
      <c r="T66" s="293"/>
      <c r="U66" s="293"/>
      <c r="V66" s="293"/>
      <c r="W66" s="295"/>
      <c r="X66" s="295"/>
      <c r="Y66" s="295"/>
      <c r="Z66" s="295"/>
      <c r="AA66" s="295"/>
      <c r="AB66" s="351" t="s">
        <v>216</v>
      </c>
      <c r="AC66" s="297"/>
      <c r="AD66" s="297"/>
      <c r="AE66" s="297"/>
      <c r="AF66" s="297"/>
      <c r="AG66" s="297"/>
      <c r="AH66" s="297"/>
      <c r="AI66" s="297"/>
      <c r="AJ66" s="297"/>
      <c r="AK66" s="297"/>
      <c r="AL66" s="297"/>
      <c r="AM66" s="297"/>
      <c r="AN66" s="297"/>
      <c r="AO66" s="297"/>
      <c r="AP66" s="297"/>
      <c r="AQ66" s="297"/>
      <c r="AR66" s="297"/>
      <c r="AS66" s="298">
        <f>+AC66+AE66+AG66+AI66+AK66+AM66+AO66</f>
        <v>0</v>
      </c>
      <c r="AT66" s="299">
        <f>+AD66+AF66+AH66+AJ66+AL66+AN66+AP66</f>
        <v>0</v>
      </c>
      <c r="AU66" s="254">
        <f t="shared" si="1"/>
        <v>0</v>
      </c>
      <c r="AV66" s="254">
        <f t="shared" si="1"/>
        <v>0</v>
      </c>
      <c r="AW66" s="254">
        <f t="shared" si="2"/>
        <v>0</v>
      </c>
      <c r="AX66" s="255">
        <f>+'[2]Metas'!S66:S81-S66</f>
        <v>0</v>
      </c>
      <c r="AY66" s="254">
        <f>+'[2]Metas'!T66:T81-T66</f>
        <v>0</v>
      </c>
      <c r="AZ66" s="254">
        <f>+'[2]Metas'!U66:U81-U66</f>
        <v>0</v>
      </c>
      <c r="BA66" s="254">
        <f>+'[2]Metas'!V66:V81-V66</f>
        <v>0</v>
      </c>
      <c r="BB66" s="352"/>
      <c r="BC66" s="353"/>
      <c r="BD66" s="353"/>
      <c r="BE66" s="353"/>
      <c r="BF66" s="353"/>
      <c r="BG66" s="353"/>
      <c r="BK66" s="278"/>
      <c r="BL66" s="278"/>
      <c r="BM66" s="278"/>
      <c r="BN66" s="278"/>
      <c r="BO66" s="278"/>
      <c r="BP66" s="278"/>
      <c r="BQ66" s="278"/>
      <c r="BR66" s="278"/>
      <c r="BS66" s="278"/>
      <c r="BT66" s="278"/>
      <c r="BU66" s="278"/>
      <c r="BV66" s="278"/>
      <c r="BW66" s="278"/>
      <c r="BX66" s="278"/>
      <c r="BY66" s="278"/>
      <c r="BZ66" s="278"/>
      <c r="CA66" s="278"/>
      <c r="CB66" s="278"/>
    </row>
    <row r="67" spans="1:80" s="277" customFormat="1" ht="12.75" customHeight="1">
      <c r="A67" s="238"/>
      <c r="B67" s="239" t="s">
        <v>232</v>
      </c>
      <c r="C67" s="239"/>
      <c r="D67" s="239"/>
      <c r="E67" s="239"/>
      <c r="F67" s="239"/>
      <c r="G67" s="240"/>
      <c r="H67" s="322">
        <v>874</v>
      </c>
      <c r="I67" s="323" t="s">
        <v>38</v>
      </c>
      <c r="J67" s="324"/>
      <c r="K67" s="325" t="s">
        <v>28</v>
      </c>
      <c r="L67" s="325"/>
      <c r="M67" s="354">
        <v>0</v>
      </c>
      <c r="N67" s="354" t="s">
        <v>233</v>
      </c>
      <c r="O67" s="355">
        <v>0.75</v>
      </c>
      <c r="P67" s="356">
        <v>0.6</v>
      </c>
      <c r="Q67" s="248">
        <f>SUMIF('Actividades inversión 874'!$B$16:$B$32,'Metas inversión 874'!$B67,'Actividades inversión 874'!N$16:N$32)</f>
        <v>177826600</v>
      </c>
      <c r="R67" s="248">
        <f>SUMIF('Actividades inversión 874'!$B$16:$B$32,'Metas inversión 874'!$B67,'Actividades inversión 874'!O$16:O$32)</f>
        <v>317826600.00000006</v>
      </c>
      <c r="S67" s="248">
        <f>SUMIF('Actividades inversión 874'!$B$16:$B$32,'Metas inversión 874'!$B67,'Actividades inversión 874'!P$16:P$32)</f>
        <v>311959170.6</v>
      </c>
      <c r="T67" s="248">
        <f>SUMIF('Actividades inversión 874'!$B$16:$B$32,'Metas inversión 874'!$B67,'Actividades inversión 874'!Q$16:Q$32)</f>
        <v>76104400.89</v>
      </c>
      <c r="U67" s="248">
        <f>SUMIF('Actividades inversión 874'!$B$16:$B$32,'Metas inversión 874'!$B67,'Actividades inversión 874'!R$16:R$32)</f>
        <v>50617102</v>
      </c>
      <c r="V67" s="248">
        <f>SUMIF('Actividades inversión 874'!$B$16:$B$32,'Metas inversión 874'!$B67,'Actividades inversión 874'!S$16:S$32)</f>
        <v>49495882.246238574</v>
      </c>
      <c r="W67" s="357" t="s">
        <v>234</v>
      </c>
      <c r="X67" s="357" t="s">
        <v>235</v>
      </c>
      <c r="Y67" s="357" t="s">
        <v>236</v>
      </c>
      <c r="Z67" s="357" t="s">
        <v>237</v>
      </c>
      <c r="AA67" s="330" t="s">
        <v>238</v>
      </c>
      <c r="AB67" s="331" t="s">
        <v>201</v>
      </c>
      <c r="AC67" s="307"/>
      <c r="AD67" s="307"/>
      <c r="AE67" s="307"/>
      <c r="AF67" s="307"/>
      <c r="AG67" s="307"/>
      <c r="AH67" s="307"/>
      <c r="AI67" s="307"/>
      <c r="AJ67" s="307"/>
      <c r="AK67" s="307"/>
      <c r="AL67" s="307"/>
      <c r="AM67" s="307"/>
      <c r="AN67" s="307"/>
      <c r="AO67" s="307"/>
      <c r="AP67" s="307"/>
      <c r="AQ67" s="307"/>
      <c r="AR67" s="307"/>
      <c r="AS67" s="308">
        <f aca="true" t="shared" si="16" ref="AS67:AT72">+AC67+AE67+AG67+AI67+AK67+AM67+AO67</f>
        <v>0</v>
      </c>
      <c r="AT67" s="309">
        <f t="shared" si="16"/>
        <v>0</v>
      </c>
      <c r="AU67" s="254">
        <f t="shared" si="1"/>
        <v>5867429.400000036</v>
      </c>
      <c r="AV67" s="254">
        <f t="shared" si="1"/>
        <v>235854769.71000004</v>
      </c>
      <c r="AW67" s="254">
        <f t="shared" si="2"/>
        <v>1121219.7537614256</v>
      </c>
      <c r="AX67" s="255">
        <f>+'[2]Metas'!S67:S82-S67</f>
        <v>-119319603.40654871</v>
      </c>
      <c r="AY67" s="254">
        <f>+'[2]Metas'!T67:T82-T67</f>
        <v>57283691.72526401</v>
      </c>
      <c r="AZ67" s="254">
        <f>+'[2]Metas'!U67:U82-U67</f>
        <v>78498143.25449485</v>
      </c>
      <c r="BA67" s="254">
        <f>+'[2]Metas'!V67:V82-V67</f>
        <v>64611026.43077852</v>
      </c>
      <c r="BB67" s="256">
        <f>SUM('[1]01-USAQUEN:99-METROPOLITANO'!N66)</f>
        <v>177826600</v>
      </c>
      <c r="BC67" s="257">
        <f>SUM('[1]01-USAQUEN:99-METROPOLITANO'!O66)</f>
        <v>317826600.00000006</v>
      </c>
      <c r="BD67" s="257">
        <f>SUM('[1]01-USAQUEN:99-METROPOLITANO'!P66)</f>
        <v>311959170.6</v>
      </c>
      <c r="BE67" s="257">
        <f>SUM('[1]01-USAQUEN:99-METROPOLITANO'!Q66)</f>
        <v>76104400.89</v>
      </c>
      <c r="BF67" s="257">
        <f>SUM('[1]01-USAQUEN:99-METROPOLITANO'!R66)</f>
        <v>50617102</v>
      </c>
      <c r="BG67" s="257">
        <f>SUM('[1]01-USAQUEN:99-METROPOLITANO'!S66)</f>
        <v>49495882.246238574</v>
      </c>
      <c r="BK67" s="278"/>
      <c r="BL67" s="278"/>
      <c r="BM67" s="278"/>
      <c r="BN67" s="278"/>
      <c r="BO67" s="278"/>
      <c r="BP67" s="278"/>
      <c r="BQ67" s="278"/>
      <c r="BR67" s="278"/>
      <c r="BS67" s="278"/>
      <c r="BT67" s="278"/>
      <c r="BU67" s="278"/>
      <c r="BV67" s="278"/>
      <c r="BW67" s="278"/>
      <c r="BX67" s="278"/>
      <c r="BY67" s="278"/>
      <c r="BZ67" s="278"/>
      <c r="CA67" s="278"/>
      <c r="CB67" s="278"/>
    </row>
    <row r="68" spans="1:80" s="277" customFormat="1" ht="12.75" customHeight="1">
      <c r="A68" s="261"/>
      <c r="B68" s="262"/>
      <c r="C68" s="262"/>
      <c r="D68" s="262"/>
      <c r="E68" s="262"/>
      <c r="F68" s="262"/>
      <c r="G68" s="263"/>
      <c r="H68" s="332"/>
      <c r="I68" s="333"/>
      <c r="J68" s="334"/>
      <c r="K68" s="335"/>
      <c r="L68" s="335"/>
      <c r="M68" s="358"/>
      <c r="N68" s="358"/>
      <c r="O68" s="359"/>
      <c r="P68" s="360"/>
      <c r="Q68" s="271"/>
      <c r="R68" s="271"/>
      <c r="S68" s="271"/>
      <c r="T68" s="271"/>
      <c r="U68" s="271"/>
      <c r="V68" s="271"/>
      <c r="W68" s="361"/>
      <c r="X68" s="361"/>
      <c r="Y68" s="361"/>
      <c r="Z68" s="361"/>
      <c r="AA68" s="273"/>
      <c r="AB68" s="340" t="s">
        <v>202</v>
      </c>
      <c r="AC68" s="313"/>
      <c r="AD68" s="313"/>
      <c r="AE68" s="313"/>
      <c r="AF68" s="313"/>
      <c r="AG68" s="313"/>
      <c r="AH68" s="313"/>
      <c r="AI68" s="313"/>
      <c r="AJ68" s="313"/>
      <c r="AK68" s="313"/>
      <c r="AL68" s="313"/>
      <c r="AM68" s="313"/>
      <c r="AN68" s="313"/>
      <c r="AO68" s="313"/>
      <c r="AP68" s="313"/>
      <c r="AQ68" s="313"/>
      <c r="AR68" s="313"/>
      <c r="AS68" s="314">
        <f t="shared" si="16"/>
        <v>0</v>
      </c>
      <c r="AT68" s="315">
        <f t="shared" si="16"/>
        <v>0</v>
      </c>
      <c r="AU68" s="254">
        <f t="shared" si="1"/>
        <v>0</v>
      </c>
      <c r="AV68" s="254">
        <f t="shared" si="1"/>
        <v>0</v>
      </c>
      <c r="AW68" s="254">
        <f t="shared" si="2"/>
        <v>0</v>
      </c>
      <c r="AX68" s="255">
        <f>+'[2]Metas'!S68:S83-S68</f>
        <v>0</v>
      </c>
      <c r="AY68" s="254">
        <f>+'[2]Metas'!T68:T83-T68</f>
        <v>0</v>
      </c>
      <c r="AZ68" s="254">
        <f>+'[2]Metas'!U68:U83-U68</f>
        <v>0</v>
      </c>
      <c r="BA68" s="254">
        <f>+'[2]Metas'!V68:V83-V68</f>
        <v>0</v>
      </c>
      <c r="BB68" s="275"/>
      <c r="BC68" s="276"/>
      <c r="BD68" s="276"/>
      <c r="BE68" s="276"/>
      <c r="BF68" s="276"/>
      <c r="BG68" s="276"/>
      <c r="BK68" s="278"/>
      <c r="BL68" s="278"/>
      <c r="BM68" s="278"/>
      <c r="BN68" s="278"/>
      <c r="BO68" s="278"/>
      <c r="BP68" s="278"/>
      <c r="BQ68" s="278"/>
      <c r="BR68" s="278"/>
      <c r="BS68" s="278"/>
      <c r="BT68" s="278"/>
      <c r="BU68" s="278"/>
      <c r="BV68" s="278"/>
      <c r="BW68" s="278"/>
      <c r="BX68" s="278"/>
      <c r="BY68" s="278"/>
      <c r="BZ68" s="278"/>
      <c r="CA68" s="278"/>
      <c r="CB68" s="278"/>
    </row>
    <row r="69" spans="1:80" s="277" customFormat="1" ht="12.75" customHeight="1">
      <c r="A69" s="261"/>
      <c r="B69" s="262"/>
      <c r="C69" s="262"/>
      <c r="D69" s="262"/>
      <c r="E69" s="262"/>
      <c r="F69" s="262"/>
      <c r="G69" s="263"/>
      <c r="H69" s="332"/>
      <c r="I69" s="333"/>
      <c r="J69" s="334"/>
      <c r="K69" s="335"/>
      <c r="L69" s="335"/>
      <c r="M69" s="358"/>
      <c r="N69" s="358"/>
      <c r="O69" s="359"/>
      <c r="P69" s="360"/>
      <c r="Q69" s="271"/>
      <c r="R69" s="271"/>
      <c r="S69" s="271"/>
      <c r="T69" s="271"/>
      <c r="U69" s="271"/>
      <c r="V69" s="271"/>
      <c r="W69" s="361"/>
      <c r="X69" s="361"/>
      <c r="Y69" s="361"/>
      <c r="Z69" s="361"/>
      <c r="AA69" s="273"/>
      <c r="AB69" s="340" t="s">
        <v>203</v>
      </c>
      <c r="AC69" s="313"/>
      <c r="AD69" s="313"/>
      <c r="AE69" s="313"/>
      <c r="AF69" s="313"/>
      <c r="AG69" s="313"/>
      <c r="AH69" s="313"/>
      <c r="AI69" s="313"/>
      <c r="AJ69" s="313"/>
      <c r="AK69" s="313"/>
      <c r="AL69" s="313"/>
      <c r="AM69" s="313"/>
      <c r="AN69" s="313"/>
      <c r="AO69" s="313"/>
      <c r="AP69" s="313"/>
      <c r="AQ69" s="313"/>
      <c r="AR69" s="313"/>
      <c r="AS69" s="314">
        <f t="shared" si="16"/>
        <v>0</v>
      </c>
      <c r="AT69" s="315">
        <f t="shared" si="16"/>
        <v>0</v>
      </c>
      <c r="AU69" s="254">
        <f t="shared" si="1"/>
        <v>0</v>
      </c>
      <c r="AV69" s="254">
        <f t="shared" si="1"/>
        <v>0</v>
      </c>
      <c r="AW69" s="254">
        <f t="shared" si="2"/>
        <v>0</v>
      </c>
      <c r="AX69" s="255">
        <f>+'[2]Metas'!S69:S84-S69</f>
        <v>0</v>
      </c>
      <c r="AY69" s="254">
        <f>+'[2]Metas'!T69:T84-T69</f>
        <v>0</v>
      </c>
      <c r="AZ69" s="254">
        <f>+'[2]Metas'!U69:U84-U69</f>
        <v>0</v>
      </c>
      <c r="BA69" s="254">
        <f>+'[2]Metas'!V69:V84-V69</f>
        <v>0</v>
      </c>
      <c r="BB69" s="275"/>
      <c r="BC69" s="276"/>
      <c r="BD69" s="276"/>
      <c r="BE69" s="276"/>
      <c r="BF69" s="276"/>
      <c r="BG69" s="276"/>
      <c r="BK69" s="278"/>
      <c r="BL69" s="278"/>
      <c r="BM69" s="278"/>
      <c r="BN69" s="278"/>
      <c r="BO69" s="278"/>
      <c r="BP69" s="278"/>
      <c r="BQ69" s="278"/>
      <c r="BR69" s="278"/>
      <c r="BS69" s="278"/>
      <c r="BT69" s="278"/>
      <c r="BU69" s="278"/>
      <c r="BV69" s="278"/>
      <c r="BW69" s="278"/>
      <c r="BX69" s="278"/>
      <c r="BY69" s="278"/>
      <c r="BZ69" s="278"/>
      <c r="CA69" s="278"/>
      <c r="CB69" s="278"/>
    </row>
    <row r="70" spans="1:80" s="277" customFormat="1" ht="12.75" customHeight="1">
      <c r="A70" s="261"/>
      <c r="B70" s="262"/>
      <c r="C70" s="262"/>
      <c r="D70" s="262"/>
      <c r="E70" s="262"/>
      <c r="F70" s="262"/>
      <c r="G70" s="263"/>
      <c r="H70" s="332"/>
      <c r="I70" s="333"/>
      <c r="J70" s="334"/>
      <c r="K70" s="335"/>
      <c r="L70" s="335"/>
      <c r="M70" s="358"/>
      <c r="N70" s="358"/>
      <c r="O70" s="359"/>
      <c r="P70" s="360"/>
      <c r="Q70" s="271"/>
      <c r="R70" s="271"/>
      <c r="S70" s="271"/>
      <c r="T70" s="271"/>
      <c r="U70" s="271"/>
      <c r="V70" s="271"/>
      <c r="W70" s="361"/>
      <c r="X70" s="361"/>
      <c r="Y70" s="361"/>
      <c r="Z70" s="361"/>
      <c r="AA70" s="273"/>
      <c r="AB70" s="340" t="s">
        <v>204</v>
      </c>
      <c r="AC70" s="313"/>
      <c r="AD70" s="313"/>
      <c r="AE70" s="313"/>
      <c r="AF70" s="313"/>
      <c r="AG70" s="313"/>
      <c r="AH70" s="313"/>
      <c r="AI70" s="313"/>
      <c r="AJ70" s="313"/>
      <c r="AK70" s="313"/>
      <c r="AL70" s="313"/>
      <c r="AM70" s="313"/>
      <c r="AN70" s="313"/>
      <c r="AO70" s="313"/>
      <c r="AP70" s="313"/>
      <c r="AQ70" s="313"/>
      <c r="AR70" s="313"/>
      <c r="AS70" s="314">
        <f t="shared" si="16"/>
        <v>0</v>
      </c>
      <c r="AT70" s="315">
        <f t="shared" si="16"/>
        <v>0</v>
      </c>
      <c r="AU70" s="254">
        <f t="shared" si="1"/>
        <v>0</v>
      </c>
      <c r="AV70" s="254">
        <f t="shared" si="1"/>
        <v>0</v>
      </c>
      <c r="AW70" s="254">
        <f t="shared" si="2"/>
        <v>0</v>
      </c>
      <c r="AX70" s="255">
        <f>+'[2]Metas'!S70:S85-S70</f>
        <v>0</v>
      </c>
      <c r="AY70" s="254">
        <f>+'[2]Metas'!T70:T85-T70</f>
        <v>0</v>
      </c>
      <c r="AZ70" s="254">
        <f>+'[2]Metas'!U70:U85-U70</f>
        <v>0</v>
      </c>
      <c r="BA70" s="254">
        <f>+'[2]Metas'!V70:V85-V70</f>
        <v>0</v>
      </c>
      <c r="BB70" s="275"/>
      <c r="BC70" s="276"/>
      <c r="BD70" s="276"/>
      <c r="BE70" s="276"/>
      <c r="BF70" s="276"/>
      <c r="BG70" s="276"/>
      <c r="BK70" s="278"/>
      <c r="BL70" s="278"/>
      <c r="BM70" s="278"/>
      <c r="BN70" s="278"/>
      <c r="BO70" s="278"/>
      <c r="BP70" s="278"/>
      <c r="BQ70" s="278"/>
      <c r="BR70" s="278"/>
      <c r="BS70" s="278"/>
      <c r="BT70" s="278"/>
      <c r="BU70" s="278"/>
      <c r="BV70" s="278"/>
      <c r="BW70" s="278"/>
      <c r="BX70" s="278"/>
      <c r="BY70" s="278"/>
      <c r="BZ70" s="278"/>
      <c r="CA70" s="278"/>
      <c r="CB70" s="278"/>
    </row>
    <row r="71" spans="1:80" s="277" customFormat="1" ht="12.75" customHeight="1">
      <c r="A71" s="261"/>
      <c r="B71" s="262"/>
      <c r="C71" s="262"/>
      <c r="D71" s="262"/>
      <c r="E71" s="262"/>
      <c r="F71" s="262"/>
      <c r="G71" s="263"/>
      <c r="H71" s="332"/>
      <c r="I71" s="333"/>
      <c r="J71" s="334"/>
      <c r="K71" s="335"/>
      <c r="L71" s="335"/>
      <c r="M71" s="358"/>
      <c r="N71" s="358"/>
      <c r="O71" s="359"/>
      <c r="P71" s="360"/>
      <c r="Q71" s="271"/>
      <c r="R71" s="271"/>
      <c r="S71" s="271"/>
      <c r="T71" s="271"/>
      <c r="U71" s="271"/>
      <c r="V71" s="271"/>
      <c r="W71" s="361"/>
      <c r="X71" s="361"/>
      <c r="Y71" s="361"/>
      <c r="Z71" s="361"/>
      <c r="AA71" s="273"/>
      <c r="AB71" s="340" t="s">
        <v>205</v>
      </c>
      <c r="AC71" s="313"/>
      <c r="AD71" s="313"/>
      <c r="AE71" s="313"/>
      <c r="AF71" s="313"/>
      <c r="AG71" s="313"/>
      <c r="AH71" s="313"/>
      <c r="AI71" s="313"/>
      <c r="AJ71" s="313"/>
      <c r="AK71" s="313"/>
      <c r="AL71" s="313"/>
      <c r="AM71" s="313"/>
      <c r="AN71" s="313"/>
      <c r="AO71" s="313"/>
      <c r="AP71" s="313"/>
      <c r="AQ71" s="313"/>
      <c r="AR71" s="313"/>
      <c r="AS71" s="314">
        <f t="shared" si="16"/>
        <v>0</v>
      </c>
      <c r="AT71" s="315">
        <f t="shared" si="16"/>
        <v>0</v>
      </c>
      <c r="AU71" s="254">
        <f t="shared" si="1"/>
        <v>0</v>
      </c>
      <c r="AV71" s="254">
        <f t="shared" si="1"/>
        <v>0</v>
      </c>
      <c r="AW71" s="254">
        <f t="shared" si="2"/>
        <v>0</v>
      </c>
      <c r="AX71" s="255">
        <f>+'[2]Metas'!S71:S86-S71</f>
        <v>0</v>
      </c>
      <c r="AY71" s="254">
        <f>+'[2]Metas'!T71:T86-T71</f>
        <v>0</v>
      </c>
      <c r="AZ71" s="254">
        <f>+'[2]Metas'!U71:U86-U71</f>
        <v>0</v>
      </c>
      <c r="BA71" s="254">
        <f>+'[2]Metas'!V71:V86-V71</f>
        <v>0</v>
      </c>
      <c r="BB71" s="275"/>
      <c r="BC71" s="276"/>
      <c r="BD71" s="276"/>
      <c r="BE71" s="276"/>
      <c r="BF71" s="276"/>
      <c r="BG71" s="276"/>
      <c r="BK71" s="278"/>
      <c r="BL71" s="278"/>
      <c r="BM71" s="278"/>
      <c r="BN71" s="278"/>
      <c r="BO71" s="278"/>
      <c r="BP71" s="278"/>
      <c r="BQ71" s="278"/>
      <c r="BR71" s="278"/>
      <c r="BS71" s="278"/>
      <c r="BT71" s="278"/>
      <c r="BU71" s="278"/>
      <c r="BV71" s="278"/>
      <c r="BW71" s="278"/>
      <c r="BX71" s="278"/>
      <c r="BY71" s="278"/>
      <c r="BZ71" s="278"/>
      <c r="CA71" s="278"/>
      <c r="CB71" s="278"/>
    </row>
    <row r="72" spans="1:80" s="277" customFormat="1" ht="12.75" customHeight="1">
      <c r="A72" s="261"/>
      <c r="B72" s="262"/>
      <c r="C72" s="262"/>
      <c r="D72" s="262"/>
      <c r="E72" s="262"/>
      <c r="F72" s="262"/>
      <c r="G72" s="263"/>
      <c r="H72" s="332"/>
      <c r="I72" s="333"/>
      <c r="J72" s="334"/>
      <c r="K72" s="335"/>
      <c r="L72" s="335"/>
      <c r="M72" s="358"/>
      <c r="N72" s="358"/>
      <c r="O72" s="359"/>
      <c r="P72" s="360"/>
      <c r="Q72" s="271"/>
      <c r="R72" s="271"/>
      <c r="S72" s="271"/>
      <c r="T72" s="271"/>
      <c r="U72" s="271"/>
      <c r="V72" s="271"/>
      <c r="W72" s="361"/>
      <c r="X72" s="361"/>
      <c r="Y72" s="361"/>
      <c r="Z72" s="361"/>
      <c r="AA72" s="273"/>
      <c r="AB72" s="341" t="s">
        <v>206</v>
      </c>
      <c r="AC72" s="313"/>
      <c r="AD72" s="313"/>
      <c r="AE72" s="313"/>
      <c r="AF72" s="313"/>
      <c r="AG72" s="313"/>
      <c r="AH72" s="313"/>
      <c r="AI72" s="313"/>
      <c r="AJ72" s="313"/>
      <c r="AK72" s="313"/>
      <c r="AL72" s="313"/>
      <c r="AM72" s="313"/>
      <c r="AN72" s="313"/>
      <c r="AO72" s="313"/>
      <c r="AP72" s="313"/>
      <c r="AQ72" s="313"/>
      <c r="AR72" s="313"/>
      <c r="AS72" s="314">
        <f t="shared" si="16"/>
        <v>0</v>
      </c>
      <c r="AT72" s="315">
        <f t="shared" si="16"/>
        <v>0</v>
      </c>
      <c r="AU72" s="254">
        <f t="shared" si="1"/>
        <v>0</v>
      </c>
      <c r="AV72" s="254">
        <f t="shared" si="1"/>
        <v>0</v>
      </c>
      <c r="AW72" s="254">
        <f t="shared" si="2"/>
        <v>0</v>
      </c>
      <c r="AX72" s="255">
        <f>+'[2]Metas'!S72:S87-S72</f>
        <v>0</v>
      </c>
      <c r="AY72" s="254">
        <f>+'[2]Metas'!T72:T87-T72</f>
        <v>0</v>
      </c>
      <c r="AZ72" s="254">
        <f>+'[2]Metas'!U72:U87-U72</f>
        <v>0</v>
      </c>
      <c r="BA72" s="254">
        <f>+'[2]Metas'!V72:V87-V72</f>
        <v>0</v>
      </c>
      <c r="BB72" s="275"/>
      <c r="BC72" s="276"/>
      <c r="BD72" s="276"/>
      <c r="BE72" s="276"/>
      <c r="BF72" s="276"/>
      <c r="BG72" s="276"/>
      <c r="BK72" s="278"/>
      <c r="BL72" s="278"/>
      <c r="BM72" s="278"/>
      <c r="BN72" s="278"/>
      <c r="BO72" s="278"/>
      <c r="BP72" s="278"/>
      <c r="BQ72" s="278"/>
      <c r="BR72" s="278"/>
      <c r="BS72" s="278"/>
      <c r="BT72" s="278"/>
      <c r="BU72" s="278"/>
      <c r="BV72" s="278"/>
      <c r="BW72" s="278"/>
      <c r="BX72" s="278"/>
      <c r="BY72" s="278"/>
      <c r="BZ72" s="278"/>
      <c r="CA72" s="278"/>
      <c r="CB72" s="278"/>
    </row>
    <row r="73" spans="1:80" s="277" customFormat="1" ht="12.75" customHeight="1">
      <c r="A73" s="261"/>
      <c r="B73" s="262"/>
      <c r="C73" s="262"/>
      <c r="D73" s="262"/>
      <c r="E73" s="262"/>
      <c r="F73" s="262"/>
      <c r="G73" s="263"/>
      <c r="H73" s="332"/>
      <c r="I73" s="333"/>
      <c r="J73" s="334"/>
      <c r="K73" s="335"/>
      <c r="L73" s="335"/>
      <c r="M73" s="358"/>
      <c r="N73" s="358"/>
      <c r="O73" s="359"/>
      <c r="P73" s="360"/>
      <c r="Q73" s="271"/>
      <c r="R73" s="271"/>
      <c r="S73" s="271"/>
      <c r="T73" s="271"/>
      <c r="U73" s="271"/>
      <c r="V73" s="271"/>
      <c r="W73" s="361"/>
      <c r="X73" s="361"/>
      <c r="Y73" s="361"/>
      <c r="Z73" s="361"/>
      <c r="AA73" s="273"/>
      <c r="AB73" s="342" t="s">
        <v>207</v>
      </c>
      <c r="AC73" s="317">
        <f aca="true" t="shared" si="17" ref="AC73:AT73">SUM(AC67:AC72)</f>
        <v>0</v>
      </c>
      <c r="AD73" s="317">
        <f t="shared" si="17"/>
        <v>0</v>
      </c>
      <c r="AE73" s="317">
        <f t="shared" si="17"/>
        <v>0</v>
      </c>
      <c r="AF73" s="317">
        <f t="shared" si="17"/>
        <v>0</v>
      </c>
      <c r="AG73" s="317">
        <f t="shared" si="17"/>
        <v>0</v>
      </c>
      <c r="AH73" s="317">
        <f t="shared" si="17"/>
        <v>0</v>
      </c>
      <c r="AI73" s="317">
        <f t="shared" si="17"/>
        <v>0</v>
      </c>
      <c r="AJ73" s="317">
        <f t="shared" si="17"/>
        <v>0</v>
      </c>
      <c r="AK73" s="317">
        <f t="shared" si="17"/>
        <v>0</v>
      </c>
      <c r="AL73" s="317">
        <f t="shared" si="17"/>
        <v>0</v>
      </c>
      <c r="AM73" s="317">
        <f t="shared" si="17"/>
        <v>0</v>
      </c>
      <c r="AN73" s="317">
        <f t="shared" si="17"/>
        <v>0</v>
      </c>
      <c r="AO73" s="317">
        <f t="shared" si="17"/>
        <v>0</v>
      </c>
      <c r="AP73" s="317">
        <f t="shared" si="17"/>
        <v>0</v>
      </c>
      <c r="AQ73" s="317"/>
      <c r="AR73" s="317"/>
      <c r="AS73" s="317">
        <f t="shared" si="17"/>
        <v>0</v>
      </c>
      <c r="AT73" s="318">
        <f t="shared" si="17"/>
        <v>0</v>
      </c>
      <c r="AU73" s="254">
        <f t="shared" si="1"/>
        <v>0</v>
      </c>
      <c r="AV73" s="254">
        <f t="shared" si="1"/>
        <v>0</v>
      </c>
      <c r="AW73" s="254">
        <f t="shared" si="2"/>
        <v>0</v>
      </c>
      <c r="AX73" s="255">
        <f>+'[2]Metas'!S73:S88-S73</f>
        <v>0</v>
      </c>
      <c r="AY73" s="254">
        <f>+'[2]Metas'!T73:T88-T73</f>
        <v>0</v>
      </c>
      <c r="AZ73" s="254">
        <f>+'[2]Metas'!U73:U88-U73</f>
        <v>0</v>
      </c>
      <c r="BA73" s="254">
        <f>+'[2]Metas'!V73:V88-V73</f>
        <v>0</v>
      </c>
      <c r="BB73" s="275"/>
      <c r="BC73" s="276"/>
      <c r="BD73" s="276"/>
      <c r="BE73" s="276"/>
      <c r="BF73" s="276"/>
      <c r="BG73" s="276"/>
      <c r="BK73" s="278"/>
      <c r="BL73" s="278"/>
      <c r="BM73" s="278"/>
      <c r="BN73" s="278"/>
      <c r="BO73" s="278"/>
      <c r="BP73" s="278"/>
      <c r="BQ73" s="278"/>
      <c r="BR73" s="278"/>
      <c r="BS73" s="278"/>
      <c r="BT73" s="278"/>
      <c r="BU73" s="278"/>
      <c r="BV73" s="278"/>
      <c r="BW73" s="278"/>
      <c r="BX73" s="278"/>
      <c r="BY73" s="278"/>
      <c r="BZ73" s="278"/>
      <c r="CA73" s="278"/>
      <c r="CB73" s="278"/>
    </row>
    <row r="74" spans="1:80" s="277" customFormat="1" ht="12.75" customHeight="1">
      <c r="A74" s="261"/>
      <c r="B74" s="262"/>
      <c r="C74" s="262"/>
      <c r="D74" s="262"/>
      <c r="E74" s="262"/>
      <c r="F74" s="262"/>
      <c r="G74" s="263"/>
      <c r="H74" s="332"/>
      <c r="I74" s="333"/>
      <c r="J74" s="334"/>
      <c r="K74" s="335"/>
      <c r="L74" s="335"/>
      <c r="M74" s="358"/>
      <c r="N74" s="358"/>
      <c r="O74" s="359"/>
      <c r="P74" s="360"/>
      <c r="Q74" s="271"/>
      <c r="R74" s="271"/>
      <c r="S74" s="271"/>
      <c r="T74" s="271"/>
      <c r="U74" s="271"/>
      <c r="V74" s="271"/>
      <c r="W74" s="361"/>
      <c r="X74" s="361"/>
      <c r="Y74" s="361"/>
      <c r="Z74" s="361"/>
      <c r="AA74" s="273"/>
      <c r="AB74" s="340" t="s">
        <v>208</v>
      </c>
      <c r="AC74" s="313"/>
      <c r="AD74" s="313"/>
      <c r="AE74" s="313"/>
      <c r="AF74" s="313"/>
      <c r="AG74" s="313"/>
      <c r="AH74" s="313"/>
      <c r="AI74" s="313"/>
      <c r="AJ74" s="313"/>
      <c r="AK74" s="313"/>
      <c r="AL74" s="313"/>
      <c r="AM74" s="313"/>
      <c r="AN74" s="313"/>
      <c r="AO74" s="313"/>
      <c r="AP74" s="313"/>
      <c r="AQ74" s="313"/>
      <c r="AR74" s="313"/>
      <c r="AS74" s="314">
        <f>+AC74+AE74+AG74+AI74+AK74+AM74+AO74</f>
        <v>0</v>
      </c>
      <c r="AT74" s="315">
        <f aca="true" t="shared" si="18" ref="AT74:AT80">+AD74+AF74+AH74+AJ74+AL74+AN74+AP74</f>
        <v>0</v>
      </c>
      <c r="AU74" s="254">
        <f t="shared" si="1"/>
        <v>0</v>
      </c>
      <c r="AV74" s="254">
        <f t="shared" si="1"/>
        <v>0</v>
      </c>
      <c r="AW74" s="254">
        <f t="shared" si="2"/>
        <v>0</v>
      </c>
      <c r="AX74" s="255">
        <f>+'[2]Metas'!S74:S89-S74</f>
        <v>0</v>
      </c>
      <c r="AY74" s="254">
        <f>+'[2]Metas'!T74:T89-T74</f>
        <v>0</v>
      </c>
      <c r="AZ74" s="254">
        <f>+'[2]Metas'!U74:U89-U74</f>
        <v>0</v>
      </c>
      <c r="BA74" s="254">
        <f>+'[2]Metas'!V74:V89-V74</f>
        <v>0</v>
      </c>
      <c r="BB74" s="275"/>
      <c r="BC74" s="276"/>
      <c r="BD74" s="276"/>
      <c r="BE74" s="276"/>
      <c r="BF74" s="276"/>
      <c r="BG74" s="276"/>
      <c r="BK74" s="278"/>
      <c r="BL74" s="278"/>
      <c r="BM74" s="278"/>
      <c r="BN74" s="278"/>
      <c r="BO74" s="278"/>
      <c r="BP74" s="278"/>
      <c r="BQ74" s="278"/>
      <c r="BR74" s="278"/>
      <c r="BS74" s="278"/>
      <c r="BT74" s="278"/>
      <c r="BU74" s="278"/>
      <c r="BV74" s="278"/>
      <c r="BW74" s="278"/>
      <c r="BX74" s="278"/>
      <c r="BY74" s="278"/>
      <c r="BZ74" s="278"/>
      <c r="CA74" s="278"/>
      <c r="CB74" s="278"/>
    </row>
    <row r="75" spans="1:80" s="277" customFormat="1" ht="12.75" customHeight="1">
      <c r="A75" s="261"/>
      <c r="B75" s="262"/>
      <c r="C75" s="262"/>
      <c r="D75" s="262"/>
      <c r="E75" s="262"/>
      <c r="F75" s="262"/>
      <c r="G75" s="263"/>
      <c r="H75" s="332"/>
      <c r="I75" s="333"/>
      <c r="J75" s="334"/>
      <c r="K75" s="335"/>
      <c r="L75" s="335"/>
      <c r="M75" s="358"/>
      <c r="N75" s="358"/>
      <c r="O75" s="359"/>
      <c r="P75" s="360"/>
      <c r="Q75" s="271"/>
      <c r="R75" s="271"/>
      <c r="S75" s="271"/>
      <c r="T75" s="271"/>
      <c r="U75" s="271"/>
      <c r="V75" s="271"/>
      <c r="W75" s="361"/>
      <c r="X75" s="361"/>
      <c r="Y75" s="361"/>
      <c r="Z75" s="361"/>
      <c r="AA75" s="273"/>
      <c r="AB75" s="340" t="s">
        <v>209</v>
      </c>
      <c r="AC75" s="313"/>
      <c r="AD75" s="313"/>
      <c r="AE75" s="313"/>
      <c r="AF75" s="313"/>
      <c r="AG75" s="313"/>
      <c r="AH75" s="313"/>
      <c r="AI75" s="313"/>
      <c r="AJ75" s="313"/>
      <c r="AK75" s="313"/>
      <c r="AL75" s="313"/>
      <c r="AM75" s="313"/>
      <c r="AN75" s="313"/>
      <c r="AO75" s="313"/>
      <c r="AP75" s="313"/>
      <c r="AQ75" s="313"/>
      <c r="AR75" s="313"/>
      <c r="AS75" s="314">
        <f aca="true" t="shared" si="19" ref="AS75:AS80">+AC75+AE75+AG75+AI75+AK75+AM75+AO75</f>
        <v>0</v>
      </c>
      <c r="AT75" s="315">
        <f t="shared" si="18"/>
        <v>0</v>
      </c>
      <c r="AU75" s="254">
        <f t="shared" si="1"/>
        <v>0</v>
      </c>
      <c r="AV75" s="254">
        <f t="shared" si="1"/>
        <v>0</v>
      </c>
      <c r="AW75" s="254">
        <f t="shared" si="2"/>
        <v>0</v>
      </c>
      <c r="AX75" s="255">
        <f>+'[2]Metas'!S75:S90-S75</f>
        <v>0</v>
      </c>
      <c r="AY75" s="254">
        <f>+'[2]Metas'!T75:T90-T75</f>
        <v>0</v>
      </c>
      <c r="AZ75" s="254">
        <f>+'[2]Metas'!U75:U90-U75</f>
        <v>0</v>
      </c>
      <c r="BA75" s="254">
        <f>+'[2]Metas'!V75:V90-V75</f>
        <v>0</v>
      </c>
      <c r="BB75" s="275"/>
      <c r="BC75" s="276"/>
      <c r="BD75" s="276"/>
      <c r="BE75" s="276"/>
      <c r="BF75" s="276"/>
      <c r="BG75" s="276"/>
      <c r="BK75" s="278"/>
      <c r="BL75" s="278"/>
      <c r="BM75" s="278"/>
      <c r="BN75" s="278"/>
      <c r="BO75" s="278"/>
      <c r="BP75" s="278"/>
      <c r="BQ75" s="278"/>
      <c r="BR75" s="278"/>
      <c r="BS75" s="278"/>
      <c r="BT75" s="278"/>
      <c r="BU75" s="278"/>
      <c r="BV75" s="278"/>
      <c r="BW75" s="278"/>
      <c r="BX75" s="278"/>
      <c r="BY75" s="278"/>
      <c r="BZ75" s="278"/>
      <c r="CA75" s="278"/>
      <c r="CB75" s="278"/>
    </row>
    <row r="76" spans="1:80" s="277" customFormat="1" ht="12.75" customHeight="1">
      <c r="A76" s="261"/>
      <c r="B76" s="262"/>
      <c r="C76" s="262"/>
      <c r="D76" s="262"/>
      <c r="E76" s="262"/>
      <c r="F76" s="262"/>
      <c r="G76" s="263"/>
      <c r="H76" s="332"/>
      <c r="I76" s="333"/>
      <c r="J76" s="334"/>
      <c r="K76" s="335"/>
      <c r="L76" s="335"/>
      <c r="M76" s="358"/>
      <c r="N76" s="358"/>
      <c r="O76" s="359"/>
      <c r="P76" s="360"/>
      <c r="Q76" s="271"/>
      <c r="R76" s="271"/>
      <c r="S76" s="271"/>
      <c r="T76" s="271"/>
      <c r="U76" s="271"/>
      <c r="V76" s="271"/>
      <c r="W76" s="361"/>
      <c r="X76" s="361"/>
      <c r="Y76" s="361"/>
      <c r="Z76" s="361"/>
      <c r="AA76" s="273"/>
      <c r="AB76" s="341" t="s">
        <v>210</v>
      </c>
      <c r="AC76" s="313"/>
      <c r="AD76" s="313"/>
      <c r="AE76" s="313"/>
      <c r="AF76" s="313"/>
      <c r="AG76" s="313"/>
      <c r="AH76" s="313"/>
      <c r="AI76" s="313"/>
      <c r="AJ76" s="313"/>
      <c r="AK76" s="313"/>
      <c r="AL76" s="313"/>
      <c r="AM76" s="313"/>
      <c r="AN76" s="313"/>
      <c r="AO76" s="313"/>
      <c r="AP76" s="313"/>
      <c r="AQ76" s="313"/>
      <c r="AR76" s="313"/>
      <c r="AS76" s="314">
        <f t="shared" si="19"/>
        <v>0</v>
      </c>
      <c r="AT76" s="315">
        <f t="shared" si="18"/>
        <v>0</v>
      </c>
      <c r="AU76" s="254">
        <f t="shared" si="1"/>
        <v>0</v>
      </c>
      <c r="AV76" s="254">
        <f t="shared" si="1"/>
        <v>0</v>
      </c>
      <c r="AW76" s="254">
        <f t="shared" si="2"/>
        <v>0</v>
      </c>
      <c r="AX76" s="255">
        <f>+'[2]Metas'!S76:S91-S76</f>
        <v>0</v>
      </c>
      <c r="AY76" s="254">
        <f>+'[2]Metas'!T76:T91-T76</f>
        <v>0</v>
      </c>
      <c r="AZ76" s="254">
        <f>+'[2]Metas'!U76:U91-U76</f>
        <v>0</v>
      </c>
      <c r="BA76" s="254">
        <f>+'[2]Metas'!V76:V91-V76</f>
        <v>0</v>
      </c>
      <c r="BB76" s="275"/>
      <c r="BC76" s="276"/>
      <c r="BD76" s="276"/>
      <c r="BE76" s="276"/>
      <c r="BF76" s="276"/>
      <c r="BG76" s="276"/>
      <c r="BK76" s="278"/>
      <c r="BL76" s="278"/>
      <c r="BM76" s="278"/>
      <c r="BN76" s="278"/>
      <c r="BO76" s="278"/>
      <c r="BP76" s="278"/>
      <c r="BQ76" s="278"/>
      <c r="BR76" s="278"/>
      <c r="BS76" s="278"/>
      <c r="BT76" s="278"/>
      <c r="BU76" s="278"/>
      <c r="BV76" s="278"/>
      <c r="BW76" s="278"/>
      <c r="BX76" s="278"/>
      <c r="BY76" s="278"/>
      <c r="BZ76" s="278"/>
      <c r="CA76" s="278"/>
      <c r="CB76" s="278"/>
    </row>
    <row r="77" spans="1:80" s="277" customFormat="1" ht="12.75" customHeight="1">
      <c r="A77" s="261"/>
      <c r="B77" s="262"/>
      <c r="C77" s="262"/>
      <c r="D77" s="262"/>
      <c r="E77" s="262"/>
      <c r="F77" s="262"/>
      <c r="G77" s="263"/>
      <c r="H77" s="332"/>
      <c r="I77" s="333"/>
      <c r="J77" s="334"/>
      <c r="K77" s="335"/>
      <c r="L77" s="335"/>
      <c r="M77" s="358"/>
      <c r="N77" s="358"/>
      <c r="O77" s="359"/>
      <c r="P77" s="360"/>
      <c r="Q77" s="271"/>
      <c r="R77" s="271"/>
      <c r="S77" s="271"/>
      <c r="T77" s="271"/>
      <c r="U77" s="271"/>
      <c r="V77" s="271"/>
      <c r="W77" s="361"/>
      <c r="X77" s="361"/>
      <c r="Y77" s="361"/>
      <c r="Z77" s="361"/>
      <c r="AA77" s="273"/>
      <c r="AB77" s="341" t="s">
        <v>211</v>
      </c>
      <c r="AC77" s="313"/>
      <c r="AD77" s="313"/>
      <c r="AE77" s="313"/>
      <c r="AF77" s="313"/>
      <c r="AG77" s="313"/>
      <c r="AH77" s="313"/>
      <c r="AI77" s="313"/>
      <c r="AJ77" s="313"/>
      <c r="AK77" s="313"/>
      <c r="AL77" s="313"/>
      <c r="AM77" s="313"/>
      <c r="AN77" s="313"/>
      <c r="AO77" s="313"/>
      <c r="AP77" s="313"/>
      <c r="AQ77" s="313"/>
      <c r="AR77" s="313"/>
      <c r="AS77" s="314">
        <f t="shared" si="19"/>
        <v>0</v>
      </c>
      <c r="AT77" s="315">
        <f t="shared" si="18"/>
        <v>0</v>
      </c>
      <c r="AU77" s="254">
        <f t="shared" si="1"/>
        <v>0</v>
      </c>
      <c r="AV77" s="254">
        <f t="shared" si="1"/>
        <v>0</v>
      </c>
      <c r="AW77" s="254">
        <f t="shared" si="2"/>
        <v>0</v>
      </c>
      <c r="AX77" s="255">
        <f>+'[2]Metas'!S77:S92-S77</f>
        <v>0</v>
      </c>
      <c r="AY77" s="254">
        <f>+'[2]Metas'!T77:T92-T77</f>
        <v>0</v>
      </c>
      <c r="AZ77" s="254">
        <f>+'[2]Metas'!U77:U92-U77</f>
        <v>0</v>
      </c>
      <c r="BA77" s="254">
        <f>+'[2]Metas'!V77:V92-V77</f>
        <v>0</v>
      </c>
      <c r="BB77" s="275"/>
      <c r="BC77" s="276"/>
      <c r="BD77" s="276"/>
      <c r="BE77" s="276"/>
      <c r="BF77" s="276"/>
      <c r="BG77" s="276"/>
      <c r="BK77" s="278"/>
      <c r="BL77" s="278"/>
      <c r="BM77" s="278"/>
      <c r="BN77" s="278"/>
      <c r="BO77" s="278"/>
      <c r="BP77" s="278"/>
      <c r="BQ77" s="278"/>
      <c r="BR77" s="278"/>
      <c r="BS77" s="278"/>
      <c r="BT77" s="278"/>
      <c r="BU77" s="278"/>
      <c r="BV77" s="278"/>
      <c r="BW77" s="278"/>
      <c r="BX77" s="278"/>
      <c r="BY77" s="278"/>
      <c r="BZ77" s="278"/>
      <c r="CA77" s="278"/>
      <c r="CB77" s="278"/>
    </row>
    <row r="78" spans="1:80" s="277" customFormat="1" ht="12.75" customHeight="1">
      <c r="A78" s="261"/>
      <c r="B78" s="262"/>
      <c r="C78" s="262"/>
      <c r="D78" s="262"/>
      <c r="E78" s="262"/>
      <c r="F78" s="262"/>
      <c r="G78" s="263"/>
      <c r="H78" s="332"/>
      <c r="I78" s="333"/>
      <c r="J78" s="334"/>
      <c r="K78" s="335"/>
      <c r="L78" s="335"/>
      <c r="M78" s="358"/>
      <c r="N78" s="358"/>
      <c r="O78" s="359"/>
      <c r="P78" s="360"/>
      <c r="Q78" s="271"/>
      <c r="R78" s="271"/>
      <c r="S78" s="271"/>
      <c r="T78" s="271"/>
      <c r="U78" s="271"/>
      <c r="V78" s="271"/>
      <c r="W78" s="361"/>
      <c r="X78" s="361"/>
      <c r="Y78" s="361"/>
      <c r="Z78" s="361"/>
      <c r="AA78" s="273"/>
      <c r="AB78" s="341" t="s">
        <v>212</v>
      </c>
      <c r="AC78" s="313"/>
      <c r="AD78" s="313"/>
      <c r="AE78" s="313"/>
      <c r="AF78" s="313"/>
      <c r="AG78" s="313"/>
      <c r="AH78" s="313"/>
      <c r="AI78" s="313"/>
      <c r="AJ78" s="313"/>
      <c r="AK78" s="313"/>
      <c r="AL78" s="313"/>
      <c r="AM78" s="313"/>
      <c r="AN78" s="313"/>
      <c r="AO78" s="313"/>
      <c r="AP78" s="313"/>
      <c r="AQ78" s="313"/>
      <c r="AR78" s="313"/>
      <c r="AS78" s="314">
        <f t="shared" si="19"/>
        <v>0</v>
      </c>
      <c r="AT78" s="315">
        <f t="shared" si="18"/>
        <v>0</v>
      </c>
      <c r="AU78" s="254">
        <f t="shared" si="1"/>
        <v>0</v>
      </c>
      <c r="AV78" s="254">
        <f t="shared" si="1"/>
        <v>0</v>
      </c>
      <c r="AW78" s="254">
        <f t="shared" si="2"/>
        <v>0</v>
      </c>
      <c r="AX78" s="255">
        <f>+'[2]Metas'!S78:S93-S78</f>
        <v>0</v>
      </c>
      <c r="AY78" s="254">
        <f>+'[2]Metas'!T78:T93-T78</f>
        <v>0</v>
      </c>
      <c r="AZ78" s="254">
        <f>+'[2]Metas'!U78:U93-U78</f>
        <v>0</v>
      </c>
      <c r="BA78" s="254">
        <f>+'[2]Metas'!V78:V93-V78</f>
        <v>0</v>
      </c>
      <c r="BB78" s="275"/>
      <c r="BC78" s="276"/>
      <c r="BD78" s="276"/>
      <c r="BE78" s="276"/>
      <c r="BF78" s="276"/>
      <c r="BG78" s="276"/>
      <c r="BK78" s="278"/>
      <c r="BL78" s="278"/>
      <c r="BM78" s="278"/>
      <c r="BN78" s="278"/>
      <c r="BO78" s="278"/>
      <c r="BP78" s="278"/>
      <c r="BQ78" s="278"/>
      <c r="BR78" s="278"/>
      <c r="BS78" s="278"/>
      <c r="BT78" s="278"/>
      <c r="BU78" s="278"/>
      <c r="BV78" s="278"/>
      <c r="BW78" s="278"/>
      <c r="BX78" s="278"/>
      <c r="BY78" s="278"/>
      <c r="BZ78" s="278"/>
      <c r="CA78" s="278"/>
      <c r="CB78" s="278"/>
    </row>
    <row r="79" spans="1:80" s="277" customFormat="1" ht="12.75" customHeight="1">
      <c r="A79" s="261"/>
      <c r="B79" s="262"/>
      <c r="C79" s="262"/>
      <c r="D79" s="262"/>
      <c r="E79" s="262"/>
      <c r="F79" s="262"/>
      <c r="G79" s="263"/>
      <c r="H79" s="332"/>
      <c r="I79" s="333"/>
      <c r="J79" s="334"/>
      <c r="K79" s="335"/>
      <c r="L79" s="335"/>
      <c r="M79" s="358"/>
      <c r="N79" s="358"/>
      <c r="O79" s="359"/>
      <c r="P79" s="360"/>
      <c r="Q79" s="271"/>
      <c r="R79" s="271"/>
      <c r="S79" s="271"/>
      <c r="T79" s="271"/>
      <c r="U79" s="271"/>
      <c r="V79" s="271"/>
      <c r="W79" s="361"/>
      <c r="X79" s="361"/>
      <c r="Y79" s="361"/>
      <c r="Z79" s="361"/>
      <c r="AA79" s="273"/>
      <c r="AB79" s="341" t="s">
        <v>213</v>
      </c>
      <c r="AC79" s="313"/>
      <c r="AD79" s="313"/>
      <c r="AE79" s="313"/>
      <c r="AF79" s="313"/>
      <c r="AG79" s="313"/>
      <c r="AH79" s="313"/>
      <c r="AI79" s="313"/>
      <c r="AJ79" s="313"/>
      <c r="AK79" s="313"/>
      <c r="AL79" s="313"/>
      <c r="AM79" s="313"/>
      <c r="AN79" s="313"/>
      <c r="AO79" s="313"/>
      <c r="AP79" s="313"/>
      <c r="AQ79" s="313"/>
      <c r="AR79" s="313"/>
      <c r="AS79" s="314">
        <f t="shared" si="19"/>
        <v>0</v>
      </c>
      <c r="AT79" s="315">
        <f t="shared" si="18"/>
        <v>0</v>
      </c>
      <c r="AU79" s="254">
        <f t="shared" si="1"/>
        <v>0</v>
      </c>
      <c r="AV79" s="254">
        <f t="shared" si="1"/>
        <v>0</v>
      </c>
      <c r="AW79" s="254">
        <f t="shared" si="2"/>
        <v>0</v>
      </c>
      <c r="AX79" s="255">
        <f>+'[2]Metas'!S79:S94-S79</f>
        <v>0</v>
      </c>
      <c r="AY79" s="254">
        <f>+'[2]Metas'!T79:T94-T79</f>
        <v>0</v>
      </c>
      <c r="AZ79" s="254">
        <f>+'[2]Metas'!U79:U94-U79</f>
        <v>0</v>
      </c>
      <c r="BA79" s="254">
        <f>+'[2]Metas'!V79:V94-V79</f>
        <v>0</v>
      </c>
      <c r="BB79" s="275"/>
      <c r="BC79" s="276"/>
      <c r="BD79" s="276"/>
      <c r="BE79" s="276"/>
      <c r="BF79" s="276"/>
      <c r="BG79" s="276"/>
      <c r="BK79" s="278"/>
      <c r="BL79" s="278"/>
      <c r="BM79" s="278"/>
      <c r="BN79" s="278"/>
      <c r="BO79" s="278"/>
      <c r="BP79" s="278"/>
      <c r="BQ79" s="278"/>
      <c r="BR79" s="278"/>
      <c r="BS79" s="278"/>
      <c r="BT79" s="278"/>
      <c r="BU79" s="278"/>
      <c r="BV79" s="278"/>
      <c r="BW79" s="278"/>
      <c r="BX79" s="278"/>
      <c r="BY79" s="278"/>
      <c r="BZ79" s="278"/>
      <c r="CA79" s="278"/>
      <c r="CB79" s="278"/>
    </row>
    <row r="80" spans="1:80" s="277" customFormat="1" ht="12.75" customHeight="1">
      <c r="A80" s="261"/>
      <c r="B80" s="262"/>
      <c r="C80" s="262"/>
      <c r="D80" s="262"/>
      <c r="E80" s="262"/>
      <c r="F80" s="262"/>
      <c r="G80" s="263"/>
      <c r="H80" s="332"/>
      <c r="I80" s="333"/>
      <c r="J80" s="334"/>
      <c r="K80" s="335"/>
      <c r="L80" s="335"/>
      <c r="M80" s="358"/>
      <c r="N80" s="358"/>
      <c r="O80" s="359"/>
      <c r="P80" s="360"/>
      <c r="Q80" s="271"/>
      <c r="R80" s="271"/>
      <c r="S80" s="271"/>
      <c r="T80" s="271"/>
      <c r="U80" s="271"/>
      <c r="V80" s="271"/>
      <c r="W80" s="361"/>
      <c r="X80" s="361"/>
      <c r="Y80" s="361"/>
      <c r="Z80" s="361"/>
      <c r="AA80" s="273"/>
      <c r="AB80" s="341" t="s">
        <v>214</v>
      </c>
      <c r="AC80" s="313"/>
      <c r="AD80" s="313"/>
      <c r="AE80" s="313"/>
      <c r="AF80" s="313"/>
      <c r="AG80" s="313"/>
      <c r="AH80" s="313"/>
      <c r="AI80" s="313"/>
      <c r="AJ80" s="313"/>
      <c r="AK80" s="313"/>
      <c r="AL80" s="313"/>
      <c r="AM80" s="313"/>
      <c r="AN80" s="313"/>
      <c r="AO80" s="313"/>
      <c r="AP80" s="313"/>
      <c r="AQ80" s="313"/>
      <c r="AR80" s="313"/>
      <c r="AS80" s="314">
        <f t="shared" si="19"/>
        <v>0</v>
      </c>
      <c r="AT80" s="315">
        <f t="shared" si="18"/>
        <v>0</v>
      </c>
      <c r="AU80" s="254">
        <f t="shared" si="1"/>
        <v>0</v>
      </c>
      <c r="AV80" s="254">
        <f t="shared" si="1"/>
        <v>0</v>
      </c>
      <c r="AW80" s="254">
        <f t="shared" si="2"/>
        <v>0</v>
      </c>
      <c r="AX80" s="255">
        <f>+'[2]Metas'!S80:S95-S80</f>
        <v>0</v>
      </c>
      <c r="AY80" s="254">
        <f>+'[2]Metas'!T80:T95-T80</f>
        <v>0</v>
      </c>
      <c r="AZ80" s="254">
        <f>+'[2]Metas'!U80:U95-U80</f>
        <v>0</v>
      </c>
      <c r="BA80" s="254">
        <f>+'[2]Metas'!V80:V95-V80</f>
        <v>0</v>
      </c>
      <c r="BB80" s="275"/>
      <c r="BC80" s="276"/>
      <c r="BD80" s="276"/>
      <c r="BE80" s="276"/>
      <c r="BF80" s="276"/>
      <c r="BG80" s="276"/>
      <c r="BK80" s="278"/>
      <c r="BL80" s="278"/>
      <c r="BM80" s="278"/>
      <c r="BN80" s="278"/>
      <c r="BO80" s="278"/>
      <c r="BP80" s="278"/>
      <c r="BQ80" s="278"/>
      <c r="BR80" s="278"/>
      <c r="BS80" s="278"/>
      <c r="BT80" s="278"/>
      <c r="BU80" s="278"/>
      <c r="BV80" s="278"/>
      <c r="BW80" s="278"/>
      <c r="BX80" s="278"/>
      <c r="BY80" s="278"/>
      <c r="BZ80" s="278"/>
      <c r="CA80" s="278"/>
      <c r="CB80" s="278"/>
    </row>
    <row r="81" spans="1:80" s="277" customFormat="1" ht="12.75" customHeight="1" thickBot="1">
      <c r="A81" s="261"/>
      <c r="B81" s="262"/>
      <c r="C81" s="262"/>
      <c r="D81" s="262"/>
      <c r="E81" s="262"/>
      <c r="F81" s="262"/>
      <c r="G81" s="263"/>
      <c r="H81" s="332"/>
      <c r="I81" s="333"/>
      <c r="J81" s="334"/>
      <c r="K81" s="335"/>
      <c r="L81" s="335"/>
      <c r="M81" s="358"/>
      <c r="N81" s="358"/>
      <c r="O81" s="359"/>
      <c r="P81" s="360"/>
      <c r="Q81" s="271"/>
      <c r="R81" s="271"/>
      <c r="S81" s="271"/>
      <c r="T81" s="271"/>
      <c r="U81" s="271"/>
      <c r="V81" s="271"/>
      <c r="W81" s="361"/>
      <c r="X81" s="361"/>
      <c r="Y81" s="361"/>
      <c r="Z81" s="361"/>
      <c r="AA81" s="273"/>
      <c r="AB81" s="342" t="s">
        <v>215</v>
      </c>
      <c r="AC81" s="317">
        <f aca="true" t="shared" si="20" ref="AC81:AT81">SUM(AC75:AC80)+IF(AC73=0,AC74,AC73)</f>
        <v>0</v>
      </c>
      <c r="AD81" s="317">
        <f t="shared" si="20"/>
        <v>0</v>
      </c>
      <c r="AE81" s="317">
        <f t="shared" si="20"/>
        <v>0</v>
      </c>
      <c r="AF81" s="317">
        <f t="shared" si="20"/>
        <v>0</v>
      </c>
      <c r="AG81" s="317">
        <f t="shared" si="20"/>
        <v>0</v>
      </c>
      <c r="AH81" s="317">
        <f t="shared" si="20"/>
        <v>0</v>
      </c>
      <c r="AI81" s="317">
        <f t="shared" si="20"/>
        <v>0</v>
      </c>
      <c r="AJ81" s="317">
        <f t="shared" si="20"/>
        <v>0</v>
      </c>
      <c r="AK81" s="317">
        <f t="shared" si="20"/>
        <v>0</v>
      </c>
      <c r="AL81" s="317">
        <f t="shared" si="20"/>
        <v>0</v>
      </c>
      <c r="AM81" s="317">
        <f t="shared" si="20"/>
        <v>0</v>
      </c>
      <c r="AN81" s="317">
        <f t="shared" si="20"/>
        <v>0</v>
      </c>
      <c r="AO81" s="317">
        <f t="shared" si="20"/>
        <v>0</v>
      </c>
      <c r="AP81" s="317">
        <f t="shared" si="20"/>
        <v>0</v>
      </c>
      <c r="AQ81" s="317"/>
      <c r="AR81" s="317"/>
      <c r="AS81" s="317">
        <f t="shared" si="20"/>
        <v>0</v>
      </c>
      <c r="AT81" s="318">
        <f t="shared" si="20"/>
        <v>0</v>
      </c>
      <c r="AU81" s="254">
        <f t="shared" si="1"/>
        <v>0</v>
      </c>
      <c r="AV81" s="254">
        <f t="shared" si="1"/>
        <v>0</v>
      </c>
      <c r="AW81" s="254">
        <f t="shared" si="2"/>
        <v>0</v>
      </c>
      <c r="AX81" s="255">
        <f>+'[2]Metas'!S81:S96-S81</f>
        <v>0</v>
      </c>
      <c r="AY81" s="254">
        <f>+'[2]Metas'!T81:T96-T81</f>
        <v>0</v>
      </c>
      <c r="AZ81" s="254">
        <f>+'[2]Metas'!U81:U96-U81</f>
        <v>0</v>
      </c>
      <c r="BA81" s="254">
        <f>+'[2]Metas'!V81:V96-V81</f>
        <v>0</v>
      </c>
      <c r="BB81" s="362"/>
      <c r="BC81" s="363"/>
      <c r="BD81" s="363"/>
      <c r="BE81" s="363"/>
      <c r="BF81" s="363"/>
      <c r="BG81" s="363"/>
      <c r="BK81" s="278"/>
      <c r="BL81" s="278"/>
      <c r="BM81" s="278"/>
      <c r="BN81" s="278"/>
      <c r="BO81" s="278"/>
      <c r="BP81" s="278"/>
      <c r="BQ81" s="278"/>
      <c r="BR81" s="278"/>
      <c r="BS81" s="278"/>
      <c r="BT81" s="278"/>
      <c r="BU81" s="278"/>
      <c r="BV81" s="278"/>
      <c r="BW81" s="278"/>
      <c r="BX81" s="278"/>
      <c r="BY81" s="278"/>
      <c r="BZ81" s="278"/>
      <c r="CA81" s="278"/>
      <c r="CB81" s="278"/>
    </row>
    <row r="82" spans="1:80" s="259" customFormat="1" ht="12.75" customHeight="1" thickBot="1">
      <c r="A82" s="283"/>
      <c r="B82" s="284"/>
      <c r="C82" s="284"/>
      <c r="D82" s="284"/>
      <c r="E82" s="284"/>
      <c r="F82" s="284"/>
      <c r="G82" s="285"/>
      <c r="H82" s="343"/>
      <c r="I82" s="344"/>
      <c r="J82" s="345"/>
      <c r="K82" s="346"/>
      <c r="L82" s="346"/>
      <c r="M82" s="364"/>
      <c r="N82" s="364"/>
      <c r="O82" s="365"/>
      <c r="P82" s="366"/>
      <c r="Q82" s="293"/>
      <c r="R82" s="293"/>
      <c r="S82" s="293"/>
      <c r="T82" s="293"/>
      <c r="U82" s="293"/>
      <c r="V82" s="293"/>
      <c r="W82" s="367"/>
      <c r="X82" s="367"/>
      <c r="Y82" s="367"/>
      <c r="Z82" s="367"/>
      <c r="AA82" s="295"/>
      <c r="AB82" s="351" t="s">
        <v>216</v>
      </c>
      <c r="AC82" s="297"/>
      <c r="AD82" s="297"/>
      <c r="AE82" s="297"/>
      <c r="AF82" s="297"/>
      <c r="AG82" s="297"/>
      <c r="AH82" s="297"/>
      <c r="AI82" s="297"/>
      <c r="AJ82" s="297"/>
      <c r="AK82" s="297"/>
      <c r="AL82" s="297"/>
      <c r="AM82" s="297"/>
      <c r="AN82" s="297"/>
      <c r="AO82" s="297"/>
      <c r="AP82" s="297"/>
      <c r="AQ82" s="297"/>
      <c r="AR82" s="297"/>
      <c r="AS82" s="298">
        <f aca="true" t="shared" si="21" ref="AS82:AT88">+AC82+AE82+AG82+AI82+AK82+AM82+AO82</f>
        <v>0</v>
      </c>
      <c r="AT82" s="299">
        <f t="shared" si="21"/>
        <v>0</v>
      </c>
      <c r="AU82" s="254">
        <f t="shared" si="1"/>
        <v>0</v>
      </c>
      <c r="AV82" s="254">
        <f t="shared" si="1"/>
        <v>0</v>
      </c>
      <c r="AW82" s="254">
        <f t="shared" si="2"/>
        <v>0</v>
      </c>
      <c r="AX82" s="255">
        <f>+'[2]Metas'!S82:S97-S82</f>
        <v>0</v>
      </c>
      <c r="AY82" s="254">
        <f>+'[2]Metas'!T82:T97-T82</f>
        <v>0</v>
      </c>
      <c r="AZ82" s="254">
        <f>+'[2]Metas'!U82:U97-U82</f>
        <v>0</v>
      </c>
      <c r="BA82" s="254">
        <f>+'[2]Metas'!V82:V97-V82</f>
        <v>0</v>
      </c>
      <c r="BB82" s="256"/>
      <c r="BC82" s="257"/>
      <c r="BD82" s="257"/>
      <c r="BE82" s="257"/>
      <c r="BF82" s="257"/>
      <c r="BG82" s="257"/>
      <c r="BK82" s="260"/>
      <c r="BL82" s="260"/>
      <c r="BM82" s="260"/>
      <c r="BN82" s="260"/>
      <c r="BO82" s="260"/>
      <c r="BP82" s="260"/>
      <c r="BQ82" s="260"/>
      <c r="BR82" s="260"/>
      <c r="BS82" s="260"/>
      <c r="BT82" s="260"/>
      <c r="BU82" s="260"/>
      <c r="BV82" s="260"/>
      <c r="BW82" s="260"/>
      <c r="BX82" s="260"/>
      <c r="BY82" s="260"/>
      <c r="BZ82" s="260"/>
      <c r="CA82" s="260"/>
      <c r="CB82" s="260"/>
    </row>
    <row r="83" spans="1:80" s="277" customFormat="1" ht="12.75" customHeight="1">
      <c r="A83" s="238"/>
      <c r="B83" s="239" t="s">
        <v>239</v>
      </c>
      <c r="C83" s="239"/>
      <c r="D83" s="239"/>
      <c r="E83" s="239"/>
      <c r="F83" s="239"/>
      <c r="G83" s="240"/>
      <c r="H83" s="322">
        <v>874</v>
      </c>
      <c r="I83" s="323" t="s">
        <v>39</v>
      </c>
      <c r="J83" s="368"/>
      <c r="K83" s="325" t="s">
        <v>31</v>
      </c>
      <c r="L83" s="325"/>
      <c r="M83" s="369" t="s">
        <v>240</v>
      </c>
      <c r="N83" s="354" t="s">
        <v>241</v>
      </c>
      <c r="O83" s="355">
        <v>0.25</v>
      </c>
      <c r="P83" s="370" t="s">
        <v>242</v>
      </c>
      <c r="Q83" s="248">
        <f>SUMIF('Actividades inversión 874'!$B$16:$B$32,'Metas inversión 874'!$B83,'Actividades inversión 874'!N$16:N$32)</f>
        <v>50000000</v>
      </c>
      <c r="R83" s="248">
        <f>SUMIF('Actividades inversión 874'!$B$16:$B$32,'Metas inversión 874'!$B83,'Actividades inversión 874'!O$16:O$32)</f>
        <v>0</v>
      </c>
      <c r="S83" s="248">
        <f>SUMIF('Actividades inversión 874'!$B$16:$B$32,'Metas inversión 874'!$B83,'Actividades inversión 874'!P$16:P$32)</f>
        <v>0</v>
      </c>
      <c r="T83" s="248">
        <f>SUMIF('Actividades inversión 874'!$B$16:$B$32,'Metas inversión 874'!$B83,'Actividades inversión 874'!Q$16:Q$32)</f>
        <v>0</v>
      </c>
      <c r="U83" s="248">
        <f>SUMIF('Actividades inversión 874'!$B$16:$B$32,'Metas inversión 874'!$B83,'Actividades inversión 874'!R$16:R$32)</f>
        <v>0</v>
      </c>
      <c r="V83" s="248">
        <f>SUMIF('Actividades inversión 874'!$B$16:$B$32,'Metas inversión 874'!$B83,'Actividades inversión 874'!S$16:S$32)</f>
        <v>0</v>
      </c>
      <c r="W83" s="330" t="s">
        <v>243</v>
      </c>
      <c r="X83" s="330" t="s">
        <v>244</v>
      </c>
      <c r="Y83" s="330" t="s">
        <v>245</v>
      </c>
      <c r="Z83" s="250" t="s">
        <v>246</v>
      </c>
      <c r="AA83" s="250" t="s">
        <v>247</v>
      </c>
      <c r="AB83" s="331" t="s">
        <v>201</v>
      </c>
      <c r="AC83" s="307"/>
      <c r="AD83" s="307"/>
      <c r="AE83" s="307"/>
      <c r="AF83" s="307"/>
      <c r="AG83" s="307"/>
      <c r="AH83" s="307"/>
      <c r="AI83" s="307"/>
      <c r="AJ83" s="307"/>
      <c r="AK83" s="307"/>
      <c r="AL83" s="307"/>
      <c r="AM83" s="307"/>
      <c r="AN83" s="307"/>
      <c r="AO83" s="307"/>
      <c r="AP83" s="307"/>
      <c r="AQ83" s="307"/>
      <c r="AR83" s="307"/>
      <c r="AS83" s="308">
        <f t="shared" si="21"/>
        <v>0</v>
      </c>
      <c r="AT83" s="309">
        <f t="shared" si="21"/>
        <v>0</v>
      </c>
      <c r="AU83" s="254">
        <f t="shared" si="1"/>
        <v>0</v>
      </c>
      <c r="AV83" s="254">
        <f t="shared" si="1"/>
        <v>0</v>
      </c>
      <c r="AW83" s="254">
        <f t="shared" si="2"/>
        <v>0</v>
      </c>
      <c r="AX83" s="255">
        <f>+'[2]Metas'!S83:S98-S83</f>
        <v>0</v>
      </c>
      <c r="AY83" s="254">
        <f>+'[2]Metas'!T83:T98-T83</f>
        <v>0</v>
      </c>
      <c r="AZ83" s="254">
        <f>+'[2]Metas'!U83:U98-U83</f>
        <v>0</v>
      </c>
      <c r="BA83" s="254">
        <f>+'[2]Metas'!V83:V98-V83</f>
        <v>0</v>
      </c>
      <c r="BB83" s="256">
        <f>SUM('[1]01-USAQUEN:99-METROPOLITANO'!N82)</f>
        <v>50000000</v>
      </c>
      <c r="BC83" s="257">
        <f>SUM('[1]01-USAQUEN:99-METROPOLITANO'!O82)</f>
        <v>0</v>
      </c>
      <c r="BD83" s="257">
        <f>SUM('[1]01-USAQUEN:99-METROPOLITANO'!P82)</f>
        <v>0</v>
      </c>
      <c r="BE83" s="257">
        <f>SUM('[1]01-USAQUEN:99-METROPOLITANO'!Q82)</f>
        <v>0</v>
      </c>
      <c r="BF83" s="257">
        <f>SUM('[1]01-USAQUEN:99-METROPOLITANO'!R82)</f>
        <v>0</v>
      </c>
      <c r="BG83" s="257">
        <f>SUM('[1]01-USAQUEN:99-METROPOLITANO'!S82)</f>
        <v>0</v>
      </c>
      <c r="BK83" s="278"/>
      <c r="BL83" s="278"/>
      <c r="BM83" s="278"/>
      <c r="BN83" s="278"/>
      <c r="BO83" s="278"/>
      <c r="BP83" s="278"/>
      <c r="BQ83" s="278"/>
      <c r="BR83" s="278"/>
      <c r="BS83" s="278"/>
      <c r="BT83" s="278"/>
      <c r="BU83" s="278"/>
      <c r="BV83" s="278"/>
      <c r="BW83" s="278"/>
      <c r="BX83" s="278"/>
      <c r="BY83" s="278"/>
      <c r="BZ83" s="278"/>
      <c r="CA83" s="278"/>
      <c r="CB83" s="278"/>
    </row>
    <row r="84" spans="1:80" s="377" customFormat="1" ht="12.75" customHeight="1">
      <c r="A84" s="371"/>
      <c r="B84" s="372"/>
      <c r="C84" s="372"/>
      <c r="D84" s="372"/>
      <c r="E84" s="372"/>
      <c r="F84" s="372"/>
      <c r="G84" s="373"/>
      <c r="H84" s="332"/>
      <c r="I84" s="333"/>
      <c r="J84" s="374"/>
      <c r="K84" s="335"/>
      <c r="L84" s="335"/>
      <c r="M84" s="375"/>
      <c r="N84" s="358"/>
      <c r="O84" s="359"/>
      <c r="P84" s="376"/>
      <c r="Q84" s="271"/>
      <c r="R84" s="271"/>
      <c r="S84" s="271"/>
      <c r="T84" s="271"/>
      <c r="U84" s="271"/>
      <c r="V84" s="271"/>
      <c r="W84" s="273"/>
      <c r="X84" s="273"/>
      <c r="Y84" s="273"/>
      <c r="Z84" s="273"/>
      <c r="AA84" s="273"/>
      <c r="AB84" s="340" t="s">
        <v>202</v>
      </c>
      <c r="AC84" s="313"/>
      <c r="AD84" s="313"/>
      <c r="AE84" s="313"/>
      <c r="AF84" s="313"/>
      <c r="AG84" s="313"/>
      <c r="AH84" s="313"/>
      <c r="AI84" s="313"/>
      <c r="AJ84" s="313"/>
      <c r="AK84" s="313"/>
      <c r="AL84" s="313"/>
      <c r="AM84" s="313"/>
      <c r="AN84" s="313"/>
      <c r="AO84" s="313"/>
      <c r="AP84" s="313"/>
      <c r="AQ84" s="313"/>
      <c r="AR84" s="313"/>
      <c r="AS84" s="314">
        <f t="shared" si="21"/>
        <v>0</v>
      </c>
      <c r="AT84" s="315">
        <f t="shared" si="21"/>
        <v>0</v>
      </c>
      <c r="AU84" s="254">
        <f aca="true" t="shared" si="22" ref="AU84:AV99">+R84-S84</f>
        <v>0</v>
      </c>
      <c r="AV84" s="254">
        <f t="shared" si="22"/>
        <v>0</v>
      </c>
      <c r="AW84" s="254">
        <f aca="true" t="shared" si="23" ref="AW84:AW99">+U84-V84</f>
        <v>0</v>
      </c>
      <c r="AX84" s="255">
        <f>+'[2]Metas'!S84:S99-S84</f>
        <v>0</v>
      </c>
      <c r="AY84" s="254">
        <f>+'[2]Metas'!T84:T99-T84</f>
        <v>0</v>
      </c>
      <c r="AZ84" s="254">
        <f>+'[2]Metas'!U84:U99-U84</f>
        <v>0</v>
      </c>
      <c r="BA84" s="254">
        <f>+'[2]Metas'!V84:V99-V84</f>
        <v>0</v>
      </c>
      <c r="BB84" s="275"/>
      <c r="BC84" s="276"/>
      <c r="BD84" s="276"/>
      <c r="BE84" s="276"/>
      <c r="BF84" s="276"/>
      <c r="BG84" s="276"/>
      <c r="BK84" s="278"/>
      <c r="BL84" s="278"/>
      <c r="BM84" s="278"/>
      <c r="BN84" s="278"/>
      <c r="BO84" s="278"/>
      <c r="BP84" s="278"/>
      <c r="BQ84" s="278"/>
      <c r="BR84" s="278"/>
      <c r="BS84" s="278"/>
      <c r="BT84" s="278"/>
      <c r="BU84" s="278"/>
      <c r="BV84" s="278"/>
      <c r="BW84" s="278"/>
      <c r="BX84" s="278"/>
      <c r="BY84" s="278"/>
      <c r="BZ84" s="278"/>
      <c r="CA84" s="278"/>
      <c r="CB84" s="278"/>
    </row>
    <row r="85" spans="1:80" s="377" customFormat="1" ht="12.75" customHeight="1">
      <c r="A85" s="371"/>
      <c r="B85" s="372"/>
      <c r="C85" s="372"/>
      <c r="D85" s="372"/>
      <c r="E85" s="372"/>
      <c r="F85" s="372"/>
      <c r="G85" s="373"/>
      <c r="H85" s="332"/>
      <c r="I85" s="333"/>
      <c r="J85" s="374"/>
      <c r="K85" s="335"/>
      <c r="L85" s="335"/>
      <c r="M85" s="375"/>
      <c r="N85" s="358"/>
      <c r="O85" s="359"/>
      <c r="P85" s="376"/>
      <c r="Q85" s="271"/>
      <c r="R85" s="271"/>
      <c r="S85" s="271"/>
      <c r="T85" s="271"/>
      <c r="U85" s="271"/>
      <c r="V85" s="271"/>
      <c r="W85" s="273"/>
      <c r="X85" s="273"/>
      <c r="Y85" s="273"/>
      <c r="Z85" s="273"/>
      <c r="AA85" s="273"/>
      <c r="AB85" s="340" t="s">
        <v>203</v>
      </c>
      <c r="AC85" s="313"/>
      <c r="AD85" s="313"/>
      <c r="AE85" s="313"/>
      <c r="AF85" s="313"/>
      <c r="AG85" s="313"/>
      <c r="AH85" s="313"/>
      <c r="AI85" s="313"/>
      <c r="AJ85" s="313"/>
      <c r="AK85" s="313"/>
      <c r="AL85" s="313"/>
      <c r="AM85" s="313"/>
      <c r="AN85" s="313"/>
      <c r="AO85" s="313"/>
      <c r="AP85" s="313"/>
      <c r="AQ85" s="313"/>
      <c r="AR85" s="313"/>
      <c r="AS85" s="314">
        <f t="shared" si="21"/>
        <v>0</v>
      </c>
      <c r="AT85" s="315">
        <f t="shared" si="21"/>
        <v>0</v>
      </c>
      <c r="AU85" s="254">
        <f t="shared" si="22"/>
        <v>0</v>
      </c>
      <c r="AV85" s="254">
        <f t="shared" si="22"/>
        <v>0</v>
      </c>
      <c r="AW85" s="254">
        <f t="shared" si="23"/>
        <v>0</v>
      </c>
      <c r="AX85" s="255">
        <f>+'[2]Metas'!S85:S100-S85</f>
        <v>0</v>
      </c>
      <c r="AY85" s="254">
        <f>+'[2]Metas'!T85:T100-T85</f>
        <v>0</v>
      </c>
      <c r="AZ85" s="254">
        <f>+'[2]Metas'!U85:U100-U85</f>
        <v>0</v>
      </c>
      <c r="BA85" s="254">
        <f>+'[2]Metas'!V85:V100-V85</f>
        <v>0</v>
      </c>
      <c r="BB85" s="275"/>
      <c r="BC85" s="276"/>
      <c r="BD85" s="276"/>
      <c r="BE85" s="276"/>
      <c r="BF85" s="276"/>
      <c r="BG85" s="276"/>
      <c r="BK85" s="278"/>
      <c r="BL85" s="278"/>
      <c r="BM85" s="278"/>
      <c r="BN85" s="278"/>
      <c r="BO85" s="278"/>
      <c r="BP85" s="278"/>
      <c r="BQ85" s="278"/>
      <c r="BR85" s="278"/>
      <c r="BS85" s="278"/>
      <c r="BT85" s="278"/>
      <c r="BU85" s="278"/>
      <c r="BV85" s="278"/>
      <c r="BW85" s="278"/>
      <c r="BX85" s="278"/>
      <c r="BY85" s="278"/>
      <c r="BZ85" s="278"/>
      <c r="CA85" s="278"/>
      <c r="CB85" s="278"/>
    </row>
    <row r="86" spans="1:80" s="377" customFormat="1" ht="12.75" customHeight="1">
      <c r="A86" s="371"/>
      <c r="B86" s="372"/>
      <c r="C86" s="372"/>
      <c r="D86" s="372"/>
      <c r="E86" s="372"/>
      <c r="F86" s="372"/>
      <c r="G86" s="373"/>
      <c r="H86" s="332"/>
      <c r="I86" s="333"/>
      <c r="J86" s="374"/>
      <c r="K86" s="335"/>
      <c r="L86" s="335"/>
      <c r="M86" s="375"/>
      <c r="N86" s="358"/>
      <c r="O86" s="359"/>
      <c r="P86" s="376"/>
      <c r="Q86" s="271"/>
      <c r="R86" s="271"/>
      <c r="S86" s="271"/>
      <c r="T86" s="271"/>
      <c r="U86" s="271"/>
      <c r="V86" s="271"/>
      <c r="W86" s="273"/>
      <c r="X86" s="273"/>
      <c r="Y86" s="273"/>
      <c r="Z86" s="273"/>
      <c r="AA86" s="273"/>
      <c r="AB86" s="340" t="s">
        <v>204</v>
      </c>
      <c r="AC86" s="313"/>
      <c r="AD86" s="313"/>
      <c r="AE86" s="313"/>
      <c r="AF86" s="313"/>
      <c r="AG86" s="313"/>
      <c r="AH86" s="313"/>
      <c r="AI86" s="313"/>
      <c r="AJ86" s="313"/>
      <c r="AK86" s="313"/>
      <c r="AL86" s="313"/>
      <c r="AM86" s="313"/>
      <c r="AN86" s="313"/>
      <c r="AO86" s="313"/>
      <c r="AP86" s="313"/>
      <c r="AQ86" s="313"/>
      <c r="AR86" s="313"/>
      <c r="AS86" s="314">
        <f t="shared" si="21"/>
        <v>0</v>
      </c>
      <c r="AT86" s="315">
        <f t="shared" si="21"/>
        <v>0</v>
      </c>
      <c r="AU86" s="254">
        <f t="shared" si="22"/>
        <v>0</v>
      </c>
      <c r="AV86" s="254">
        <f t="shared" si="22"/>
        <v>0</v>
      </c>
      <c r="AW86" s="254">
        <f t="shared" si="23"/>
        <v>0</v>
      </c>
      <c r="AX86" s="255">
        <f>+'[2]Metas'!S86:S101-S86</f>
        <v>0</v>
      </c>
      <c r="AY86" s="254">
        <f>+'[2]Metas'!T86:T101-T86</f>
        <v>0</v>
      </c>
      <c r="AZ86" s="254">
        <f>+'[2]Metas'!U86:U101-U86</f>
        <v>0</v>
      </c>
      <c r="BA86" s="254">
        <f>+'[2]Metas'!V86:V101-V86</f>
        <v>0</v>
      </c>
      <c r="BB86" s="275"/>
      <c r="BC86" s="276"/>
      <c r="BD86" s="276"/>
      <c r="BE86" s="276"/>
      <c r="BF86" s="276"/>
      <c r="BG86" s="276"/>
      <c r="BK86" s="278"/>
      <c r="BL86" s="278"/>
      <c r="BM86" s="278"/>
      <c r="BN86" s="278"/>
      <c r="BO86" s="278"/>
      <c r="BP86" s="278"/>
      <c r="BQ86" s="278"/>
      <c r="BR86" s="278"/>
      <c r="BS86" s="278"/>
      <c r="BT86" s="278"/>
      <c r="BU86" s="278"/>
      <c r="BV86" s="278"/>
      <c r="BW86" s="278"/>
      <c r="BX86" s="278"/>
      <c r="BY86" s="278"/>
      <c r="BZ86" s="278"/>
      <c r="CA86" s="278"/>
      <c r="CB86" s="278"/>
    </row>
    <row r="87" spans="1:80" s="377" customFormat="1" ht="12.75" customHeight="1">
      <c r="A87" s="371"/>
      <c r="B87" s="372"/>
      <c r="C87" s="372"/>
      <c r="D87" s="372"/>
      <c r="E87" s="372"/>
      <c r="F87" s="372"/>
      <c r="G87" s="373"/>
      <c r="H87" s="332"/>
      <c r="I87" s="333"/>
      <c r="J87" s="374"/>
      <c r="K87" s="335"/>
      <c r="L87" s="335"/>
      <c r="M87" s="375"/>
      <c r="N87" s="358"/>
      <c r="O87" s="359"/>
      <c r="P87" s="376"/>
      <c r="Q87" s="271"/>
      <c r="R87" s="271"/>
      <c r="S87" s="271"/>
      <c r="T87" s="271"/>
      <c r="U87" s="271"/>
      <c r="V87" s="271"/>
      <c r="W87" s="273"/>
      <c r="X87" s="273"/>
      <c r="Y87" s="273"/>
      <c r="Z87" s="273"/>
      <c r="AA87" s="273"/>
      <c r="AB87" s="340" t="s">
        <v>205</v>
      </c>
      <c r="AC87" s="313"/>
      <c r="AD87" s="313"/>
      <c r="AE87" s="313"/>
      <c r="AF87" s="313"/>
      <c r="AG87" s="313"/>
      <c r="AH87" s="313"/>
      <c r="AI87" s="313"/>
      <c r="AJ87" s="313"/>
      <c r="AK87" s="313"/>
      <c r="AL87" s="313"/>
      <c r="AM87" s="313"/>
      <c r="AN87" s="313"/>
      <c r="AO87" s="313"/>
      <c r="AP87" s="313"/>
      <c r="AQ87" s="313"/>
      <c r="AR87" s="313"/>
      <c r="AS87" s="314">
        <f t="shared" si="21"/>
        <v>0</v>
      </c>
      <c r="AT87" s="315">
        <f t="shared" si="21"/>
        <v>0</v>
      </c>
      <c r="AU87" s="254">
        <f t="shared" si="22"/>
        <v>0</v>
      </c>
      <c r="AV87" s="254">
        <f t="shared" si="22"/>
        <v>0</v>
      </c>
      <c r="AW87" s="254">
        <f t="shared" si="23"/>
        <v>0</v>
      </c>
      <c r="AX87" s="255">
        <f>+'[2]Metas'!S87:S102-S87</f>
        <v>0</v>
      </c>
      <c r="AY87" s="254">
        <f>+'[2]Metas'!T87:T102-T87</f>
        <v>0</v>
      </c>
      <c r="AZ87" s="254">
        <f>+'[2]Metas'!U87:U102-U87</f>
        <v>0</v>
      </c>
      <c r="BA87" s="254">
        <f>+'[2]Metas'!V87:V102-V87</f>
        <v>0</v>
      </c>
      <c r="BB87" s="275"/>
      <c r="BC87" s="276"/>
      <c r="BD87" s="276"/>
      <c r="BE87" s="276"/>
      <c r="BF87" s="276"/>
      <c r="BG87" s="276"/>
      <c r="BK87" s="278"/>
      <c r="BL87" s="278"/>
      <c r="BM87" s="278"/>
      <c r="BN87" s="278"/>
      <c r="BO87" s="278"/>
      <c r="BP87" s="278"/>
      <c r="BQ87" s="278"/>
      <c r="BR87" s="278"/>
      <c r="BS87" s="278"/>
      <c r="BT87" s="278"/>
      <c r="BU87" s="278"/>
      <c r="BV87" s="278"/>
      <c r="BW87" s="278"/>
      <c r="BX87" s="278"/>
      <c r="BY87" s="278"/>
      <c r="BZ87" s="278"/>
      <c r="CA87" s="278"/>
      <c r="CB87" s="278"/>
    </row>
    <row r="88" spans="1:80" s="377" customFormat="1" ht="12.75" customHeight="1">
      <c r="A88" s="371"/>
      <c r="B88" s="372"/>
      <c r="C88" s="372"/>
      <c r="D88" s="372"/>
      <c r="E88" s="372"/>
      <c r="F88" s="372"/>
      <c r="G88" s="373"/>
      <c r="H88" s="332"/>
      <c r="I88" s="333"/>
      <c r="J88" s="374"/>
      <c r="K88" s="335"/>
      <c r="L88" s="335"/>
      <c r="M88" s="375"/>
      <c r="N88" s="358"/>
      <c r="O88" s="359"/>
      <c r="P88" s="376"/>
      <c r="Q88" s="271"/>
      <c r="R88" s="271"/>
      <c r="S88" s="271"/>
      <c r="T88" s="271"/>
      <c r="U88" s="271"/>
      <c r="V88" s="271"/>
      <c r="W88" s="273"/>
      <c r="X88" s="273"/>
      <c r="Y88" s="273"/>
      <c r="Z88" s="273"/>
      <c r="AA88" s="273"/>
      <c r="AB88" s="341" t="s">
        <v>206</v>
      </c>
      <c r="AC88" s="313"/>
      <c r="AD88" s="313"/>
      <c r="AE88" s="313"/>
      <c r="AF88" s="313"/>
      <c r="AG88" s="313"/>
      <c r="AH88" s="313"/>
      <c r="AI88" s="313"/>
      <c r="AJ88" s="313"/>
      <c r="AK88" s="313"/>
      <c r="AL88" s="313"/>
      <c r="AM88" s="313"/>
      <c r="AN88" s="313"/>
      <c r="AO88" s="313"/>
      <c r="AP88" s="313"/>
      <c r="AQ88" s="313"/>
      <c r="AR88" s="313"/>
      <c r="AS88" s="314">
        <f t="shared" si="21"/>
        <v>0</v>
      </c>
      <c r="AT88" s="315">
        <f t="shared" si="21"/>
        <v>0</v>
      </c>
      <c r="AU88" s="254">
        <f t="shared" si="22"/>
        <v>0</v>
      </c>
      <c r="AV88" s="254">
        <f t="shared" si="22"/>
        <v>0</v>
      </c>
      <c r="AW88" s="254">
        <f t="shared" si="23"/>
        <v>0</v>
      </c>
      <c r="AX88" s="255">
        <f>+'[2]Metas'!S88:S103-S88</f>
        <v>0</v>
      </c>
      <c r="AY88" s="254">
        <f>+'[2]Metas'!T88:T103-T88</f>
        <v>0</v>
      </c>
      <c r="AZ88" s="254">
        <f>+'[2]Metas'!U88:U103-U88</f>
        <v>0</v>
      </c>
      <c r="BA88" s="254">
        <f>+'[2]Metas'!V88:V103-V88</f>
        <v>0</v>
      </c>
      <c r="BB88" s="275"/>
      <c r="BC88" s="276"/>
      <c r="BD88" s="276"/>
      <c r="BE88" s="276"/>
      <c r="BF88" s="276"/>
      <c r="BG88" s="276"/>
      <c r="BK88" s="278"/>
      <c r="BL88" s="278"/>
      <c r="BM88" s="278"/>
      <c r="BN88" s="278"/>
      <c r="BO88" s="278"/>
      <c r="BP88" s="278"/>
      <c r="BQ88" s="278"/>
      <c r="BR88" s="278"/>
      <c r="BS88" s="278"/>
      <c r="BT88" s="278"/>
      <c r="BU88" s="278"/>
      <c r="BV88" s="278"/>
      <c r="BW88" s="278"/>
      <c r="BX88" s="278"/>
      <c r="BY88" s="278"/>
      <c r="BZ88" s="278"/>
      <c r="CA88" s="278"/>
      <c r="CB88" s="278"/>
    </row>
    <row r="89" spans="1:80" s="377" customFormat="1" ht="12.75" customHeight="1">
      <c r="A89" s="371"/>
      <c r="B89" s="372"/>
      <c r="C89" s="372"/>
      <c r="D89" s="372"/>
      <c r="E89" s="372"/>
      <c r="F89" s="372"/>
      <c r="G89" s="373"/>
      <c r="H89" s="332"/>
      <c r="I89" s="333"/>
      <c r="J89" s="374"/>
      <c r="K89" s="335"/>
      <c r="L89" s="335"/>
      <c r="M89" s="375"/>
      <c r="N89" s="358"/>
      <c r="O89" s="359"/>
      <c r="P89" s="376"/>
      <c r="Q89" s="271"/>
      <c r="R89" s="271"/>
      <c r="S89" s="271"/>
      <c r="T89" s="271"/>
      <c r="U89" s="271"/>
      <c r="V89" s="271"/>
      <c r="W89" s="273"/>
      <c r="X89" s="273"/>
      <c r="Y89" s="273"/>
      <c r="Z89" s="273"/>
      <c r="AA89" s="273"/>
      <c r="AB89" s="342" t="s">
        <v>207</v>
      </c>
      <c r="AC89" s="317">
        <f aca="true" t="shared" si="24" ref="AC89:AT89">SUM(AC83:AC88)</f>
        <v>0</v>
      </c>
      <c r="AD89" s="317">
        <f t="shared" si="24"/>
        <v>0</v>
      </c>
      <c r="AE89" s="317">
        <f t="shared" si="24"/>
        <v>0</v>
      </c>
      <c r="AF89" s="317">
        <f t="shared" si="24"/>
        <v>0</v>
      </c>
      <c r="AG89" s="317">
        <f t="shared" si="24"/>
        <v>0</v>
      </c>
      <c r="AH89" s="317">
        <f t="shared" si="24"/>
        <v>0</v>
      </c>
      <c r="AI89" s="317">
        <f t="shared" si="24"/>
        <v>0</v>
      </c>
      <c r="AJ89" s="317">
        <f t="shared" si="24"/>
        <v>0</v>
      </c>
      <c r="AK89" s="317">
        <f t="shared" si="24"/>
        <v>0</v>
      </c>
      <c r="AL89" s="317">
        <f t="shared" si="24"/>
        <v>0</v>
      </c>
      <c r="AM89" s="317">
        <f t="shared" si="24"/>
        <v>0</v>
      </c>
      <c r="AN89" s="317">
        <f t="shared" si="24"/>
        <v>0</v>
      </c>
      <c r="AO89" s="317">
        <f t="shared" si="24"/>
        <v>0</v>
      </c>
      <c r="AP89" s="317">
        <f t="shared" si="24"/>
        <v>0</v>
      </c>
      <c r="AQ89" s="317"/>
      <c r="AR89" s="317"/>
      <c r="AS89" s="317">
        <f t="shared" si="24"/>
        <v>0</v>
      </c>
      <c r="AT89" s="318">
        <f t="shared" si="24"/>
        <v>0</v>
      </c>
      <c r="AU89" s="254">
        <f t="shared" si="22"/>
        <v>0</v>
      </c>
      <c r="AV89" s="254">
        <f t="shared" si="22"/>
        <v>0</v>
      </c>
      <c r="AW89" s="254">
        <f t="shared" si="23"/>
        <v>0</v>
      </c>
      <c r="AX89" s="255">
        <f>+'[2]Metas'!S89:S104-S89</f>
        <v>0</v>
      </c>
      <c r="AY89" s="254">
        <f>+'[2]Metas'!T89:T104-T89</f>
        <v>0</v>
      </c>
      <c r="AZ89" s="254">
        <f>+'[2]Metas'!U89:U104-U89</f>
        <v>0</v>
      </c>
      <c r="BA89" s="254">
        <f>+'[2]Metas'!V89:V104-V89</f>
        <v>0</v>
      </c>
      <c r="BB89" s="275"/>
      <c r="BC89" s="276"/>
      <c r="BD89" s="276"/>
      <c r="BE89" s="276"/>
      <c r="BF89" s="276"/>
      <c r="BG89" s="276"/>
      <c r="BK89" s="278"/>
      <c r="BL89" s="278"/>
      <c r="BM89" s="278"/>
      <c r="BN89" s="278"/>
      <c r="BO89" s="278"/>
      <c r="BP89" s="278"/>
      <c r="BQ89" s="278"/>
      <c r="BR89" s="278"/>
      <c r="BS89" s="278"/>
      <c r="BT89" s="278"/>
      <c r="BU89" s="278"/>
      <c r="BV89" s="278"/>
      <c r="BW89" s="278"/>
      <c r="BX89" s="278"/>
      <c r="BY89" s="278"/>
      <c r="BZ89" s="278"/>
      <c r="CA89" s="278"/>
      <c r="CB89" s="278"/>
    </row>
    <row r="90" spans="1:80" s="377" customFormat="1" ht="12.75" customHeight="1">
      <c r="A90" s="371"/>
      <c r="B90" s="372"/>
      <c r="C90" s="372"/>
      <c r="D90" s="372"/>
      <c r="E90" s="372"/>
      <c r="F90" s="372"/>
      <c r="G90" s="373"/>
      <c r="H90" s="332"/>
      <c r="I90" s="333"/>
      <c r="J90" s="374"/>
      <c r="K90" s="335"/>
      <c r="L90" s="335"/>
      <c r="M90" s="375"/>
      <c r="N90" s="358"/>
      <c r="O90" s="359"/>
      <c r="P90" s="376"/>
      <c r="Q90" s="271"/>
      <c r="R90" s="271"/>
      <c r="S90" s="271"/>
      <c r="T90" s="271"/>
      <c r="U90" s="271"/>
      <c r="V90" s="271"/>
      <c r="W90" s="273"/>
      <c r="X90" s="273"/>
      <c r="Y90" s="273"/>
      <c r="Z90" s="273"/>
      <c r="AA90" s="273"/>
      <c r="AB90" s="340" t="s">
        <v>208</v>
      </c>
      <c r="AC90" s="313"/>
      <c r="AD90" s="313"/>
      <c r="AE90" s="313"/>
      <c r="AF90" s="313"/>
      <c r="AG90" s="313"/>
      <c r="AH90" s="313"/>
      <c r="AI90" s="313"/>
      <c r="AJ90" s="313"/>
      <c r="AK90" s="313"/>
      <c r="AL90" s="313"/>
      <c r="AM90" s="313"/>
      <c r="AN90" s="313"/>
      <c r="AO90" s="313"/>
      <c r="AP90" s="313"/>
      <c r="AQ90" s="313"/>
      <c r="AR90" s="313"/>
      <c r="AS90" s="314">
        <f>+AC90+AE90+AG90+AI90+AK90+AM90+AO90</f>
        <v>0</v>
      </c>
      <c r="AT90" s="315">
        <f aca="true" t="shared" si="25" ref="AT90:AT96">+AD90+AF90+AH90+AJ90+AL90+AN90+AP90</f>
        <v>0</v>
      </c>
      <c r="AU90" s="254">
        <f t="shared" si="22"/>
        <v>0</v>
      </c>
      <c r="AV90" s="254">
        <f t="shared" si="22"/>
        <v>0</v>
      </c>
      <c r="AW90" s="254">
        <f t="shared" si="23"/>
        <v>0</v>
      </c>
      <c r="AX90" s="255">
        <f>+'[2]Metas'!S90:S105-S90</f>
        <v>0</v>
      </c>
      <c r="AY90" s="254">
        <f>+'[2]Metas'!T90:T105-T90</f>
        <v>0</v>
      </c>
      <c r="AZ90" s="254">
        <f>+'[2]Metas'!U90:U105-U90</f>
        <v>0</v>
      </c>
      <c r="BA90" s="254">
        <f>+'[2]Metas'!V90:V105-V90</f>
        <v>0</v>
      </c>
      <c r="BB90" s="275"/>
      <c r="BC90" s="276"/>
      <c r="BD90" s="276"/>
      <c r="BE90" s="276"/>
      <c r="BF90" s="276"/>
      <c r="BG90" s="276"/>
      <c r="BK90" s="278"/>
      <c r="BL90" s="278"/>
      <c r="BM90" s="278"/>
      <c r="BN90" s="278"/>
      <c r="BO90" s="278"/>
      <c r="BP90" s="278"/>
      <c r="BQ90" s="278"/>
      <c r="BR90" s="278"/>
      <c r="BS90" s="278"/>
      <c r="BT90" s="278"/>
      <c r="BU90" s="278"/>
      <c r="BV90" s="278"/>
      <c r="BW90" s="278"/>
      <c r="BX90" s="278"/>
      <c r="BY90" s="278"/>
      <c r="BZ90" s="278"/>
      <c r="CA90" s="278"/>
      <c r="CB90" s="278"/>
    </row>
    <row r="91" spans="1:80" s="377" customFormat="1" ht="12.75" customHeight="1">
      <c r="A91" s="371"/>
      <c r="B91" s="372"/>
      <c r="C91" s="372"/>
      <c r="D91" s="372"/>
      <c r="E91" s="372"/>
      <c r="F91" s="372"/>
      <c r="G91" s="373"/>
      <c r="H91" s="332"/>
      <c r="I91" s="333"/>
      <c r="J91" s="374"/>
      <c r="K91" s="335"/>
      <c r="L91" s="335"/>
      <c r="M91" s="375"/>
      <c r="N91" s="358"/>
      <c r="O91" s="359"/>
      <c r="P91" s="376"/>
      <c r="Q91" s="271"/>
      <c r="R91" s="271"/>
      <c r="S91" s="271"/>
      <c r="T91" s="271"/>
      <c r="U91" s="271"/>
      <c r="V91" s="271"/>
      <c r="W91" s="273"/>
      <c r="X91" s="273"/>
      <c r="Y91" s="273"/>
      <c r="Z91" s="273"/>
      <c r="AA91" s="273"/>
      <c r="AB91" s="340" t="s">
        <v>209</v>
      </c>
      <c r="AC91" s="313"/>
      <c r="AD91" s="313"/>
      <c r="AE91" s="313"/>
      <c r="AF91" s="313"/>
      <c r="AG91" s="313"/>
      <c r="AH91" s="313"/>
      <c r="AI91" s="313"/>
      <c r="AJ91" s="313"/>
      <c r="AK91" s="313"/>
      <c r="AL91" s="313"/>
      <c r="AM91" s="313"/>
      <c r="AN91" s="313"/>
      <c r="AO91" s="313"/>
      <c r="AP91" s="313"/>
      <c r="AQ91" s="313"/>
      <c r="AR91" s="313"/>
      <c r="AS91" s="314">
        <f aca="true" t="shared" si="26" ref="AS91:AS96">+AC91+AE91+AG91+AI91+AK91+AM91+AO91</f>
        <v>0</v>
      </c>
      <c r="AT91" s="315">
        <f t="shared" si="25"/>
        <v>0</v>
      </c>
      <c r="AU91" s="254">
        <f t="shared" si="22"/>
        <v>0</v>
      </c>
      <c r="AV91" s="254">
        <f t="shared" si="22"/>
        <v>0</v>
      </c>
      <c r="AW91" s="254">
        <f t="shared" si="23"/>
        <v>0</v>
      </c>
      <c r="AX91" s="255">
        <f>+'[2]Metas'!S91:S106-S91</f>
        <v>0</v>
      </c>
      <c r="AY91" s="254">
        <f>+'[2]Metas'!T91:T106-T91</f>
        <v>0</v>
      </c>
      <c r="AZ91" s="254">
        <f>+'[2]Metas'!U91:U106-U91</f>
        <v>0</v>
      </c>
      <c r="BA91" s="254">
        <f>+'[2]Metas'!V91:V106-V91</f>
        <v>0</v>
      </c>
      <c r="BB91" s="275"/>
      <c r="BC91" s="276"/>
      <c r="BD91" s="276"/>
      <c r="BE91" s="276"/>
      <c r="BF91" s="276"/>
      <c r="BG91" s="276"/>
      <c r="BK91" s="278"/>
      <c r="BL91" s="278"/>
      <c r="BM91" s="278"/>
      <c r="BN91" s="278"/>
      <c r="BO91" s="278"/>
      <c r="BP91" s="278"/>
      <c r="BQ91" s="278"/>
      <c r="BR91" s="278"/>
      <c r="BS91" s="278"/>
      <c r="BT91" s="278"/>
      <c r="BU91" s="278"/>
      <c r="BV91" s="278"/>
      <c r="BW91" s="278"/>
      <c r="BX91" s="278"/>
      <c r="BY91" s="278"/>
      <c r="BZ91" s="278"/>
      <c r="CA91" s="278"/>
      <c r="CB91" s="278"/>
    </row>
    <row r="92" spans="1:80" s="377" customFormat="1" ht="12.75" customHeight="1">
      <c r="A92" s="371"/>
      <c r="B92" s="372"/>
      <c r="C92" s="372"/>
      <c r="D92" s="372"/>
      <c r="E92" s="372"/>
      <c r="F92" s="372"/>
      <c r="G92" s="373"/>
      <c r="H92" s="332"/>
      <c r="I92" s="333"/>
      <c r="J92" s="374"/>
      <c r="K92" s="335"/>
      <c r="L92" s="335"/>
      <c r="M92" s="375"/>
      <c r="N92" s="358"/>
      <c r="O92" s="359"/>
      <c r="P92" s="376"/>
      <c r="Q92" s="271"/>
      <c r="R92" s="271"/>
      <c r="S92" s="271"/>
      <c r="T92" s="271"/>
      <c r="U92" s="271"/>
      <c r="V92" s="271"/>
      <c r="W92" s="273"/>
      <c r="X92" s="273"/>
      <c r="Y92" s="273"/>
      <c r="Z92" s="273"/>
      <c r="AA92" s="273"/>
      <c r="AB92" s="341" t="s">
        <v>210</v>
      </c>
      <c r="AC92" s="313"/>
      <c r="AD92" s="313"/>
      <c r="AE92" s="313"/>
      <c r="AF92" s="313"/>
      <c r="AG92" s="313"/>
      <c r="AH92" s="313"/>
      <c r="AI92" s="313"/>
      <c r="AJ92" s="313"/>
      <c r="AK92" s="313"/>
      <c r="AL92" s="313"/>
      <c r="AM92" s="313"/>
      <c r="AN92" s="313"/>
      <c r="AO92" s="313"/>
      <c r="AP92" s="313"/>
      <c r="AQ92" s="313"/>
      <c r="AR92" s="313"/>
      <c r="AS92" s="314">
        <f t="shared" si="26"/>
        <v>0</v>
      </c>
      <c r="AT92" s="315">
        <f t="shared" si="25"/>
        <v>0</v>
      </c>
      <c r="AU92" s="254">
        <f t="shared" si="22"/>
        <v>0</v>
      </c>
      <c r="AV92" s="254">
        <f t="shared" si="22"/>
        <v>0</v>
      </c>
      <c r="AW92" s="254">
        <f t="shared" si="23"/>
        <v>0</v>
      </c>
      <c r="AX92" s="255">
        <f>+'[2]Metas'!S92:S107-S92</f>
        <v>0</v>
      </c>
      <c r="AY92" s="254">
        <f>+'[2]Metas'!T92:T107-T92</f>
        <v>0</v>
      </c>
      <c r="AZ92" s="254">
        <f>+'[2]Metas'!U92:U107-U92</f>
        <v>0</v>
      </c>
      <c r="BA92" s="254">
        <f>+'[2]Metas'!V92:V107-V92</f>
        <v>0</v>
      </c>
      <c r="BB92" s="275"/>
      <c r="BC92" s="276"/>
      <c r="BD92" s="276"/>
      <c r="BE92" s="276"/>
      <c r="BF92" s="276"/>
      <c r="BG92" s="276"/>
      <c r="BK92" s="278"/>
      <c r="BL92" s="278"/>
      <c r="BM92" s="278"/>
      <c r="BN92" s="278"/>
      <c r="BO92" s="278"/>
      <c r="BP92" s="278"/>
      <c r="BQ92" s="278"/>
      <c r="BR92" s="278"/>
      <c r="BS92" s="278"/>
      <c r="BT92" s="278"/>
      <c r="BU92" s="278"/>
      <c r="BV92" s="278"/>
      <c r="BW92" s="278"/>
      <c r="BX92" s="278"/>
      <c r="BY92" s="278"/>
      <c r="BZ92" s="278"/>
      <c r="CA92" s="278"/>
      <c r="CB92" s="278"/>
    </row>
    <row r="93" spans="1:80" s="377" customFormat="1" ht="12.75" customHeight="1">
      <c r="A93" s="371"/>
      <c r="B93" s="372"/>
      <c r="C93" s="372"/>
      <c r="D93" s="372"/>
      <c r="E93" s="372"/>
      <c r="F93" s="372"/>
      <c r="G93" s="373"/>
      <c r="H93" s="332"/>
      <c r="I93" s="333"/>
      <c r="J93" s="374"/>
      <c r="K93" s="335"/>
      <c r="L93" s="335"/>
      <c r="M93" s="375"/>
      <c r="N93" s="358"/>
      <c r="O93" s="359"/>
      <c r="P93" s="376"/>
      <c r="Q93" s="271"/>
      <c r="R93" s="271"/>
      <c r="S93" s="271"/>
      <c r="T93" s="271"/>
      <c r="U93" s="271"/>
      <c r="V93" s="271"/>
      <c r="W93" s="273"/>
      <c r="X93" s="273"/>
      <c r="Y93" s="273"/>
      <c r="Z93" s="273"/>
      <c r="AA93" s="273"/>
      <c r="AB93" s="341" t="s">
        <v>211</v>
      </c>
      <c r="AC93" s="313"/>
      <c r="AD93" s="313"/>
      <c r="AE93" s="313"/>
      <c r="AF93" s="313"/>
      <c r="AG93" s="313"/>
      <c r="AH93" s="313"/>
      <c r="AI93" s="313"/>
      <c r="AJ93" s="313"/>
      <c r="AK93" s="313"/>
      <c r="AL93" s="313"/>
      <c r="AM93" s="313"/>
      <c r="AN93" s="313"/>
      <c r="AO93" s="313"/>
      <c r="AP93" s="313"/>
      <c r="AQ93" s="313"/>
      <c r="AR93" s="313"/>
      <c r="AS93" s="314">
        <f t="shared" si="26"/>
        <v>0</v>
      </c>
      <c r="AT93" s="315">
        <f t="shared" si="25"/>
        <v>0</v>
      </c>
      <c r="AU93" s="254">
        <f t="shared" si="22"/>
        <v>0</v>
      </c>
      <c r="AV93" s="254">
        <f t="shared" si="22"/>
        <v>0</v>
      </c>
      <c r="AW93" s="254">
        <f t="shared" si="23"/>
        <v>0</v>
      </c>
      <c r="AX93" s="255">
        <f>+'[2]Metas'!S93:S108-S93</f>
        <v>0</v>
      </c>
      <c r="AY93" s="254">
        <f>+'[2]Metas'!T93:T108-T93</f>
        <v>0</v>
      </c>
      <c r="AZ93" s="254">
        <f>+'[2]Metas'!U93:U108-U93</f>
        <v>0</v>
      </c>
      <c r="BA93" s="254">
        <f>+'[2]Metas'!V93:V108-V93</f>
        <v>0</v>
      </c>
      <c r="BB93" s="275"/>
      <c r="BC93" s="276"/>
      <c r="BD93" s="276"/>
      <c r="BE93" s="276"/>
      <c r="BF93" s="276"/>
      <c r="BG93" s="276"/>
      <c r="BK93" s="278"/>
      <c r="BL93" s="278"/>
      <c r="BM93" s="278"/>
      <c r="BN93" s="278"/>
      <c r="BO93" s="278"/>
      <c r="BP93" s="278"/>
      <c r="BQ93" s="278"/>
      <c r="BR93" s="278"/>
      <c r="BS93" s="278"/>
      <c r="BT93" s="278"/>
      <c r="BU93" s="278"/>
      <c r="BV93" s="278"/>
      <c r="BW93" s="278"/>
      <c r="BX93" s="278"/>
      <c r="BY93" s="278"/>
      <c r="BZ93" s="278"/>
      <c r="CA93" s="278"/>
      <c r="CB93" s="278"/>
    </row>
    <row r="94" spans="1:80" s="377" customFormat="1" ht="12.75" customHeight="1">
      <c r="A94" s="371"/>
      <c r="B94" s="372"/>
      <c r="C94" s="372"/>
      <c r="D94" s="372"/>
      <c r="E94" s="372"/>
      <c r="F94" s="372"/>
      <c r="G94" s="373"/>
      <c r="H94" s="332"/>
      <c r="I94" s="333"/>
      <c r="J94" s="374"/>
      <c r="K94" s="335"/>
      <c r="L94" s="335"/>
      <c r="M94" s="375"/>
      <c r="N94" s="358"/>
      <c r="O94" s="359"/>
      <c r="P94" s="376"/>
      <c r="Q94" s="271"/>
      <c r="R94" s="271"/>
      <c r="S94" s="271"/>
      <c r="T94" s="271"/>
      <c r="U94" s="271"/>
      <c r="V94" s="271"/>
      <c r="W94" s="273"/>
      <c r="X94" s="273"/>
      <c r="Y94" s="273"/>
      <c r="Z94" s="273"/>
      <c r="AA94" s="273"/>
      <c r="AB94" s="341" t="s">
        <v>212</v>
      </c>
      <c r="AC94" s="313"/>
      <c r="AD94" s="313"/>
      <c r="AE94" s="313"/>
      <c r="AF94" s="313"/>
      <c r="AG94" s="313"/>
      <c r="AH94" s="313"/>
      <c r="AI94" s="313"/>
      <c r="AJ94" s="313"/>
      <c r="AK94" s="313"/>
      <c r="AL94" s="313"/>
      <c r="AM94" s="313"/>
      <c r="AN94" s="313"/>
      <c r="AO94" s="313"/>
      <c r="AP94" s="313"/>
      <c r="AQ94" s="313"/>
      <c r="AR94" s="313"/>
      <c r="AS94" s="314">
        <f t="shared" si="26"/>
        <v>0</v>
      </c>
      <c r="AT94" s="315">
        <f t="shared" si="25"/>
        <v>0</v>
      </c>
      <c r="AU94" s="254">
        <f t="shared" si="22"/>
        <v>0</v>
      </c>
      <c r="AV94" s="254">
        <f t="shared" si="22"/>
        <v>0</v>
      </c>
      <c r="AW94" s="254">
        <f t="shared" si="23"/>
        <v>0</v>
      </c>
      <c r="AX94" s="255">
        <f>+'[2]Metas'!S94:S109-S94</f>
        <v>0</v>
      </c>
      <c r="AY94" s="254">
        <f>+'[2]Metas'!T94:T109-T94</f>
        <v>0</v>
      </c>
      <c r="AZ94" s="254">
        <f>+'[2]Metas'!U94:U109-U94</f>
        <v>0</v>
      </c>
      <c r="BA94" s="254">
        <f>+'[2]Metas'!V94:V109-V94</f>
        <v>0</v>
      </c>
      <c r="BB94" s="275"/>
      <c r="BC94" s="276"/>
      <c r="BD94" s="276"/>
      <c r="BE94" s="276"/>
      <c r="BF94" s="276"/>
      <c r="BG94" s="276"/>
      <c r="BK94" s="278"/>
      <c r="BL94" s="278"/>
      <c r="BM94" s="278"/>
      <c r="BN94" s="278"/>
      <c r="BO94" s="278"/>
      <c r="BP94" s="278"/>
      <c r="BQ94" s="278"/>
      <c r="BR94" s="278"/>
      <c r="BS94" s="278"/>
      <c r="BT94" s="278"/>
      <c r="BU94" s="278"/>
      <c r="BV94" s="278"/>
      <c r="BW94" s="278"/>
      <c r="BX94" s="278"/>
      <c r="BY94" s="278"/>
      <c r="BZ94" s="278"/>
      <c r="CA94" s="278"/>
      <c r="CB94" s="278"/>
    </row>
    <row r="95" spans="1:80" s="377" customFormat="1" ht="12.75" customHeight="1">
      <c r="A95" s="371"/>
      <c r="B95" s="372"/>
      <c r="C95" s="372"/>
      <c r="D95" s="372"/>
      <c r="E95" s="372"/>
      <c r="F95" s="372"/>
      <c r="G95" s="373"/>
      <c r="H95" s="332"/>
      <c r="I95" s="333"/>
      <c r="J95" s="374"/>
      <c r="K95" s="335"/>
      <c r="L95" s="335"/>
      <c r="M95" s="375"/>
      <c r="N95" s="358"/>
      <c r="O95" s="359"/>
      <c r="P95" s="376"/>
      <c r="Q95" s="271"/>
      <c r="R95" s="271"/>
      <c r="S95" s="271"/>
      <c r="T95" s="271"/>
      <c r="U95" s="271"/>
      <c r="V95" s="271"/>
      <c r="W95" s="273"/>
      <c r="X95" s="273"/>
      <c r="Y95" s="273"/>
      <c r="Z95" s="273"/>
      <c r="AA95" s="273"/>
      <c r="AB95" s="341" t="s">
        <v>213</v>
      </c>
      <c r="AC95" s="313"/>
      <c r="AD95" s="313"/>
      <c r="AE95" s="313"/>
      <c r="AF95" s="313"/>
      <c r="AG95" s="313"/>
      <c r="AH95" s="313"/>
      <c r="AI95" s="313"/>
      <c r="AJ95" s="313"/>
      <c r="AK95" s="313"/>
      <c r="AL95" s="313"/>
      <c r="AM95" s="313"/>
      <c r="AN95" s="313"/>
      <c r="AO95" s="313"/>
      <c r="AP95" s="313"/>
      <c r="AQ95" s="313"/>
      <c r="AR95" s="313"/>
      <c r="AS95" s="314">
        <f t="shared" si="26"/>
        <v>0</v>
      </c>
      <c r="AT95" s="315">
        <f t="shared" si="25"/>
        <v>0</v>
      </c>
      <c r="AU95" s="254">
        <f t="shared" si="22"/>
        <v>0</v>
      </c>
      <c r="AV95" s="254">
        <f t="shared" si="22"/>
        <v>0</v>
      </c>
      <c r="AW95" s="254">
        <f t="shared" si="23"/>
        <v>0</v>
      </c>
      <c r="AX95" s="255">
        <f>+'[2]Metas'!S95:S110-S95</f>
        <v>0</v>
      </c>
      <c r="AY95" s="254">
        <f>+'[2]Metas'!T95:T110-T95</f>
        <v>0</v>
      </c>
      <c r="AZ95" s="254">
        <f>+'[2]Metas'!U95:U110-U95</f>
        <v>0</v>
      </c>
      <c r="BA95" s="254">
        <f>+'[2]Metas'!V95:V110-V95</f>
        <v>0</v>
      </c>
      <c r="BB95" s="275"/>
      <c r="BC95" s="276"/>
      <c r="BD95" s="276"/>
      <c r="BE95" s="276"/>
      <c r="BF95" s="276"/>
      <c r="BG95" s="276"/>
      <c r="BK95" s="278"/>
      <c r="BL95" s="278"/>
      <c r="BM95" s="278"/>
      <c r="BN95" s="278"/>
      <c r="BO95" s="278"/>
      <c r="BP95" s="278"/>
      <c r="BQ95" s="278"/>
      <c r="BR95" s="278"/>
      <c r="BS95" s="278"/>
      <c r="BT95" s="278"/>
      <c r="BU95" s="278"/>
      <c r="BV95" s="278"/>
      <c r="BW95" s="278"/>
      <c r="BX95" s="278"/>
      <c r="BY95" s="278"/>
      <c r="BZ95" s="278"/>
      <c r="CA95" s="278"/>
      <c r="CB95" s="278"/>
    </row>
    <row r="96" spans="1:80" s="377" customFormat="1" ht="12.75" customHeight="1">
      <c r="A96" s="371"/>
      <c r="B96" s="372"/>
      <c r="C96" s="372"/>
      <c r="D96" s="372"/>
      <c r="E96" s="372"/>
      <c r="F96" s="372"/>
      <c r="G96" s="373"/>
      <c r="H96" s="332"/>
      <c r="I96" s="333"/>
      <c r="J96" s="374"/>
      <c r="K96" s="335"/>
      <c r="L96" s="335"/>
      <c r="M96" s="375"/>
      <c r="N96" s="358"/>
      <c r="O96" s="359"/>
      <c r="P96" s="376"/>
      <c r="Q96" s="271"/>
      <c r="R96" s="271"/>
      <c r="S96" s="271"/>
      <c r="T96" s="271"/>
      <c r="U96" s="271"/>
      <c r="V96" s="271"/>
      <c r="W96" s="273"/>
      <c r="X96" s="273"/>
      <c r="Y96" s="273"/>
      <c r="Z96" s="273"/>
      <c r="AA96" s="273"/>
      <c r="AB96" s="341" t="s">
        <v>214</v>
      </c>
      <c r="AC96" s="313"/>
      <c r="AD96" s="313"/>
      <c r="AE96" s="313"/>
      <c r="AF96" s="313"/>
      <c r="AG96" s="313"/>
      <c r="AH96" s="313"/>
      <c r="AI96" s="313"/>
      <c r="AJ96" s="313"/>
      <c r="AK96" s="313"/>
      <c r="AL96" s="313"/>
      <c r="AM96" s="313"/>
      <c r="AN96" s="313"/>
      <c r="AO96" s="313"/>
      <c r="AP96" s="313"/>
      <c r="AQ96" s="313"/>
      <c r="AR96" s="313"/>
      <c r="AS96" s="314">
        <f t="shared" si="26"/>
        <v>0</v>
      </c>
      <c r="AT96" s="315">
        <f t="shared" si="25"/>
        <v>0</v>
      </c>
      <c r="AU96" s="254">
        <f t="shared" si="22"/>
        <v>0</v>
      </c>
      <c r="AV96" s="254">
        <f t="shared" si="22"/>
        <v>0</v>
      </c>
      <c r="AW96" s="254">
        <f t="shared" si="23"/>
        <v>0</v>
      </c>
      <c r="AX96" s="255">
        <f>+'[2]Metas'!S96:S111-S96</f>
        <v>0</v>
      </c>
      <c r="AY96" s="254">
        <f>+'[2]Metas'!T96:T111-T96</f>
        <v>0</v>
      </c>
      <c r="AZ96" s="254">
        <f>+'[2]Metas'!U96:U111-U96</f>
        <v>0</v>
      </c>
      <c r="BA96" s="254">
        <f>+'[2]Metas'!V96:V111-V96</f>
        <v>0</v>
      </c>
      <c r="BB96" s="275"/>
      <c r="BC96" s="276"/>
      <c r="BD96" s="276"/>
      <c r="BE96" s="276"/>
      <c r="BF96" s="276"/>
      <c r="BG96" s="276"/>
      <c r="BK96" s="278"/>
      <c r="BL96" s="278"/>
      <c r="BM96" s="278"/>
      <c r="BN96" s="278"/>
      <c r="BO96" s="278"/>
      <c r="BP96" s="278"/>
      <c r="BQ96" s="278"/>
      <c r="BR96" s="278"/>
      <c r="BS96" s="278"/>
      <c r="BT96" s="278"/>
      <c r="BU96" s="278"/>
      <c r="BV96" s="278"/>
      <c r="BW96" s="278"/>
      <c r="BX96" s="278"/>
      <c r="BY96" s="278"/>
      <c r="BZ96" s="278"/>
      <c r="CA96" s="278"/>
      <c r="CB96" s="278"/>
    </row>
    <row r="97" spans="1:80" s="378" customFormat="1" ht="12.75" customHeight="1" thickBot="1">
      <c r="A97" s="371"/>
      <c r="B97" s="372"/>
      <c r="C97" s="372"/>
      <c r="D97" s="372"/>
      <c r="E97" s="372"/>
      <c r="F97" s="372"/>
      <c r="G97" s="373"/>
      <c r="H97" s="332"/>
      <c r="I97" s="333"/>
      <c r="J97" s="374"/>
      <c r="K97" s="335"/>
      <c r="L97" s="335"/>
      <c r="M97" s="375"/>
      <c r="N97" s="358"/>
      <c r="O97" s="359"/>
      <c r="P97" s="376"/>
      <c r="Q97" s="271"/>
      <c r="R97" s="271"/>
      <c r="S97" s="271"/>
      <c r="T97" s="271"/>
      <c r="U97" s="271"/>
      <c r="V97" s="271"/>
      <c r="W97" s="273"/>
      <c r="X97" s="273"/>
      <c r="Y97" s="273"/>
      <c r="Z97" s="273"/>
      <c r="AA97" s="273"/>
      <c r="AB97" s="342" t="s">
        <v>215</v>
      </c>
      <c r="AC97" s="317">
        <f aca="true" t="shared" si="27" ref="AC97:AT97">SUM(AC91:AC96)+IF(AC89=0,AC90,AC89)</f>
        <v>0</v>
      </c>
      <c r="AD97" s="317">
        <f t="shared" si="27"/>
        <v>0</v>
      </c>
      <c r="AE97" s="317">
        <f t="shared" si="27"/>
        <v>0</v>
      </c>
      <c r="AF97" s="317">
        <f t="shared" si="27"/>
        <v>0</v>
      </c>
      <c r="AG97" s="317">
        <f t="shared" si="27"/>
        <v>0</v>
      </c>
      <c r="AH97" s="317">
        <f t="shared" si="27"/>
        <v>0</v>
      </c>
      <c r="AI97" s="317">
        <f t="shared" si="27"/>
        <v>0</v>
      </c>
      <c r="AJ97" s="317">
        <f t="shared" si="27"/>
        <v>0</v>
      </c>
      <c r="AK97" s="317">
        <f t="shared" si="27"/>
        <v>0</v>
      </c>
      <c r="AL97" s="317">
        <f t="shared" si="27"/>
        <v>0</v>
      </c>
      <c r="AM97" s="317">
        <f t="shared" si="27"/>
        <v>0</v>
      </c>
      <c r="AN97" s="317">
        <f t="shared" si="27"/>
        <v>0</v>
      </c>
      <c r="AO97" s="317">
        <f t="shared" si="27"/>
        <v>0</v>
      </c>
      <c r="AP97" s="317">
        <f t="shared" si="27"/>
        <v>0</v>
      </c>
      <c r="AQ97" s="317"/>
      <c r="AR97" s="317"/>
      <c r="AS97" s="317">
        <f t="shared" si="27"/>
        <v>0</v>
      </c>
      <c r="AT97" s="318">
        <f t="shared" si="27"/>
        <v>0</v>
      </c>
      <c r="AU97" s="254">
        <f t="shared" si="22"/>
        <v>0</v>
      </c>
      <c r="AV97" s="254">
        <f t="shared" si="22"/>
        <v>0</v>
      </c>
      <c r="AW97" s="254">
        <f t="shared" si="23"/>
        <v>0</v>
      </c>
      <c r="AX97" s="255">
        <f>+'[2]Metas'!S97:S112-S97</f>
        <v>0</v>
      </c>
      <c r="AY97" s="254">
        <f>+'[2]Metas'!T97:T112-T97</f>
        <v>0</v>
      </c>
      <c r="AZ97" s="254">
        <f>+'[2]Metas'!U97:U112-U97</f>
        <v>0</v>
      </c>
      <c r="BA97" s="254">
        <f>+'[2]Metas'!V97:V112-V97</f>
        <v>0</v>
      </c>
      <c r="BB97" s="300"/>
      <c r="BC97" s="301"/>
      <c r="BD97" s="301"/>
      <c r="BE97" s="301"/>
      <c r="BF97" s="301"/>
      <c r="BG97" s="301"/>
      <c r="BK97" s="303"/>
      <c r="BL97" s="303"/>
      <c r="BM97" s="303"/>
      <c r="BN97" s="303"/>
      <c r="BO97" s="303"/>
      <c r="BP97" s="303"/>
      <c r="BQ97" s="303"/>
      <c r="BR97" s="303"/>
      <c r="BS97" s="303"/>
      <c r="BT97" s="303"/>
      <c r="BU97" s="303"/>
      <c r="BV97" s="303"/>
      <c r="BW97" s="303"/>
      <c r="BX97" s="303"/>
      <c r="BY97" s="303"/>
      <c r="BZ97" s="303"/>
      <c r="CA97" s="303"/>
      <c r="CB97" s="303"/>
    </row>
    <row r="98" spans="1:59" ht="12.75" customHeight="1" thickBot="1">
      <c r="A98" s="379"/>
      <c r="B98" s="380"/>
      <c r="C98" s="380"/>
      <c r="D98" s="380"/>
      <c r="E98" s="380"/>
      <c r="F98" s="380"/>
      <c r="G98" s="381"/>
      <c r="H98" s="343"/>
      <c r="I98" s="344"/>
      <c r="J98" s="382"/>
      <c r="K98" s="346"/>
      <c r="L98" s="346"/>
      <c r="M98" s="383"/>
      <c r="N98" s="364"/>
      <c r="O98" s="365"/>
      <c r="P98" s="384"/>
      <c r="Q98" s="293"/>
      <c r="R98" s="293"/>
      <c r="S98" s="293"/>
      <c r="T98" s="293"/>
      <c r="U98" s="293"/>
      <c r="V98" s="293"/>
      <c r="W98" s="295"/>
      <c r="X98" s="295"/>
      <c r="Y98" s="295"/>
      <c r="Z98" s="295"/>
      <c r="AA98" s="295"/>
      <c r="AB98" s="351" t="s">
        <v>216</v>
      </c>
      <c r="AC98" s="297"/>
      <c r="AD98" s="297"/>
      <c r="AE98" s="297"/>
      <c r="AF98" s="297"/>
      <c r="AG98" s="297"/>
      <c r="AH98" s="297"/>
      <c r="AI98" s="297"/>
      <c r="AJ98" s="297"/>
      <c r="AK98" s="297"/>
      <c r="AL98" s="297"/>
      <c r="AM98" s="297"/>
      <c r="AN98" s="297"/>
      <c r="AO98" s="297"/>
      <c r="AP98" s="297"/>
      <c r="AQ98" s="297"/>
      <c r="AR98" s="297"/>
      <c r="AS98" s="298">
        <f>+AC98+AE98+AG98+AI98+AK98+AM98+AO98</f>
        <v>0</v>
      </c>
      <c r="AT98" s="299">
        <f>+AD98+AF98+AH98+AJ98+AL98+AN98+AP98</f>
        <v>0</v>
      </c>
      <c r="AU98" s="254">
        <f t="shared" si="22"/>
        <v>0</v>
      </c>
      <c r="AV98" s="254">
        <f t="shared" si="22"/>
        <v>0</v>
      </c>
      <c r="AW98" s="254">
        <f t="shared" si="23"/>
        <v>0</v>
      </c>
      <c r="AX98" s="255">
        <f>+'[2]Metas'!S98:S113-S98</f>
        <v>0</v>
      </c>
      <c r="AY98" s="254">
        <f>+'[2]Metas'!T98:T113-T98</f>
        <v>0</v>
      </c>
      <c r="AZ98" s="254">
        <f>+'[2]Metas'!U98:U113-U98</f>
        <v>0</v>
      </c>
      <c r="BA98" s="254">
        <f>+'[2]Metas'!V98:V113-V98</f>
        <v>0</v>
      </c>
      <c r="BB98" s="385"/>
      <c r="BC98" s="386"/>
      <c r="BD98" s="386"/>
      <c r="BE98" s="386"/>
      <c r="BF98" s="386"/>
      <c r="BG98" s="386"/>
    </row>
    <row r="99" spans="8:59" s="387" customFormat="1" ht="12.75" customHeight="1">
      <c r="H99" s="388"/>
      <c r="I99" s="388"/>
      <c r="J99" s="388"/>
      <c r="K99" s="388"/>
      <c r="L99" s="388"/>
      <c r="M99" s="388"/>
      <c r="N99" s="388"/>
      <c r="O99" s="388"/>
      <c r="P99" s="388"/>
      <c r="Q99" s="389">
        <f aca="true" t="shared" si="28" ref="Q99:V99">SUBTOTAL(9,Q19:Q83)</f>
        <v>944159519000</v>
      </c>
      <c r="R99" s="389">
        <f t="shared" si="28"/>
        <v>943673811000</v>
      </c>
      <c r="S99" s="389">
        <f>SUBTOTAL(9,S19:S83)</f>
        <v>564031534988</v>
      </c>
      <c r="T99" s="389">
        <f t="shared" si="28"/>
        <v>559757835623</v>
      </c>
      <c r="U99" s="389">
        <f t="shared" si="28"/>
        <v>1405786994</v>
      </c>
      <c r="V99" s="389">
        <f t="shared" si="28"/>
        <v>849019401</v>
      </c>
      <c r="W99" s="388"/>
      <c r="X99" s="388"/>
      <c r="Y99" s="388"/>
      <c r="Z99" s="388"/>
      <c r="AA99" s="388"/>
      <c r="AU99" s="390">
        <f t="shared" si="22"/>
        <v>379642276012</v>
      </c>
      <c r="AV99" s="390">
        <f t="shared" si="22"/>
        <v>4273699365</v>
      </c>
      <c r="AW99" s="390">
        <f t="shared" si="23"/>
        <v>556767593</v>
      </c>
      <c r="AX99" s="391">
        <f>+'[2]Metas'!S99:S114-S99</f>
        <v>204185745798</v>
      </c>
      <c r="AY99" s="390">
        <f>+'[2]Metas'!T99:T114-T99</f>
        <v>192289574393</v>
      </c>
      <c r="AZ99" s="390">
        <f>+'[2]Metas'!U99:U114-U99</f>
        <v>15240562780</v>
      </c>
      <c r="BA99" s="390">
        <f>+'[2]Metas'!V99:V114-V99</f>
        <v>12753996975</v>
      </c>
      <c r="BB99" s="392">
        <f aca="true" t="shared" si="29" ref="BB99:BG99">SUM(BB19:BB98)</f>
        <v>944159519000</v>
      </c>
      <c r="BC99" s="392">
        <f t="shared" si="29"/>
        <v>943673811000.0001</v>
      </c>
      <c r="BD99" s="392">
        <f t="shared" si="29"/>
        <v>564031534988.0001</v>
      </c>
      <c r="BE99" s="392">
        <f t="shared" si="29"/>
        <v>559757835623.0001</v>
      </c>
      <c r="BF99" s="392">
        <f t="shared" si="29"/>
        <v>1405786994</v>
      </c>
      <c r="BG99" s="392">
        <f t="shared" si="29"/>
        <v>849019401</v>
      </c>
    </row>
    <row r="100" spans="9:54" ht="15">
      <c r="I100" s="393"/>
      <c r="Q100" s="394"/>
      <c r="R100" s="394"/>
      <c r="S100" s="394"/>
      <c r="T100" s="394"/>
      <c r="U100" s="394"/>
      <c r="V100" s="394"/>
      <c r="AB100" s="6"/>
      <c r="AC100" s="6"/>
      <c r="AD100" s="6"/>
      <c r="AE100" s="6"/>
      <c r="AF100" s="6"/>
      <c r="AG100" s="6"/>
      <c r="AH100" s="6"/>
      <c r="AI100" s="6"/>
      <c r="AJ100" s="6"/>
      <c r="AK100" s="6"/>
      <c r="AL100" s="6"/>
      <c r="AM100" s="6"/>
      <c r="AN100" s="6"/>
      <c r="AO100" s="6"/>
      <c r="AP100" s="6"/>
      <c r="AQ100" s="6"/>
      <c r="AR100" s="6"/>
      <c r="AS100" s="6"/>
      <c r="AT100" s="6"/>
      <c r="AU100" s="6"/>
      <c r="AV100" s="6"/>
      <c r="AW100" s="6"/>
      <c r="AY100" s="6"/>
      <c r="AZ100" s="6"/>
      <c r="BA100" s="6"/>
      <c r="BB100" s="386"/>
    </row>
    <row r="101" spans="8:54" ht="15">
      <c r="H101" s="5"/>
      <c r="I101" s="5"/>
      <c r="P101" s="6">
        <f>SUM('[1]01-USAQUEN:99-METROPOLITANO'!M18:M33)</f>
        <v>1292790</v>
      </c>
      <c r="Q101" s="395"/>
      <c r="R101" s="395"/>
      <c r="S101" s="395"/>
      <c r="T101" s="395"/>
      <c r="U101" s="396"/>
      <c r="V101" s="397"/>
      <c r="AB101" s="6"/>
      <c r="AC101" s="6"/>
      <c r="AD101" s="6"/>
      <c r="AE101" s="6"/>
      <c r="AF101" s="6"/>
      <c r="AG101" s="6"/>
      <c r="AH101" s="6"/>
      <c r="AI101" s="6"/>
      <c r="AJ101" s="6"/>
      <c r="AK101" s="6"/>
      <c r="AL101" s="6"/>
      <c r="AM101" s="6"/>
      <c r="AN101" s="6"/>
      <c r="AO101" s="6"/>
      <c r="AP101" s="6"/>
      <c r="AQ101" s="6"/>
      <c r="AR101" s="6"/>
      <c r="AS101" s="6"/>
      <c r="AT101" s="6"/>
      <c r="AU101" s="6"/>
      <c r="AV101" s="6"/>
      <c r="AW101" s="6"/>
      <c r="AY101" s="6"/>
      <c r="AZ101" s="6"/>
      <c r="BA101" s="6"/>
      <c r="BB101" s="6"/>
    </row>
    <row r="102" spans="20:54" ht="12.75" customHeight="1">
      <c r="T102" s="398"/>
      <c r="AB102" s="6"/>
      <c r="AC102" s="6"/>
      <c r="AD102" s="6"/>
      <c r="AE102" s="6"/>
      <c r="AF102" s="6"/>
      <c r="AG102" s="6"/>
      <c r="AH102" s="6"/>
      <c r="AI102" s="6"/>
      <c r="AJ102" s="6"/>
      <c r="AK102" s="6"/>
      <c r="AL102" s="6"/>
      <c r="AM102" s="6"/>
      <c r="AN102" s="6"/>
      <c r="AO102" s="6"/>
      <c r="AP102" s="6"/>
      <c r="AQ102" s="6"/>
      <c r="AR102" s="6"/>
      <c r="AS102" s="6"/>
      <c r="AT102" s="6"/>
      <c r="AU102" s="6"/>
      <c r="AV102" s="6"/>
      <c r="AW102" s="6"/>
      <c r="AY102" s="6"/>
      <c r="AZ102" s="6"/>
      <c r="BA102" s="6"/>
      <c r="BB102" s="6"/>
    </row>
    <row r="103" spans="18:54" ht="12.75" customHeight="1">
      <c r="R103" s="399"/>
      <c r="AB103" s="6"/>
      <c r="AC103" s="6"/>
      <c r="AD103" s="6"/>
      <c r="AE103" s="6"/>
      <c r="AF103" s="6"/>
      <c r="AG103" s="6"/>
      <c r="AH103" s="6"/>
      <c r="AI103" s="6"/>
      <c r="AJ103" s="6"/>
      <c r="AK103" s="6"/>
      <c r="AL103" s="6"/>
      <c r="AM103" s="6"/>
      <c r="AN103" s="6"/>
      <c r="AO103" s="6"/>
      <c r="AP103" s="6"/>
      <c r="AQ103" s="6"/>
      <c r="AR103" s="6"/>
      <c r="AS103" s="6"/>
      <c r="AT103" s="6"/>
      <c r="AU103" s="6"/>
      <c r="AV103" s="6"/>
      <c r="AW103" s="6"/>
      <c r="AY103" s="6"/>
      <c r="AZ103" s="6"/>
      <c r="BA103" s="6"/>
      <c r="BB103" s="6"/>
    </row>
    <row r="104" spans="28:54" ht="12.75" customHeight="1">
      <c r="AB104" s="6"/>
      <c r="AC104" s="6"/>
      <c r="AD104" s="6"/>
      <c r="AE104" s="6"/>
      <c r="AF104" s="6"/>
      <c r="AG104" s="6"/>
      <c r="AH104" s="6"/>
      <c r="AI104" s="6"/>
      <c r="AJ104" s="6"/>
      <c r="AK104" s="6"/>
      <c r="AL104" s="6"/>
      <c r="AM104" s="6"/>
      <c r="AN104" s="6"/>
      <c r="AO104" s="6"/>
      <c r="AP104" s="6"/>
      <c r="AQ104" s="6"/>
      <c r="AR104" s="6"/>
      <c r="AS104" s="6"/>
      <c r="AT104" s="6"/>
      <c r="AU104" s="6"/>
      <c r="AV104" s="6"/>
      <c r="AW104" s="6"/>
      <c r="AY104" s="6"/>
      <c r="AZ104" s="6"/>
      <c r="BA104" s="6"/>
      <c r="BB104" s="6"/>
    </row>
    <row r="105" spans="18:54" ht="12.75" customHeight="1">
      <c r="R105" s="400"/>
      <c r="S105" s="401"/>
      <c r="T105" s="6"/>
      <c r="AB105" s="6"/>
      <c r="AC105" s="6"/>
      <c r="AD105" s="6"/>
      <c r="AE105" s="6"/>
      <c r="AF105" s="6"/>
      <c r="AG105" s="6"/>
      <c r="AH105" s="6"/>
      <c r="AI105" s="6"/>
      <c r="AJ105" s="6"/>
      <c r="AK105" s="6"/>
      <c r="AL105" s="6"/>
      <c r="AM105" s="6"/>
      <c r="AN105" s="6"/>
      <c r="AO105" s="6"/>
      <c r="AP105" s="6"/>
      <c r="AQ105" s="6"/>
      <c r="AR105" s="6"/>
      <c r="AS105" s="6"/>
      <c r="AT105" s="6"/>
      <c r="AU105" s="6"/>
      <c r="AV105" s="6"/>
      <c r="AW105" s="6"/>
      <c r="AY105" s="6"/>
      <c r="AZ105" s="6"/>
      <c r="BA105" s="6"/>
      <c r="BB105" s="6"/>
    </row>
    <row r="106" spans="18:54" ht="12.75" customHeight="1">
      <c r="R106" s="400"/>
      <c r="S106" s="401"/>
      <c r="AB106" s="6"/>
      <c r="AC106" s="6"/>
      <c r="AD106" s="6"/>
      <c r="AE106" s="6"/>
      <c r="AF106" s="6"/>
      <c r="AG106" s="6"/>
      <c r="AH106" s="6"/>
      <c r="AI106" s="6"/>
      <c r="AJ106" s="6"/>
      <c r="AK106" s="6"/>
      <c r="AL106" s="6"/>
      <c r="AM106" s="6"/>
      <c r="AN106" s="6"/>
      <c r="AO106" s="6"/>
      <c r="AP106" s="6"/>
      <c r="AQ106" s="6"/>
      <c r="AR106" s="6"/>
      <c r="AS106" s="6"/>
      <c r="AT106" s="6"/>
      <c r="AU106" s="6"/>
      <c r="AV106" s="6"/>
      <c r="AW106" s="6"/>
      <c r="AY106" s="6"/>
      <c r="AZ106" s="6"/>
      <c r="BA106" s="6"/>
      <c r="BB106" s="6"/>
    </row>
    <row r="107" spans="18:54" ht="12.75" customHeight="1">
      <c r="R107" s="400"/>
      <c r="S107" s="401"/>
      <c r="AB107" s="6"/>
      <c r="AC107" s="6"/>
      <c r="AD107" s="6"/>
      <c r="AE107" s="6"/>
      <c r="AF107" s="6"/>
      <c r="AG107" s="6"/>
      <c r="AH107" s="6"/>
      <c r="AI107" s="6"/>
      <c r="AJ107" s="6"/>
      <c r="AK107" s="6"/>
      <c r="AL107" s="6"/>
      <c r="AM107" s="6"/>
      <c r="AN107" s="6"/>
      <c r="AO107" s="6"/>
      <c r="AP107" s="6"/>
      <c r="AQ107" s="6"/>
      <c r="AR107" s="6"/>
      <c r="AS107" s="6"/>
      <c r="AT107" s="6"/>
      <c r="AU107" s="6"/>
      <c r="AV107" s="6"/>
      <c r="AW107" s="6"/>
      <c r="AY107" s="6"/>
      <c r="AZ107" s="6"/>
      <c r="BA107" s="6"/>
      <c r="BB107" s="6"/>
    </row>
    <row r="108" spans="18:54" ht="12.75" customHeight="1">
      <c r="R108" s="400"/>
      <c r="S108" s="401"/>
      <c r="AB108" s="6"/>
      <c r="AC108" s="6"/>
      <c r="AD108" s="6"/>
      <c r="AE108" s="6"/>
      <c r="AF108" s="6"/>
      <c r="AG108" s="6"/>
      <c r="AH108" s="6"/>
      <c r="AI108" s="6"/>
      <c r="AJ108" s="6"/>
      <c r="AK108" s="6"/>
      <c r="AL108" s="6"/>
      <c r="AM108" s="6"/>
      <c r="AN108" s="6"/>
      <c r="AO108" s="6"/>
      <c r="AP108" s="6"/>
      <c r="AQ108" s="6"/>
      <c r="AR108" s="6"/>
      <c r="AS108" s="6"/>
      <c r="AT108" s="6"/>
      <c r="AU108" s="6"/>
      <c r="AV108" s="6"/>
      <c r="AW108" s="6"/>
      <c r="AY108" s="6"/>
      <c r="AZ108" s="6"/>
      <c r="BA108" s="6"/>
      <c r="BB108" s="6"/>
    </row>
    <row r="109" spans="18:54" ht="12.75" customHeight="1">
      <c r="R109" s="400"/>
      <c r="S109" s="401"/>
      <c r="AB109" s="6"/>
      <c r="AC109" s="6"/>
      <c r="AD109" s="6"/>
      <c r="AE109" s="6"/>
      <c r="AF109" s="6"/>
      <c r="AG109" s="6"/>
      <c r="AH109" s="6"/>
      <c r="AI109" s="6"/>
      <c r="AJ109" s="6"/>
      <c r="AK109" s="6"/>
      <c r="AL109" s="6"/>
      <c r="AM109" s="6"/>
      <c r="AN109" s="6"/>
      <c r="AO109" s="6"/>
      <c r="AP109" s="6"/>
      <c r="AQ109" s="6"/>
      <c r="AR109" s="6"/>
      <c r="AS109" s="6"/>
      <c r="AT109" s="6"/>
      <c r="AU109" s="6"/>
      <c r="AV109" s="6"/>
      <c r="AW109" s="6"/>
      <c r="AY109" s="6"/>
      <c r="AZ109" s="6"/>
      <c r="BA109" s="6"/>
      <c r="BB109" s="6"/>
    </row>
    <row r="110" spans="18:54" ht="12.75" customHeight="1">
      <c r="R110" s="400"/>
      <c r="S110" s="401"/>
      <c r="U110" s="399"/>
      <c r="AB110" s="6"/>
      <c r="AC110" s="6"/>
      <c r="AD110" s="6"/>
      <c r="AE110" s="6"/>
      <c r="AF110" s="6"/>
      <c r="AG110" s="6"/>
      <c r="AH110" s="6"/>
      <c r="AI110" s="6"/>
      <c r="AJ110" s="6"/>
      <c r="AK110" s="6"/>
      <c r="AL110" s="6"/>
      <c r="AM110" s="6"/>
      <c r="AN110" s="6"/>
      <c r="AO110" s="6"/>
      <c r="AP110" s="6"/>
      <c r="AQ110" s="6"/>
      <c r="AR110" s="6"/>
      <c r="AS110" s="6"/>
      <c r="AT110" s="6"/>
      <c r="AU110" s="6"/>
      <c r="AV110" s="6"/>
      <c r="AW110" s="6"/>
      <c r="AY110" s="6"/>
      <c r="AZ110" s="6"/>
      <c r="BA110" s="6"/>
      <c r="BB110" s="6"/>
    </row>
    <row r="111" spans="18:54" ht="12.75" customHeight="1">
      <c r="R111" s="400"/>
      <c r="S111" s="401"/>
      <c r="U111" s="399"/>
      <c r="V111" s="402"/>
      <c r="X111" s="403"/>
      <c r="AB111" s="6"/>
      <c r="AC111" s="6"/>
      <c r="AD111" s="6"/>
      <c r="AE111" s="6"/>
      <c r="AF111" s="6"/>
      <c r="AG111" s="6"/>
      <c r="AH111" s="6"/>
      <c r="AI111" s="6"/>
      <c r="AJ111" s="6"/>
      <c r="AK111" s="6"/>
      <c r="AL111" s="6"/>
      <c r="AM111" s="6"/>
      <c r="AN111" s="6"/>
      <c r="AO111" s="6"/>
      <c r="AP111" s="6"/>
      <c r="AQ111" s="6"/>
      <c r="AR111" s="6"/>
      <c r="AS111" s="6"/>
      <c r="AT111" s="6"/>
      <c r="AU111" s="6"/>
      <c r="AV111" s="6"/>
      <c r="AW111" s="6"/>
      <c r="AY111" s="6"/>
      <c r="AZ111" s="6"/>
      <c r="BA111" s="6"/>
      <c r="BB111" s="6"/>
    </row>
    <row r="112" spans="18:54" ht="12.75" customHeight="1">
      <c r="R112" s="400"/>
      <c r="U112" s="399"/>
      <c r="V112" s="402"/>
      <c r="X112" s="403"/>
      <c r="AB112" s="6"/>
      <c r="AC112" s="6"/>
      <c r="AD112" s="6"/>
      <c r="AE112" s="6"/>
      <c r="AF112" s="6"/>
      <c r="AG112" s="6"/>
      <c r="AH112" s="6"/>
      <c r="AI112" s="6"/>
      <c r="AJ112" s="6"/>
      <c r="AK112" s="6"/>
      <c r="AL112" s="6"/>
      <c r="AM112" s="6"/>
      <c r="AN112" s="6"/>
      <c r="AO112" s="6"/>
      <c r="AP112" s="6"/>
      <c r="AQ112" s="6"/>
      <c r="AR112" s="6"/>
      <c r="AS112" s="6"/>
      <c r="AT112" s="6"/>
      <c r="AU112" s="6"/>
      <c r="AV112" s="6"/>
      <c r="AW112" s="6"/>
      <c r="AY112" s="6"/>
      <c r="AZ112" s="6"/>
      <c r="BA112" s="6"/>
      <c r="BB112" s="6"/>
    </row>
    <row r="113" spans="18:54" ht="12.75" customHeight="1">
      <c r="R113" s="400"/>
      <c r="U113" s="399"/>
      <c r="V113" s="402"/>
      <c r="X113" s="403"/>
      <c r="AB113" s="6"/>
      <c r="AC113" s="6"/>
      <c r="AD113" s="6"/>
      <c r="AE113" s="6"/>
      <c r="AF113" s="6"/>
      <c r="AG113" s="6"/>
      <c r="AH113" s="6"/>
      <c r="AI113" s="6"/>
      <c r="AJ113" s="6"/>
      <c r="AK113" s="6"/>
      <c r="AL113" s="6"/>
      <c r="AM113" s="6"/>
      <c r="AN113" s="6"/>
      <c r="AO113" s="6"/>
      <c r="AP113" s="6"/>
      <c r="AQ113" s="6"/>
      <c r="AR113" s="6"/>
      <c r="AS113" s="6"/>
      <c r="AT113" s="6"/>
      <c r="AU113" s="6"/>
      <c r="AV113" s="6"/>
      <c r="AW113" s="6"/>
      <c r="AY113" s="6"/>
      <c r="AZ113" s="6"/>
      <c r="BA113" s="6"/>
      <c r="BB113" s="6"/>
    </row>
    <row r="114" spans="18:54" ht="12.75" customHeight="1">
      <c r="R114" s="400"/>
      <c r="U114" s="399"/>
      <c r="V114" s="402"/>
      <c r="X114" s="403"/>
      <c r="AB114" s="6"/>
      <c r="AC114" s="6"/>
      <c r="AD114" s="6"/>
      <c r="AE114" s="6"/>
      <c r="AF114" s="6"/>
      <c r="AG114" s="6"/>
      <c r="AH114" s="6"/>
      <c r="AI114" s="6"/>
      <c r="AJ114" s="6"/>
      <c r="AK114" s="6"/>
      <c r="AL114" s="6"/>
      <c r="AM114" s="6"/>
      <c r="AN114" s="6"/>
      <c r="AO114" s="6"/>
      <c r="AP114" s="6"/>
      <c r="AQ114" s="6"/>
      <c r="AR114" s="6"/>
      <c r="AS114" s="6"/>
      <c r="AT114" s="6"/>
      <c r="AU114" s="6"/>
      <c r="AV114" s="6"/>
      <c r="AW114" s="6"/>
      <c r="AY114" s="6"/>
      <c r="AZ114" s="6"/>
      <c r="BA114" s="6"/>
      <c r="BB114" s="6"/>
    </row>
    <row r="115" spans="21:54" ht="12.75" customHeight="1">
      <c r="U115" s="399"/>
      <c r="V115" s="402"/>
      <c r="X115" s="403"/>
      <c r="AB115" s="6"/>
      <c r="AC115" s="6"/>
      <c r="AD115" s="6"/>
      <c r="AE115" s="6"/>
      <c r="AF115" s="6"/>
      <c r="AG115" s="6"/>
      <c r="AH115" s="6"/>
      <c r="AI115" s="6"/>
      <c r="AJ115" s="6"/>
      <c r="AK115" s="6"/>
      <c r="AL115" s="6"/>
      <c r="AM115" s="6"/>
      <c r="AN115" s="6"/>
      <c r="AO115" s="6"/>
      <c r="AP115" s="6"/>
      <c r="AQ115" s="6"/>
      <c r="AR115" s="6"/>
      <c r="AS115" s="6"/>
      <c r="AT115" s="6"/>
      <c r="AU115" s="6"/>
      <c r="AV115" s="6"/>
      <c r="AW115" s="6"/>
      <c r="AY115" s="6"/>
      <c r="AZ115" s="6"/>
      <c r="BA115" s="6"/>
      <c r="BB115" s="6"/>
    </row>
    <row r="116" spans="21:54" ht="12.75" customHeight="1">
      <c r="U116" s="399"/>
      <c r="V116" s="402"/>
      <c r="X116" s="403"/>
      <c r="AB116" s="6"/>
      <c r="AC116" s="6"/>
      <c r="AD116" s="6"/>
      <c r="AE116" s="6"/>
      <c r="AF116" s="6"/>
      <c r="AG116" s="6"/>
      <c r="AH116" s="6"/>
      <c r="AI116" s="6"/>
      <c r="AJ116" s="6"/>
      <c r="AK116" s="6"/>
      <c r="AL116" s="6"/>
      <c r="AM116" s="6"/>
      <c r="AN116" s="6"/>
      <c r="AO116" s="6"/>
      <c r="AP116" s="6"/>
      <c r="AQ116" s="6"/>
      <c r="AR116" s="6"/>
      <c r="AS116" s="6"/>
      <c r="AT116" s="6"/>
      <c r="AU116" s="6"/>
      <c r="AV116" s="6"/>
      <c r="AW116" s="6"/>
      <c r="AY116" s="6"/>
      <c r="AZ116" s="6"/>
      <c r="BA116" s="6"/>
      <c r="BB116" s="6"/>
    </row>
    <row r="117" spans="21:54" ht="12.75" customHeight="1">
      <c r="U117" s="399"/>
      <c r="V117" s="402"/>
      <c r="W117" s="404"/>
      <c r="X117" s="403"/>
      <c r="AB117" s="6"/>
      <c r="AC117" s="6"/>
      <c r="AD117" s="6"/>
      <c r="AE117" s="6"/>
      <c r="AF117" s="6"/>
      <c r="AG117" s="6"/>
      <c r="AH117" s="6"/>
      <c r="AI117" s="6"/>
      <c r="AJ117" s="6"/>
      <c r="AK117" s="6"/>
      <c r="AL117" s="6"/>
      <c r="AM117" s="6"/>
      <c r="AN117" s="6"/>
      <c r="AO117" s="6"/>
      <c r="AP117" s="6"/>
      <c r="AQ117" s="6"/>
      <c r="AR117" s="6"/>
      <c r="AS117" s="6"/>
      <c r="AT117" s="6"/>
      <c r="AU117" s="6"/>
      <c r="AV117" s="6"/>
      <c r="AW117" s="6"/>
      <c r="AY117" s="6"/>
      <c r="AZ117" s="6"/>
      <c r="BA117" s="6"/>
      <c r="BB117" s="6"/>
    </row>
    <row r="118" spans="21:54" ht="12.75" customHeight="1">
      <c r="U118" s="399"/>
      <c r="V118" s="402"/>
      <c r="W118" s="404"/>
      <c r="X118" s="403"/>
      <c r="AB118" s="6"/>
      <c r="AC118" s="6"/>
      <c r="AD118" s="6"/>
      <c r="AE118" s="6"/>
      <c r="AF118" s="6"/>
      <c r="AG118" s="6"/>
      <c r="AH118" s="6"/>
      <c r="AI118" s="6"/>
      <c r="AJ118" s="6"/>
      <c r="AK118" s="6"/>
      <c r="AL118" s="6"/>
      <c r="AM118" s="6"/>
      <c r="AN118" s="6"/>
      <c r="AO118" s="6"/>
      <c r="AP118" s="6"/>
      <c r="AQ118" s="6"/>
      <c r="AR118" s="6"/>
      <c r="AS118" s="6"/>
      <c r="AT118" s="6"/>
      <c r="AU118" s="6"/>
      <c r="AV118" s="6"/>
      <c r="AW118" s="6"/>
      <c r="AY118" s="6"/>
      <c r="AZ118" s="6"/>
      <c r="BA118" s="6"/>
      <c r="BB118" s="6"/>
    </row>
    <row r="119" spans="18:54" ht="12.75" customHeight="1">
      <c r="R119" s="399"/>
      <c r="U119" s="399"/>
      <c r="V119" s="402"/>
      <c r="W119" s="404"/>
      <c r="X119" s="403"/>
      <c r="AB119" s="6"/>
      <c r="AC119" s="6"/>
      <c r="AD119" s="6"/>
      <c r="AE119" s="6"/>
      <c r="AF119" s="6"/>
      <c r="AG119" s="6"/>
      <c r="AH119" s="6"/>
      <c r="AI119" s="6"/>
      <c r="AJ119" s="6"/>
      <c r="AK119" s="6"/>
      <c r="AL119" s="6"/>
      <c r="AM119" s="6"/>
      <c r="AN119" s="6"/>
      <c r="AO119" s="6"/>
      <c r="AP119" s="6"/>
      <c r="AQ119" s="6"/>
      <c r="AR119" s="6"/>
      <c r="AS119" s="6"/>
      <c r="AT119" s="6"/>
      <c r="AU119" s="6"/>
      <c r="AV119" s="6"/>
      <c r="AW119" s="6"/>
      <c r="AY119" s="6"/>
      <c r="AZ119" s="6"/>
      <c r="BA119" s="6"/>
      <c r="BB119" s="6"/>
    </row>
    <row r="120" spans="21:54" ht="12.75" customHeight="1">
      <c r="U120" s="399"/>
      <c r="V120" s="402"/>
      <c r="W120" s="404"/>
      <c r="X120" s="403"/>
      <c r="AB120" s="6"/>
      <c r="AC120" s="6"/>
      <c r="AD120" s="6"/>
      <c r="AE120" s="6"/>
      <c r="AF120" s="6"/>
      <c r="AG120" s="6"/>
      <c r="AH120" s="6"/>
      <c r="AI120" s="6"/>
      <c r="AJ120" s="6"/>
      <c r="AK120" s="6"/>
      <c r="AL120" s="6"/>
      <c r="AM120" s="6"/>
      <c r="AN120" s="6"/>
      <c r="AO120" s="6"/>
      <c r="AP120" s="6"/>
      <c r="AQ120" s="6"/>
      <c r="AR120" s="6"/>
      <c r="AS120" s="6"/>
      <c r="AT120" s="6"/>
      <c r="AU120" s="6"/>
      <c r="AV120" s="6"/>
      <c r="AW120" s="6"/>
      <c r="AY120" s="6"/>
      <c r="AZ120" s="6"/>
      <c r="BA120" s="6"/>
      <c r="BB120" s="6"/>
    </row>
    <row r="121" spans="21:54" ht="12.75" customHeight="1">
      <c r="U121" s="399"/>
      <c r="V121" s="402"/>
      <c r="W121" s="404"/>
      <c r="X121" s="403"/>
      <c r="AB121" s="6"/>
      <c r="AC121" s="6"/>
      <c r="AD121" s="6"/>
      <c r="AE121" s="6"/>
      <c r="AF121" s="6"/>
      <c r="AG121" s="6"/>
      <c r="AH121" s="6"/>
      <c r="AI121" s="6"/>
      <c r="AJ121" s="6"/>
      <c r="AK121" s="6"/>
      <c r="AL121" s="6"/>
      <c r="AM121" s="6"/>
      <c r="AN121" s="6"/>
      <c r="AO121" s="6"/>
      <c r="AP121" s="6"/>
      <c r="AQ121" s="6"/>
      <c r="AR121" s="6"/>
      <c r="AS121" s="6"/>
      <c r="AT121" s="6"/>
      <c r="AU121" s="6"/>
      <c r="AV121" s="6"/>
      <c r="AW121" s="6"/>
      <c r="AY121" s="6"/>
      <c r="AZ121" s="6"/>
      <c r="BA121" s="6"/>
      <c r="BB121" s="6"/>
    </row>
    <row r="122" spans="18:54" ht="12.75" customHeight="1">
      <c r="R122" s="405"/>
      <c r="U122" s="399"/>
      <c r="V122" s="402"/>
      <c r="W122" s="404"/>
      <c r="X122" s="403"/>
      <c r="AB122" s="6"/>
      <c r="AC122" s="6"/>
      <c r="AD122" s="6"/>
      <c r="AE122" s="6"/>
      <c r="AF122" s="6"/>
      <c r="AG122" s="6"/>
      <c r="AH122" s="6"/>
      <c r="AI122" s="6"/>
      <c r="AJ122" s="6"/>
      <c r="AK122" s="6"/>
      <c r="AL122" s="6"/>
      <c r="AM122" s="6"/>
      <c r="AN122" s="6"/>
      <c r="AO122" s="6"/>
      <c r="AP122" s="6"/>
      <c r="AQ122" s="6"/>
      <c r="AR122" s="6"/>
      <c r="AS122" s="6"/>
      <c r="AT122" s="6"/>
      <c r="AU122" s="6"/>
      <c r="AV122" s="6"/>
      <c r="AW122" s="6"/>
      <c r="AY122" s="6"/>
      <c r="AZ122" s="6"/>
      <c r="BA122" s="6"/>
      <c r="BB122" s="6"/>
    </row>
    <row r="123" spans="21:54" ht="12.75" customHeight="1">
      <c r="U123" s="399"/>
      <c r="V123" s="402"/>
      <c r="W123" s="404"/>
      <c r="X123" s="403"/>
      <c r="AB123" s="6"/>
      <c r="AC123" s="6"/>
      <c r="AD123" s="6"/>
      <c r="AE123" s="6"/>
      <c r="AF123" s="6"/>
      <c r="AG123" s="6"/>
      <c r="AH123" s="6"/>
      <c r="AI123" s="6"/>
      <c r="AJ123" s="6"/>
      <c r="AK123" s="6"/>
      <c r="AL123" s="6"/>
      <c r="AM123" s="6"/>
      <c r="AN123" s="6"/>
      <c r="AO123" s="6"/>
      <c r="AP123" s="6"/>
      <c r="AQ123" s="6"/>
      <c r="AR123" s="6"/>
      <c r="AS123" s="6"/>
      <c r="AT123" s="6"/>
      <c r="AU123" s="6"/>
      <c r="AV123" s="6"/>
      <c r="AW123" s="6"/>
      <c r="AY123" s="6"/>
      <c r="AZ123" s="6"/>
      <c r="BA123" s="6"/>
      <c r="BB123" s="6"/>
    </row>
    <row r="124" spans="21:54" ht="12.75" customHeight="1">
      <c r="U124" s="399"/>
      <c r="V124" s="402"/>
      <c r="W124" s="404"/>
      <c r="X124" s="403"/>
      <c r="AB124" s="6"/>
      <c r="AC124" s="6"/>
      <c r="AD124" s="6"/>
      <c r="AE124" s="6"/>
      <c r="AF124" s="6"/>
      <c r="AG124" s="6"/>
      <c r="AH124" s="6"/>
      <c r="AI124" s="6"/>
      <c r="AJ124" s="6"/>
      <c r="AK124" s="6"/>
      <c r="AL124" s="6"/>
      <c r="AM124" s="6"/>
      <c r="AN124" s="6"/>
      <c r="AO124" s="6"/>
      <c r="AP124" s="6"/>
      <c r="AQ124" s="6"/>
      <c r="AR124" s="6"/>
      <c r="AS124" s="6"/>
      <c r="AT124" s="6"/>
      <c r="AU124" s="6"/>
      <c r="AV124" s="6"/>
      <c r="AW124" s="6"/>
      <c r="AY124" s="6"/>
      <c r="AZ124" s="6"/>
      <c r="BA124" s="6"/>
      <c r="BB124" s="6"/>
    </row>
    <row r="125" spans="21:54" ht="12.75" customHeight="1">
      <c r="U125" s="399"/>
      <c r="V125" s="402"/>
      <c r="W125" s="404"/>
      <c r="X125" s="403"/>
      <c r="AB125" s="6"/>
      <c r="AC125" s="6"/>
      <c r="AD125" s="6"/>
      <c r="AE125" s="6"/>
      <c r="AF125" s="6"/>
      <c r="AG125" s="6"/>
      <c r="AH125" s="6"/>
      <c r="AI125" s="6"/>
      <c r="AJ125" s="6"/>
      <c r="AK125" s="6"/>
      <c r="AL125" s="6"/>
      <c r="AM125" s="6"/>
      <c r="AN125" s="6"/>
      <c r="AO125" s="6"/>
      <c r="AP125" s="6"/>
      <c r="AQ125" s="6"/>
      <c r="AR125" s="6"/>
      <c r="AS125" s="6"/>
      <c r="AT125" s="6"/>
      <c r="AU125" s="6"/>
      <c r="AV125" s="6"/>
      <c r="AW125" s="6"/>
      <c r="AY125" s="6"/>
      <c r="AZ125" s="6"/>
      <c r="BA125" s="6"/>
      <c r="BB125" s="6"/>
    </row>
    <row r="126" spans="21:54" ht="12.75" customHeight="1">
      <c r="U126" s="399"/>
      <c r="V126" s="402"/>
      <c r="W126" s="404"/>
      <c r="X126" s="403"/>
      <c r="AB126" s="6"/>
      <c r="AC126" s="6"/>
      <c r="AD126" s="6"/>
      <c r="AE126" s="6"/>
      <c r="AF126" s="6"/>
      <c r="AG126" s="6"/>
      <c r="AH126" s="6"/>
      <c r="AI126" s="6"/>
      <c r="AJ126" s="6"/>
      <c r="AK126" s="6"/>
      <c r="AL126" s="6"/>
      <c r="AM126" s="6"/>
      <c r="AN126" s="6"/>
      <c r="AO126" s="6"/>
      <c r="AP126" s="6"/>
      <c r="AQ126" s="6"/>
      <c r="AR126" s="6"/>
      <c r="AS126" s="6"/>
      <c r="AT126" s="6"/>
      <c r="AU126" s="6"/>
      <c r="AV126" s="6"/>
      <c r="AW126" s="6"/>
      <c r="AY126" s="6"/>
      <c r="AZ126" s="6"/>
      <c r="BA126" s="6"/>
      <c r="BB126" s="6"/>
    </row>
    <row r="127" spans="21:54" ht="12.75" customHeight="1">
      <c r="U127" s="399"/>
      <c r="V127" s="402"/>
      <c r="W127" s="404"/>
      <c r="X127" s="403"/>
      <c r="AB127" s="6"/>
      <c r="AC127" s="6"/>
      <c r="AD127" s="6"/>
      <c r="AE127" s="6"/>
      <c r="AF127" s="6"/>
      <c r="AG127" s="6"/>
      <c r="AH127" s="6"/>
      <c r="AI127" s="6"/>
      <c r="AJ127" s="6"/>
      <c r="AK127" s="6"/>
      <c r="AL127" s="6"/>
      <c r="AM127" s="6"/>
      <c r="AN127" s="6"/>
      <c r="AO127" s="6"/>
      <c r="AP127" s="6"/>
      <c r="AQ127" s="6"/>
      <c r="AR127" s="6"/>
      <c r="AS127" s="6"/>
      <c r="AT127" s="6"/>
      <c r="AU127" s="6"/>
      <c r="AV127" s="6"/>
      <c r="AW127" s="6"/>
      <c r="AY127" s="6"/>
      <c r="AZ127" s="6"/>
      <c r="BA127" s="6"/>
      <c r="BB127" s="6"/>
    </row>
    <row r="128" spans="21:54" ht="12.75" customHeight="1">
      <c r="U128" s="399"/>
      <c r="V128" s="402"/>
      <c r="W128" s="404"/>
      <c r="X128" s="403"/>
      <c r="AB128" s="6"/>
      <c r="AC128" s="6"/>
      <c r="AD128" s="6"/>
      <c r="AE128" s="6"/>
      <c r="AF128" s="6"/>
      <c r="AG128" s="6"/>
      <c r="AH128" s="6"/>
      <c r="AI128" s="6"/>
      <c r="AJ128" s="6"/>
      <c r="AK128" s="6"/>
      <c r="AL128" s="6"/>
      <c r="AM128" s="6"/>
      <c r="AN128" s="6"/>
      <c r="AO128" s="6"/>
      <c r="AP128" s="6"/>
      <c r="AQ128" s="6"/>
      <c r="AR128" s="6"/>
      <c r="AS128" s="6"/>
      <c r="AT128" s="6"/>
      <c r="AU128" s="6"/>
      <c r="AV128" s="6"/>
      <c r="AW128" s="6"/>
      <c r="AY128" s="6"/>
      <c r="AZ128" s="6"/>
      <c r="BA128" s="6"/>
      <c r="BB128" s="6"/>
    </row>
    <row r="129" spans="28:54" ht="12.75" customHeight="1">
      <c r="AB129" s="6"/>
      <c r="AC129" s="6"/>
      <c r="AD129" s="6"/>
      <c r="AE129" s="6"/>
      <c r="AF129" s="6"/>
      <c r="AG129" s="6"/>
      <c r="AH129" s="6"/>
      <c r="AI129" s="6"/>
      <c r="AJ129" s="6"/>
      <c r="AK129" s="6"/>
      <c r="AL129" s="6"/>
      <c r="AM129" s="6"/>
      <c r="AN129" s="6"/>
      <c r="AO129" s="6"/>
      <c r="AP129" s="6"/>
      <c r="AQ129" s="6"/>
      <c r="AR129" s="6"/>
      <c r="AS129" s="6"/>
      <c r="AT129" s="6"/>
      <c r="AU129" s="6"/>
      <c r="AV129" s="6"/>
      <c r="AW129" s="6"/>
      <c r="AY129" s="6"/>
      <c r="AZ129" s="6"/>
      <c r="BA129" s="6"/>
      <c r="BB129" s="6"/>
    </row>
    <row r="130" spans="18:54" ht="12.75" customHeight="1">
      <c r="R130" s="405"/>
      <c r="U130" s="404"/>
      <c r="AB130" s="6"/>
      <c r="AC130" s="6"/>
      <c r="AD130" s="6"/>
      <c r="AE130" s="6"/>
      <c r="AF130" s="6"/>
      <c r="AG130" s="6"/>
      <c r="AH130" s="6"/>
      <c r="AI130" s="6"/>
      <c r="AJ130" s="6"/>
      <c r="AK130" s="6"/>
      <c r="AL130" s="6"/>
      <c r="AM130" s="6"/>
      <c r="AN130" s="6"/>
      <c r="AO130" s="6"/>
      <c r="AP130" s="6"/>
      <c r="AQ130" s="6"/>
      <c r="AR130" s="6"/>
      <c r="AS130" s="6"/>
      <c r="AT130" s="6"/>
      <c r="AU130" s="6"/>
      <c r="AV130" s="6"/>
      <c r="AW130" s="6"/>
      <c r="AY130" s="6"/>
      <c r="AZ130" s="6"/>
      <c r="BA130" s="6"/>
      <c r="BB130" s="6"/>
    </row>
    <row r="131" spans="21:54" ht="12.75" customHeight="1">
      <c r="U131" s="404"/>
      <c r="V131" s="402"/>
      <c r="W131" s="399"/>
      <c r="AB131" s="6"/>
      <c r="AC131" s="6"/>
      <c r="AD131" s="6"/>
      <c r="AE131" s="6"/>
      <c r="AF131" s="6"/>
      <c r="AG131" s="6"/>
      <c r="AH131" s="6"/>
      <c r="AI131" s="6"/>
      <c r="AJ131" s="6"/>
      <c r="AK131" s="6"/>
      <c r="AL131" s="6"/>
      <c r="AM131" s="6"/>
      <c r="AN131" s="6"/>
      <c r="AO131" s="6"/>
      <c r="AP131" s="6"/>
      <c r="AQ131" s="6"/>
      <c r="AR131" s="6"/>
      <c r="AS131" s="6"/>
      <c r="AT131" s="6"/>
      <c r="AU131" s="6"/>
      <c r="AV131" s="6"/>
      <c r="AW131" s="6"/>
      <c r="AY131" s="6"/>
      <c r="AZ131" s="6"/>
      <c r="BA131" s="6"/>
      <c r="BB131" s="6"/>
    </row>
    <row r="132" spans="21:54" ht="12.75" customHeight="1">
      <c r="U132" s="404"/>
      <c r="V132" s="402"/>
      <c r="AB132" s="6"/>
      <c r="AC132" s="6"/>
      <c r="AD132" s="6"/>
      <c r="AE132" s="6"/>
      <c r="AF132" s="6"/>
      <c r="AG132" s="6"/>
      <c r="AH132" s="6"/>
      <c r="AI132" s="6"/>
      <c r="AJ132" s="6"/>
      <c r="AK132" s="6"/>
      <c r="AL132" s="6"/>
      <c r="AM132" s="6"/>
      <c r="AN132" s="6"/>
      <c r="AO132" s="6"/>
      <c r="AP132" s="6"/>
      <c r="AQ132" s="6"/>
      <c r="AR132" s="6"/>
      <c r="AS132" s="6"/>
      <c r="AT132" s="6"/>
      <c r="AU132" s="6"/>
      <c r="AV132" s="6"/>
      <c r="AW132" s="6"/>
      <c r="AY132" s="6"/>
      <c r="AZ132" s="6"/>
      <c r="BA132" s="6"/>
      <c r="BB132" s="6"/>
    </row>
    <row r="133" spans="21:54" ht="12.75" customHeight="1">
      <c r="U133" s="404"/>
      <c r="V133" s="402"/>
      <c r="AB133" s="6"/>
      <c r="AC133" s="6"/>
      <c r="AD133" s="6"/>
      <c r="AE133" s="6"/>
      <c r="AF133" s="6"/>
      <c r="AG133" s="6"/>
      <c r="AH133" s="6"/>
      <c r="AI133" s="6"/>
      <c r="AJ133" s="6"/>
      <c r="AK133" s="6"/>
      <c r="AL133" s="6"/>
      <c r="AM133" s="6"/>
      <c r="AN133" s="6"/>
      <c r="AO133" s="6"/>
      <c r="AP133" s="6"/>
      <c r="AQ133" s="6"/>
      <c r="AR133" s="6"/>
      <c r="AS133" s="6"/>
      <c r="AT133" s="6"/>
      <c r="AU133" s="6"/>
      <c r="AV133" s="6"/>
      <c r="AW133" s="6"/>
      <c r="AY133" s="6"/>
      <c r="AZ133" s="6"/>
      <c r="BA133" s="6"/>
      <c r="BB133" s="6"/>
    </row>
    <row r="134" spans="21:54" ht="12.75" customHeight="1">
      <c r="U134" s="404"/>
      <c r="V134" s="402"/>
      <c r="AB134" s="6"/>
      <c r="AC134" s="6"/>
      <c r="AD134" s="6"/>
      <c r="AE134" s="6"/>
      <c r="AF134" s="6"/>
      <c r="AG134" s="6"/>
      <c r="AH134" s="6"/>
      <c r="AI134" s="6"/>
      <c r="AJ134" s="6"/>
      <c r="AK134" s="6"/>
      <c r="AL134" s="6"/>
      <c r="AM134" s="6"/>
      <c r="AN134" s="6"/>
      <c r="AO134" s="6"/>
      <c r="AP134" s="6"/>
      <c r="AQ134" s="6"/>
      <c r="AR134" s="6"/>
      <c r="AS134" s="6"/>
      <c r="AT134" s="6"/>
      <c r="AU134" s="6"/>
      <c r="AV134" s="6"/>
      <c r="AW134" s="6"/>
      <c r="AY134" s="6"/>
      <c r="AZ134" s="6"/>
      <c r="BA134" s="6"/>
      <c r="BB134" s="6"/>
    </row>
    <row r="135" spans="18:54" ht="12.75" customHeight="1">
      <c r="R135" s="399"/>
      <c r="U135" s="404"/>
      <c r="V135" s="402"/>
      <c r="AB135" s="6"/>
      <c r="AC135" s="6"/>
      <c r="AD135" s="6"/>
      <c r="AE135" s="6"/>
      <c r="AF135" s="6"/>
      <c r="AG135" s="6"/>
      <c r="AH135" s="6"/>
      <c r="AI135" s="6"/>
      <c r="AJ135" s="6"/>
      <c r="AK135" s="6"/>
      <c r="AL135" s="6"/>
      <c r="AM135" s="6"/>
      <c r="AN135" s="6"/>
      <c r="AO135" s="6"/>
      <c r="AP135" s="6"/>
      <c r="AQ135" s="6"/>
      <c r="AR135" s="6"/>
      <c r="AS135" s="6"/>
      <c r="AT135" s="6"/>
      <c r="AU135" s="6"/>
      <c r="AV135" s="6"/>
      <c r="AW135" s="6"/>
      <c r="AY135" s="6"/>
      <c r="AZ135" s="6"/>
      <c r="BA135" s="6"/>
      <c r="BB135" s="6"/>
    </row>
    <row r="136" spans="21:54" ht="12.75" customHeight="1">
      <c r="U136" s="404"/>
      <c r="V136" s="402"/>
      <c r="AB136" s="6"/>
      <c r="AC136" s="6"/>
      <c r="AD136" s="6"/>
      <c r="AE136" s="6"/>
      <c r="AF136" s="6"/>
      <c r="AG136" s="6"/>
      <c r="AH136" s="6"/>
      <c r="AI136" s="6"/>
      <c r="AJ136" s="6"/>
      <c r="AK136" s="6"/>
      <c r="AL136" s="6"/>
      <c r="AM136" s="6"/>
      <c r="AN136" s="6"/>
      <c r="AO136" s="6"/>
      <c r="AP136" s="6"/>
      <c r="AQ136" s="6"/>
      <c r="AR136" s="6"/>
      <c r="AS136" s="6"/>
      <c r="AT136" s="6"/>
      <c r="AU136" s="6"/>
      <c r="AV136" s="6"/>
      <c r="AW136" s="6"/>
      <c r="AY136" s="6"/>
      <c r="AZ136" s="6"/>
      <c r="BA136" s="6"/>
      <c r="BB136" s="6"/>
    </row>
    <row r="137" spans="21:54" ht="12.75" customHeight="1">
      <c r="U137" s="399"/>
      <c r="V137" s="402"/>
      <c r="AB137" s="6"/>
      <c r="AC137" s="6"/>
      <c r="AD137" s="6"/>
      <c r="AE137" s="6"/>
      <c r="AF137" s="6"/>
      <c r="AG137" s="6"/>
      <c r="AH137" s="6"/>
      <c r="AI137" s="6"/>
      <c r="AJ137" s="6"/>
      <c r="AK137" s="6"/>
      <c r="AL137" s="6"/>
      <c r="AM137" s="6"/>
      <c r="AN137" s="6"/>
      <c r="AO137" s="6"/>
      <c r="AP137" s="6"/>
      <c r="AQ137" s="6"/>
      <c r="AR137" s="6"/>
      <c r="AS137" s="6"/>
      <c r="AT137" s="6"/>
      <c r="AU137" s="6"/>
      <c r="AV137" s="6"/>
      <c r="AW137" s="6"/>
      <c r="AY137" s="6"/>
      <c r="AZ137" s="6"/>
      <c r="BA137" s="6"/>
      <c r="BB137" s="6"/>
    </row>
    <row r="138" spans="28:54" ht="12.75" customHeight="1">
      <c r="AB138" s="6"/>
      <c r="AC138" s="6"/>
      <c r="AD138" s="6"/>
      <c r="AE138" s="6"/>
      <c r="AF138" s="6"/>
      <c r="AG138" s="6"/>
      <c r="AH138" s="6"/>
      <c r="AI138" s="6"/>
      <c r="AJ138" s="6"/>
      <c r="AK138" s="6"/>
      <c r="AL138" s="6"/>
      <c r="AM138" s="6"/>
      <c r="AN138" s="6"/>
      <c r="AO138" s="6"/>
      <c r="AP138" s="6"/>
      <c r="AQ138" s="6"/>
      <c r="AR138" s="6"/>
      <c r="AS138" s="6"/>
      <c r="AT138" s="6"/>
      <c r="AU138" s="6"/>
      <c r="AV138" s="6"/>
      <c r="AW138" s="6"/>
      <c r="AY138" s="6"/>
      <c r="AZ138" s="6"/>
      <c r="BA138" s="6"/>
      <c r="BB138" s="6"/>
    </row>
    <row r="139" spans="18:54" ht="12.75" customHeight="1">
      <c r="R139" s="405"/>
      <c r="AB139" s="6"/>
      <c r="AC139" s="6"/>
      <c r="AD139" s="6"/>
      <c r="AE139" s="6"/>
      <c r="AF139" s="6"/>
      <c r="AG139" s="6"/>
      <c r="AH139" s="6"/>
      <c r="AI139" s="6"/>
      <c r="AJ139" s="6"/>
      <c r="AK139" s="6"/>
      <c r="AL139" s="6"/>
      <c r="AM139" s="6"/>
      <c r="AN139" s="6"/>
      <c r="AO139" s="6"/>
      <c r="AP139" s="6"/>
      <c r="AQ139" s="6"/>
      <c r="AR139" s="6"/>
      <c r="AS139" s="6"/>
      <c r="AT139" s="6"/>
      <c r="AU139" s="6"/>
      <c r="AV139" s="6"/>
      <c r="AW139" s="6"/>
      <c r="AY139" s="6"/>
      <c r="AZ139" s="6"/>
      <c r="BA139" s="6"/>
      <c r="BB139" s="6"/>
    </row>
    <row r="140" spans="21:54" ht="12.75" customHeight="1">
      <c r="U140" s="404"/>
      <c r="V140" s="402"/>
      <c r="AB140" s="6"/>
      <c r="AC140" s="6"/>
      <c r="AD140" s="6"/>
      <c r="AE140" s="6"/>
      <c r="AF140" s="6"/>
      <c r="AG140" s="6"/>
      <c r="AH140" s="6"/>
      <c r="AI140" s="6"/>
      <c r="AJ140" s="6"/>
      <c r="AK140" s="6"/>
      <c r="AL140" s="6"/>
      <c r="AM140" s="6"/>
      <c r="AN140" s="6"/>
      <c r="AO140" s="6"/>
      <c r="AP140" s="6"/>
      <c r="AQ140" s="6"/>
      <c r="AR140" s="6"/>
      <c r="AS140" s="6"/>
      <c r="AT140" s="6"/>
      <c r="AU140" s="6"/>
      <c r="AV140" s="6"/>
      <c r="AW140" s="6"/>
      <c r="AY140" s="6"/>
      <c r="AZ140" s="6"/>
      <c r="BA140" s="6"/>
      <c r="BB140" s="6"/>
    </row>
    <row r="141" spans="21:54" ht="12.75" customHeight="1">
      <c r="U141" s="404"/>
      <c r="V141" s="402"/>
      <c r="AB141" s="6"/>
      <c r="AC141" s="6"/>
      <c r="AD141" s="6"/>
      <c r="AE141" s="6"/>
      <c r="AF141" s="6"/>
      <c r="AG141" s="6"/>
      <c r="AH141" s="6"/>
      <c r="AI141" s="6"/>
      <c r="AJ141" s="6"/>
      <c r="AK141" s="6"/>
      <c r="AL141" s="6"/>
      <c r="AM141" s="6"/>
      <c r="AN141" s="6"/>
      <c r="AO141" s="6"/>
      <c r="AP141" s="6"/>
      <c r="AQ141" s="6"/>
      <c r="AR141" s="6"/>
      <c r="AS141" s="6"/>
      <c r="AT141" s="6"/>
      <c r="AU141" s="6"/>
      <c r="AV141" s="6"/>
      <c r="AW141" s="6"/>
      <c r="AY141" s="6"/>
      <c r="AZ141" s="6"/>
      <c r="BA141" s="6"/>
      <c r="BB141" s="6"/>
    </row>
    <row r="142" spans="21:54" ht="12.75" customHeight="1">
      <c r="U142" s="404"/>
      <c r="V142" s="402"/>
      <c r="AB142" s="6"/>
      <c r="AC142" s="6"/>
      <c r="AD142" s="6"/>
      <c r="AE142" s="6"/>
      <c r="AF142" s="6"/>
      <c r="AG142" s="6"/>
      <c r="AH142" s="6"/>
      <c r="AI142" s="6"/>
      <c r="AJ142" s="6"/>
      <c r="AK142" s="6"/>
      <c r="AL142" s="6"/>
      <c r="AM142" s="6"/>
      <c r="AN142" s="6"/>
      <c r="AO142" s="6"/>
      <c r="AP142" s="6"/>
      <c r="AQ142" s="6"/>
      <c r="AR142" s="6"/>
      <c r="AS142" s="6"/>
      <c r="AT142" s="6"/>
      <c r="AU142" s="6"/>
      <c r="AV142" s="6"/>
      <c r="AW142" s="6"/>
      <c r="AY142" s="6"/>
      <c r="AZ142" s="6"/>
      <c r="BA142" s="6"/>
      <c r="BB142" s="6"/>
    </row>
    <row r="143" spans="21:54" ht="12.75" customHeight="1">
      <c r="U143" s="404"/>
      <c r="V143" s="402"/>
      <c r="AB143" s="6"/>
      <c r="AC143" s="6"/>
      <c r="AD143" s="6"/>
      <c r="AE143" s="6"/>
      <c r="AF143" s="6"/>
      <c r="AG143" s="6"/>
      <c r="AH143" s="6"/>
      <c r="AI143" s="6"/>
      <c r="AJ143" s="6"/>
      <c r="AK143" s="6"/>
      <c r="AL143" s="6"/>
      <c r="AM143" s="6"/>
      <c r="AN143" s="6"/>
      <c r="AO143" s="6"/>
      <c r="AP143" s="6"/>
      <c r="AQ143" s="6"/>
      <c r="AR143" s="6"/>
      <c r="AS143" s="6"/>
      <c r="AT143" s="6"/>
      <c r="AU143" s="6"/>
      <c r="AV143" s="6"/>
      <c r="AW143" s="6"/>
      <c r="AY143" s="6"/>
      <c r="AZ143" s="6"/>
      <c r="BA143" s="6"/>
      <c r="BB143" s="6"/>
    </row>
    <row r="144" spans="21:54" ht="12.75" customHeight="1">
      <c r="U144" s="404"/>
      <c r="V144" s="402"/>
      <c r="AB144" s="6"/>
      <c r="AC144" s="6"/>
      <c r="AD144" s="6"/>
      <c r="AE144" s="6"/>
      <c r="AF144" s="6"/>
      <c r="AG144" s="6"/>
      <c r="AH144" s="6"/>
      <c r="AI144" s="6"/>
      <c r="AJ144" s="6"/>
      <c r="AK144" s="6"/>
      <c r="AL144" s="6"/>
      <c r="AM144" s="6"/>
      <c r="AN144" s="6"/>
      <c r="AO144" s="6"/>
      <c r="AP144" s="6"/>
      <c r="AQ144" s="6"/>
      <c r="AR144" s="6"/>
      <c r="AS144" s="6"/>
      <c r="AT144" s="6"/>
      <c r="AU144" s="6"/>
      <c r="AV144" s="6"/>
      <c r="AW144" s="6"/>
      <c r="AY144" s="6"/>
      <c r="AZ144" s="6"/>
      <c r="BA144" s="6"/>
      <c r="BB144" s="6"/>
    </row>
    <row r="145" spans="21:54" ht="12.75" customHeight="1">
      <c r="U145" s="404"/>
      <c r="V145" s="402"/>
      <c r="AB145" s="6"/>
      <c r="AC145" s="6"/>
      <c r="AD145" s="6"/>
      <c r="AE145" s="6"/>
      <c r="AF145" s="6"/>
      <c r="AG145" s="6"/>
      <c r="AH145" s="6"/>
      <c r="AI145" s="6"/>
      <c r="AJ145" s="6"/>
      <c r="AK145" s="6"/>
      <c r="AL145" s="6"/>
      <c r="AM145" s="6"/>
      <c r="AN145" s="6"/>
      <c r="AO145" s="6"/>
      <c r="AP145" s="6"/>
      <c r="AQ145" s="6"/>
      <c r="AR145" s="6"/>
      <c r="AS145" s="6"/>
      <c r="AT145" s="6"/>
      <c r="AU145" s="6"/>
      <c r="AV145" s="6"/>
      <c r="AW145" s="6"/>
      <c r="AY145" s="6"/>
      <c r="AZ145" s="6"/>
      <c r="BA145" s="6"/>
      <c r="BB145" s="6"/>
    </row>
    <row r="146" spans="22:54" ht="12.75" customHeight="1">
      <c r="V146" s="402"/>
      <c r="AB146" s="6"/>
      <c r="AC146" s="6"/>
      <c r="AD146" s="6"/>
      <c r="AE146" s="6"/>
      <c r="AF146" s="6"/>
      <c r="AG146" s="6"/>
      <c r="AH146" s="6"/>
      <c r="AI146" s="6"/>
      <c r="AJ146" s="6"/>
      <c r="AK146" s="6"/>
      <c r="AL146" s="6"/>
      <c r="AM146" s="6"/>
      <c r="AN146" s="6"/>
      <c r="AO146" s="6"/>
      <c r="AP146" s="6"/>
      <c r="AQ146" s="6"/>
      <c r="AR146" s="6"/>
      <c r="AS146" s="6"/>
      <c r="AT146" s="6"/>
      <c r="AU146" s="6"/>
      <c r="AV146" s="6"/>
      <c r="AW146" s="6"/>
      <c r="AY146" s="6"/>
      <c r="AZ146" s="6"/>
      <c r="BA146" s="6"/>
      <c r="BB146" s="6"/>
    </row>
    <row r="147" spans="28:54" ht="12.75" customHeight="1">
      <c r="AB147" s="6"/>
      <c r="AC147" s="6"/>
      <c r="AD147" s="6"/>
      <c r="AE147" s="6"/>
      <c r="AF147" s="6"/>
      <c r="AG147" s="6"/>
      <c r="AH147" s="6"/>
      <c r="AI147" s="6"/>
      <c r="AJ147" s="6"/>
      <c r="AK147" s="6"/>
      <c r="AL147" s="6"/>
      <c r="AM147" s="6"/>
      <c r="AN147" s="6"/>
      <c r="AO147" s="6"/>
      <c r="AP147" s="6"/>
      <c r="AQ147" s="6"/>
      <c r="AR147" s="6"/>
      <c r="AS147" s="6"/>
      <c r="AT147" s="6"/>
      <c r="AU147" s="6"/>
      <c r="AV147" s="6"/>
      <c r="AW147" s="6"/>
      <c r="AY147" s="6"/>
      <c r="AZ147" s="6"/>
      <c r="BA147" s="6"/>
      <c r="BB147" s="6"/>
    </row>
    <row r="148" spans="18:54" ht="12.75" customHeight="1">
      <c r="R148" s="405"/>
      <c r="AB148" s="6"/>
      <c r="AC148" s="6"/>
      <c r="AD148" s="6"/>
      <c r="AE148" s="6"/>
      <c r="AF148" s="6"/>
      <c r="AG148" s="6"/>
      <c r="AH148" s="6"/>
      <c r="AI148" s="6"/>
      <c r="AJ148" s="6"/>
      <c r="AK148" s="6"/>
      <c r="AL148" s="6"/>
      <c r="AM148" s="6"/>
      <c r="AN148" s="6"/>
      <c r="AO148" s="6"/>
      <c r="AP148" s="6"/>
      <c r="AQ148" s="6"/>
      <c r="AR148" s="6"/>
      <c r="AS148" s="6"/>
      <c r="AT148" s="6"/>
      <c r="AU148" s="6"/>
      <c r="AV148" s="6"/>
      <c r="AW148" s="6"/>
      <c r="AY148" s="6"/>
      <c r="AZ148" s="6"/>
      <c r="BA148" s="6"/>
      <c r="BB148" s="6"/>
    </row>
    <row r="149" spans="21:54" ht="12.75" customHeight="1">
      <c r="U149" s="404"/>
      <c r="V149" s="402"/>
      <c r="AB149" s="6"/>
      <c r="AC149" s="6"/>
      <c r="AD149" s="6"/>
      <c r="AE149" s="6"/>
      <c r="AF149" s="6"/>
      <c r="AG149" s="6"/>
      <c r="AH149" s="6"/>
      <c r="AI149" s="6"/>
      <c r="AJ149" s="6"/>
      <c r="AK149" s="6"/>
      <c r="AL149" s="6"/>
      <c r="AM149" s="6"/>
      <c r="AN149" s="6"/>
      <c r="AO149" s="6"/>
      <c r="AP149" s="6"/>
      <c r="AQ149" s="6"/>
      <c r="AR149" s="6"/>
      <c r="AS149" s="6"/>
      <c r="AT149" s="6"/>
      <c r="AU149" s="6"/>
      <c r="AV149" s="6"/>
      <c r="AW149" s="6"/>
      <c r="AY149" s="6"/>
      <c r="AZ149" s="6"/>
      <c r="BA149" s="6"/>
      <c r="BB149" s="6"/>
    </row>
    <row r="150" spans="21:54" ht="12.75" customHeight="1">
      <c r="U150" s="404"/>
      <c r="V150" s="402"/>
      <c r="AB150" s="6"/>
      <c r="AC150" s="6"/>
      <c r="AD150" s="6"/>
      <c r="AE150" s="6"/>
      <c r="AF150" s="6"/>
      <c r="AG150" s="6"/>
      <c r="AH150" s="6"/>
      <c r="AI150" s="6"/>
      <c r="AJ150" s="6"/>
      <c r="AK150" s="6"/>
      <c r="AL150" s="6"/>
      <c r="AM150" s="6"/>
      <c r="AN150" s="6"/>
      <c r="AO150" s="6"/>
      <c r="AP150" s="6"/>
      <c r="AQ150" s="6"/>
      <c r="AR150" s="6"/>
      <c r="AS150" s="6"/>
      <c r="AT150" s="6"/>
      <c r="AU150" s="6"/>
      <c r="AV150" s="6"/>
      <c r="AW150" s="6"/>
      <c r="AY150" s="6"/>
      <c r="AZ150" s="6"/>
      <c r="BA150" s="6"/>
      <c r="BB150" s="6"/>
    </row>
    <row r="151" spans="21:54" ht="12.75" customHeight="1">
      <c r="U151" s="404"/>
      <c r="V151" s="402"/>
      <c r="AB151" s="6"/>
      <c r="AC151" s="6"/>
      <c r="AD151" s="6"/>
      <c r="AE151" s="6"/>
      <c r="AF151" s="6"/>
      <c r="AG151" s="6"/>
      <c r="AH151" s="6"/>
      <c r="AI151" s="6"/>
      <c r="AJ151" s="6"/>
      <c r="AK151" s="6"/>
      <c r="AL151" s="6"/>
      <c r="AM151" s="6"/>
      <c r="AN151" s="6"/>
      <c r="AO151" s="6"/>
      <c r="AP151" s="6"/>
      <c r="AQ151" s="6"/>
      <c r="AR151" s="6"/>
      <c r="AS151" s="6"/>
      <c r="AT151" s="6"/>
      <c r="AU151" s="6"/>
      <c r="AV151" s="6"/>
      <c r="AW151" s="6"/>
      <c r="AY151" s="6"/>
      <c r="AZ151" s="6"/>
      <c r="BA151" s="6"/>
      <c r="BB151" s="6"/>
    </row>
    <row r="152" spans="21:54" ht="12.75" customHeight="1">
      <c r="U152" s="404"/>
      <c r="V152" s="402"/>
      <c r="AB152" s="6"/>
      <c r="AC152" s="6"/>
      <c r="AD152" s="6"/>
      <c r="AE152" s="6"/>
      <c r="AF152" s="6"/>
      <c r="AG152" s="6"/>
      <c r="AH152" s="6"/>
      <c r="AI152" s="6"/>
      <c r="AJ152" s="6"/>
      <c r="AK152" s="6"/>
      <c r="AL152" s="6"/>
      <c r="AM152" s="6"/>
      <c r="AN152" s="6"/>
      <c r="AO152" s="6"/>
      <c r="AP152" s="6"/>
      <c r="AQ152" s="6"/>
      <c r="AR152" s="6"/>
      <c r="AS152" s="6"/>
      <c r="AT152" s="6"/>
      <c r="AU152" s="6"/>
      <c r="AV152" s="6"/>
      <c r="AW152" s="6"/>
      <c r="AY152" s="6"/>
      <c r="AZ152" s="6"/>
      <c r="BA152" s="6"/>
      <c r="BB152" s="6"/>
    </row>
    <row r="153" spans="21:54" ht="12.75" customHeight="1">
      <c r="U153" s="404"/>
      <c r="V153" s="402"/>
      <c r="AB153" s="6"/>
      <c r="AC153" s="6"/>
      <c r="AD153" s="6"/>
      <c r="AE153" s="6"/>
      <c r="AF153" s="6"/>
      <c r="AG153" s="6"/>
      <c r="AH153" s="6"/>
      <c r="AI153" s="6"/>
      <c r="AJ153" s="6"/>
      <c r="AK153" s="6"/>
      <c r="AL153" s="6"/>
      <c r="AM153" s="6"/>
      <c r="AN153" s="6"/>
      <c r="AO153" s="6"/>
      <c r="AP153" s="6"/>
      <c r="AQ153" s="6"/>
      <c r="AR153" s="6"/>
      <c r="AS153" s="6"/>
      <c r="AT153" s="6"/>
      <c r="AU153" s="6"/>
      <c r="AV153" s="6"/>
      <c r="AW153" s="6"/>
      <c r="AY153" s="6"/>
      <c r="AZ153" s="6"/>
      <c r="BA153" s="6"/>
      <c r="BB153" s="6"/>
    </row>
    <row r="154" spans="21:54" ht="12.75" customHeight="1">
      <c r="U154" s="404"/>
      <c r="V154" s="402"/>
      <c r="AB154" s="6"/>
      <c r="AC154" s="6"/>
      <c r="AD154" s="6"/>
      <c r="AE154" s="6"/>
      <c r="AF154" s="6"/>
      <c r="AG154" s="6"/>
      <c r="AH154" s="6"/>
      <c r="AI154" s="6"/>
      <c r="AJ154" s="6"/>
      <c r="AK154" s="6"/>
      <c r="AL154" s="6"/>
      <c r="AM154" s="6"/>
      <c r="AN154" s="6"/>
      <c r="AO154" s="6"/>
      <c r="AP154" s="6"/>
      <c r="AQ154" s="6"/>
      <c r="AR154" s="6"/>
      <c r="AS154" s="6"/>
      <c r="AT154" s="6"/>
      <c r="AU154" s="6"/>
      <c r="AV154" s="6"/>
      <c r="AW154" s="6"/>
      <c r="AY154" s="6"/>
      <c r="AZ154" s="6"/>
      <c r="BA154" s="6"/>
      <c r="BB154" s="6"/>
    </row>
    <row r="155" spans="21:54" ht="12.75" customHeight="1">
      <c r="U155" s="399"/>
      <c r="V155" s="402"/>
      <c r="AB155" s="6"/>
      <c r="AC155" s="6"/>
      <c r="AD155" s="6"/>
      <c r="AE155" s="6"/>
      <c r="AF155" s="6"/>
      <c r="AG155" s="6"/>
      <c r="AH155" s="6"/>
      <c r="AI155" s="6"/>
      <c r="AJ155" s="6"/>
      <c r="AK155" s="6"/>
      <c r="AL155" s="6"/>
      <c r="AM155" s="6"/>
      <c r="AN155" s="6"/>
      <c r="AO155" s="6"/>
      <c r="AP155" s="6"/>
      <c r="AQ155" s="6"/>
      <c r="AR155" s="6"/>
      <c r="AS155" s="6"/>
      <c r="AT155" s="6"/>
      <c r="AU155" s="6"/>
      <c r="AV155" s="6"/>
      <c r="AW155" s="6"/>
      <c r="AY155" s="6"/>
      <c r="AZ155" s="6"/>
      <c r="BA155" s="6"/>
      <c r="BB155" s="6"/>
    </row>
    <row r="156" spans="28:54" ht="12.75" customHeight="1">
      <c r="AB156" s="6"/>
      <c r="AC156" s="6"/>
      <c r="AD156" s="6"/>
      <c r="AE156" s="6"/>
      <c r="AF156" s="6"/>
      <c r="AG156" s="6"/>
      <c r="AH156" s="6"/>
      <c r="AI156" s="6"/>
      <c r="AJ156" s="6"/>
      <c r="AK156" s="6"/>
      <c r="AL156" s="6"/>
      <c r="AM156" s="6"/>
      <c r="AN156" s="6"/>
      <c r="AO156" s="6"/>
      <c r="AP156" s="6"/>
      <c r="AQ156" s="6"/>
      <c r="AR156" s="6"/>
      <c r="AS156" s="6"/>
      <c r="AT156" s="6"/>
      <c r="AU156" s="6"/>
      <c r="AV156" s="6"/>
      <c r="AW156" s="6"/>
      <c r="AY156" s="6"/>
      <c r="AZ156" s="6"/>
      <c r="BA156" s="6"/>
      <c r="BB156" s="6"/>
    </row>
    <row r="157" spans="18:54" ht="12.75" customHeight="1">
      <c r="R157" s="405"/>
      <c r="U157" s="404"/>
      <c r="AB157" s="6"/>
      <c r="AC157" s="6"/>
      <c r="AD157" s="6"/>
      <c r="AE157" s="6"/>
      <c r="AF157" s="6"/>
      <c r="AG157" s="6"/>
      <c r="AH157" s="6"/>
      <c r="AI157" s="6"/>
      <c r="AJ157" s="6"/>
      <c r="AK157" s="6"/>
      <c r="AL157" s="6"/>
      <c r="AM157" s="6"/>
      <c r="AN157" s="6"/>
      <c r="AO157" s="6"/>
      <c r="AP157" s="6"/>
      <c r="AQ157" s="6"/>
      <c r="AR157" s="6"/>
      <c r="AS157" s="6"/>
      <c r="AT157" s="6"/>
      <c r="AU157" s="6"/>
      <c r="AV157" s="6"/>
      <c r="AW157" s="6"/>
      <c r="AY157" s="6"/>
      <c r="AZ157" s="6"/>
      <c r="BA157" s="6"/>
      <c r="BB157" s="6"/>
    </row>
    <row r="158" spans="21:54" ht="12.75" customHeight="1">
      <c r="U158" s="404"/>
      <c r="V158" s="402"/>
      <c r="AB158" s="6"/>
      <c r="AC158" s="6"/>
      <c r="AD158" s="6"/>
      <c r="AE158" s="6"/>
      <c r="AF158" s="6"/>
      <c r="AG158" s="6"/>
      <c r="AH158" s="6"/>
      <c r="AI158" s="6"/>
      <c r="AJ158" s="6"/>
      <c r="AK158" s="6"/>
      <c r="AL158" s="6"/>
      <c r="AM158" s="6"/>
      <c r="AN158" s="6"/>
      <c r="AO158" s="6"/>
      <c r="AP158" s="6"/>
      <c r="AQ158" s="6"/>
      <c r="AR158" s="6"/>
      <c r="AS158" s="6"/>
      <c r="AT158" s="6"/>
      <c r="AU158" s="6"/>
      <c r="AV158" s="6"/>
      <c r="AW158" s="6"/>
      <c r="AY158" s="6"/>
      <c r="AZ158" s="6"/>
      <c r="BA158" s="6"/>
      <c r="BB158" s="6"/>
    </row>
    <row r="159" spans="21:54" ht="12.75" customHeight="1">
      <c r="U159" s="404"/>
      <c r="V159" s="402"/>
      <c r="AB159" s="6"/>
      <c r="AC159" s="6"/>
      <c r="AD159" s="6"/>
      <c r="AE159" s="6"/>
      <c r="AF159" s="6"/>
      <c r="AG159" s="6"/>
      <c r="AH159" s="6"/>
      <c r="AI159" s="6"/>
      <c r="AJ159" s="6"/>
      <c r="AK159" s="6"/>
      <c r="AL159" s="6"/>
      <c r="AM159" s="6"/>
      <c r="AN159" s="6"/>
      <c r="AO159" s="6"/>
      <c r="AP159" s="6"/>
      <c r="AQ159" s="6"/>
      <c r="AR159" s="6"/>
      <c r="AS159" s="6"/>
      <c r="AT159" s="6"/>
      <c r="AU159" s="6"/>
      <c r="AV159" s="6"/>
      <c r="AW159" s="6"/>
      <c r="AY159" s="6"/>
      <c r="AZ159" s="6"/>
      <c r="BA159" s="6"/>
      <c r="BB159" s="6"/>
    </row>
    <row r="160" spans="21:54" ht="12.75" customHeight="1">
      <c r="U160" s="404"/>
      <c r="V160" s="402"/>
      <c r="AB160" s="6"/>
      <c r="AC160" s="6"/>
      <c r="AD160" s="6"/>
      <c r="AE160" s="6"/>
      <c r="AF160" s="6"/>
      <c r="AG160" s="6"/>
      <c r="AH160" s="6"/>
      <c r="AI160" s="6"/>
      <c r="AJ160" s="6"/>
      <c r="AK160" s="6"/>
      <c r="AL160" s="6"/>
      <c r="AM160" s="6"/>
      <c r="AN160" s="6"/>
      <c r="AO160" s="6"/>
      <c r="AP160" s="6"/>
      <c r="AQ160" s="6"/>
      <c r="AR160" s="6"/>
      <c r="AS160" s="6"/>
      <c r="AT160" s="6"/>
      <c r="AU160" s="6"/>
      <c r="AV160" s="6"/>
      <c r="AW160" s="6"/>
      <c r="AY160" s="6"/>
      <c r="AZ160" s="6"/>
      <c r="BA160" s="6"/>
      <c r="BB160" s="6"/>
    </row>
    <row r="161" spans="21:54" ht="12.75" customHeight="1">
      <c r="U161" s="404"/>
      <c r="V161" s="402"/>
      <c r="AB161" s="6"/>
      <c r="AC161" s="6"/>
      <c r="AD161" s="6"/>
      <c r="AE161" s="6"/>
      <c r="AF161" s="6"/>
      <c r="AG161" s="6"/>
      <c r="AH161" s="6"/>
      <c r="AI161" s="6"/>
      <c r="AJ161" s="6"/>
      <c r="AK161" s="6"/>
      <c r="AL161" s="6"/>
      <c r="AM161" s="6"/>
      <c r="AN161" s="6"/>
      <c r="AO161" s="6"/>
      <c r="AP161" s="6"/>
      <c r="AQ161" s="6"/>
      <c r="AR161" s="6"/>
      <c r="AS161" s="6"/>
      <c r="AT161" s="6"/>
      <c r="AU161" s="6"/>
      <c r="AV161" s="6"/>
      <c r="AW161" s="6"/>
      <c r="AY161" s="6"/>
      <c r="AZ161" s="6"/>
      <c r="BA161" s="6"/>
      <c r="BB161" s="6"/>
    </row>
    <row r="162" spans="21:54" ht="12.75" customHeight="1">
      <c r="U162" s="404"/>
      <c r="V162" s="402"/>
      <c r="AB162" s="6"/>
      <c r="AC162" s="6"/>
      <c r="AD162" s="6"/>
      <c r="AE162" s="6"/>
      <c r="AF162" s="6"/>
      <c r="AG162" s="6"/>
      <c r="AH162" s="6"/>
      <c r="AI162" s="6"/>
      <c r="AJ162" s="6"/>
      <c r="AK162" s="6"/>
      <c r="AL162" s="6"/>
      <c r="AM162" s="6"/>
      <c r="AN162" s="6"/>
      <c r="AO162" s="6"/>
      <c r="AP162" s="6"/>
      <c r="AQ162" s="6"/>
      <c r="AR162" s="6"/>
      <c r="AS162" s="6"/>
      <c r="AT162" s="6"/>
      <c r="AU162" s="6"/>
      <c r="AV162" s="6"/>
      <c r="AW162" s="6"/>
      <c r="AY162" s="6"/>
      <c r="AZ162" s="6"/>
      <c r="BA162" s="6"/>
      <c r="BB162" s="6"/>
    </row>
    <row r="163" spans="21:54" ht="12.75" customHeight="1">
      <c r="U163" s="404"/>
      <c r="V163" s="402"/>
      <c r="AB163" s="6"/>
      <c r="AC163" s="6"/>
      <c r="AD163" s="6"/>
      <c r="AE163" s="6"/>
      <c r="AF163" s="6"/>
      <c r="AG163" s="6"/>
      <c r="AH163" s="6"/>
      <c r="AI163" s="6"/>
      <c r="AJ163" s="6"/>
      <c r="AK163" s="6"/>
      <c r="AL163" s="6"/>
      <c r="AM163" s="6"/>
      <c r="AN163" s="6"/>
      <c r="AO163" s="6"/>
      <c r="AP163" s="6"/>
      <c r="AQ163" s="6"/>
      <c r="AR163" s="6"/>
      <c r="AS163" s="6"/>
      <c r="AT163" s="6"/>
      <c r="AU163" s="6"/>
      <c r="AV163" s="6"/>
      <c r="AW163" s="6"/>
      <c r="AY163" s="6"/>
      <c r="AZ163" s="6"/>
      <c r="BA163" s="6"/>
      <c r="BB163" s="6"/>
    </row>
    <row r="164" spans="21:54" ht="12.75" customHeight="1">
      <c r="U164" s="404"/>
      <c r="V164" s="402"/>
      <c r="AB164" s="6"/>
      <c r="AC164" s="6"/>
      <c r="AD164" s="6"/>
      <c r="AE164" s="6"/>
      <c r="AF164" s="6"/>
      <c r="AG164" s="6"/>
      <c r="AH164" s="6"/>
      <c r="AI164" s="6"/>
      <c r="AJ164" s="6"/>
      <c r="AK164" s="6"/>
      <c r="AL164" s="6"/>
      <c r="AM164" s="6"/>
      <c r="AN164" s="6"/>
      <c r="AO164" s="6"/>
      <c r="AP164" s="6"/>
      <c r="AQ164" s="6"/>
      <c r="AR164" s="6"/>
      <c r="AS164" s="6"/>
      <c r="AT164" s="6"/>
      <c r="AU164" s="6"/>
      <c r="AV164" s="6"/>
      <c r="AW164" s="6"/>
      <c r="AY164" s="6"/>
      <c r="AZ164" s="6"/>
      <c r="BA164" s="6"/>
      <c r="BB164" s="6"/>
    </row>
    <row r="165" spans="22:54" ht="12.75" customHeight="1">
      <c r="V165" s="402"/>
      <c r="AB165" s="6"/>
      <c r="AC165" s="6"/>
      <c r="AD165" s="6"/>
      <c r="AE165" s="6"/>
      <c r="AF165" s="6"/>
      <c r="AG165" s="6"/>
      <c r="AH165" s="6"/>
      <c r="AI165" s="6"/>
      <c r="AJ165" s="6"/>
      <c r="AK165" s="6"/>
      <c r="AL165" s="6"/>
      <c r="AM165" s="6"/>
      <c r="AN165" s="6"/>
      <c r="AO165" s="6"/>
      <c r="AP165" s="6"/>
      <c r="AQ165" s="6"/>
      <c r="AR165" s="6"/>
      <c r="AS165" s="6"/>
      <c r="AT165" s="6"/>
      <c r="AU165" s="6"/>
      <c r="AV165" s="6"/>
      <c r="AW165" s="6"/>
      <c r="AY165" s="6"/>
      <c r="AZ165" s="6"/>
      <c r="BA165" s="6"/>
      <c r="BB165" s="6"/>
    </row>
    <row r="166" spans="18:21" ht="12.75" customHeight="1">
      <c r="R166" s="405"/>
      <c r="U166" s="404"/>
    </row>
    <row r="167" spans="18:22" ht="12.75" customHeight="1">
      <c r="R167" s="399"/>
      <c r="U167" s="404"/>
      <c r="V167" s="402"/>
    </row>
    <row r="168" spans="21:22" ht="12.75" customHeight="1">
      <c r="U168" s="404"/>
      <c r="V168" s="402"/>
    </row>
    <row r="169" spans="21:22" ht="12.75" customHeight="1">
      <c r="U169" s="404"/>
      <c r="V169" s="402"/>
    </row>
    <row r="170" spans="21:22" ht="12.75" customHeight="1">
      <c r="U170" s="404"/>
      <c r="V170" s="402"/>
    </row>
    <row r="171" spans="21:22" ht="12.75" customHeight="1">
      <c r="U171" s="404"/>
      <c r="V171" s="402"/>
    </row>
    <row r="172" spans="21:22" ht="12.75" customHeight="1">
      <c r="U172" s="404"/>
      <c r="V172" s="402"/>
    </row>
    <row r="173" spans="21:22" ht="12.75" customHeight="1">
      <c r="U173" s="404"/>
      <c r="V173" s="402"/>
    </row>
    <row r="176" spans="18:21" ht="12.75" customHeight="1">
      <c r="R176" s="405"/>
      <c r="U176" s="404"/>
    </row>
    <row r="177" spans="21:22" ht="12.75" customHeight="1">
      <c r="U177" s="404"/>
      <c r="V177" s="399"/>
    </row>
    <row r="178" spans="21:22" ht="12.75" customHeight="1">
      <c r="U178" s="404"/>
      <c r="V178" s="399"/>
    </row>
    <row r="179" spans="21:22" ht="12.75" customHeight="1">
      <c r="U179" s="404"/>
      <c r="V179" s="399"/>
    </row>
    <row r="180" spans="21:22" ht="12.75" customHeight="1">
      <c r="U180" s="404"/>
      <c r="V180" s="399"/>
    </row>
    <row r="181" spans="21:22" ht="12.75" customHeight="1">
      <c r="U181" s="404"/>
      <c r="V181" s="399"/>
    </row>
    <row r="182" spans="21:22" ht="12.75" customHeight="1">
      <c r="U182" s="404"/>
      <c r="V182" s="399"/>
    </row>
    <row r="183" spans="18:22" ht="12.75" customHeight="1">
      <c r="R183" s="399"/>
      <c r="U183" s="404"/>
      <c r="V183" s="399"/>
    </row>
    <row r="185" ht="12.75" customHeight="1">
      <c r="R185" s="399"/>
    </row>
    <row r="186" spans="18:21" ht="12.75" customHeight="1">
      <c r="R186" s="405"/>
      <c r="U186" s="404"/>
    </row>
    <row r="187" spans="21:22" ht="12.75" customHeight="1">
      <c r="U187" s="404"/>
      <c r="V187" s="399"/>
    </row>
    <row r="188" spans="21:22" ht="12.75" customHeight="1">
      <c r="U188" s="404"/>
      <c r="V188" s="399"/>
    </row>
    <row r="189" spans="21:22" ht="12.75" customHeight="1">
      <c r="U189" s="404"/>
      <c r="V189" s="399"/>
    </row>
    <row r="190" spans="21:22" ht="12.75" customHeight="1">
      <c r="U190" s="404"/>
      <c r="V190" s="399"/>
    </row>
    <row r="191" spans="21:22" ht="12.75" customHeight="1">
      <c r="U191" s="404"/>
      <c r="V191" s="399"/>
    </row>
    <row r="192" spans="21:22" ht="12.75" customHeight="1">
      <c r="U192" s="404"/>
      <c r="V192" s="399"/>
    </row>
    <row r="193" spans="21:22" ht="12.75" customHeight="1">
      <c r="U193" s="404"/>
      <c r="V193" s="399"/>
    </row>
    <row r="194" ht="12.75" customHeight="1">
      <c r="U194" s="399"/>
    </row>
    <row r="195" spans="18:21" ht="12.75" customHeight="1">
      <c r="R195" s="405"/>
      <c r="U195" s="404"/>
    </row>
    <row r="196" spans="21:22" ht="12.75" customHeight="1">
      <c r="U196" s="404"/>
      <c r="V196" s="399"/>
    </row>
    <row r="197" spans="21:22" ht="12.75" customHeight="1">
      <c r="U197" s="404"/>
      <c r="V197" s="399"/>
    </row>
    <row r="198" spans="21:22" ht="12.75" customHeight="1">
      <c r="U198" s="404"/>
      <c r="V198" s="399"/>
    </row>
    <row r="199" spans="21:22" ht="12.75" customHeight="1">
      <c r="U199" s="404"/>
      <c r="V199" s="399"/>
    </row>
    <row r="200" spans="21:22" ht="12.75" customHeight="1">
      <c r="U200" s="404"/>
      <c r="V200" s="399"/>
    </row>
    <row r="201" spans="21:22" ht="12.75" customHeight="1">
      <c r="U201" s="404"/>
      <c r="V201" s="399"/>
    </row>
    <row r="202" spans="21:22" ht="12.75" customHeight="1">
      <c r="U202" s="404"/>
      <c r="V202" s="399"/>
    </row>
    <row r="204" spans="18:21" ht="12.75" customHeight="1">
      <c r="R204" s="405"/>
      <c r="U204" s="404"/>
    </row>
    <row r="205" spans="21:22" ht="12.75" customHeight="1">
      <c r="U205" s="404"/>
      <c r="V205" s="399"/>
    </row>
    <row r="206" spans="21:22" ht="12.75" customHeight="1">
      <c r="U206" s="404"/>
      <c r="V206" s="399"/>
    </row>
    <row r="207" spans="21:22" ht="12.75" customHeight="1">
      <c r="U207" s="404"/>
      <c r="V207" s="399"/>
    </row>
    <row r="208" spans="21:22" ht="12.75" customHeight="1">
      <c r="U208" s="404"/>
      <c r="V208" s="399"/>
    </row>
    <row r="209" spans="21:22" ht="12.75" customHeight="1">
      <c r="U209" s="404"/>
      <c r="V209" s="399"/>
    </row>
    <row r="210" spans="21:22" ht="12.75" customHeight="1">
      <c r="U210" s="404"/>
      <c r="V210" s="399"/>
    </row>
    <row r="211" spans="21:22" ht="12.75" customHeight="1">
      <c r="U211" s="404"/>
      <c r="V211" s="399"/>
    </row>
    <row r="212" spans="21:22" ht="12.75" customHeight="1">
      <c r="U212" s="404"/>
      <c r="V212" s="399"/>
    </row>
    <row r="213" spans="21:22" ht="12.75" customHeight="1">
      <c r="U213" s="404"/>
      <c r="V213" s="399"/>
    </row>
    <row r="214" spans="21:22" ht="12.75" customHeight="1">
      <c r="U214" s="399"/>
      <c r="V214" s="402"/>
    </row>
    <row r="215" spans="21:22" ht="12.75" customHeight="1">
      <c r="U215" s="399"/>
      <c r="V215" s="402"/>
    </row>
    <row r="216" spans="18:22" ht="12.75" customHeight="1">
      <c r="R216" s="405"/>
      <c r="U216" s="399"/>
      <c r="V216" s="402"/>
    </row>
    <row r="217" spans="21:22" ht="12.75" customHeight="1">
      <c r="U217" s="399"/>
      <c r="V217" s="402"/>
    </row>
    <row r="218" spans="21:22" ht="12.75" customHeight="1">
      <c r="U218" s="399"/>
      <c r="V218" s="402"/>
    </row>
    <row r="219" spans="21:22" ht="12.75" customHeight="1">
      <c r="U219" s="399"/>
      <c r="V219" s="402"/>
    </row>
    <row r="220" spans="21:22" ht="12.75" customHeight="1">
      <c r="U220" s="399"/>
      <c r="V220" s="402"/>
    </row>
    <row r="221" spans="21:22" ht="12.75" customHeight="1">
      <c r="U221" s="399"/>
      <c r="V221" s="402"/>
    </row>
    <row r="222" spans="21:22" ht="12.75" customHeight="1">
      <c r="U222" s="404"/>
      <c r="V222" s="399"/>
    </row>
    <row r="223" spans="21:22" ht="12.75" customHeight="1">
      <c r="U223" s="404"/>
      <c r="V223" s="399"/>
    </row>
    <row r="224" spans="21:22" ht="12.75" customHeight="1">
      <c r="U224" s="399"/>
      <c r="V224" s="402"/>
    </row>
    <row r="225" spans="21:22" ht="12.75" customHeight="1">
      <c r="U225" s="399"/>
      <c r="V225" s="402"/>
    </row>
    <row r="226" spans="18:22" ht="12.75" customHeight="1">
      <c r="R226" s="405"/>
      <c r="U226" s="399"/>
      <c r="V226" s="402"/>
    </row>
    <row r="227" spans="21:22" ht="12.75" customHeight="1">
      <c r="U227" s="399"/>
      <c r="V227" s="402"/>
    </row>
    <row r="228" spans="21:22" ht="12.75" customHeight="1">
      <c r="U228" s="399"/>
      <c r="V228" s="402"/>
    </row>
    <row r="229" spans="21:22" ht="12.75" customHeight="1">
      <c r="U229" s="399"/>
      <c r="V229" s="402"/>
    </row>
    <row r="230" spans="21:22" ht="12.75" customHeight="1">
      <c r="U230" s="399"/>
      <c r="V230" s="402"/>
    </row>
    <row r="231" spans="21:22" ht="12.75" customHeight="1">
      <c r="U231" s="399"/>
      <c r="V231" s="402"/>
    </row>
    <row r="232" spans="21:22" ht="12.75" customHeight="1">
      <c r="U232" s="404"/>
      <c r="V232" s="399"/>
    </row>
    <row r="233" spans="21:22" ht="12.75" customHeight="1">
      <c r="U233" s="404"/>
      <c r="V233" s="399"/>
    </row>
    <row r="236" spans="18:21" ht="12.75" customHeight="1">
      <c r="R236" s="405"/>
      <c r="U236" s="404"/>
    </row>
    <row r="237" spans="18:22" ht="12.75" customHeight="1">
      <c r="R237" s="405"/>
      <c r="U237" s="404"/>
      <c r="V237" s="399"/>
    </row>
    <row r="238" spans="18:22" ht="12.75" customHeight="1">
      <c r="R238" s="405"/>
      <c r="U238" s="404"/>
      <c r="V238" s="399"/>
    </row>
    <row r="239" spans="18:22" ht="12.75" customHeight="1">
      <c r="R239" s="405"/>
      <c r="U239" s="404"/>
      <c r="V239" s="399"/>
    </row>
    <row r="240" spans="18:22" ht="12.75" customHeight="1">
      <c r="R240" s="405"/>
      <c r="U240" s="404"/>
      <c r="V240" s="399"/>
    </row>
    <row r="241" spans="18:22" ht="12.75" customHeight="1">
      <c r="R241" s="405"/>
      <c r="U241" s="404"/>
      <c r="V241" s="399"/>
    </row>
    <row r="242" spans="18:22" ht="12.75" customHeight="1">
      <c r="R242" s="405"/>
      <c r="U242" s="404"/>
      <c r="V242" s="399"/>
    </row>
    <row r="243" spans="18:22" ht="12.75" customHeight="1">
      <c r="R243" s="405"/>
      <c r="U243" s="404"/>
      <c r="V243" s="399"/>
    </row>
    <row r="244" ht="12.75" customHeight="1">
      <c r="R244" s="405"/>
    </row>
    <row r="245" ht="12.75" customHeight="1">
      <c r="R245" s="405"/>
    </row>
    <row r="246" spans="18:21" ht="12.75" customHeight="1">
      <c r="R246" s="405"/>
      <c r="U246" s="404"/>
    </row>
    <row r="247" spans="18:22" ht="12.75" customHeight="1">
      <c r="R247" s="405"/>
      <c r="U247" s="404"/>
      <c r="V247" s="399"/>
    </row>
    <row r="248" spans="18:22" ht="12.75" customHeight="1">
      <c r="R248" s="405"/>
      <c r="U248" s="404"/>
      <c r="V248" s="399"/>
    </row>
    <row r="249" spans="18:22" ht="12.75" customHeight="1">
      <c r="R249" s="405"/>
      <c r="U249" s="404"/>
      <c r="V249" s="399"/>
    </row>
    <row r="250" spans="18:22" ht="12.75" customHeight="1">
      <c r="R250" s="405"/>
      <c r="U250" s="404"/>
      <c r="V250" s="399"/>
    </row>
    <row r="251" spans="18:22" ht="12.75" customHeight="1">
      <c r="R251" s="405"/>
      <c r="U251" s="404"/>
      <c r="V251" s="399"/>
    </row>
    <row r="252" spans="18:22" ht="12.75" customHeight="1">
      <c r="R252" s="405"/>
      <c r="U252" s="404"/>
      <c r="V252" s="399"/>
    </row>
    <row r="253" spans="18:22" ht="12.75" customHeight="1">
      <c r="R253" s="405"/>
      <c r="U253" s="404"/>
      <c r="V253" s="399"/>
    </row>
    <row r="254" ht="12.75" customHeight="1">
      <c r="R254" s="405"/>
    </row>
    <row r="255" ht="12.75" customHeight="1">
      <c r="R255" s="405"/>
    </row>
    <row r="256" spans="18:21" ht="12.75" customHeight="1">
      <c r="R256" s="405"/>
      <c r="U256" s="404"/>
    </row>
    <row r="257" spans="18:22" ht="12.75" customHeight="1">
      <c r="R257" s="405"/>
      <c r="U257" s="404"/>
      <c r="V257" s="399"/>
    </row>
    <row r="258" spans="18:22" ht="12.75" customHeight="1">
      <c r="R258" s="405"/>
      <c r="U258" s="404"/>
      <c r="V258" s="399"/>
    </row>
    <row r="259" spans="18:22" ht="12.75" customHeight="1">
      <c r="R259" s="405"/>
      <c r="U259" s="404"/>
      <c r="V259" s="399"/>
    </row>
    <row r="260" spans="18:22" ht="12.75" customHeight="1">
      <c r="R260" s="405"/>
      <c r="U260" s="404"/>
      <c r="V260" s="399"/>
    </row>
    <row r="261" spans="18:22" ht="12.75" customHeight="1">
      <c r="R261" s="405"/>
      <c r="U261" s="404"/>
      <c r="V261" s="399"/>
    </row>
    <row r="262" spans="18:22" ht="12.75" customHeight="1">
      <c r="R262" s="405"/>
      <c r="U262" s="404"/>
      <c r="V262" s="399"/>
    </row>
    <row r="263" spans="18:22" ht="12.75" customHeight="1">
      <c r="R263" s="405"/>
      <c r="U263" s="404"/>
      <c r="V263" s="399"/>
    </row>
    <row r="264" ht="12.75" customHeight="1">
      <c r="R264" s="405"/>
    </row>
    <row r="265" ht="12.75" customHeight="1">
      <c r="R265" s="405"/>
    </row>
    <row r="266" spans="18:21" ht="12.75" customHeight="1">
      <c r="R266" s="405"/>
      <c r="U266" s="404"/>
    </row>
    <row r="267" spans="21:22" ht="12.75" customHeight="1">
      <c r="U267" s="404"/>
      <c r="V267" s="399"/>
    </row>
    <row r="268" spans="21:22" ht="12.75" customHeight="1">
      <c r="U268" s="404"/>
      <c r="V268" s="399"/>
    </row>
    <row r="269" spans="21:22" ht="12.75" customHeight="1">
      <c r="U269" s="404"/>
      <c r="V269" s="399"/>
    </row>
    <row r="270" spans="21:22" ht="12.75" customHeight="1">
      <c r="U270" s="404"/>
      <c r="V270" s="399"/>
    </row>
    <row r="271" spans="21:22" ht="12.75" customHeight="1">
      <c r="U271" s="404"/>
      <c r="V271" s="399"/>
    </row>
    <row r="272" spans="21:22" ht="12.75" customHeight="1">
      <c r="U272" s="404"/>
      <c r="V272" s="399"/>
    </row>
    <row r="273" spans="21:22" ht="12.75" customHeight="1">
      <c r="U273" s="404"/>
      <c r="V273" s="399"/>
    </row>
    <row r="276" spans="18:21" ht="12.75" customHeight="1">
      <c r="R276" s="405"/>
      <c r="U276" s="404"/>
    </row>
    <row r="277" spans="21:22" ht="12.75" customHeight="1">
      <c r="U277" s="404"/>
      <c r="V277" s="399"/>
    </row>
    <row r="278" spans="21:22" ht="12.75" customHeight="1">
      <c r="U278" s="404"/>
      <c r="V278" s="399"/>
    </row>
    <row r="279" spans="21:22" ht="12.75" customHeight="1">
      <c r="U279" s="404"/>
      <c r="V279" s="399"/>
    </row>
    <row r="280" spans="21:22" ht="12.75" customHeight="1">
      <c r="U280" s="404"/>
      <c r="V280" s="399"/>
    </row>
    <row r="281" spans="21:22" ht="12.75" customHeight="1">
      <c r="U281" s="404"/>
      <c r="V281" s="399"/>
    </row>
    <row r="282" spans="21:22" ht="12.75" customHeight="1">
      <c r="U282" s="404"/>
      <c r="V282" s="399"/>
    </row>
    <row r="283" spans="21:22" ht="12.75" customHeight="1">
      <c r="U283" s="404"/>
      <c r="V283" s="399"/>
    </row>
    <row r="285" spans="18:21" ht="12.75" customHeight="1">
      <c r="R285" s="405"/>
      <c r="U285" s="404"/>
    </row>
    <row r="286" spans="21:22" ht="12.75" customHeight="1">
      <c r="U286" s="404"/>
      <c r="V286" s="399"/>
    </row>
    <row r="287" spans="21:22" ht="12.75" customHeight="1">
      <c r="U287" s="404"/>
      <c r="V287" s="399"/>
    </row>
    <row r="288" spans="21:22" ht="12.75" customHeight="1">
      <c r="U288" s="404"/>
      <c r="V288" s="399"/>
    </row>
    <row r="289" spans="21:22" ht="12.75" customHeight="1">
      <c r="U289" s="404"/>
      <c r="V289" s="399"/>
    </row>
    <row r="290" spans="21:22" ht="12.75" customHeight="1">
      <c r="U290" s="404"/>
      <c r="V290" s="399"/>
    </row>
    <row r="291" spans="21:22" ht="12.75" customHeight="1">
      <c r="U291" s="404"/>
      <c r="V291" s="399"/>
    </row>
    <row r="292" spans="21:22" ht="12.75" customHeight="1">
      <c r="U292" s="404"/>
      <c r="V292" s="399"/>
    </row>
    <row r="295" spans="18:21" ht="12.75" customHeight="1">
      <c r="R295" s="405"/>
      <c r="U295" s="404"/>
    </row>
    <row r="296" spans="21:22" ht="12.75" customHeight="1">
      <c r="U296" s="404"/>
      <c r="V296" s="399"/>
    </row>
    <row r="297" spans="21:22" ht="12.75" customHeight="1">
      <c r="U297" s="404"/>
      <c r="V297" s="399"/>
    </row>
    <row r="298" spans="21:22" ht="12.75" customHeight="1">
      <c r="U298" s="404"/>
      <c r="V298" s="399"/>
    </row>
    <row r="299" spans="21:22" ht="12.75" customHeight="1">
      <c r="U299" s="404"/>
      <c r="V299" s="399"/>
    </row>
    <row r="300" spans="21:22" ht="12.75" customHeight="1">
      <c r="U300" s="404"/>
      <c r="V300" s="399"/>
    </row>
    <row r="301" spans="21:22" ht="12.75" customHeight="1">
      <c r="U301" s="404"/>
      <c r="V301" s="399"/>
    </row>
    <row r="302" spans="21:22" ht="12.75" customHeight="1">
      <c r="U302" s="404"/>
      <c r="V302" s="399"/>
    </row>
    <row r="305" ht="12.75" customHeight="1">
      <c r="U305" s="404"/>
    </row>
    <row r="306" spans="21:22" ht="12.75" customHeight="1">
      <c r="U306" s="404"/>
      <c r="V306" s="399"/>
    </row>
    <row r="307" spans="21:22" ht="12.75" customHeight="1">
      <c r="U307" s="404"/>
      <c r="V307" s="399"/>
    </row>
    <row r="308" spans="21:22" ht="12.75" customHeight="1">
      <c r="U308" s="404"/>
      <c r="V308" s="399"/>
    </row>
    <row r="309" spans="21:22" ht="12.75" customHeight="1">
      <c r="U309" s="404"/>
      <c r="V309" s="399"/>
    </row>
    <row r="310" spans="21:22" ht="12.75" customHeight="1">
      <c r="U310" s="404"/>
      <c r="V310" s="399"/>
    </row>
    <row r="311" spans="21:22" ht="12.75" customHeight="1">
      <c r="U311" s="404"/>
      <c r="V311" s="399"/>
    </row>
    <row r="312" spans="21:22" ht="12.75" customHeight="1">
      <c r="U312" s="404"/>
      <c r="V312" s="399"/>
    </row>
    <row r="314" ht="12.75" customHeight="1">
      <c r="U314" s="406"/>
    </row>
    <row r="315" spans="19:20" ht="12.75" customHeight="1">
      <c r="S315" s="404"/>
      <c r="T315" s="406"/>
    </row>
    <row r="316" spans="19:20" ht="12.75" customHeight="1">
      <c r="S316" s="404"/>
      <c r="T316" s="406"/>
    </row>
    <row r="317" spans="19:20" ht="12.75" customHeight="1">
      <c r="S317" s="404"/>
      <c r="T317" s="406"/>
    </row>
    <row r="318" spans="19:20" ht="12.75" customHeight="1">
      <c r="S318" s="404"/>
      <c r="T318" s="406"/>
    </row>
    <row r="319" spans="19:20" ht="12.75" customHeight="1">
      <c r="S319" s="404"/>
      <c r="T319" s="406"/>
    </row>
    <row r="320" spans="19:20" ht="12.75" customHeight="1">
      <c r="S320" s="404"/>
      <c r="T320" s="406"/>
    </row>
    <row r="321" ht="12.75" customHeight="1">
      <c r="S321" s="404"/>
    </row>
    <row r="323" ht="12.75" customHeight="1">
      <c r="U323" s="399"/>
    </row>
    <row r="325" ht="12.75" customHeight="1">
      <c r="U325" s="406"/>
    </row>
    <row r="326" ht="12.75" customHeight="1">
      <c r="U326" s="406"/>
    </row>
    <row r="327" ht="12.75" customHeight="1">
      <c r="U327" s="406"/>
    </row>
    <row r="328" spans="21:22" ht="12.75" customHeight="1">
      <c r="U328" s="406"/>
      <c r="V328" s="407"/>
    </row>
    <row r="329" spans="21:22" ht="12.75" customHeight="1">
      <c r="U329" s="406"/>
      <c r="V329" s="407"/>
    </row>
    <row r="330" spans="21:22" ht="12.75" customHeight="1">
      <c r="U330" s="406"/>
      <c r="V330" s="407"/>
    </row>
    <row r="331" spans="21:22" ht="12.75" customHeight="1">
      <c r="U331" s="406"/>
      <c r="V331" s="407"/>
    </row>
    <row r="332" spans="21:22" ht="12.75" customHeight="1">
      <c r="U332" s="406"/>
      <c r="V332" s="407"/>
    </row>
    <row r="333" spans="21:22" ht="12.75" customHeight="1">
      <c r="U333" s="406"/>
      <c r="V333" s="407"/>
    </row>
    <row r="334" spans="21:22" ht="12.75" customHeight="1">
      <c r="U334" s="406"/>
      <c r="V334" s="407"/>
    </row>
    <row r="336" ht="12.75" customHeight="1">
      <c r="X336" s="406"/>
    </row>
    <row r="337" ht="12.75" customHeight="1">
      <c r="X337" s="406"/>
    </row>
    <row r="338" ht="12.75" customHeight="1">
      <c r="X338" s="406"/>
    </row>
    <row r="339" ht="12.75" customHeight="1">
      <c r="X339" s="406"/>
    </row>
    <row r="340" ht="12.75" customHeight="1">
      <c r="X340" s="406"/>
    </row>
    <row r="341" ht="12.75" customHeight="1">
      <c r="X341" s="406"/>
    </row>
    <row r="342" ht="12.75" customHeight="1">
      <c r="X342" s="406"/>
    </row>
    <row r="343" ht="12.75" customHeight="1">
      <c r="X343" s="406"/>
    </row>
    <row r="344" ht="12.75" customHeight="1">
      <c r="X344" s="406"/>
    </row>
    <row r="345" ht="12.75" customHeight="1">
      <c r="X345" s="406"/>
    </row>
    <row r="346" ht="12.75" customHeight="1">
      <c r="X346" s="406"/>
    </row>
    <row r="347" ht="12.75" customHeight="1">
      <c r="X347" s="406"/>
    </row>
    <row r="348" ht="12.75" customHeight="1" thickBot="1"/>
    <row r="349" spans="19:20" ht="12.75" customHeight="1" thickBot="1">
      <c r="S349" s="408"/>
      <c r="T349" s="409"/>
    </row>
    <row r="350" spans="20:25" ht="12.75" customHeight="1">
      <c r="T350" s="409"/>
      <c r="V350" s="399"/>
      <c r="X350" s="404"/>
      <c r="Y350" s="395"/>
    </row>
    <row r="351" spans="20:25" ht="12.75" customHeight="1">
      <c r="T351" s="409"/>
      <c r="V351" s="399"/>
      <c r="X351" s="404"/>
      <c r="Y351" s="395"/>
    </row>
    <row r="352" spans="20:25" ht="12.75" customHeight="1">
      <c r="T352" s="409"/>
      <c r="V352" s="399"/>
      <c r="X352" s="404"/>
      <c r="Y352" s="395"/>
    </row>
    <row r="353" spans="20:25" ht="12.75" customHeight="1">
      <c r="T353" s="409"/>
      <c r="V353" s="399"/>
      <c r="X353" s="404"/>
      <c r="Y353" s="395"/>
    </row>
    <row r="354" spans="20:25" ht="12.75" customHeight="1">
      <c r="T354" s="409"/>
      <c r="V354" s="399"/>
      <c r="X354" s="404"/>
      <c r="Y354" s="395"/>
    </row>
    <row r="355" spans="20:25" ht="12.75" customHeight="1">
      <c r="T355" s="409"/>
      <c r="V355" s="399"/>
      <c r="X355" s="404"/>
      <c r="Y355" s="395"/>
    </row>
    <row r="356" ht="12.75" customHeight="1">
      <c r="T356" s="409"/>
    </row>
    <row r="357" spans="24:25" ht="12.75" customHeight="1">
      <c r="X357" s="395"/>
      <c r="Y357" s="395"/>
    </row>
    <row r="358" spans="24:25" ht="12.75" customHeight="1">
      <c r="X358" s="395"/>
      <c r="Y358" s="395"/>
    </row>
    <row r="359" spans="24:25" ht="12.75" customHeight="1">
      <c r="X359" s="395"/>
      <c r="Y359" s="395"/>
    </row>
    <row r="360" spans="20:25" ht="12.75" customHeight="1">
      <c r="T360" s="409"/>
      <c r="U360" s="399"/>
      <c r="X360" s="395"/>
      <c r="Y360" s="395"/>
    </row>
    <row r="361" spans="20:25" ht="12.75" customHeight="1">
      <c r="T361" s="409"/>
      <c r="U361" s="399"/>
      <c r="X361" s="395"/>
      <c r="Y361" s="395"/>
    </row>
    <row r="362" spans="20:25" ht="12.75" customHeight="1">
      <c r="T362" s="409"/>
      <c r="U362" s="399"/>
      <c r="X362" s="395"/>
      <c r="Y362" s="395"/>
    </row>
    <row r="363" spans="20:21" ht="12.75" customHeight="1">
      <c r="T363" s="409"/>
      <c r="U363" s="399"/>
    </row>
    <row r="364" spans="20:21" ht="12.75" customHeight="1">
      <c r="T364" s="409"/>
      <c r="U364" s="399"/>
    </row>
    <row r="365" spans="20:23" ht="12.75" customHeight="1">
      <c r="T365" s="409"/>
      <c r="U365" s="399"/>
      <c r="W365" s="410"/>
    </row>
    <row r="366" ht="12.75" customHeight="1">
      <c r="T366" s="409"/>
    </row>
    <row r="372" ht="12.75" customHeight="1">
      <c r="V372" s="410"/>
    </row>
    <row r="374" ht="12.75" customHeight="1" thickBot="1"/>
    <row r="375" ht="12.75" customHeight="1" thickBot="1">
      <c r="V375" s="411"/>
    </row>
  </sheetData>
  <sheetProtection password="C61F" sheet="1"/>
  <autoFilter ref="A18:AA83"/>
  <mergeCells count="134">
    <mergeCell ref="Z83:Z98"/>
    <mergeCell ref="AA83:AA98"/>
    <mergeCell ref="T83:T98"/>
    <mergeCell ref="U83:U98"/>
    <mergeCell ref="V83:V98"/>
    <mergeCell ref="W83:W98"/>
    <mergeCell ref="X83:X98"/>
    <mergeCell ref="Y83:Y98"/>
    <mergeCell ref="N83:N98"/>
    <mergeCell ref="O83:O98"/>
    <mergeCell ref="P83:P98"/>
    <mergeCell ref="Q83:Q98"/>
    <mergeCell ref="R83:R98"/>
    <mergeCell ref="S83:S98"/>
    <mergeCell ref="H83:H98"/>
    <mergeCell ref="I83:I98"/>
    <mergeCell ref="J83:J98"/>
    <mergeCell ref="K83:K98"/>
    <mergeCell ref="L83:L98"/>
    <mergeCell ref="M83:M98"/>
    <mergeCell ref="V67:V82"/>
    <mergeCell ref="W67:W82"/>
    <mergeCell ref="X67:X82"/>
    <mergeCell ref="Y67:Y82"/>
    <mergeCell ref="Z67:Z82"/>
    <mergeCell ref="AA67:AA82"/>
    <mergeCell ref="P67:P82"/>
    <mergeCell ref="Q67:Q82"/>
    <mergeCell ref="R67:R82"/>
    <mergeCell ref="S67:S82"/>
    <mergeCell ref="T67:T82"/>
    <mergeCell ref="U67:U82"/>
    <mergeCell ref="Z51:Z66"/>
    <mergeCell ref="AA51:AA66"/>
    <mergeCell ref="H67:H82"/>
    <mergeCell ref="I67:I82"/>
    <mergeCell ref="J67:J82"/>
    <mergeCell ref="K67:K82"/>
    <mergeCell ref="L67:L82"/>
    <mergeCell ref="M67:M82"/>
    <mergeCell ref="N67:N82"/>
    <mergeCell ref="O67:O82"/>
    <mergeCell ref="T51:T66"/>
    <mergeCell ref="U51:U66"/>
    <mergeCell ref="V51:V66"/>
    <mergeCell ref="W51:W66"/>
    <mergeCell ref="X51:X66"/>
    <mergeCell ref="Y51:Y66"/>
    <mergeCell ref="N51:N66"/>
    <mergeCell ref="O51:O66"/>
    <mergeCell ref="P51:P66"/>
    <mergeCell ref="Q51:Q66"/>
    <mergeCell ref="R51:R66"/>
    <mergeCell ref="S51:S66"/>
    <mergeCell ref="H51:H66"/>
    <mergeCell ref="I51:I66"/>
    <mergeCell ref="J51:J66"/>
    <mergeCell ref="K51:K66"/>
    <mergeCell ref="L51:L66"/>
    <mergeCell ref="M51:M66"/>
    <mergeCell ref="V35:V50"/>
    <mergeCell ref="W35:W50"/>
    <mergeCell ref="X35:X50"/>
    <mergeCell ref="Y35:Y50"/>
    <mergeCell ref="Z35:Z50"/>
    <mergeCell ref="AA35:AA50"/>
    <mergeCell ref="P35:P50"/>
    <mergeCell ref="Q35:Q50"/>
    <mergeCell ref="R35:R50"/>
    <mergeCell ref="S35:S50"/>
    <mergeCell ref="T35:T50"/>
    <mergeCell ref="U35:U50"/>
    <mergeCell ref="Z19:Z34"/>
    <mergeCell ref="AA19:AA34"/>
    <mergeCell ref="H35:H50"/>
    <mergeCell ref="I35:I50"/>
    <mergeCell ref="J35:J50"/>
    <mergeCell ref="K35:K50"/>
    <mergeCell ref="L35:L50"/>
    <mergeCell ref="M35:M50"/>
    <mergeCell ref="N35:N50"/>
    <mergeCell ref="O35:O50"/>
    <mergeCell ref="T19:T34"/>
    <mergeCell ref="U19:U34"/>
    <mergeCell ref="V19:V34"/>
    <mergeCell ref="W19:W34"/>
    <mergeCell ref="X19:X34"/>
    <mergeCell ref="Y19:Y34"/>
    <mergeCell ref="N19:N34"/>
    <mergeCell ref="O19:O34"/>
    <mergeCell ref="P19:P34"/>
    <mergeCell ref="Q19:Q34"/>
    <mergeCell ref="R19:R34"/>
    <mergeCell ref="S19:S34"/>
    <mergeCell ref="H19:H34"/>
    <mergeCell ref="I19:I34"/>
    <mergeCell ref="J19:J34"/>
    <mergeCell ref="K19:K34"/>
    <mergeCell ref="L19:L34"/>
    <mergeCell ref="M19:M34"/>
    <mergeCell ref="AO17:AP17"/>
    <mergeCell ref="AQ17:AR17"/>
    <mergeCell ref="AS17:AT17"/>
    <mergeCell ref="BB17:BC17"/>
    <mergeCell ref="BD17:BE17"/>
    <mergeCell ref="BF17:BG17"/>
    <mergeCell ref="AC17:AD17"/>
    <mergeCell ref="AE17:AF17"/>
    <mergeCell ref="AG17:AH17"/>
    <mergeCell ref="AI17:AJ17"/>
    <mergeCell ref="AK17:AL17"/>
    <mergeCell ref="AM17:AN17"/>
    <mergeCell ref="W17:W18"/>
    <mergeCell ref="X17:X18"/>
    <mergeCell ref="Y17:Y18"/>
    <mergeCell ref="Z17:Z18"/>
    <mergeCell ref="AA17:AA18"/>
    <mergeCell ref="AB17:AB18"/>
    <mergeCell ref="AK1:AN8"/>
    <mergeCell ref="AO1:AS8"/>
    <mergeCell ref="G17:G18"/>
    <mergeCell ref="H17:H18"/>
    <mergeCell ref="I17:I18"/>
    <mergeCell ref="J17:L17"/>
    <mergeCell ref="O17:P17"/>
    <mergeCell ref="Q17:R17"/>
    <mergeCell ref="S17:T17"/>
    <mergeCell ref="U17:V17"/>
    <mergeCell ref="A1:D8"/>
    <mergeCell ref="E1:N8"/>
    <mergeCell ref="O1:R8"/>
    <mergeCell ref="S1:U8"/>
    <mergeCell ref="W1:Y8"/>
    <mergeCell ref="Z1:AJ8"/>
  </mergeCells>
  <conditionalFormatting sqref="Q19:V98">
    <cfRule type="cellIs" priority="2" dxfId="8" operator="notEqual" stopIfTrue="1">
      <formula>BB19</formula>
    </cfRule>
  </conditionalFormatting>
  <conditionalFormatting sqref="Q99:T99 BB98:BG98 BB100">
    <cfRule type="cellIs" priority="1" dxfId="9" operator="notEqual" stopIfTrue="1">
      <formula>#REF!</formula>
    </cfRule>
  </conditionalFormatting>
  <dataValidations count="1">
    <dataValidation type="whole" allowBlank="1" showInputMessage="1" showErrorMessage="1" sqref="AC19:AT98">
      <formula1>0</formula1>
      <formula2>99999999999</formula2>
    </dataValidation>
  </dataValidations>
  <printOptions horizontalCentered="1" verticalCentered="1"/>
  <pageMargins left="0.2362204724409449" right="0.15748031496062992" top="0.7480314960629921" bottom="0.68" header="0.31496062992125984" footer="0.73"/>
  <pageSetup orientation="landscape" paperSize="14" scale="80"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F46"/>
  <sheetViews>
    <sheetView zoomScale="85" zoomScaleNormal="85" zoomScalePageLayoutView="0" workbookViewId="0" topLeftCell="A10">
      <selection activeCell="F17" sqref="F17"/>
    </sheetView>
  </sheetViews>
  <sheetFormatPr defaultColWidth="11.421875" defaultRowHeight="14.25" customHeight="1" outlineLevelRow="2"/>
  <cols>
    <col min="1" max="1" width="4.140625" style="5" customWidth="1"/>
    <col min="2" max="2" width="5.7109375" style="5" customWidth="1"/>
    <col min="3" max="3" width="6.7109375" style="5" customWidth="1"/>
    <col min="4" max="4" width="16.8515625" style="5" customWidth="1"/>
    <col min="5" max="5" width="6.8515625" style="5" customWidth="1"/>
    <col min="6" max="6" width="38.00390625" style="5" customWidth="1"/>
    <col min="7" max="7" width="11.421875" style="5" customWidth="1"/>
    <col min="8" max="8" width="9.00390625" style="5" customWidth="1"/>
    <col min="9" max="9" width="10.28125" style="5" customWidth="1"/>
    <col min="10" max="10" width="6.7109375" style="5" customWidth="1"/>
    <col min="11" max="11" width="32.7109375" style="415" customWidth="1"/>
    <col min="12" max="12" width="14.28125" style="415" customWidth="1"/>
    <col min="13" max="13" width="19.140625" style="416" customWidth="1"/>
    <col min="14" max="14" width="21.57421875" style="5" customWidth="1"/>
    <col min="15" max="15" width="21.140625" style="5" customWidth="1"/>
    <col min="16" max="16" width="19.00390625" style="5" customWidth="1"/>
    <col min="17" max="17" width="19.28125" style="5" customWidth="1"/>
    <col min="18" max="18" width="18.00390625" style="5" customWidth="1"/>
    <col min="19" max="19" width="18.8515625" style="5" customWidth="1"/>
    <col min="20" max="20" width="50.7109375" style="5" customWidth="1"/>
    <col min="21" max="21" width="52.7109375" style="5" customWidth="1"/>
    <col min="22" max="22" width="22.00390625" style="5" customWidth="1"/>
    <col min="23" max="23" width="19.8515625" style="5" customWidth="1"/>
    <col min="24" max="24" width="9.7109375" style="5" customWidth="1"/>
    <col min="25" max="25" width="15.7109375" style="5" customWidth="1"/>
    <col min="26" max="26" width="17.28125" style="5" customWidth="1"/>
    <col min="27" max="27" width="9.7109375" style="5" customWidth="1"/>
    <col min="28" max="28" width="20.140625" style="5" customWidth="1"/>
    <col min="29" max="29" width="23.421875" style="5" customWidth="1"/>
    <col min="30" max="30" width="9.7109375" style="5" customWidth="1"/>
    <col min="31" max="31" width="15.7109375" style="5" customWidth="1"/>
    <col min="32" max="32" width="16.57421875" style="5" customWidth="1"/>
    <col min="33" max="33" width="9.7109375" style="5" customWidth="1"/>
    <col min="34" max="34" width="22.00390625" style="5" customWidth="1"/>
    <col min="35" max="35" width="16.421875" style="5" customWidth="1"/>
    <col min="36" max="36" width="9.7109375" style="5" customWidth="1"/>
    <col min="37" max="37" width="15.7109375" style="5" customWidth="1"/>
    <col min="38" max="38" width="16.140625" style="5" customWidth="1"/>
    <col min="39" max="39" width="9.7109375" style="5" customWidth="1"/>
    <col min="40" max="40" width="20.421875" style="5" customWidth="1"/>
    <col min="41" max="41" width="16.8515625" style="5" customWidth="1"/>
    <col min="42" max="42" width="9.7109375" style="5" customWidth="1"/>
    <col min="43" max="43" width="15.7109375" style="5" customWidth="1"/>
    <col min="44" max="44" width="16.8515625" style="5" customWidth="1"/>
    <col min="45" max="45" width="9.7109375" style="5" customWidth="1"/>
    <col min="46" max="46" width="18.00390625" style="5" customWidth="1"/>
    <col min="47" max="47" width="15.00390625" style="5" customWidth="1"/>
    <col min="48" max="51" width="11.421875" style="5" customWidth="1"/>
    <col min="52" max="52" width="19.140625" style="5" customWidth="1"/>
    <col min="53" max="53" width="18.00390625" style="5" customWidth="1"/>
    <col min="54" max="54" width="16.7109375" style="5" customWidth="1"/>
    <col min="55" max="55" width="20.00390625" style="230" customWidth="1"/>
    <col min="56" max="56" width="19.8515625" style="5" customWidth="1"/>
    <col min="57" max="57" width="11.421875" style="5" customWidth="1"/>
    <col min="58" max="58" width="18.8515625" style="5" customWidth="1"/>
    <col min="59" max="16384" width="11.421875" style="5" customWidth="1"/>
  </cols>
  <sheetData>
    <row r="1" spans="1:55" s="195" customFormat="1" ht="14.25" customHeight="1">
      <c r="A1" s="188"/>
      <c r="B1" s="189"/>
      <c r="C1" s="191"/>
      <c r="D1" s="192" t="s">
        <v>248</v>
      </c>
      <c r="E1" s="193"/>
      <c r="F1" s="193"/>
      <c r="G1" s="193"/>
      <c r="H1" s="193"/>
      <c r="I1" s="194"/>
      <c r="J1" s="185" t="s">
        <v>162</v>
      </c>
      <c r="K1" s="186"/>
      <c r="L1" s="186"/>
      <c r="M1" s="187"/>
      <c r="N1" s="192"/>
      <c r="O1" s="194"/>
      <c r="P1" s="192"/>
      <c r="Q1" s="193"/>
      <c r="R1" s="194"/>
      <c r="S1" s="210" t="s">
        <v>249</v>
      </c>
      <c r="T1" s="211"/>
      <c r="U1" s="211"/>
      <c r="V1" s="211"/>
      <c r="W1" s="211"/>
      <c r="X1" s="211"/>
      <c r="Y1" s="211"/>
      <c r="Z1" s="211"/>
      <c r="AA1" s="212"/>
      <c r="AB1" s="185" t="s">
        <v>162</v>
      </c>
      <c r="AC1" s="186"/>
      <c r="AD1" s="186"/>
      <c r="AE1" s="187"/>
      <c r="AF1" s="412"/>
      <c r="AG1" s="412"/>
      <c r="AH1" s="192"/>
      <c r="AI1" s="193"/>
      <c r="AJ1" s="194"/>
      <c r="AK1" s="210" t="s">
        <v>250</v>
      </c>
      <c r="AL1" s="211"/>
      <c r="AM1" s="211"/>
      <c r="AN1" s="211"/>
      <c r="AO1" s="211"/>
      <c r="AP1" s="211"/>
      <c r="AQ1" s="211"/>
      <c r="AR1" s="212"/>
      <c r="AS1" s="185" t="s">
        <v>162</v>
      </c>
      <c r="AT1" s="186"/>
      <c r="AU1" s="186"/>
      <c r="AV1" s="187"/>
      <c r="AW1" s="188"/>
      <c r="AX1" s="189"/>
      <c r="AY1" s="191"/>
      <c r="BC1" s="196"/>
    </row>
    <row r="2" spans="1:55" s="195" customFormat="1" ht="14.25" customHeight="1">
      <c r="A2" s="206"/>
      <c r="B2" s="207"/>
      <c r="C2" s="209"/>
      <c r="D2" s="210"/>
      <c r="E2" s="211"/>
      <c r="F2" s="211"/>
      <c r="G2" s="211"/>
      <c r="H2" s="211"/>
      <c r="I2" s="212"/>
      <c r="J2" s="203"/>
      <c r="K2" s="204"/>
      <c r="L2" s="204"/>
      <c r="M2" s="205"/>
      <c r="N2" s="210"/>
      <c r="O2" s="212"/>
      <c r="P2" s="210"/>
      <c r="Q2" s="211"/>
      <c r="R2" s="212"/>
      <c r="S2" s="210"/>
      <c r="T2" s="211"/>
      <c r="U2" s="211"/>
      <c r="V2" s="211"/>
      <c r="W2" s="211"/>
      <c r="X2" s="211"/>
      <c r="Y2" s="211"/>
      <c r="Z2" s="211"/>
      <c r="AA2" s="212"/>
      <c r="AB2" s="203"/>
      <c r="AC2" s="204"/>
      <c r="AD2" s="204"/>
      <c r="AE2" s="205"/>
      <c r="AF2" s="413"/>
      <c r="AG2" s="413"/>
      <c r="AH2" s="210"/>
      <c r="AI2" s="211"/>
      <c r="AJ2" s="212"/>
      <c r="AK2" s="210"/>
      <c r="AL2" s="211"/>
      <c r="AM2" s="211"/>
      <c r="AN2" s="211"/>
      <c r="AO2" s="211"/>
      <c r="AP2" s="211"/>
      <c r="AQ2" s="211"/>
      <c r="AR2" s="212"/>
      <c r="AS2" s="203"/>
      <c r="AT2" s="204"/>
      <c r="AU2" s="204"/>
      <c r="AV2" s="205"/>
      <c r="AW2" s="206"/>
      <c r="AX2" s="207"/>
      <c r="AY2" s="209"/>
      <c r="BC2" s="196"/>
    </row>
    <row r="3" spans="1:55" s="195" customFormat="1" ht="14.25" customHeight="1">
      <c r="A3" s="206"/>
      <c r="B3" s="207"/>
      <c r="C3" s="209"/>
      <c r="D3" s="210"/>
      <c r="E3" s="211"/>
      <c r="F3" s="211"/>
      <c r="G3" s="211"/>
      <c r="H3" s="211"/>
      <c r="I3" s="212"/>
      <c r="J3" s="203"/>
      <c r="K3" s="204"/>
      <c r="L3" s="204"/>
      <c r="M3" s="205"/>
      <c r="N3" s="210"/>
      <c r="O3" s="212"/>
      <c r="P3" s="210"/>
      <c r="Q3" s="211"/>
      <c r="R3" s="212"/>
      <c r="S3" s="210"/>
      <c r="T3" s="211"/>
      <c r="U3" s="211"/>
      <c r="V3" s="211"/>
      <c r="W3" s="211"/>
      <c r="X3" s="211"/>
      <c r="Y3" s="211"/>
      <c r="Z3" s="211"/>
      <c r="AA3" s="212"/>
      <c r="AB3" s="203"/>
      <c r="AC3" s="204"/>
      <c r="AD3" s="204"/>
      <c r="AE3" s="205"/>
      <c r="AF3" s="413"/>
      <c r="AG3" s="413"/>
      <c r="AH3" s="210"/>
      <c r="AI3" s="211"/>
      <c r="AJ3" s="212"/>
      <c r="AK3" s="210"/>
      <c r="AL3" s="211"/>
      <c r="AM3" s="211"/>
      <c r="AN3" s="211"/>
      <c r="AO3" s="211"/>
      <c r="AP3" s="211"/>
      <c r="AQ3" s="211"/>
      <c r="AR3" s="212"/>
      <c r="AS3" s="203"/>
      <c r="AT3" s="204"/>
      <c r="AU3" s="204"/>
      <c r="AV3" s="205"/>
      <c r="AW3" s="206"/>
      <c r="AX3" s="207"/>
      <c r="AY3" s="209"/>
      <c r="BC3" s="196"/>
    </row>
    <row r="4" spans="1:55" s="195" customFormat="1" ht="14.25" customHeight="1">
      <c r="A4" s="206"/>
      <c r="B4" s="207"/>
      <c r="C4" s="209"/>
      <c r="D4" s="210"/>
      <c r="E4" s="211"/>
      <c r="F4" s="211"/>
      <c r="G4" s="211"/>
      <c r="H4" s="211"/>
      <c r="I4" s="212"/>
      <c r="J4" s="203"/>
      <c r="K4" s="204"/>
      <c r="L4" s="204"/>
      <c r="M4" s="205"/>
      <c r="N4" s="210"/>
      <c r="O4" s="212"/>
      <c r="P4" s="210"/>
      <c r="Q4" s="211"/>
      <c r="R4" s="212"/>
      <c r="S4" s="210"/>
      <c r="T4" s="211"/>
      <c r="U4" s="211"/>
      <c r="V4" s="211"/>
      <c r="W4" s="211"/>
      <c r="X4" s="211"/>
      <c r="Y4" s="211"/>
      <c r="Z4" s="211"/>
      <c r="AA4" s="212"/>
      <c r="AB4" s="203"/>
      <c r="AC4" s="204"/>
      <c r="AD4" s="204"/>
      <c r="AE4" s="205"/>
      <c r="AF4" s="413"/>
      <c r="AG4" s="413"/>
      <c r="AH4" s="210"/>
      <c r="AI4" s="211"/>
      <c r="AJ4" s="212"/>
      <c r="AK4" s="210"/>
      <c r="AL4" s="211"/>
      <c r="AM4" s="211"/>
      <c r="AN4" s="211"/>
      <c r="AO4" s="211"/>
      <c r="AP4" s="211"/>
      <c r="AQ4" s="211"/>
      <c r="AR4" s="212"/>
      <c r="AS4" s="203"/>
      <c r="AT4" s="204"/>
      <c r="AU4" s="204"/>
      <c r="AV4" s="205"/>
      <c r="AW4" s="206"/>
      <c r="AX4" s="207"/>
      <c r="AY4" s="209"/>
      <c r="BC4" s="196"/>
    </row>
    <row r="5" spans="1:55" s="195" customFormat="1" ht="14.25" customHeight="1">
      <c r="A5" s="206"/>
      <c r="B5" s="207"/>
      <c r="C5" s="209"/>
      <c r="D5" s="210"/>
      <c r="E5" s="211"/>
      <c r="F5" s="211"/>
      <c r="G5" s="211"/>
      <c r="H5" s="211"/>
      <c r="I5" s="212"/>
      <c r="J5" s="203"/>
      <c r="K5" s="204"/>
      <c r="L5" s="204"/>
      <c r="M5" s="205"/>
      <c r="N5" s="210"/>
      <c r="O5" s="212"/>
      <c r="P5" s="210"/>
      <c r="Q5" s="211"/>
      <c r="R5" s="212"/>
      <c r="S5" s="210"/>
      <c r="T5" s="211"/>
      <c r="U5" s="211"/>
      <c r="V5" s="211"/>
      <c r="W5" s="211"/>
      <c r="X5" s="211"/>
      <c r="Y5" s="211"/>
      <c r="Z5" s="211"/>
      <c r="AA5" s="212"/>
      <c r="AB5" s="203"/>
      <c r="AC5" s="204"/>
      <c r="AD5" s="204"/>
      <c r="AE5" s="205"/>
      <c r="AF5" s="413"/>
      <c r="AG5" s="413"/>
      <c r="AH5" s="210"/>
      <c r="AI5" s="211"/>
      <c r="AJ5" s="212"/>
      <c r="AK5" s="210"/>
      <c r="AL5" s="211"/>
      <c r="AM5" s="211"/>
      <c r="AN5" s="211"/>
      <c r="AO5" s="211"/>
      <c r="AP5" s="211"/>
      <c r="AQ5" s="211"/>
      <c r="AR5" s="212"/>
      <c r="AS5" s="203"/>
      <c r="AT5" s="204"/>
      <c r="AU5" s="204"/>
      <c r="AV5" s="205"/>
      <c r="AW5" s="206"/>
      <c r="AX5" s="207"/>
      <c r="AY5" s="209"/>
      <c r="BC5" s="196"/>
    </row>
    <row r="6" spans="1:55" s="195" customFormat="1" ht="14.25" customHeight="1">
      <c r="A6" s="206"/>
      <c r="B6" s="207"/>
      <c r="C6" s="209"/>
      <c r="D6" s="210"/>
      <c r="E6" s="211"/>
      <c r="F6" s="211"/>
      <c r="G6" s="211"/>
      <c r="H6" s="211"/>
      <c r="I6" s="212"/>
      <c r="J6" s="203"/>
      <c r="K6" s="204"/>
      <c r="L6" s="204"/>
      <c r="M6" s="205"/>
      <c r="N6" s="210"/>
      <c r="O6" s="212"/>
      <c r="P6" s="210"/>
      <c r="Q6" s="211"/>
      <c r="R6" s="212"/>
      <c r="S6" s="210"/>
      <c r="T6" s="211"/>
      <c r="U6" s="211"/>
      <c r="V6" s="211"/>
      <c r="W6" s="211"/>
      <c r="X6" s="211"/>
      <c r="Y6" s="211"/>
      <c r="Z6" s="211"/>
      <c r="AA6" s="212"/>
      <c r="AB6" s="203"/>
      <c r="AC6" s="204"/>
      <c r="AD6" s="204"/>
      <c r="AE6" s="205"/>
      <c r="AF6" s="413"/>
      <c r="AG6" s="413"/>
      <c r="AH6" s="210"/>
      <c r="AI6" s="211"/>
      <c r="AJ6" s="212"/>
      <c r="AK6" s="210"/>
      <c r="AL6" s="211"/>
      <c r="AM6" s="211"/>
      <c r="AN6" s="211"/>
      <c r="AO6" s="211"/>
      <c r="AP6" s="211"/>
      <c r="AQ6" s="211"/>
      <c r="AR6" s="212"/>
      <c r="AS6" s="203"/>
      <c r="AT6" s="204"/>
      <c r="AU6" s="204"/>
      <c r="AV6" s="205"/>
      <c r="AW6" s="206"/>
      <c r="AX6" s="207"/>
      <c r="AY6" s="209"/>
      <c r="BC6" s="196"/>
    </row>
    <row r="7" spans="1:55" s="195" customFormat="1" ht="14.25" customHeight="1">
      <c r="A7" s="206"/>
      <c r="B7" s="207"/>
      <c r="C7" s="209"/>
      <c r="D7" s="210"/>
      <c r="E7" s="211"/>
      <c r="F7" s="211"/>
      <c r="G7" s="211"/>
      <c r="H7" s="211"/>
      <c r="I7" s="212"/>
      <c r="J7" s="203"/>
      <c r="K7" s="204"/>
      <c r="L7" s="204"/>
      <c r="M7" s="205"/>
      <c r="N7" s="210"/>
      <c r="O7" s="212"/>
      <c r="P7" s="210"/>
      <c r="Q7" s="211"/>
      <c r="R7" s="212"/>
      <c r="S7" s="210"/>
      <c r="T7" s="211"/>
      <c r="U7" s="211"/>
      <c r="V7" s="211"/>
      <c r="W7" s="211"/>
      <c r="X7" s="211"/>
      <c r="Y7" s="211"/>
      <c r="Z7" s="211"/>
      <c r="AA7" s="212"/>
      <c r="AB7" s="203"/>
      <c r="AC7" s="204"/>
      <c r="AD7" s="204"/>
      <c r="AE7" s="205"/>
      <c r="AF7" s="413"/>
      <c r="AG7" s="413"/>
      <c r="AH7" s="210"/>
      <c r="AI7" s="211"/>
      <c r="AJ7" s="212"/>
      <c r="AK7" s="210"/>
      <c r="AL7" s="211"/>
      <c r="AM7" s="211"/>
      <c r="AN7" s="211"/>
      <c r="AO7" s="211"/>
      <c r="AP7" s="211"/>
      <c r="AQ7" s="211"/>
      <c r="AR7" s="212"/>
      <c r="AS7" s="203"/>
      <c r="AT7" s="204"/>
      <c r="AU7" s="204"/>
      <c r="AV7" s="205"/>
      <c r="AW7" s="206"/>
      <c r="AX7" s="207"/>
      <c r="AY7" s="209"/>
      <c r="BC7" s="196"/>
    </row>
    <row r="8" spans="1:55" s="195" customFormat="1" ht="14.25" customHeight="1" thickBot="1">
      <c r="A8" s="222"/>
      <c r="B8" s="223"/>
      <c r="C8" s="225"/>
      <c r="D8" s="226"/>
      <c r="E8" s="227"/>
      <c r="F8" s="227"/>
      <c r="G8" s="227"/>
      <c r="H8" s="227"/>
      <c r="I8" s="228"/>
      <c r="J8" s="219"/>
      <c r="K8" s="220"/>
      <c r="L8" s="220"/>
      <c r="M8" s="221"/>
      <c r="N8" s="226"/>
      <c r="O8" s="228"/>
      <c r="P8" s="226"/>
      <c r="Q8" s="227"/>
      <c r="R8" s="228"/>
      <c r="S8" s="226"/>
      <c r="T8" s="227"/>
      <c r="U8" s="227"/>
      <c r="V8" s="227"/>
      <c r="W8" s="227"/>
      <c r="X8" s="227"/>
      <c r="Y8" s="227"/>
      <c r="Z8" s="227"/>
      <c r="AA8" s="228"/>
      <c r="AB8" s="219"/>
      <c r="AC8" s="220"/>
      <c r="AD8" s="220"/>
      <c r="AE8" s="221"/>
      <c r="AF8" s="414"/>
      <c r="AG8" s="414"/>
      <c r="AH8" s="226"/>
      <c r="AI8" s="227"/>
      <c r="AJ8" s="228"/>
      <c r="AK8" s="226"/>
      <c r="AL8" s="227"/>
      <c r="AM8" s="227"/>
      <c r="AN8" s="227"/>
      <c r="AO8" s="227"/>
      <c r="AP8" s="227"/>
      <c r="AQ8" s="227"/>
      <c r="AR8" s="228"/>
      <c r="AS8" s="219"/>
      <c r="AT8" s="220"/>
      <c r="AU8" s="220"/>
      <c r="AV8" s="221"/>
      <c r="AW8" s="222"/>
      <c r="AX8" s="223"/>
      <c r="AY8" s="225"/>
      <c r="BC8" s="196"/>
    </row>
    <row r="13" spans="6:10" ht="20.25" customHeight="1">
      <c r="F13" s="2" t="s">
        <v>3</v>
      </c>
      <c r="G13" s="2"/>
      <c r="H13" s="2"/>
      <c r="I13" s="2"/>
      <c r="J13" s="2"/>
    </row>
    <row r="14" spans="2:51" ht="28.5" customHeight="1">
      <c r="B14" s="231" t="s">
        <v>251</v>
      </c>
      <c r="C14" s="417" t="s">
        <v>252</v>
      </c>
      <c r="D14" s="418"/>
      <c r="E14" s="232" t="s">
        <v>253</v>
      </c>
      <c r="F14" s="232" t="s">
        <v>8</v>
      </c>
      <c r="G14" s="176" t="s">
        <v>105</v>
      </c>
      <c r="H14" s="160"/>
      <c r="I14" s="161"/>
      <c r="J14" s="419"/>
      <c r="K14" s="420"/>
      <c r="L14" s="421" t="s">
        <v>0</v>
      </c>
      <c r="M14" s="421"/>
      <c r="N14" s="159" t="s">
        <v>114</v>
      </c>
      <c r="O14" s="159"/>
      <c r="P14" s="159" t="s">
        <v>115</v>
      </c>
      <c r="Q14" s="159"/>
      <c r="R14" s="159" t="s">
        <v>109</v>
      </c>
      <c r="S14" s="159"/>
      <c r="T14" s="150" t="s">
        <v>1</v>
      </c>
      <c r="U14" s="150" t="s">
        <v>2</v>
      </c>
      <c r="V14" s="422" t="s">
        <v>254</v>
      </c>
      <c r="W14" s="423"/>
      <c r="X14" s="424"/>
      <c r="Y14" s="232" t="s">
        <v>255</v>
      </c>
      <c r="Z14" s="232"/>
      <c r="AA14" s="232"/>
      <c r="AB14" s="232" t="s">
        <v>256</v>
      </c>
      <c r="AC14" s="232"/>
      <c r="AD14" s="232"/>
      <c r="AE14" s="232" t="s">
        <v>257</v>
      </c>
      <c r="AF14" s="232"/>
      <c r="AG14" s="232"/>
      <c r="AH14" s="176" t="s">
        <v>258</v>
      </c>
      <c r="AI14" s="160"/>
      <c r="AJ14" s="161"/>
      <c r="AK14" s="176" t="s">
        <v>259</v>
      </c>
      <c r="AL14" s="160"/>
      <c r="AM14" s="161"/>
      <c r="AN14" s="176" t="s">
        <v>260</v>
      </c>
      <c r="AO14" s="160"/>
      <c r="AP14" s="161"/>
      <c r="AQ14" s="176" t="s">
        <v>261</v>
      </c>
      <c r="AR14" s="160"/>
      <c r="AS14" s="161"/>
      <c r="AT14" s="176" t="s">
        <v>262</v>
      </c>
      <c r="AU14" s="160"/>
      <c r="AV14" s="161"/>
      <c r="AW14" s="176" t="s">
        <v>263</v>
      </c>
      <c r="AX14" s="160"/>
      <c r="AY14" s="161"/>
    </row>
    <row r="15" spans="1:51" ht="36.75" customHeight="1">
      <c r="A15" s="1" t="s">
        <v>184</v>
      </c>
      <c r="B15" s="235"/>
      <c r="C15" s="425"/>
      <c r="D15" s="418" t="s">
        <v>9</v>
      </c>
      <c r="E15" s="232"/>
      <c r="F15" s="232"/>
      <c r="G15" s="4" t="s">
        <v>4</v>
      </c>
      <c r="H15" s="4" t="s">
        <v>5</v>
      </c>
      <c r="I15" s="4" t="s">
        <v>6</v>
      </c>
      <c r="J15" s="4" t="s">
        <v>106</v>
      </c>
      <c r="K15" s="426" t="s">
        <v>7</v>
      </c>
      <c r="L15" s="426" t="s">
        <v>71</v>
      </c>
      <c r="M15" s="426" t="s">
        <v>72</v>
      </c>
      <c r="N15" s="427" t="s">
        <v>118</v>
      </c>
      <c r="O15" s="427" t="s">
        <v>119</v>
      </c>
      <c r="P15" s="3" t="s">
        <v>120</v>
      </c>
      <c r="Q15" s="3" t="s">
        <v>121</v>
      </c>
      <c r="R15" s="3" t="s">
        <v>116</v>
      </c>
      <c r="S15" s="3" t="s">
        <v>121</v>
      </c>
      <c r="T15" s="150"/>
      <c r="U15" s="150"/>
      <c r="V15" s="3" t="s">
        <v>264</v>
      </c>
      <c r="W15" s="3" t="s">
        <v>265</v>
      </c>
      <c r="X15" s="3" t="s">
        <v>266</v>
      </c>
      <c r="Y15" s="3" t="s">
        <v>264</v>
      </c>
      <c r="Z15" s="3" t="s">
        <v>265</v>
      </c>
      <c r="AA15" s="3" t="s">
        <v>266</v>
      </c>
      <c r="AB15" s="3" t="s">
        <v>264</v>
      </c>
      <c r="AC15" s="3" t="s">
        <v>265</v>
      </c>
      <c r="AD15" s="3" t="s">
        <v>266</v>
      </c>
      <c r="AE15" s="3" t="s">
        <v>264</v>
      </c>
      <c r="AF15" s="3" t="s">
        <v>265</v>
      </c>
      <c r="AG15" s="3" t="s">
        <v>266</v>
      </c>
      <c r="AH15" s="3" t="s">
        <v>264</v>
      </c>
      <c r="AI15" s="3" t="s">
        <v>265</v>
      </c>
      <c r="AJ15" s="3" t="s">
        <v>266</v>
      </c>
      <c r="AK15" s="3" t="s">
        <v>264</v>
      </c>
      <c r="AL15" s="3" t="s">
        <v>265</v>
      </c>
      <c r="AM15" s="3" t="s">
        <v>266</v>
      </c>
      <c r="AN15" s="3" t="s">
        <v>264</v>
      </c>
      <c r="AO15" s="3" t="s">
        <v>265</v>
      </c>
      <c r="AP15" s="3" t="s">
        <v>266</v>
      </c>
      <c r="AQ15" s="3" t="s">
        <v>264</v>
      </c>
      <c r="AR15" s="3" t="s">
        <v>265</v>
      </c>
      <c r="AS15" s="3" t="s">
        <v>266</v>
      </c>
      <c r="AT15" s="3" t="s">
        <v>264</v>
      </c>
      <c r="AU15" s="3" t="s">
        <v>265</v>
      </c>
      <c r="AV15" s="3" t="s">
        <v>266</v>
      </c>
      <c r="AW15" s="3" t="s">
        <v>264</v>
      </c>
      <c r="AX15" s="3" t="s">
        <v>265</v>
      </c>
      <c r="AY15" s="3" t="s">
        <v>266</v>
      </c>
    </row>
    <row r="16" spans="1:58" s="6" customFormat="1" ht="409.5" outlineLevel="2">
      <c r="A16" s="428"/>
      <c r="B16" s="428" t="s">
        <v>189</v>
      </c>
      <c r="C16" s="39">
        <v>874</v>
      </c>
      <c r="D16" s="429" t="s">
        <v>267</v>
      </c>
      <c r="E16" s="39">
        <v>1</v>
      </c>
      <c r="F16" s="430" t="s">
        <v>40</v>
      </c>
      <c r="G16" s="431" t="s">
        <v>31</v>
      </c>
      <c r="H16" s="432"/>
      <c r="I16" s="432"/>
      <c r="J16" s="432"/>
      <c r="K16" s="430" t="s">
        <v>268</v>
      </c>
      <c r="L16" s="433">
        <v>1</v>
      </c>
      <c r="M16" s="434">
        <f>+L16/12*7</f>
        <v>0.5833333333333333</v>
      </c>
      <c r="N16" s="435">
        <v>931493555000</v>
      </c>
      <c r="O16" s="436">
        <f>+V16+Y16+AB16+AE16+AH16+AK16+AN16+AQ16+AT16+AW16</f>
        <v>931361346856</v>
      </c>
      <c r="P16" s="436">
        <f>+W16+Z16+AC16+AF16+AI16+AL16+AO16+AR16+AU16+AX16</f>
        <v>556844556824</v>
      </c>
      <c r="Q16" s="436">
        <f>+'[1]FUENTES-874'!S105</f>
        <v>556844556824</v>
      </c>
      <c r="R16" s="437">
        <v>25285218</v>
      </c>
      <c r="S16" s="436">
        <f>+'[1]FUENTES-874'!H169</f>
        <v>25285218</v>
      </c>
      <c r="T16" s="438" t="s">
        <v>269</v>
      </c>
      <c r="U16" s="438" t="s">
        <v>270</v>
      </c>
      <c r="V16" s="439">
        <f>+'[1]FUENTES-874'!AE105</f>
        <v>27427490000</v>
      </c>
      <c r="W16" s="439">
        <f>+'[1]FUENTES-874'!AM105</f>
        <v>17376293000</v>
      </c>
      <c r="X16" s="440">
        <f>IF(V16=0,"",W16/V16)</f>
        <v>0.6335356607549579</v>
      </c>
      <c r="Y16" s="441">
        <f>+'[3]FUENTES-874'!BC101</f>
        <v>0</v>
      </c>
      <c r="Z16" s="441">
        <f>+'[3]FUENTES-874'!BK101</f>
        <v>0</v>
      </c>
      <c r="AA16" s="440">
        <f>IF(Y16=0,"",Z16/Y16)</f>
      </c>
      <c r="AB16" s="441">
        <f>+'[1]FUENTES-874'!AC105</f>
        <v>271380488000</v>
      </c>
      <c r="AC16" s="441">
        <f>+'[1]FUENTES-874'!AK105</f>
        <v>178396961949</v>
      </c>
      <c r="AD16" s="440">
        <f>IF(AB16=0,"",AC16/AB16)</f>
        <v>0.6573684175444477</v>
      </c>
      <c r="AE16" s="441"/>
      <c r="AF16" s="441"/>
      <c r="AG16" s="440"/>
      <c r="AH16" s="441">
        <f>+'[1]FUENTES-874'!AB105</f>
        <v>498536434576</v>
      </c>
      <c r="AI16" s="441">
        <f>+'[1]FUENTES-874'!AJ105</f>
        <v>285476723254</v>
      </c>
      <c r="AJ16" s="440">
        <f>IF(AH16=0,"",AI16/AH16)</f>
        <v>0.57262960829893</v>
      </c>
      <c r="AK16" s="442"/>
      <c r="AL16" s="442"/>
      <c r="AM16" s="440">
        <f>IF(AK16=0,"",AL16/AK16)</f>
      </c>
      <c r="AN16" s="441">
        <f>+'[1]FUENTES-874'!AA105</f>
        <v>124352134000</v>
      </c>
      <c r="AO16" s="441">
        <f>+'[1]FUENTES-874'!AI105</f>
        <v>68785065965</v>
      </c>
      <c r="AP16" s="440">
        <f>IF(AN16=0,"",AO16/AN16)</f>
        <v>0.5531474511326038</v>
      </c>
      <c r="AQ16" s="441">
        <f>+'[1]FUENTES-874'!AD105</f>
        <v>784738280</v>
      </c>
      <c r="AR16" s="442">
        <f>+'[1]FUENTES-874'!AL105</f>
        <v>392369140</v>
      </c>
      <c r="AS16" s="440">
        <f>IF(AQ16=0,"",AR16/AQ16)</f>
        <v>0.5</v>
      </c>
      <c r="AT16" s="441">
        <f>+'[1]FUENTES-874'!AF105</f>
        <v>8880062000</v>
      </c>
      <c r="AU16" s="441">
        <f>+'[1]FUENTES-874'!AN105</f>
        <v>6417143516</v>
      </c>
      <c r="AV16" s="440">
        <f>IF(AT16=0,"",AU16/AT16)</f>
        <v>0.7226462513437406</v>
      </c>
      <c r="AW16" s="442"/>
      <c r="AX16" s="442"/>
      <c r="AY16" s="440">
        <f>IF(AW16=0,"",AX16/AW16)</f>
      </c>
      <c r="AZ16" s="443">
        <f>+O16-P16</f>
        <v>374516790032</v>
      </c>
      <c r="BA16" s="443">
        <f>+P16-Q16</f>
        <v>0</v>
      </c>
      <c r="BB16" s="444">
        <f>+R16-S16</f>
        <v>0</v>
      </c>
      <c r="BC16" s="445">
        <f>+'[2]Actividades'!P16-P16</f>
        <v>205040736612</v>
      </c>
      <c r="BD16" s="443">
        <f>+'[2]Actividades'!Q16-Q16</f>
        <v>190477050880</v>
      </c>
      <c r="BE16" s="443">
        <f>+'[2]Actividades'!R16-R16</f>
        <v>14997364199</v>
      </c>
      <c r="BF16" s="444">
        <f>+'[2]Actividades'!S16-S16</f>
        <v>12135974869</v>
      </c>
    </row>
    <row r="17" spans="1:58" s="6" customFormat="1" ht="409.5" outlineLevel="2">
      <c r="A17" s="428"/>
      <c r="B17" s="428" t="s">
        <v>189</v>
      </c>
      <c r="C17" s="39">
        <v>874</v>
      </c>
      <c r="D17" s="429" t="s">
        <v>267</v>
      </c>
      <c r="E17" s="39">
        <v>2</v>
      </c>
      <c r="F17" s="446" t="s">
        <v>41</v>
      </c>
      <c r="G17" s="431" t="s">
        <v>31</v>
      </c>
      <c r="H17" s="432"/>
      <c r="I17" s="432"/>
      <c r="J17" s="432"/>
      <c r="K17" s="446" t="s">
        <v>271</v>
      </c>
      <c r="L17" s="447">
        <v>44806</v>
      </c>
      <c r="M17" s="448" t="s">
        <v>272</v>
      </c>
      <c r="N17" s="435">
        <v>3035708000</v>
      </c>
      <c r="O17" s="449">
        <f>+V17+Y17+AB17+AE17+AH17+AK17+AN17+AQ17+AT17+AW17</f>
        <v>600000000</v>
      </c>
      <c r="P17" s="449">
        <f>+W17+Z17+AC17+AF17+AI17+AL17+AO17+AR17+AU17+AX17</f>
        <v>600000000</v>
      </c>
      <c r="Q17" s="450">
        <f>+'[1]FUENTES-874'!S106</f>
        <v>0</v>
      </c>
      <c r="R17" s="451">
        <v>689976358</v>
      </c>
      <c r="S17" s="436">
        <f>+'[1]FUENTES-874'!H170</f>
        <v>148504598</v>
      </c>
      <c r="T17" s="448" t="s">
        <v>273</v>
      </c>
      <c r="U17" s="448" t="s">
        <v>274</v>
      </c>
      <c r="V17" s="439">
        <f>+'[1]FUENTES-874'!AE106</f>
        <v>600000000</v>
      </c>
      <c r="W17" s="439">
        <f>+'[1]FUENTES-874'!AM106</f>
        <v>600000000</v>
      </c>
      <c r="X17" s="440">
        <f>IF(V17=0,"",W17/V17)</f>
        <v>1</v>
      </c>
      <c r="Y17" s="442"/>
      <c r="Z17" s="442"/>
      <c r="AA17" s="440"/>
      <c r="AB17" s="442"/>
      <c r="AC17" s="442"/>
      <c r="AD17" s="440"/>
      <c r="AE17" s="442"/>
      <c r="AF17" s="442"/>
      <c r="AG17" s="440"/>
      <c r="AH17" s="442"/>
      <c r="AI17" s="442"/>
      <c r="AJ17" s="440"/>
      <c r="AK17" s="442"/>
      <c r="AL17" s="442"/>
      <c r="AM17" s="440"/>
      <c r="AN17" s="442"/>
      <c r="AO17" s="442"/>
      <c r="AP17" s="440"/>
      <c r="AQ17" s="442"/>
      <c r="AR17" s="442"/>
      <c r="AS17" s="440"/>
      <c r="AT17" s="442"/>
      <c r="AU17" s="442"/>
      <c r="AV17" s="440"/>
      <c r="AW17" s="442"/>
      <c r="AX17" s="442"/>
      <c r="AY17" s="440"/>
      <c r="AZ17" s="443">
        <f aca="true" t="shared" si="0" ref="AZ17:BA34">+O17-P17</f>
        <v>0</v>
      </c>
      <c r="BA17" s="443">
        <f t="shared" si="0"/>
        <v>600000000</v>
      </c>
      <c r="BB17" s="444">
        <f aca="true" t="shared" si="1" ref="BB17:BB34">+R17-S17</f>
        <v>541471760</v>
      </c>
      <c r="BC17" s="445">
        <f>+'[2]Actividades'!P17-P17</f>
        <v>120000000</v>
      </c>
      <c r="BD17" s="443">
        <f>+'[2]Actividades'!Q17-Q17</f>
        <v>0</v>
      </c>
      <c r="BE17" s="443">
        <f>+'[2]Actividades'!R17-R17</f>
        <v>-631522945</v>
      </c>
      <c r="BF17" s="444">
        <f>+'[2]Actividades'!S17-S17</f>
        <v>-90051185</v>
      </c>
    </row>
    <row r="18" spans="1:58" s="6" customFormat="1" ht="409.5" outlineLevel="2">
      <c r="A18" s="428"/>
      <c r="B18" s="428" t="s">
        <v>189</v>
      </c>
      <c r="C18" s="39">
        <v>874</v>
      </c>
      <c r="D18" s="429" t="s">
        <v>267</v>
      </c>
      <c r="E18" s="39">
        <v>3</v>
      </c>
      <c r="F18" s="446" t="s">
        <v>275</v>
      </c>
      <c r="G18" s="431" t="s">
        <v>31</v>
      </c>
      <c r="H18" s="432"/>
      <c r="I18" s="432"/>
      <c r="J18" s="432"/>
      <c r="K18" s="446" t="s">
        <v>56</v>
      </c>
      <c r="L18" s="447">
        <v>316422</v>
      </c>
      <c r="M18" s="447">
        <f>+'[1]6 A 17 AÑOS'!D153</f>
        <v>289916</v>
      </c>
      <c r="N18" s="435">
        <v>0</v>
      </c>
      <c r="O18" s="452"/>
      <c r="P18" s="452"/>
      <c r="Q18" s="439"/>
      <c r="R18" s="451"/>
      <c r="S18" s="453"/>
      <c r="T18" s="448" t="s">
        <v>276</v>
      </c>
      <c r="U18" s="448" t="s">
        <v>277</v>
      </c>
      <c r="V18" s="439"/>
      <c r="W18" s="439"/>
      <c r="X18" s="440"/>
      <c r="Y18" s="439"/>
      <c r="Z18" s="439"/>
      <c r="AA18" s="440">
        <f>IF(Y18=0,"",Z18/Y18)</f>
      </c>
      <c r="AB18" s="442"/>
      <c r="AC18" s="442"/>
      <c r="AD18" s="440"/>
      <c r="AE18" s="442"/>
      <c r="AF18" s="442"/>
      <c r="AG18" s="440"/>
      <c r="AH18" s="442"/>
      <c r="AI18" s="442"/>
      <c r="AJ18" s="440"/>
      <c r="AK18" s="442"/>
      <c r="AL18" s="442"/>
      <c r="AM18" s="440"/>
      <c r="AN18" s="442"/>
      <c r="AO18" s="442"/>
      <c r="AP18" s="440"/>
      <c r="AQ18" s="442"/>
      <c r="AR18" s="442"/>
      <c r="AS18" s="440"/>
      <c r="AT18" s="442"/>
      <c r="AU18" s="442"/>
      <c r="AV18" s="440"/>
      <c r="AW18" s="442"/>
      <c r="AX18" s="442"/>
      <c r="AY18" s="440"/>
      <c r="AZ18" s="443">
        <f t="shared" si="0"/>
        <v>0</v>
      </c>
      <c r="BA18" s="443">
        <f t="shared" si="0"/>
        <v>0</v>
      </c>
      <c r="BB18" s="444">
        <f t="shared" si="1"/>
        <v>0</v>
      </c>
      <c r="BC18" s="445">
        <f>+'[2]Actividades'!P18-P18</f>
        <v>0</v>
      </c>
      <c r="BD18" s="443">
        <f>+'[2]Actividades'!Q18-Q18</f>
        <v>0</v>
      </c>
      <c r="BE18" s="443">
        <f>+'[2]Actividades'!R18-R18</f>
        <v>0</v>
      </c>
      <c r="BF18" s="444">
        <f>+'[2]Actividades'!S18-S18</f>
        <v>0</v>
      </c>
    </row>
    <row r="19" spans="1:58" s="6" customFormat="1" ht="360" outlineLevel="2">
      <c r="A19" s="428"/>
      <c r="B19" s="428" t="s">
        <v>189</v>
      </c>
      <c r="C19" s="39">
        <v>874</v>
      </c>
      <c r="D19" s="429" t="s">
        <v>267</v>
      </c>
      <c r="E19" s="39">
        <v>4</v>
      </c>
      <c r="F19" s="446" t="s">
        <v>43</v>
      </c>
      <c r="G19" s="431" t="s">
        <v>31</v>
      </c>
      <c r="H19" s="432"/>
      <c r="I19" s="432"/>
      <c r="J19" s="432"/>
      <c r="K19" s="446" t="s">
        <v>278</v>
      </c>
      <c r="L19" s="454">
        <v>1</v>
      </c>
      <c r="M19" s="455">
        <f>+P19/O19</f>
        <v>0.5833333333333334</v>
      </c>
      <c r="N19" s="435">
        <v>3519938000</v>
      </c>
      <c r="O19" s="449">
        <f>+V19+Y19+AB19+AE19+AH19+AK19+AN19+AQ19+AT19+AW19</f>
        <v>3652146144</v>
      </c>
      <c r="P19" s="449">
        <f>+W19+Z19+AC19+AF19+AI19+AL19+AO19+AR19+AU19+AX19</f>
        <v>2130418584</v>
      </c>
      <c r="Q19" s="441">
        <f>+'[1]FUENTES-874'!S108</f>
        <v>1826073072</v>
      </c>
      <c r="R19" s="451"/>
      <c r="S19" s="439"/>
      <c r="T19" s="438" t="s">
        <v>279</v>
      </c>
      <c r="U19" s="438" t="s">
        <v>280</v>
      </c>
      <c r="V19" s="439"/>
      <c r="W19" s="439"/>
      <c r="X19" s="440"/>
      <c r="Y19" s="442"/>
      <c r="Z19" s="442"/>
      <c r="AA19" s="440"/>
      <c r="AB19" s="442"/>
      <c r="AC19" s="442"/>
      <c r="AD19" s="440"/>
      <c r="AE19" s="442"/>
      <c r="AF19" s="442"/>
      <c r="AG19" s="440"/>
      <c r="AH19" s="439">
        <f>+'[1]FUENTES-874'!AB108</f>
        <v>3652146144</v>
      </c>
      <c r="AI19" s="441">
        <f>+'[1]FUENTES-874'!AJ108</f>
        <v>2130418584</v>
      </c>
      <c r="AJ19" s="440">
        <f>IF(AH19=0,"",AI19/AH19)</f>
        <v>0.5833333333333334</v>
      </c>
      <c r="AK19" s="442"/>
      <c r="AL19" s="442"/>
      <c r="AM19" s="440"/>
      <c r="AN19" s="442"/>
      <c r="AO19" s="442"/>
      <c r="AP19" s="440"/>
      <c r="AQ19" s="442"/>
      <c r="AR19" s="442"/>
      <c r="AS19" s="440"/>
      <c r="AT19" s="442"/>
      <c r="AU19" s="442"/>
      <c r="AV19" s="440"/>
      <c r="AW19" s="442"/>
      <c r="AX19" s="442"/>
      <c r="AY19" s="440"/>
      <c r="AZ19" s="443">
        <f t="shared" si="0"/>
        <v>1521727560</v>
      </c>
      <c r="BA19" s="443">
        <f t="shared" si="0"/>
        <v>304345512</v>
      </c>
      <c r="BB19" s="444">
        <f t="shared" si="1"/>
        <v>0</v>
      </c>
      <c r="BC19" s="445">
        <f>+'[2]Actividades'!P19-P19</f>
        <v>600386426</v>
      </c>
      <c r="BD19" s="443">
        <f>+'[2]Actividades'!Q19-Q19</f>
        <v>904731938</v>
      </c>
      <c r="BE19" s="443">
        <f>+'[2]Actividades'!R19-R19</f>
        <v>0</v>
      </c>
      <c r="BF19" s="444">
        <f>+'[2]Actividades'!S19-S19</f>
        <v>0</v>
      </c>
    </row>
    <row r="20" spans="1:58" s="6" customFormat="1" ht="144" outlineLevel="2">
      <c r="A20" s="428"/>
      <c r="B20" s="428" t="s">
        <v>189</v>
      </c>
      <c r="C20" s="39">
        <v>874</v>
      </c>
      <c r="D20" s="429" t="s">
        <v>267</v>
      </c>
      <c r="E20" s="39">
        <v>5</v>
      </c>
      <c r="F20" s="446" t="s">
        <v>44</v>
      </c>
      <c r="G20" s="431" t="s">
        <v>31</v>
      </c>
      <c r="H20" s="432"/>
      <c r="I20" s="432"/>
      <c r="J20" s="432"/>
      <c r="K20" s="446" t="s">
        <v>281</v>
      </c>
      <c r="L20" s="454">
        <v>1</v>
      </c>
      <c r="M20" s="455">
        <f>+P20/O20</f>
        <v>0.9815388976253089</v>
      </c>
      <c r="N20" s="435">
        <v>1854477400</v>
      </c>
      <c r="O20" s="449">
        <f>+V20+Y20+AB20+AE20+AH20+AK20+AN20+AQ20+AT20+AW20</f>
        <v>3314477400</v>
      </c>
      <c r="P20" s="449">
        <f>+W20+Z20+AC20+AF20+AI20+AL20+AO20+AR20+AU20+AX20</f>
        <v>3253288493.4</v>
      </c>
      <c r="Q20" s="452">
        <f>+'[1]FUENTES-874'!S109</f>
        <v>793660180.71</v>
      </c>
      <c r="R20" s="451">
        <v>488057012</v>
      </c>
      <c r="S20" s="439">
        <f>+'[1]FUENTES-874'!H171</f>
        <v>477246057.9707437</v>
      </c>
      <c r="T20" s="456" t="s">
        <v>282</v>
      </c>
      <c r="U20" s="456" t="s">
        <v>283</v>
      </c>
      <c r="V20" s="441">
        <f>+'[1]FUENTES-874'!AE109</f>
        <v>3314477400</v>
      </c>
      <c r="W20" s="441">
        <f>+'[1]FUENTES-874'!AM109</f>
        <v>3253288493.4</v>
      </c>
      <c r="X20" s="440">
        <f>IF(V20=0,"",W20/V20)</f>
        <v>0.9815388976253089</v>
      </c>
      <c r="Y20" s="442"/>
      <c r="Z20" s="442"/>
      <c r="AA20" s="440"/>
      <c r="AB20" s="442"/>
      <c r="AC20" s="442"/>
      <c r="AD20" s="440"/>
      <c r="AE20" s="442"/>
      <c r="AF20" s="442"/>
      <c r="AG20" s="440"/>
      <c r="AH20" s="442"/>
      <c r="AI20" s="442"/>
      <c r="AJ20" s="440"/>
      <c r="AK20" s="442"/>
      <c r="AL20" s="442"/>
      <c r="AM20" s="440"/>
      <c r="AN20" s="442"/>
      <c r="AO20" s="442"/>
      <c r="AP20" s="440"/>
      <c r="AQ20" s="442"/>
      <c r="AR20" s="442"/>
      <c r="AS20" s="440"/>
      <c r="AT20" s="442"/>
      <c r="AU20" s="442"/>
      <c r="AV20" s="440"/>
      <c r="AW20" s="442"/>
      <c r="AX20" s="442"/>
      <c r="AY20" s="440"/>
      <c r="AZ20" s="443">
        <f t="shared" si="0"/>
        <v>61188906.599999905</v>
      </c>
      <c r="BA20" s="443">
        <f t="shared" si="0"/>
        <v>2459628312.69</v>
      </c>
      <c r="BB20" s="444">
        <f t="shared" si="1"/>
        <v>10810954.029256284</v>
      </c>
      <c r="BC20" s="445">
        <f>+'[2]Actividades'!P20-P20</f>
        <v>-1142664419.6442335</v>
      </c>
      <c r="BD20" s="443">
        <f>+'[2]Actividades'!Q20-Q20</f>
        <v>667784752.580478</v>
      </c>
      <c r="BE20" s="443">
        <f>+'[2]Actividades'!R20-R20</f>
        <v>690450370.9943409</v>
      </c>
      <c r="BF20" s="444">
        <f>+'[2]Actividades'!S20-S20</f>
        <v>564271805.0938754</v>
      </c>
    </row>
    <row r="21" spans="1:58" s="466" customFormat="1" ht="15" outlineLevel="1">
      <c r="A21" s="457"/>
      <c r="B21" s="458"/>
      <c r="C21" s="459"/>
      <c r="D21" s="459"/>
      <c r="E21" s="459"/>
      <c r="F21" s="460"/>
      <c r="G21" s="460"/>
      <c r="H21" s="460"/>
      <c r="I21" s="460"/>
      <c r="J21" s="460"/>
      <c r="K21" s="461"/>
      <c r="L21" s="461"/>
      <c r="M21" s="461"/>
      <c r="N21" s="462">
        <f aca="true" t="shared" si="2" ref="N21:S21">SUM(N16:N20)</f>
        <v>939903678400</v>
      </c>
      <c r="O21" s="462">
        <f t="shared" si="2"/>
        <v>938927970400</v>
      </c>
      <c r="P21" s="462">
        <f t="shared" si="2"/>
        <v>562828263901.4</v>
      </c>
      <c r="Q21" s="463">
        <f t="shared" si="2"/>
        <v>559464290076.71</v>
      </c>
      <c r="R21" s="462">
        <f t="shared" si="2"/>
        <v>1203318588</v>
      </c>
      <c r="S21" s="462">
        <f t="shared" si="2"/>
        <v>651035873.9707437</v>
      </c>
      <c r="T21" s="460"/>
      <c r="U21" s="464"/>
      <c r="V21" s="462">
        <f>SUM(V16:V20)</f>
        <v>31341967400</v>
      </c>
      <c r="W21" s="462">
        <f aca="true" t="shared" si="3" ref="W21:AY21">SUM(W16:W20)</f>
        <v>21229581493.4</v>
      </c>
      <c r="X21" s="462">
        <f t="shared" si="3"/>
        <v>2.615074558380267</v>
      </c>
      <c r="Y21" s="462">
        <f t="shared" si="3"/>
        <v>0</v>
      </c>
      <c r="Z21" s="462">
        <f t="shared" si="3"/>
        <v>0</v>
      </c>
      <c r="AA21" s="462">
        <f t="shared" si="3"/>
        <v>0</v>
      </c>
      <c r="AB21" s="462">
        <f t="shared" si="3"/>
        <v>271380488000</v>
      </c>
      <c r="AC21" s="462">
        <f t="shared" si="3"/>
        <v>178396961949</v>
      </c>
      <c r="AD21" s="465">
        <f>SUM(AD16:AD20)</f>
        <v>0.6573684175444477</v>
      </c>
      <c r="AE21" s="462">
        <f t="shared" si="3"/>
        <v>0</v>
      </c>
      <c r="AF21" s="462">
        <f t="shared" si="3"/>
        <v>0</v>
      </c>
      <c r="AG21" s="462">
        <f t="shared" si="3"/>
        <v>0</v>
      </c>
      <c r="AH21" s="462">
        <f t="shared" si="3"/>
        <v>502188580720</v>
      </c>
      <c r="AI21" s="462">
        <f t="shared" si="3"/>
        <v>287607141838</v>
      </c>
      <c r="AJ21" s="462">
        <f t="shared" si="3"/>
        <v>1.1559629416322634</v>
      </c>
      <c r="AK21" s="462">
        <f t="shared" si="3"/>
        <v>0</v>
      </c>
      <c r="AL21" s="462">
        <f t="shared" si="3"/>
        <v>0</v>
      </c>
      <c r="AM21" s="462">
        <f t="shared" si="3"/>
        <v>0</v>
      </c>
      <c r="AN21" s="462">
        <f t="shared" si="3"/>
        <v>124352134000</v>
      </c>
      <c r="AO21" s="462">
        <f t="shared" si="3"/>
        <v>68785065965</v>
      </c>
      <c r="AP21" s="462">
        <f t="shared" si="3"/>
        <v>0.5531474511326038</v>
      </c>
      <c r="AQ21" s="462">
        <f t="shared" si="3"/>
        <v>784738280</v>
      </c>
      <c r="AR21" s="462">
        <f t="shared" si="3"/>
        <v>392369140</v>
      </c>
      <c r="AS21" s="462">
        <f t="shared" si="3"/>
        <v>0.5</v>
      </c>
      <c r="AT21" s="462">
        <f t="shared" si="3"/>
        <v>8880062000</v>
      </c>
      <c r="AU21" s="462">
        <f t="shared" si="3"/>
        <v>6417143516</v>
      </c>
      <c r="AV21" s="462">
        <f t="shared" si="3"/>
        <v>0.7226462513437406</v>
      </c>
      <c r="AW21" s="462">
        <f t="shared" si="3"/>
        <v>0</v>
      </c>
      <c r="AX21" s="462">
        <f t="shared" si="3"/>
        <v>0</v>
      </c>
      <c r="AY21" s="462">
        <f t="shared" si="3"/>
        <v>0</v>
      </c>
      <c r="AZ21" s="443">
        <f t="shared" si="0"/>
        <v>376099706498.6</v>
      </c>
      <c r="BA21" s="443">
        <f t="shared" si="0"/>
        <v>3363973824.6900635</v>
      </c>
      <c r="BB21" s="444">
        <f t="shared" si="1"/>
        <v>552282714.0292563</v>
      </c>
      <c r="BC21" s="445">
        <f>+'[2]Actividades'!P21-P21</f>
        <v>204618458618.3557</v>
      </c>
      <c r="BD21" s="443">
        <f>+'[2]Actividades'!Q21-Q21</f>
        <v>192049567570.58057</v>
      </c>
      <c r="BE21" s="443">
        <f>+'[2]Actividades'!R21-R21</f>
        <v>15056291624.99434</v>
      </c>
      <c r="BF21" s="444">
        <f>+'[2]Actividades'!S21-S21</f>
        <v>12610195489.093876</v>
      </c>
    </row>
    <row r="22" spans="1:58" s="6" customFormat="1" ht="76.5" outlineLevel="2">
      <c r="A22" s="428"/>
      <c r="B22" s="428" t="s">
        <v>217</v>
      </c>
      <c r="C22" s="39">
        <v>874</v>
      </c>
      <c r="D22" s="429" t="s">
        <v>284</v>
      </c>
      <c r="E22" s="39">
        <v>6</v>
      </c>
      <c r="F22" s="467" t="s">
        <v>46</v>
      </c>
      <c r="G22" s="431" t="s">
        <v>31</v>
      </c>
      <c r="H22" s="432"/>
      <c r="I22" s="432"/>
      <c r="J22" s="432"/>
      <c r="K22" s="446" t="s">
        <v>285</v>
      </c>
      <c r="L22" s="468">
        <v>0</v>
      </c>
      <c r="M22" s="469"/>
      <c r="N22" s="451">
        <v>0</v>
      </c>
      <c r="O22" s="452"/>
      <c r="P22" s="452"/>
      <c r="Q22" s="439"/>
      <c r="R22" s="451">
        <v>0</v>
      </c>
      <c r="S22" s="439"/>
      <c r="T22" s="456"/>
      <c r="U22" s="470"/>
      <c r="V22" s="439"/>
      <c r="W22" s="439"/>
      <c r="X22" s="440">
        <f>IF(V22=0,"",W22/V22)</f>
      </c>
      <c r="Y22" s="449">
        <f>+'[3]FUENTES-874'!BC111</f>
        <v>0</v>
      </c>
      <c r="Z22" s="442">
        <f>+'[3]FUENTES-874'!BK111</f>
        <v>0</v>
      </c>
      <c r="AA22" s="440">
        <f>IF(Y22=0,"",Z22/Y22)</f>
      </c>
      <c r="AB22" s="442"/>
      <c r="AC22" s="442"/>
      <c r="AD22" s="440">
        <f>IF(AB22=0,"",AC22/AB22)</f>
      </c>
      <c r="AE22" s="442"/>
      <c r="AF22" s="442"/>
      <c r="AG22" s="440"/>
      <c r="AH22" s="442"/>
      <c r="AI22" s="442"/>
      <c r="AJ22" s="440">
        <f>IF(AH22=0,"",AI22/AH22)</f>
      </c>
      <c r="AK22" s="442"/>
      <c r="AL22" s="442"/>
      <c r="AM22" s="440">
        <f>IF(AK22=0,"",AL22/AK22)</f>
      </c>
      <c r="AN22" s="442"/>
      <c r="AO22" s="442"/>
      <c r="AP22" s="440">
        <f>IF(AN22=0,"",AO22/AN22)</f>
      </c>
      <c r="AQ22" s="442"/>
      <c r="AR22" s="442"/>
      <c r="AS22" s="440">
        <f>IF(AQ22=0,"",AR22/AQ22)</f>
      </c>
      <c r="AT22" s="442"/>
      <c r="AU22" s="442"/>
      <c r="AV22" s="440">
        <f>IF(AT22=0,"",AU22/AT22)</f>
      </c>
      <c r="AW22" s="442"/>
      <c r="AX22" s="442"/>
      <c r="AY22" s="440">
        <f>IF(AW22=0,"",AX22/AW22)</f>
      </c>
      <c r="AZ22" s="443">
        <f t="shared" si="0"/>
        <v>0</v>
      </c>
      <c r="BA22" s="443">
        <f t="shared" si="0"/>
        <v>0</v>
      </c>
      <c r="BB22" s="444">
        <f t="shared" si="1"/>
        <v>0</v>
      </c>
      <c r="BC22" s="445">
        <f>+'[2]Actividades'!P22-P22</f>
        <v>0</v>
      </c>
      <c r="BD22" s="443">
        <f>+'[2]Actividades'!Q22-Q22</f>
        <v>0</v>
      </c>
      <c r="BE22" s="443">
        <f>+'[2]Actividades'!R22-R22</f>
        <v>0</v>
      </c>
      <c r="BF22" s="444">
        <f>+'[2]Actividades'!S22-S22</f>
        <v>0</v>
      </c>
    </row>
    <row r="23" spans="1:58" s="6" customFormat="1" ht="51" outlineLevel="1">
      <c r="A23" s="471"/>
      <c r="B23" s="428" t="s">
        <v>217</v>
      </c>
      <c r="C23" s="39">
        <v>874</v>
      </c>
      <c r="D23" s="429" t="s">
        <v>284</v>
      </c>
      <c r="E23" s="39">
        <v>7</v>
      </c>
      <c r="F23" s="446" t="s">
        <v>47</v>
      </c>
      <c r="G23" s="431" t="s">
        <v>31</v>
      </c>
      <c r="H23" s="432"/>
      <c r="I23" s="432"/>
      <c r="J23" s="432"/>
      <c r="K23" s="446" t="s">
        <v>61</v>
      </c>
      <c r="L23" s="472">
        <v>1</v>
      </c>
      <c r="M23" s="473"/>
      <c r="N23" s="451">
        <v>0</v>
      </c>
      <c r="O23" s="452"/>
      <c r="P23" s="452"/>
      <c r="Q23" s="439"/>
      <c r="R23" s="451">
        <v>0</v>
      </c>
      <c r="S23" s="439"/>
      <c r="T23" s="456" t="s">
        <v>286</v>
      </c>
      <c r="U23" s="448"/>
      <c r="V23" s="439"/>
      <c r="W23" s="439"/>
      <c r="X23" s="440"/>
      <c r="Y23" s="442"/>
      <c r="Z23" s="442"/>
      <c r="AA23" s="440"/>
      <c r="AB23" s="442"/>
      <c r="AC23" s="442"/>
      <c r="AD23" s="440"/>
      <c r="AE23" s="442"/>
      <c r="AF23" s="442"/>
      <c r="AG23" s="440"/>
      <c r="AH23" s="442"/>
      <c r="AI23" s="442"/>
      <c r="AJ23" s="440"/>
      <c r="AK23" s="442"/>
      <c r="AL23" s="442"/>
      <c r="AM23" s="440"/>
      <c r="AN23" s="442"/>
      <c r="AO23" s="442"/>
      <c r="AP23" s="440"/>
      <c r="AQ23" s="442"/>
      <c r="AR23" s="442"/>
      <c r="AS23" s="440"/>
      <c r="AT23" s="442"/>
      <c r="AU23" s="442"/>
      <c r="AV23" s="440"/>
      <c r="AW23" s="442"/>
      <c r="AX23" s="442"/>
      <c r="AY23" s="440"/>
      <c r="AZ23" s="443">
        <f t="shared" si="0"/>
        <v>0</v>
      </c>
      <c r="BA23" s="443">
        <f t="shared" si="0"/>
        <v>0</v>
      </c>
      <c r="BB23" s="444">
        <f t="shared" si="1"/>
        <v>0</v>
      </c>
      <c r="BC23" s="445">
        <f>+'[2]Actividades'!P23-P23</f>
        <v>0</v>
      </c>
      <c r="BD23" s="443">
        <f>+'[2]Actividades'!Q23-Q23</f>
        <v>0</v>
      </c>
      <c r="BE23" s="443">
        <f>+'[2]Actividades'!R23-R23</f>
        <v>0</v>
      </c>
      <c r="BF23" s="444">
        <f>+'[2]Actividades'!S23-S23</f>
        <v>0</v>
      </c>
    </row>
    <row r="24" spans="1:58" s="466" customFormat="1" ht="15" outlineLevel="1">
      <c r="A24" s="457"/>
      <c r="B24" s="458"/>
      <c r="C24" s="459"/>
      <c r="D24" s="459"/>
      <c r="E24" s="459"/>
      <c r="F24" s="460"/>
      <c r="G24" s="460"/>
      <c r="H24" s="460"/>
      <c r="I24" s="460"/>
      <c r="J24" s="460"/>
      <c r="K24" s="461"/>
      <c r="L24" s="461"/>
      <c r="M24" s="461"/>
      <c r="N24" s="462">
        <f aca="true" t="shared" si="4" ref="N24:S24">SUM(N22:N23)</f>
        <v>0</v>
      </c>
      <c r="O24" s="462">
        <f t="shared" si="4"/>
        <v>0</v>
      </c>
      <c r="P24" s="462">
        <f t="shared" si="4"/>
        <v>0</v>
      </c>
      <c r="Q24" s="462">
        <f t="shared" si="4"/>
        <v>0</v>
      </c>
      <c r="R24" s="462">
        <f t="shared" si="4"/>
        <v>0</v>
      </c>
      <c r="S24" s="462">
        <f t="shared" si="4"/>
        <v>0</v>
      </c>
      <c r="T24" s="460"/>
      <c r="U24" s="464"/>
      <c r="V24" s="462">
        <f>SUM(V22:V23)</f>
        <v>0</v>
      </c>
      <c r="W24" s="462">
        <f aca="true" t="shared" si="5" ref="W24:AY24">SUM(W22:W23)</f>
        <v>0</v>
      </c>
      <c r="X24" s="462">
        <f t="shared" si="5"/>
        <v>0</v>
      </c>
      <c r="Y24" s="462">
        <f t="shared" si="5"/>
        <v>0</v>
      </c>
      <c r="Z24" s="462">
        <f t="shared" si="5"/>
        <v>0</v>
      </c>
      <c r="AA24" s="462">
        <f t="shared" si="5"/>
        <v>0</v>
      </c>
      <c r="AB24" s="462">
        <f t="shared" si="5"/>
        <v>0</v>
      </c>
      <c r="AC24" s="462">
        <f t="shared" si="5"/>
        <v>0</v>
      </c>
      <c r="AD24" s="465">
        <f t="shared" si="5"/>
        <v>0</v>
      </c>
      <c r="AE24" s="462">
        <f t="shared" si="5"/>
        <v>0</v>
      </c>
      <c r="AF24" s="462">
        <f t="shared" si="5"/>
        <v>0</v>
      </c>
      <c r="AG24" s="462">
        <f t="shared" si="5"/>
        <v>0</v>
      </c>
      <c r="AH24" s="462">
        <f t="shared" si="5"/>
        <v>0</v>
      </c>
      <c r="AI24" s="462">
        <f t="shared" si="5"/>
        <v>0</v>
      </c>
      <c r="AJ24" s="462">
        <f t="shared" si="5"/>
        <v>0</v>
      </c>
      <c r="AK24" s="462">
        <f t="shared" si="5"/>
        <v>0</v>
      </c>
      <c r="AL24" s="462">
        <f t="shared" si="5"/>
        <v>0</v>
      </c>
      <c r="AM24" s="462">
        <f t="shared" si="5"/>
        <v>0</v>
      </c>
      <c r="AN24" s="462">
        <f t="shared" si="5"/>
        <v>0</v>
      </c>
      <c r="AO24" s="462">
        <f t="shared" si="5"/>
        <v>0</v>
      </c>
      <c r="AP24" s="462">
        <f t="shared" si="5"/>
        <v>0</v>
      </c>
      <c r="AQ24" s="462">
        <f t="shared" si="5"/>
        <v>0</v>
      </c>
      <c r="AR24" s="462">
        <f t="shared" si="5"/>
        <v>0</v>
      </c>
      <c r="AS24" s="462">
        <f t="shared" si="5"/>
        <v>0</v>
      </c>
      <c r="AT24" s="462">
        <f t="shared" si="5"/>
        <v>0</v>
      </c>
      <c r="AU24" s="462">
        <f t="shared" si="5"/>
        <v>0</v>
      </c>
      <c r="AV24" s="462">
        <f t="shared" si="5"/>
        <v>0</v>
      </c>
      <c r="AW24" s="462">
        <f t="shared" si="5"/>
        <v>0</v>
      </c>
      <c r="AX24" s="462">
        <f t="shared" si="5"/>
        <v>0</v>
      </c>
      <c r="AY24" s="462">
        <f t="shared" si="5"/>
        <v>0</v>
      </c>
      <c r="AZ24" s="443">
        <f t="shared" si="0"/>
        <v>0</v>
      </c>
      <c r="BA24" s="443">
        <f t="shared" si="0"/>
        <v>0</v>
      </c>
      <c r="BB24" s="444">
        <f t="shared" si="1"/>
        <v>0</v>
      </c>
      <c r="BC24" s="445">
        <f>+'[2]Actividades'!P24-P24</f>
        <v>0</v>
      </c>
      <c r="BD24" s="443">
        <f>+'[2]Actividades'!Q24-Q24</f>
        <v>0</v>
      </c>
      <c r="BE24" s="443">
        <f>+'[2]Actividades'!R24-R24</f>
        <v>0</v>
      </c>
      <c r="BF24" s="444">
        <f>+'[2]Actividades'!S24-S24</f>
        <v>0</v>
      </c>
    </row>
    <row r="25" spans="1:58" s="6" customFormat="1" ht="409.5" outlineLevel="2">
      <c r="A25" s="428"/>
      <c r="B25" s="428" t="s">
        <v>224</v>
      </c>
      <c r="C25" s="39">
        <v>874</v>
      </c>
      <c r="D25" s="474" t="s">
        <v>25</v>
      </c>
      <c r="E25" s="39">
        <v>8</v>
      </c>
      <c r="F25" s="429" t="s">
        <v>48</v>
      </c>
      <c r="G25" s="431"/>
      <c r="H25" s="431" t="s">
        <v>31</v>
      </c>
      <c r="I25" s="432"/>
      <c r="J25" s="432"/>
      <c r="K25" s="446" t="s">
        <v>287</v>
      </c>
      <c r="L25" s="468">
        <v>1</v>
      </c>
      <c r="M25" s="468">
        <v>1</v>
      </c>
      <c r="N25" s="435">
        <v>3519938000</v>
      </c>
      <c r="O25" s="449">
        <f>+V25+Y25+AB25+AE25+AH25+AK25+AN25+AQ25+AT25+AW25</f>
        <v>3519938000</v>
      </c>
      <c r="P25" s="449">
        <f>+W25+Z25+AC25+AF25+AI25+AL25+AO25+AR25+AU25+AX25</f>
        <v>0</v>
      </c>
      <c r="Q25" s="441">
        <f>+'[1]FUENTES-874'!S118</f>
        <v>0</v>
      </c>
      <c r="R25" s="475">
        <v>0</v>
      </c>
      <c r="S25" s="439"/>
      <c r="T25" s="456" t="s">
        <v>288</v>
      </c>
      <c r="U25" s="456" t="s">
        <v>289</v>
      </c>
      <c r="V25" s="449"/>
      <c r="W25" s="449"/>
      <c r="X25" s="440">
        <f>IF(V25=0,"",W25/V25)</f>
      </c>
      <c r="Y25" s="441"/>
      <c r="Z25" s="442"/>
      <c r="AA25" s="440">
        <f>IF(Y25=0,"",Z25/Y25)</f>
      </c>
      <c r="AB25" s="442"/>
      <c r="AC25" s="442"/>
      <c r="AD25" s="440">
        <f>IF(AB25=0,"",AC25/AB25)</f>
      </c>
      <c r="AE25" s="442"/>
      <c r="AF25" s="442"/>
      <c r="AG25" s="440"/>
      <c r="AH25" s="442"/>
      <c r="AI25" s="442"/>
      <c r="AJ25" s="440">
        <f>IF(AH25=0,"",AI25/AH25)</f>
      </c>
      <c r="AK25" s="442"/>
      <c r="AL25" s="442"/>
      <c r="AM25" s="440">
        <f>IF(AK25=0,"",AL25/AK25)</f>
      </c>
      <c r="AN25" s="442"/>
      <c r="AO25" s="442"/>
      <c r="AP25" s="440">
        <f>IF(AN25=0,"",AO25/AN25)</f>
      </c>
      <c r="AQ25" s="442"/>
      <c r="AR25" s="442"/>
      <c r="AS25" s="440">
        <f>IF(AQ25=0,"",AR25/AQ25)</f>
      </c>
      <c r="AT25" s="441">
        <f>+'[1]FUENTES-874'!AF118</f>
        <v>3519938000</v>
      </c>
      <c r="AU25" s="442">
        <f>+'[1]FUENTES-874'!AN118</f>
        <v>0</v>
      </c>
      <c r="AV25" s="440">
        <f>IF(AT25=0,"",AU25/AT25)</f>
        <v>0</v>
      </c>
      <c r="AW25" s="442"/>
      <c r="AX25" s="442"/>
      <c r="AY25" s="440">
        <f>IF(AW25=0,"",AX25/AW25)</f>
      </c>
      <c r="AZ25" s="443">
        <f t="shared" si="0"/>
        <v>3519938000</v>
      </c>
      <c r="BA25" s="443">
        <f t="shared" si="0"/>
        <v>0</v>
      </c>
      <c r="BB25" s="444">
        <f t="shared" si="1"/>
        <v>0</v>
      </c>
      <c r="BC25" s="445">
        <f>+'[2]Actividades'!P25-P25</f>
        <v>0</v>
      </c>
      <c r="BD25" s="443">
        <f>+'[2]Actividades'!Q25-Q25</f>
        <v>0</v>
      </c>
      <c r="BE25" s="443">
        <f>+'[2]Actividades'!R25-R25</f>
        <v>0</v>
      </c>
      <c r="BF25" s="444">
        <f>+'[2]Actividades'!S25-S25</f>
        <v>0</v>
      </c>
    </row>
    <row r="26" spans="1:58" s="6" customFormat="1" ht="264" outlineLevel="1">
      <c r="A26" s="471"/>
      <c r="B26" s="428" t="s">
        <v>224</v>
      </c>
      <c r="C26" s="39">
        <v>874</v>
      </c>
      <c r="D26" s="429" t="s">
        <v>25</v>
      </c>
      <c r="E26" s="39">
        <v>9</v>
      </c>
      <c r="F26" s="429" t="s">
        <v>49</v>
      </c>
      <c r="G26" s="431"/>
      <c r="H26" s="431" t="s">
        <v>31</v>
      </c>
      <c r="I26" s="432"/>
      <c r="J26" s="432"/>
      <c r="K26" s="446" t="s">
        <v>58</v>
      </c>
      <c r="L26" s="468">
        <v>1</v>
      </c>
      <c r="M26" s="476">
        <f>+P26/O26</f>
        <v>0.9815388976253089</v>
      </c>
      <c r="N26" s="435">
        <v>508076000</v>
      </c>
      <c r="O26" s="449">
        <f>+V26+Y26+AB26+AE26+AH26+AK26+AN26+AQ26+AT26+AW26</f>
        <v>908076000</v>
      </c>
      <c r="P26" s="449">
        <f>+W26+Z26+AC26+AF26+AI26+AL26+AO26+AR26+AU26+AX26</f>
        <v>891311916</v>
      </c>
      <c r="Q26" s="441">
        <f>+'[1]FUENTES-874'!S119</f>
        <v>217441145.4</v>
      </c>
      <c r="R26" s="451">
        <v>151851304</v>
      </c>
      <c r="S26" s="439">
        <f>+'[1]FUENTES-874'!H172</f>
        <v>148487644.78301772</v>
      </c>
      <c r="T26" s="456" t="s">
        <v>282</v>
      </c>
      <c r="U26" s="456" t="s">
        <v>290</v>
      </c>
      <c r="V26" s="449">
        <f>+'[1]FUENTES-874'!AE119</f>
        <v>908076000</v>
      </c>
      <c r="W26" s="449">
        <f>+'[1]FUENTES-874'!AM119</f>
        <v>891311916</v>
      </c>
      <c r="X26" s="440"/>
      <c r="Y26" s="477"/>
      <c r="Z26" s="442"/>
      <c r="AA26" s="440">
        <f>IF(Y26=0,"",Z26/Y26)</f>
      </c>
      <c r="AB26" s="442"/>
      <c r="AC26" s="442"/>
      <c r="AD26" s="440"/>
      <c r="AE26" s="442"/>
      <c r="AF26" s="442"/>
      <c r="AG26" s="440"/>
      <c r="AH26" s="442"/>
      <c r="AI26" s="442"/>
      <c r="AJ26" s="440"/>
      <c r="AK26" s="442"/>
      <c r="AL26" s="442"/>
      <c r="AM26" s="440"/>
      <c r="AN26" s="442"/>
      <c r="AO26" s="442"/>
      <c r="AP26" s="440"/>
      <c r="AQ26" s="442"/>
      <c r="AR26" s="442"/>
      <c r="AS26" s="440"/>
      <c r="AT26" s="442"/>
      <c r="AU26" s="442"/>
      <c r="AV26" s="440"/>
      <c r="AW26" s="442"/>
      <c r="AX26" s="442"/>
      <c r="AY26" s="440"/>
      <c r="AZ26" s="443">
        <f t="shared" si="0"/>
        <v>16764084</v>
      </c>
      <c r="BA26" s="443">
        <f t="shared" si="0"/>
        <v>673870770.6</v>
      </c>
      <c r="BB26" s="444">
        <f t="shared" si="1"/>
        <v>3363659.2169822752</v>
      </c>
      <c r="BC26" s="445">
        <f>+'[2]Actividades'!P26-P26</f>
        <v>-313393216.9492179</v>
      </c>
      <c r="BD26" s="443">
        <f>+'[2]Actividades'!Q26-Q26</f>
        <v>182723130.69425794</v>
      </c>
      <c r="BE26" s="443">
        <f>+'[2]Actividades'!R26-R26</f>
        <v>105773011.7511642</v>
      </c>
      <c r="BF26" s="444">
        <f>+'[2]Actividades'!S26-S26</f>
        <v>79190459.47534621</v>
      </c>
    </row>
    <row r="27" spans="1:58" s="6" customFormat="1" ht="324" outlineLevel="2">
      <c r="A27" s="428"/>
      <c r="B27" s="428" t="s">
        <v>224</v>
      </c>
      <c r="C27" s="39">
        <v>874</v>
      </c>
      <c r="D27" s="429" t="s">
        <v>25</v>
      </c>
      <c r="E27" s="39">
        <v>10</v>
      </c>
      <c r="F27" s="429" t="s">
        <v>291</v>
      </c>
      <c r="G27" s="431"/>
      <c r="H27" s="431" t="s">
        <v>31</v>
      </c>
      <c r="I27" s="432"/>
      <c r="J27" s="432"/>
      <c r="K27" s="446" t="s">
        <v>292</v>
      </c>
      <c r="L27" s="468">
        <v>1</v>
      </c>
      <c r="M27" s="478">
        <v>1</v>
      </c>
      <c r="N27" s="479">
        <v>0</v>
      </c>
      <c r="O27" s="480"/>
      <c r="P27" s="480"/>
      <c r="Q27" s="481"/>
      <c r="R27" s="482">
        <v>0</v>
      </c>
      <c r="S27" s="481"/>
      <c r="T27" s="483" t="s">
        <v>293</v>
      </c>
      <c r="U27" s="456" t="s">
        <v>294</v>
      </c>
      <c r="V27" s="449"/>
      <c r="W27" s="449"/>
      <c r="X27" s="440">
        <f>IF(V27=0,"",W27/V27)</f>
      </c>
      <c r="Y27" s="442"/>
      <c r="Z27" s="442"/>
      <c r="AA27" s="440"/>
      <c r="AB27" s="442"/>
      <c r="AC27" s="442"/>
      <c r="AD27" s="440">
        <f>IF(AB27=0,"",AC27/AB27)</f>
      </c>
      <c r="AE27" s="442"/>
      <c r="AF27" s="442"/>
      <c r="AG27" s="440"/>
      <c r="AH27" s="442"/>
      <c r="AI27" s="442"/>
      <c r="AJ27" s="440">
        <f>IF(AH27=0,"",AI27/AH27)</f>
      </c>
      <c r="AK27" s="442"/>
      <c r="AL27" s="442"/>
      <c r="AM27" s="440">
        <f>IF(AK27=0,"",AL27/AK27)</f>
      </c>
      <c r="AN27" s="442"/>
      <c r="AO27" s="442"/>
      <c r="AP27" s="440">
        <f>IF(AN27=0,"",AO27/AN27)</f>
      </c>
      <c r="AQ27" s="442"/>
      <c r="AR27" s="442"/>
      <c r="AS27" s="440">
        <f>IF(AQ27=0,"",AR27/AQ27)</f>
      </c>
      <c r="AT27" s="442"/>
      <c r="AU27" s="442"/>
      <c r="AV27" s="440">
        <f>IF(AT27=0,"",AU27/AT27)</f>
      </c>
      <c r="AW27" s="442"/>
      <c r="AX27" s="442"/>
      <c r="AY27" s="440">
        <f>IF(AW27=0,"",AX27/AW27)</f>
      </c>
      <c r="AZ27" s="443">
        <f t="shared" si="0"/>
        <v>0</v>
      </c>
      <c r="BA27" s="443">
        <f t="shared" si="0"/>
        <v>0</v>
      </c>
      <c r="BB27" s="444">
        <f t="shared" si="1"/>
        <v>0</v>
      </c>
      <c r="BC27" s="445">
        <f>+'[2]Actividades'!P27-P27</f>
        <v>0</v>
      </c>
      <c r="BD27" s="443">
        <f>+'[2]Actividades'!Q27-Q27</f>
        <v>0</v>
      </c>
      <c r="BE27" s="443">
        <f>+'[2]Actividades'!R27-R27</f>
        <v>0</v>
      </c>
      <c r="BF27" s="444">
        <f>+'[2]Actividades'!S27-S27</f>
        <v>0</v>
      </c>
    </row>
    <row r="28" spans="1:58" s="466" customFormat="1" ht="14.25" customHeight="1" outlineLevel="1">
      <c r="A28" s="457"/>
      <c r="B28" s="458"/>
      <c r="C28" s="459"/>
      <c r="D28" s="459"/>
      <c r="E28" s="459"/>
      <c r="F28" s="460"/>
      <c r="G28" s="460"/>
      <c r="H28" s="484"/>
      <c r="I28" s="460"/>
      <c r="J28" s="460"/>
      <c r="K28" s="461"/>
      <c r="L28" s="461"/>
      <c r="M28" s="461"/>
      <c r="N28" s="462">
        <f aca="true" t="shared" si="6" ref="N28:S28">SUM(N25:N27)</f>
        <v>4028014000</v>
      </c>
      <c r="O28" s="462">
        <f t="shared" si="6"/>
        <v>4428014000</v>
      </c>
      <c r="P28" s="462">
        <f t="shared" si="6"/>
        <v>891311916</v>
      </c>
      <c r="Q28" s="462">
        <f t="shared" si="6"/>
        <v>217441145.4</v>
      </c>
      <c r="R28" s="462">
        <f t="shared" si="6"/>
        <v>151851304</v>
      </c>
      <c r="S28" s="462">
        <f t="shared" si="6"/>
        <v>148487644.78301772</v>
      </c>
      <c r="T28" s="484"/>
      <c r="U28" s="464"/>
      <c r="V28" s="462">
        <f>SUM(V25:V27)</f>
        <v>908076000</v>
      </c>
      <c r="W28" s="462">
        <f aca="true" t="shared" si="7" ref="W28:AY28">SUM(W25:W27)</f>
        <v>891311916</v>
      </c>
      <c r="X28" s="462">
        <f t="shared" si="7"/>
        <v>0</v>
      </c>
      <c r="Y28" s="462">
        <f t="shared" si="7"/>
        <v>0</v>
      </c>
      <c r="Z28" s="462">
        <f t="shared" si="7"/>
        <v>0</v>
      </c>
      <c r="AA28" s="462">
        <f t="shared" si="7"/>
        <v>0</v>
      </c>
      <c r="AB28" s="462">
        <f t="shared" si="7"/>
        <v>0</v>
      </c>
      <c r="AC28" s="462">
        <f t="shared" si="7"/>
        <v>0</v>
      </c>
      <c r="AD28" s="462">
        <f t="shared" si="7"/>
        <v>0</v>
      </c>
      <c r="AE28" s="462">
        <f t="shared" si="7"/>
        <v>0</v>
      </c>
      <c r="AF28" s="462">
        <f t="shared" si="7"/>
        <v>0</v>
      </c>
      <c r="AG28" s="462">
        <f t="shared" si="7"/>
        <v>0</v>
      </c>
      <c r="AH28" s="462">
        <f t="shared" si="7"/>
        <v>0</v>
      </c>
      <c r="AI28" s="462">
        <f t="shared" si="7"/>
        <v>0</v>
      </c>
      <c r="AJ28" s="462">
        <f t="shared" si="7"/>
        <v>0</v>
      </c>
      <c r="AK28" s="462">
        <f t="shared" si="7"/>
        <v>0</v>
      </c>
      <c r="AL28" s="462">
        <f t="shared" si="7"/>
        <v>0</v>
      </c>
      <c r="AM28" s="462">
        <f t="shared" si="7"/>
        <v>0</v>
      </c>
      <c r="AN28" s="462">
        <f t="shared" si="7"/>
        <v>0</v>
      </c>
      <c r="AO28" s="462">
        <f t="shared" si="7"/>
        <v>0</v>
      </c>
      <c r="AP28" s="462">
        <f t="shared" si="7"/>
        <v>0</v>
      </c>
      <c r="AQ28" s="462">
        <f t="shared" si="7"/>
        <v>0</v>
      </c>
      <c r="AR28" s="462">
        <f t="shared" si="7"/>
        <v>0</v>
      </c>
      <c r="AS28" s="462">
        <f t="shared" si="7"/>
        <v>0</v>
      </c>
      <c r="AT28" s="462">
        <f t="shared" si="7"/>
        <v>3519938000</v>
      </c>
      <c r="AU28" s="462">
        <f t="shared" si="7"/>
        <v>0</v>
      </c>
      <c r="AV28" s="462">
        <f t="shared" si="7"/>
        <v>0</v>
      </c>
      <c r="AW28" s="462">
        <f t="shared" si="7"/>
        <v>0</v>
      </c>
      <c r="AX28" s="462">
        <f t="shared" si="7"/>
        <v>0</v>
      </c>
      <c r="AY28" s="462">
        <f t="shared" si="7"/>
        <v>0</v>
      </c>
      <c r="AZ28" s="443">
        <f t="shared" si="0"/>
        <v>3536702084</v>
      </c>
      <c r="BA28" s="443">
        <f t="shared" si="0"/>
        <v>673870770.6</v>
      </c>
      <c r="BB28" s="444">
        <f t="shared" si="1"/>
        <v>3363659.2169822752</v>
      </c>
      <c r="BC28" s="445">
        <f>+'[2]Actividades'!P28-P28</f>
        <v>-313393216.9492179</v>
      </c>
      <c r="BD28" s="443">
        <f>+'[2]Actividades'!Q28-Q28</f>
        <v>182723130.69425794</v>
      </c>
      <c r="BE28" s="443">
        <f>+'[2]Actividades'!R28-R28</f>
        <v>105773011.7511642</v>
      </c>
      <c r="BF28" s="444">
        <f>+'[2]Actividades'!S28-S28</f>
        <v>79190459.47534621</v>
      </c>
    </row>
    <row r="29" spans="1:58" s="6" customFormat="1" ht="156" outlineLevel="2">
      <c r="A29" s="428"/>
      <c r="B29" s="428" t="s">
        <v>232</v>
      </c>
      <c r="C29" s="39">
        <v>874</v>
      </c>
      <c r="D29" s="429" t="s">
        <v>295</v>
      </c>
      <c r="E29" s="39">
        <v>11</v>
      </c>
      <c r="F29" s="429" t="s">
        <v>51</v>
      </c>
      <c r="G29" s="431"/>
      <c r="H29" s="431" t="s">
        <v>31</v>
      </c>
      <c r="I29" s="432"/>
      <c r="J29" s="432"/>
      <c r="K29" s="429" t="s">
        <v>296</v>
      </c>
      <c r="L29" s="468">
        <v>1</v>
      </c>
      <c r="M29" s="455">
        <f>+P29/O29</f>
        <v>0.9815388976253088</v>
      </c>
      <c r="N29" s="435">
        <v>177826600</v>
      </c>
      <c r="O29" s="449">
        <f>+V29+Y29+AB29+AE29+AH29+AK29+AN29+AQ29+AT29+AW29</f>
        <v>317826600.00000006</v>
      </c>
      <c r="P29" s="449">
        <f>+W29+Z29+AC29+AF29+AI29+AL29+AO29+AR29+AU29+AX29</f>
        <v>311959170.6</v>
      </c>
      <c r="Q29" s="441">
        <f>+'[1]FUENTES-874'!S124</f>
        <v>76104400.89</v>
      </c>
      <c r="R29" s="475">
        <v>50617102</v>
      </c>
      <c r="S29" s="439">
        <f>+'[1]FUENTES-874'!H173</f>
        <v>49495882.246238574</v>
      </c>
      <c r="T29" s="456" t="s">
        <v>282</v>
      </c>
      <c r="U29" s="456" t="s">
        <v>283</v>
      </c>
      <c r="V29" s="449">
        <f>+'[1]FUENTES-874'!AE124</f>
        <v>317826600.00000006</v>
      </c>
      <c r="W29" s="449">
        <f>+'[1]FUENTES-874'!AM124</f>
        <v>311959170.6</v>
      </c>
      <c r="X29" s="440">
        <f>IF(V29=0,"",W29/V29)</f>
        <v>0.9815388976253088</v>
      </c>
      <c r="Y29" s="449"/>
      <c r="Z29" s="442"/>
      <c r="AA29" s="440">
        <f>IF(Y29=0,"",Z29/Y29)</f>
      </c>
      <c r="AB29" s="442"/>
      <c r="AC29" s="442"/>
      <c r="AD29" s="440">
        <f>IF(AB29=0,"",AC29/AB29)</f>
      </c>
      <c r="AE29" s="442"/>
      <c r="AF29" s="442"/>
      <c r="AG29" s="440"/>
      <c r="AH29" s="442"/>
      <c r="AI29" s="442"/>
      <c r="AJ29" s="440">
        <f>IF(AH29=0,"",AI29/AH29)</f>
      </c>
      <c r="AK29" s="442"/>
      <c r="AL29" s="442"/>
      <c r="AM29" s="440">
        <f>IF(AK29=0,"",AL29/AK29)</f>
      </c>
      <c r="AN29" s="442"/>
      <c r="AO29" s="442"/>
      <c r="AP29" s="440">
        <f>IF(AN29=0,"",AO29/AN29)</f>
      </c>
      <c r="AQ29" s="442"/>
      <c r="AR29" s="442"/>
      <c r="AS29" s="440">
        <f>IF(AQ29=0,"",AR29/AQ29)</f>
      </c>
      <c r="AT29" s="442"/>
      <c r="AU29" s="442"/>
      <c r="AV29" s="440">
        <f>IF(AT29=0,"",AU29/AT29)</f>
      </c>
      <c r="AW29" s="442"/>
      <c r="AX29" s="442"/>
      <c r="AY29" s="440">
        <f>IF(AW29=0,"",AX29/AW29)</f>
      </c>
      <c r="AZ29" s="443">
        <f t="shared" si="0"/>
        <v>5867429.400000036</v>
      </c>
      <c r="BA29" s="443">
        <f t="shared" si="0"/>
        <v>235854769.71000004</v>
      </c>
      <c r="BB29" s="444">
        <f t="shared" si="1"/>
        <v>1121219.7537614256</v>
      </c>
      <c r="BC29" s="445">
        <f>+'[2]Actividades'!P29-P29</f>
        <v>-119319603.40654871</v>
      </c>
      <c r="BD29" s="443">
        <f>+'[2]Actividades'!Q29-Q29</f>
        <v>57283691.72526401</v>
      </c>
      <c r="BE29" s="443">
        <f>+'[2]Actividades'!R29-R29</f>
        <v>78498143.25449485</v>
      </c>
      <c r="BF29" s="444">
        <f>+'[2]Actividades'!S29-S29</f>
        <v>64611026.43077852</v>
      </c>
    </row>
    <row r="30" spans="1:58" s="6" customFormat="1" ht="409.5" outlineLevel="2">
      <c r="A30" s="428"/>
      <c r="B30" s="428" t="s">
        <v>232</v>
      </c>
      <c r="C30" s="39">
        <v>874</v>
      </c>
      <c r="D30" s="429" t="s">
        <v>295</v>
      </c>
      <c r="E30" s="39">
        <v>12</v>
      </c>
      <c r="F30" s="429" t="s">
        <v>52</v>
      </c>
      <c r="G30" s="431"/>
      <c r="H30" s="431" t="s">
        <v>31</v>
      </c>
      <c r="I30" s="432"/>
      <c r="J30" s="432"/>
      <c r="K30" s="429" t="s">
        <v>297</v>
      </c>
      <c r="L30" s="468">
        <v>0.75</v>
      </c>
      <c r="M30" s="468">
        <v>0.6</v>
      </c>
      <c r="N30" s="435">
        <v>0</v>
      </c>
      <c r="O30" s="452"/>
      <c r="P30" s="452"/>
      <c r="Q30" s="439"/>
      <c r="R30" s="435">
        <v>0</v>
      </c>
      <c r="S30" s="439"/>
      <c r="T30" s="448" t="s">
        <v>298</v>
      </c>
      <c r="U30" s="448" t="s">
        <v>238</v>
      </c>
      <c r="V30" s="449"/>
      <c r="W30" s="449"/>
      <c r="X30" s="440"/>
      <c r="Y30" s="442"/>
      <c r="Z30" s="442"/>
      <c r="AA30" s="440"/>
      <c r="AB30" s="442"/>
      <c r="AC30" s="442"/>
      <c r="AD30" s="440"/>
      <c r="AE30" s="442"/>
      <c r="AF30" s="442"/>
      <c r="AG30" s="440"/>
      <c r="AH30" s="442"/>
      <c r="AI30" s="442"/>
      <c r="AJ30" s="440"/>
      <c r="AK30" s="442"/>
      <c r="AL30" s="442"/>
      <c r="AM30" s="440"/>
      <c r="AN30" s="442"/>
      <c r="AO30" s="442"/>
      <c r="AP30" s="440"/>
      <c r="AQ30" s="442"/>
      <c r="AR30" s="442"/>
      <c r="AS30" s="440"/>
      <c r="AT30" s="442"/>
      <c r="AU30" s="442"/>
      <c r="AV30" s="440"/>
      <c r="AW30" s="442"/>
      <c r="AX30" s="442"/>
      <c r="AY30" s="440"/>
      <c r="AZ30" s="443">
        <f t="shared" si="0"/>
        <v>0</v>
      </c>
      <c r="BA30" s="443">
        <f t="shared" si="0"/>
        <v>0</v>
      </c>
      <c r="BB30" s="444">
        <f t="shared" si="1"/>
        <v>0</v>
      </c>
      <c r="BC30" s="445">
        <f>+'[2]Actividades'!P30-P30</f>
        <v>0</v>
      </c>
      <c r="BD30" s="443">
        <f>+'[2]Actividades'!Q30-Q30</f>
        <v>0</v>
      </c>
      <c r="BE30" s="443">
        <f>+'[2]Actividades'!R30-R30</f>
        <v>0</v>
      </c>
      <c r="BF30" s="444">
        <f>+'[2]Actividades'!S30-S30</f>
        <v>0</v>
      </c>
    </row>
    <row r="31" spans="1:58" s="466" customFormat="1" ht="14.25" customHeight="1" outlineLevel="2">
      <c r="A31" s="458"/>
      <c r="B31" s="458"/>
      <c r="C31" s="459"/>
      <c r="D31" s="485"/>
      <c r="E31" s="459"/>
      <c r="F31" s="460"/>
      <c r="G31" s="460"/>
      <c r="H31" s="484"/>
      <c r="I31" s="460"/>
      <c r="J31" s="460"/>
      <c r="K31" s="461"/>
      <c r="L31" s="486"/>
      <c r="M31" s="486"/>
      <c r="N31" s="462">
        <f aca="true" t="shared" si="8" ref="N31:S31">SUM(N29:N30)</f>
        <v>177826600</v>
      </c>
      <c r="O31" s="462">
        <f t="shared" si="8"/>
        <v>317826600.00000006</v>
      </c>
      <c r="P31" s="462">
        <f t="shared" si="8"/>
        <v>311959170.6</v>
      </c>
      <c r="Q31" s="462">
        <f t="shared" si="8"/>
        <v>76104400.89</v>
      </c>
      <c r="R31" s="462">
        <f t="shared" si="8"/>
        <v>50617102</v>
      </c>
      <c r="S31" s="462">
        <f t="shared" si="8"/>
        <v>49495882.246238574</v>
      </c>
      <c r="T31" s="487"/>
      <c r="U31" s="464"/>
      <c r="V31" s="462">
        <f>SUM(V29:V30)</f>
        <v>317826600.00000006</v>
      </c>
      <c r="W31" s="462">
        <f aca="true" t="shared" si="9" ref="W31:AY31">SUM(W29:W30)</f>
        <v>311959170.6</v>
      </c>
      <c r="X31" s="462">
        <f t="shared" si="9"/>
        <v>0.9815388976253088</v>
      </c>
      <c r="Y31" s="462">
        <f t="shared" si="9"/>
        <v>0</v>
      </c>
      <c r="Z31" s="462">
        <f t="shared" si="9"/>
        <v>0</v>
      </c>
      <c r="AA31" s="462">
        <f t="shared" si="9"/>
        <v>0</v>
      </c>
      <c r="AB31" s="462">
        <f t="shared" si="9"/>
        <v>0</v>
      </c>
      <c r="AC31" s="462">
        <f t="shared" si="9"/>
        <v>0</v>
      </c>
      <c r="AD31" s="462">
        <f t="shared" si="9"/>
        <v>0</v>
      </c>
      <c r="AE31" s="462">
        <f t="shared" si="9"/>
        <v>0</v>
      </c>
      <c r="AF31" s="462">
        <f t="shared" si="9"/>
        <v>0</v>
      </c>
      <c r="AG31" s="462">
        <f t="shared" si="9"/>
        <v>0</v>
      </c>
      <c r="AH31" s="462">
        <f t="shared" si="9"/>
        <v>0</v>
      </c>
      <c r="AI31" s="462">
        <f t="shared" si="9"/>
        <v>0</v>
      </c>
      <c r="AJ31" s="462">
        <f t="shared" si="9"/>
        <v>0</v>
      </c>
      <c r="AK31" s="462">
        <f t="shared" si="9"/>
        <v>0</v>
      </c>
      <c r="AL31" s="462">
        <f t="shared" si="9"/>
        <v>0</v>
      </c>
      <c r="AM31" s="462">
        <f t="shared" si="9"/>
        <v>0</v>
      </c>
      <c r="AN31" s="462">
        <f t="shared" si="9"/>
        <v>0</v>
      </c>
      <c r="AO31" s="462">
        <f t="shared" si="9"/>
        <v>0</v>
      </c>
      <c r="AP31" s="462">
        <f t="shared" si="9"/>
        <v>0</v>
      </c>
      <c r="AQ31" s="462">
        <f t="shared" si="9"/>
        <v>0</v>
      </c>
      <c r="AR31" s="462">
        <f t="shared" si="9"/>
        <v>0</v>
      </c>
      <c r="AS31" s="462">
        <f t="shared" si="9"/>
        <v>0</v>
      </c>
      <c r="AT31" s="462">
        <f t="shared" si="9"/>
        <v>0</v>
      </c>
      <c r="AU31" s="462">
        <f t="shared" si="9"/>
        <v>0</v>
      </c>
      <c r="AV31" s="462">
        <f t="shared" si="9"/>
        <v>0</v>
      </c>
      <c r="AW31" s="462">
        <f t="shared" si="9"/>
        <v>0</v>
      </c>
      <c r="AX31" s="462">
        <f t="shared" si="9"/>
        <v>0</v>
      </c>
      <c r="AY31" s="462">
        <f t="shared" si="9"/>
        <v>0</v>
      </c>
      <c r="AZ31" s="443">
        <f t="shared" si="0"/>
        <v>5867429.400000036</v>
      </c>
      <c r="BA31" s="443">
        <f t="shared" si="0"/>
        <v>235854769.71000004</v>
      </c>
      <c r="BB31" s="444">
        <f t="shared" si="1"/>
        <v>1121219.7537614256</v>
      </c>
      <c r="BC31" s="445">
        <f>+'[2]Actividades'!P31-P31</f>
        <v>-119319603.40654871</v>
      </c>
      <c r="BD31" s="443">
        <f>+'[2]Actividades'!Q31-Q31</f>
        <v>57283691.72526401</v>
      </c>
      <c r="BE31" s="443">
        <f>+'[2]Actividades'!R31-R31</f>
        <v>78498143.25449485</v>
      </c>
      <c r="BF31" s="444">
        <f>+'[2]Actividades'!S31-S31</f>
        <v>64611026.43077852</v>
      </c>
    </row>
    <row r="32" spans="1:58" s="6" customFormat="1" ht="204.75" outlineLevel="2" thickBot="1">
      <c r="A32" s="428"/>
      <c r="B32" s="428" t="s">
        <v>239</v>
      </c>
      <c r="C32" s="39">
        <v>874</v>
      </c>
      <c r="D32" s="429" t="s">
        <v>39</v>
      </c>
      <c r="E32" s="39">
        <v>13</v>
      </c>
      <c r="F32" s="429" t="s">
        <v>53</v>
      </c>
      <c r="G32" s="431"/>
      <c r="H32" s="431" t="s">
        <v>31</v>
      </c>
      <c r="I32" s="432"/>
      <c r="J32" s="432"/>
      <c r="K32" s="429" t="s">
        <v>299</v>
      </c>
      <c r="L32" s="488">
        <v>2</v>
      </c>
      <c r="M32" s="489">
        <v>1</v>
      </c>
      <c r="N32" s="435">
        <v>50000000</v>
      </c>
      <c r="O32" s="449">
        <f>+V32+Y32+AB32+AE32+AH32+AK32+AN32+AQ32+AT32+AW32</f>
        <v>0</v>
      </c>
      <c r="P32" s="449">
        <f>+W32+Z32+AC32+AF32+AI32+AL32+AO32+AR32+AU32+AX32</f>
        <v>0</v>
      </c>
      <c r="Q32" s="439"/>
      <c r="R32" s="451">
        <v>0</v>
      </c>
      <c r="S32" s="439"/>
      <c r="T32" s="448" t="s">
        <v>300</v>
      </c>
      <c r="U32" s="448" t="s">
        <v>301</v>
      </c>
      <c r="V32" s="439">
        <f>+'[1]FUENTES-874'!AE129</f>
        <v>0</v>
      </c>
      <c r="W32" s="439">
        <f>+'[1]FUENTES-874'!AM129</f>
        <v>0</v>
      </c>
      <c r="X32" s="440">
        <f>IF(V32=0,"",W32/V32)</f>
      </c>
      <c r="Y32" s="449">
        <f>+'[3]FUENTES-874'!BC125</f>
        <v>0</v>
      </c>
      <c r="Z32" s="442">
        <f>+'[3]FUENTES-874'!BK125</f>
        <v>0</v>
      </c>
      <c r="AA32" s="440">
        <f>IF(Y32=0,"",Z32/Y32)</f>
      </c>
      <c r="AB32" s="442"/>
      <c r="AC32" s="442"/>
      <c r="AD32" s="440">
        <f>IF(AB32=0,"",AC32/AB32)</f>
      </c>
      <c r="AE32" s="442"/>
      <c r="AF32" s="442"/>
      <c r="AG32" s="440"/>
      <c r="AH32" s="442"/>
      <c r="AI32" s="442"/>
      <c r="AJ32" s="440">
        <f>IF(AH32=0,"",AI32/AH32)</f>
      </c>
      <c r="AK32" s="442"/>
      <c r="AL32" s="442"/>
      <c r="AM32" s="440">
        <f>IF(AK32=0,"",AL32/AK32)</f>
      </c>
      <c r="AN32" s="442"/>
      <c r="AO32" s="442"/>
      <c r="AP32" s="440">
        <f>IF(AN32=0,"",AO32/AN32)</f>
      </c>
      <c r="AQ32" s="442"/>
      <c r="AR32" s="442"/>
      <c r="AS32" s="440">
        <f>IF(AQ32=0,"",AR32/AQ32)</f>
      </c>
      <c r="AT32" s="442"/>
      <c r="AU32" s="442"/>
      <c r="AV32" s="440">
        <f>IF(AT32=0,"",AU32/AT32)</f>
      </c>
      <c r="AW32" s="442"/>
      <c r="AX32" s="442"/>
      <c r="AY32" s="440">
        <f>IF(AW32=0,"",AX32/AW32)</f>
      </c>
      <c r="AZ32" s="443">
        <f t="shared" si="0"/>
        <v>0</v>
      </c>
      <c r="BA32" s="443">
        <f t="shared" si="0"/>
        <v>0</v>
      </c>
      <c r="BB32" s="444">
        <f t="shared" si="1"/>
        <v>0</v>
      </c>
      <c r="BC32" s="445">
        <f>+'[2]Actividades'!P32-P32</f>
        <v>0</v>
      </c>
      <c r="BD32" s="443">
        <f>+'[2]Actividades'!Q32-Q32</f>
        <v>0</v>
      </c>
      <c r="BE32" s="443">
        <f>+'[2]Actividades'!R32-R32</f>
        <v>0</v>
      </c>
      <c r="BF32" s="444">
        <f>+'[2]Actividades'!S32-S32</f>
        <v>0</v>
      </c>
    </row>
    <row r="33" spans="1:58" s="466" customFormat="1" ht="14.25" customHeight="1" outlineLevel="2">
      <c r="A33" s="458"/>
      <c r="B33" s="458"/>
      <c r="C33" s="459"/>
      <c r="D33" s="485"/>
      <c r="E33" s="459"/>
      <c r="F33" s="460"/>
      <c r="G33" s="460"/>
      <c r="H33" s="460"/>
      <c r="I33" s="460"/>
      <c r="J33" s="460"/>
      <c r="K33" s="461"/>
      <c r="L33" s="486"/>
      <c r="M33" s="486"/>
      <c r="N33" s="462">
        <f aca="true" t="shared" si="10" ref="N33:S33">SUM(N32)</f>
        <v>50000000</v>
      </c>
      <c r="O33" s="462">
        <f t="shared" si="10"/>
        <v>0</v>
      </c>
      <c r="P33" s="462">
        <f t="shared" si="10"/>
        <v>0</v>
      </c>
      <c r="Q33" s="462">
        <f t="shared" si="10"/>
        <v>0</v>
      </c>
      <c r="R33" s="462">
        <f t="shared" si="10"/>
        <v>0</v>
      </c>
      <c r="S33" s="462">
        <f t="shared" si="10"/>
        <v>0</v>
      </c>
      <c r="T33" s="487"/>
      <c r="U33" s="464"/>
      <c r="V33" s="462">
        <f>SUM(V32)</f>
        <v>0</v>
      </c>
      <c r="W33" s="462">
        <f aca="true" t="shared" si="11" ref="W33:AY33">SUM(W32)</f>
        <v>0</v>
      </c>
      <c r="X33" s="462">
        <f t="shared" si="11"/>
        <v>0</v>
      </c>
      <c r="Y33" s="462">
        <f t="shared" si="11"/>
        <v>0</v>
      </c>
      <c r="Z33" s="462">
        <f t="shared" si="11"/>
        <v>0</v>
      </c>
      <c r="AA33" s="462">
        <f t="shared" si="11"/>
        <v>0</v>
      </c>
      <c r="AB33" s="462">
        <f t="shared" si="11"/>
        <v>0</v>
      </c>
      <c r="AC33" s="462">
        <f t="shared" si="11"/>
        <v>0</v>
      </c>
      <c r="AD33" s="462">
        <f t="shared" si="11"/>
        <v>0</v>
      </c>
      <c r="AE33" s="462">
        <f t="shared" si="11"/>
        <v>0</v>
      </c>
      <c r="AF33" s="462">
        <f t="shared" si="11"/>
        <v>0</v>
      </c>
      <c r="AG33" s="462">
        <f t="shared" si="11"/>
        <v>0</v>
      </c>
      <c r="AH33" s="462">
        <f t="shared" si="11"/>
        <v>0</v>
      </c>
      <c r="AI33" s="462">
        <f t="shared" si="11"/>
        <v>0</v>
      </c>
      <c r="AJ33" s="462">
        <f t="shared" si="11"/>
        <v>0</v>
      </c>
      <c r="AK33" s="462">
        <f t="shared" si="11"/>
        <v>0</v>
      </c>
      <c r="AL33" s="462">
        <f t="shared" si="11"/>
        <v>0</v>
      </c>
      <c r="AM33" s="462">
        <f t="shared" si="11"/>
        <v>0</v>
      </c>
      <c r="AN33" s="462">
        <f t="shared" si="11"/>
        <v>0</v>
      </c>
      <c r="AO33" s="462">
        <f t="shared" si="11"/>
        <v>0</v>
      </c>
      <c r="AP33" s="462">
        <f t="shared" si="11"/>
        <v>0</v>
      </c>
      <c r="AQ33" s="462">
        <f t="shared" si="11"/>
        <v>0</v>
      </c>
      <c r="AR33" s="462">
        <f t="shared" si="11"/>
        <v>0</v>
      </c>
      <c r="AS33" s="462">
        <f t="shared" si="11"/>
        <v>0</v>
      </c>
      <c r="AT33" s="462">
        <v>0</v>
      </c>
      <c r="AU33" s="462">
        <f t="shared" si="11"/>
        <v>0</v>
      </c>
      <c r="AV33" s="462">
        <f t="shared" si="11"/>
        <v>0</v>
      </c>
      <c r="AW33" s="462">
        <f t="shared" si="11"/>
        <v>0</v>
      </c>
      <c r="AX33" s="462">
        <f t="shared" si="11"/>
        <v>0</v>
      </c>
      <c r="AY33" s="462">
        <f t="shared" si="11"/>
        <v>0</v>
      </c>
      <c r="AZ33" s="443">
        <f t="shared" si="0"/>
        <v>0</v>
      </c>
      <c r="BA33" s="443">
        <f t="shared" si="0"/>
        <v>0</v>
      </c>
      <c r="BB33" s="444">
        <f t="shared" si="1"/>
        <v>0</v>
      </c>
      <c r="BC33" s="445">
        <f>+'[2]Actividades'!P33-P33</f>
        <v>0</v>
      </c>
      <c r="BD33" s="443">
        <f>+'[2]Actividades'!Q33-Q33</f>
        <v>0</v>
      </c>
      <c r="BE33" s="443">
        <f>+'[2]Actividades'!R33-R33</f>
        <v>0</v>
      </c>
      <c r="BF33" s="444">
        <f>+'[2]Actividades'!S33-S33</f>
        <v>0</v>
      </c>
    </row>
    <row r="34" spans="1:58" s="499" customFormat="1" ht="14.25" customHeight="1">
      <c r="A34" s="490" t="s">
        <v>302</v>
      </c>
      <c r="B34" s="490"/>
      <c r="C34" s="491"/>
      <c r="D34" s="491"/>
      <c r="E34" s="491"/>
      <c r="F34" s="492"/>
      <c r="G34" s="492"/>
      <c r="H34" s="492"/>
      <c r="I34" s="492"/>
      <c r="J34" s="492"/>
      <c r="K34" s="493"/>
      <c r="L34" s="494"/>
      <c r="M34" s="495"/>
      <c r="N34" s="496">
        <f aca="true" t="shared" si="12" ref="N34:S34">+N21+N24+N28+N31+N33</f>
        <v>944159519000</v>
      </c>
      <c r="O34" s="496">
        <f t="shared" si="12"/>
        <v>943673811000</v>
      </c>
      <c r="P34" s="496">
        <f t="shared" si="12"/>
        <v>564031534988</v>
      </c>
      <c r="Q34" s="496">
        <f t="shared" si="12"/>
        <v>559757835623</v>
      </c>
      <c r="R34" s="496">
        <f t="shared" si="12"/>
        <v>1405786994</v>
      </c>
      <c r="S34" s="496">
        <f t="shared" si="12"/>
        <v>849019401</v>
      </c>
      <c r="T34" s="496">
        <f>SUBTOTAL(9,T16:T33)</f>
        <v>0</v>
      </c>
      <c r="U34" s="496">
        <f>SUBTOTAL(9,U16:U33)</f>
        <v>0</v>
      </c>
      <c r="V34" s="496">
        <f>+V21+V24+V28+V31+V33</f>
        <v>32567870000</v>
      </c>
      <c r="W34" s="496">
        <f aca="true" t="shared" si="13" ref="W34:AY34">+W21+W24+W28+W31+W33</f>
        <v>22432852580</v>
      </c>
      <c r="X34" s="496">
        <f t="shared" si="13"/>
        <v>3.5966134560055756</v>
      </c>
      <c r="Y34" s="496">
        <f t="shared" si="13"/>
        <v>0</v>
      </c>
      <c r="Z34" s="496">
        <f t="shared" si="13"/>
        <v>0</v>
      </c>
      <c r="AA34" s="496">
        <f t="shared" si="13"/>
        <v>0</v>
      </c>
      <c r="AB34" s="496">
        <f t="shared" si="13"/>
        <v>271380488000</v>
      </c>
      <c r="AC34" s="496">
        <f t="shared" si="13"/>
        <v>178396961949</v>
      </c>
      <c r="AD34" s="497">
        <f>+AD21+AD24+AD28+AD31+AD33</f>
        <v>0.6573684175444477</v>
      </c>
      <c r="AE34" s="496">
        <f t="shared" si="13"/>
        <v>0</v>
      </c>
      <c r="AF34" s="496">
        <f t="shared" si="13"/>
        <v>0</v>
      </c>
      <c r="AG34" s="496">
        <f t="shared" si="13"/>
        <v>0</v>
      </c>
      <c r="AH34" s="496">
        <f t="shared" si="13"/>
        <v>502188580720</v>
      </c>
      <c r="AI34" s="496">
        <f t="shared" si="13"/>
        <v>287607141838</v>
      </c>
      <c r="AJ34" s="497">
        <f t="shared" si="13"/>
        <v>1.1559629416322634</v>
      </c>
      <c r="AK34" s="496">
        <f t="shared" si="13"/>
        <v>0</v>
      </c>
      <c r="AL34" s="496">
        <f t="shared" si="13"/>
        <v>0</v>
      </c>
      <c r="AM34" s="496">
        <f t="shared" si="13"/>
        <v>0</v>
      </c>
      <c r="AN34" s="496">
        <f t="shared" si="13"/>
        <v>124352134000</v>
      </c>
      <c r="AO34" s="496">
        <f t="shared" si="13"/>
        <v>68785065965</v>
      </c>
      <c r="AP34" s="498">
        <f t="shared" si="13"/>
        <v>0.5531474511326038</v>
      </c>
      <c r="AQ34" s="496">
        <f t="shared" si="13"/>
        <v>784738280</v>
      </c>
      <c r="AR34" s="496">
        <f t="shared" si="13"/>
        <v>392369140</v>
      </c>
      <c r="AS34" s="496">
        <f t="shared" si="13"/>
        <v>0.5</v>
      </c>
      <c r="AT34" s="496">
        <f t="shared" si="13"/>
        <v>12400000000</v>
      </c>
      <c r="AU34" s="496">
        <f t="shared" si="13"/>
        <v>6417143516</v>
      </c>
      <c r="AV34" s="496">
        <f t="shared" si="13"/>
        <v>0.7226462513437406</v>
      </c>
      <c r="AW34" s="496">
        <f t="shared" si="13"/>
        <v>0</v>
      </c>
      <c r="AX34" s="496">
        <f t="shared" si="13"/>
        <v>0</v>
      </c>
      <c r="AY34" s="496">
        <f t="shared" si="13"/>
        <v>0</v>
      </c>
      <c r="AZ34" s="443">
        <f t="shared" si="0"/>
        <v>379642276012</v>
      </c>
      <c r="BA34" s="443">
        <f t="shared" si="0"/>
        <v>4273699365</v>
      </c>
      <c r="BB34" s="444">
        <f t="shared" si="1"/>
        <v>556767593</v>
      </c>
      <c r="BC34" s="445">
        <f>+'[2]Actividades'!P34-P34</f>
        <v>204185745798</v>
      </c>
      <c r="BD34" s="443">
        <f>+'[2]Actividades'!Q34-Q34</f>
        <v>192289574393</v>
      </c>
      <c r="BE34" s="443">
        <f>+'[2]Actividades'!R34-R34</f>
        <v>15240562780</v>
      </c>
      <c r="BF34" s="444">
        <f>+'[2]Actividades'!S34-S34</f>
        <v>12753996975</v>
      </c>
    </row>
    <row r="35" spans="14:23" ht="14.25" customHeight="1">
      <c r="N35" s="410">
        <f>+'Metas inversión 874'!Q100</f>
        <v>0</v>
      </c>
      <c r="O35" s="500">
        <f>+'Metas inversión 874'!R100</f>
        <v>0</v>
      </c>
      <c r="P35" s="500">
        <f>+'Metas inversión 874'!S100</f>
        <v>0</v>
      </c>
      <c r="Q35" s="410">
        <f>+'Metas inversión 874'!T100</f>
        <v>0</v>
      </c>
      <c r="R35" s="410">
        <f>+'Metas inversión 874'!U100</f>
        <v>0</v>
      </c>
      <c r="S35" s="410">
        <f>+'Metas inversión 874'!V100</f>
        <v>0</v>
      </c>
      <c r="V35" s="501">
        <f>+O35</f>
        <v>0</v>
      </c>
      <c r="W35" s="501">
        <f>+P35</f>
        <v>0</v>
      </c>
    </row>
    <row r="36" spans="14:23" ht="14.25" customHeight="1">
      <c r="N36" s="410">
        <f aca="true" t="shared" si="14" ref="N36:S36">+N34-N35</f>
        <v>944159519000</v>
      </c>
      <c r="O36" s="410">
        <f t="shared" si="14"/>
        <v>943673811000</v>
      </c>
      <c r="P36" s="410">
        <f t="shared" si="14"/>
        <v>564031534988</v>
      </c>
      <c r="Q36" s="410">
        <f t="shared" si="14"/>
        <v>559757835623</v>
      </c>
      <c r="R36" s="502">
        <f t="shared" si="14"/>
        <v>1405786994</v>
      </c>
      <c r="S36" s="500">
        <f t="shared" si="14"/>
        <v>849019401</v>
      </c>
      <c r="V36" s="501">
        <f>+V34+AB34+AH34+AN34+AQ34+AT34</f>
        <v>943673811000</v>
      </c>
      <c r="W36" s="501">
        <f>+W34+AC34+AI34+AO34+AR34+AU34</f>
        <v>564031534988</v>
      </c>
    </row>
    <row r="37" spans="15:23" ht="14.25" customHeight="1">
      <c r="O37" s="503"/>
      <c r="V37" s="501">
        <f>+V35-V36</f>
        <v>-943673811000</v>
      </c>
      <c r="W37" s="501">
        <f>+W35-W36</f>
        <v>-564031534988</v>
      </c>
    </row>
    <row r="38" ht="14.25" customHeight="1">
      <c r="O38" s="504"/>
    </row>
    <row r="41" ht="14.25" customHeight="1">
      <c r="O41" s="504"/>
    </row>
    <row r="42" ht="14.25" customHeight="1">
      <c r="O42" s="504"/>
    </row>
    <row r="43" ht="14.25" customHeight="1">
      <c r="O43" s="504"/>
    </row>
    <row r="44" ht="14.25" customHeight="1">
      <c r="O44" s="504"/>
    </row>
    <row r="45" ht="14.25" customHeight="1">
      <c r="O45" s="504"/>
    </row>
    <row r="46" ht="14.25" customHeight="1">
      <c r="O46" s="504"/>
    </row>
  </sheetData>
  <sheetProtection password="C61F" sheet="1"/>
  <autoFilter ref="A15:AS33"/>
  <mergeCells count="32">
    <mergeCell ref="AN14:AP14"/>
    <mergeCell ref="AQ14:AS14"/>
    <mergeCell ref="AT14:AV14"/>
    <mergeCell ref="AW14:AY14"/>
    <mergeCell ref="V14:X14"/>
    <mergeCell ref="Y14:AA14"/>
    <mergeCell ref="AB14:AD14"/>
    <mergeCell ref="AE14:AG14"/>
    <mergeCell ref="AH14:AJ14"/>
    <mergeCell ref="AK14:AM14"/>
    <mergeCell ref="L14:M14"/>
    <mergeCell ref="N14:O14"/>
    <mergeCell ref="P14:Q14"/>
    <mergeCell ref="R14:S14"/>
    <mergeCell ref="T14:T15"/>
    <mergeCell ref="U14:U15"/>
    <mergeCell ref="AB1:AE8"/>
    <mergeCell ref="AH1:AJ8"/>
    <mergeCell ref="AK1:AR8"/>
    <mergeCell ref="AS1:AV8"/>
    <mergeCell ref="AW1:AY8"/>
    <mergeCell ref="B14:B15"/>
    <mergeCell ref="C14:C15"/>
    <mergeCell ref="E14:E15"/>
    <mergeCell ref="F14:F15"/>
    <mergeCell ref="G14:I14"/>
    <mergeCell ref="A1:C8"/>
    <mergeCell ref="D1:I8"/>
    <mergeCell ref="J1:M8"/>
    <mergeCell ref="N1:O8"/>
    <mergeCell ref="P1:R8"/>
    <mergeCell ref="S1:AA8"/>
  </mergeCells>
  <printOptions horizontalCentered="1"/>
  <pageMargins left="0.15748031496062992" right="0.15748031496062992" top="0.3937007874015748" bottom="0.33" header="0.31496062992125984" footer="0.31496062992125984"/>
  <pageSetup orientation="landscape" paperSize="14" scale="65"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BZ314"/>
  <sheetViews>
    <sheetView showGridLines="0" zoomScale="70" zoomScaleNormal="70" zoomScalePageLayoutView="0" workbookViewId="0" topLeftCell="H17">
      <selection activeCell="C17" sqref="C17"/>
    </sheetView>
  </sheetViews>
  <sheetFormatPr defaultColWidth="11.421875" defaultRowHeight="30" customHeight="1"/>
  <cols>
    <col min="1" max="1" width="12.57421875" style="5" hidden="1" customWidth="1"/>
    <col min="2" max="2" width="10.140625" style="5" hidden="1" customWidth="1"/>
    <col min="3" max="3" width="9.00390625" style="5" hidden="1" customWidth="1"/>
    <col min="4" max="4" width="8.00390625" style="5" hidden="1" customWidth="1"/>
    <col min="5" max="5" width="10.421875" style="5" hidden="1" customWidth="1"/>
    <col min="6" max="6" width="9.28125" style="5" hidden="1" customWidth="1"/>
    <col min="7" max="7" width="10.7109375" style="5" hidden="1" customWidth="1"/>
    <col min="8" max="8" width="9.28125" style="6" customWidth="1"/>
    <col min="9" max="9" width="40.7109375" style="6" customWidth="1"/>
    <col min="10" max="10" width="6.28125" style="6" customWidth="1"/>
    <col min="11" max="12" width="5.57421875" style="6" customWidth="1"/>
    <col min="13" max="14" width="7.7109375" style="6" customWidth="1"/>
    <col min="15" max="15" width="11.7109375" style="6" customWidth="1"/>
    <col min="16" max="16" width="15.28125" style="6" bestFit="1" customWidth="1"/>
    <col min="17" max="17" width="20.8515625" style="5" customWidth="1"/>
    <col min="18" max="18" width="24.28125" style="5" customWidth="1"/>
    <col min="19" max="19" width="21.8515625" style="5" customWidth="1"/>
    <col min="20" max="20" width="19.7109375" style="5" customWidth="1"/>
    <col min="21" max="21" width="18.421875" style="5" bestFit="1" customWidth="1"/>
    <col min="22" max="22" width="24.140625" style="5" customWidth="1"/>
    <col min="23" max="27" width="50.7109375" style="5" customWidth="1"/>
    <col min="28" max="28" width="35.28125" style="5" customWidth="1"/>
    <col min="29" max="29" width="9.28125" style="5" customWidth="1"/>
    <col min="30" max="30" width="8.7109375" style="5" customWidth="1"/>
    <col min="31" max="31" width="9.28125" style="5" customWidth="1"/>
    <col min="32" max="32" width="8.7109375" style="5" customWidth="1"/>
    <col min="33" max="33" width="9.28125" style="5" customWidth="1"/>
    <col min="34" max="34" width="8.7109375" style="5" customWidth="1"/>
    <col min="35" max="35" width="9.28125" style="5" customWidth="1"/>
    <col min="36" max="36" width="8.7109375" style="5" customWidth="1"/>
    <col min="37" max="37" width="9.28125" style="5" customWidth="1"/>
    <col min="38" max="38" width="8.7109375" style="5" customWidth="1"/>
    <col min="39" max="39" width="9.28125" style="5" customWidth="1"/>
    <col min="40" max="40" width="8.7109375" style="5" customWidth="1"/>
    <col min="41" max="41" width="9.28125" style="5" customWidth="1"/>
    <col min="42" max="42" width="8.7109375" style="5" customWidth="1"/>
    <col min="43" max="43" width="9.28125" style="5" customWidth="1"/>
    <col min="44" max="44" width="9.8515625" style="5" customWidth="1"/>
    <col min="45" max="46" width="17.8515625" style="5" bestFit="1" customWidth="1"/>
    <col min="47" max="47" width="16.7109375" style="5" bestFit="1" customWidth="1"/>
    <col min="48" max="48" width="19.28125" style="230" bestFit="1" customWidth="1"/>
    <col min="49" max="49" width="17.7109375" style="5" bestFit="1" customWidth="1"/>
    <col min="50" max="50" width="19.140625" style="5" customWidth="1"/>
    <col min="51" max="51" width="17.28125" style="5" bestFit="1" customWidth="1"/>
    <col min="52" max="53" width="14.8515625" style="5" customWidth="1"/>
    <col min="54" max="54" width="14.421875" style="5" customWidth="1"/>
    <col min="55" max="55" width="18.00390625" style="5" customWidth="1"/>
    <col min="56" max="57" width="14.00390625" style="5" customWidth="1"/>
    <col min="58" max="60" width="11.421875" style="5" customWidth="1"/>
    <col min="61" max="78" width="11.421875" style="6" customWidth="1"/>
    <col min="79" max="16384" width="11.421875" style="5" customWidth="1"/>
  </cols>
  <sheetData>
    <row r="1" spans="1:48" s="195" customFormat="1" ht="30" customHeight="1">
      <c r="A1" s="179"/>
      <c r="B1" s="180"/>
      <c r="C1" s="180"/>
      <c r="D1" s="181"/>
      <c r="E1" s="182" t="s">
        <v>303</v>
      </c>
      <c r="F1" s="183"/>
      <c r="G1" s="183"/>
      <c r="H1" s="183"/>
      <c r="I1" s="183"/>
      <c r="J1" s="183"/>
      <c r="K1" s="183"/>
      <c r="L1" s="183"/>
      <c r="M1" s="183"/>
      <c r="N1" s="184"/>
      <c r="O1" s="185" t="s">
        <v>304</v>
      </c>
      <c r="P1" s="186"/>
      <c r="Q1" s="186"/>
      <c r="R1" s="187"/>
      <c r="S1" s="188"/>
      <c r="T1" s="189"/>
      <c r="U1" s="189"/>
      <c r="V1" s="190"/>
      <c r="W1" s="188"/>
      <c r="X1" s="189"/>
      <c r="Y1" s="191"/>
      <c r="Z1" s="192" t="s">
        <v>303</v>
      </c>
      <c r="AA1" s="193"/>
      <c r="AB1" s="193"/>
      <c r="AC1" s="193"/>
      <c r="AD1" s="193"/>
      <c r="AE1" s="193"/>
      <c r="AF1" s="193"/>
      <c r="AG1" s="193"/>
      <c r="AH1" s="193"/>
      <c r="AI1" s="193"/>
      <c r="AJ1" s="194"/>
      <c r="AK1" s="185" t="s">
        <v>304</v>
      </c>
      <c r="AL1" s="186"/>
      <c r="AM1" s="186"/>
      <c r="AN1" s="187"/>
      <c r="AO1" s="188"/>
      <c r="AP1" s="189"/>
      <c r="AQ1" s="189"/>
      <c r="AR1" s="190"/>
      <c r="AV1" s="196"/>
    </row>
    <row r="2" spans="1:48" s="195" customFormat="1" ht="30" customHeight="1">
      <c r="A2" s="197"/>
      <c r="B2" s="198"/>
      <c r="C2" s="198"/>
      <c r="D2" s="199"/>
      <c r="E2" s="200"/>
      <c r="F2" s="201"/>
      <c r="G2" s="201"/>
      <c r="H2" s="201"/>
      <c r="I2" s="201"/>
      <c r="J2" s="201"/>
      <c r="K2" s="201"/>
      <c r="L2" s="201"/>
      <c r="M2" s="201"/>
      <c r="N2" s="202"/>
      <c r="O2" s="203"/>
      <c r="P2" s="204"/>
      <c r="Q2" s="204"/>
      <c r="R2" s="205"/>
      <c r="S2" s="206"/>
      <c r="T2" s="207"/>
      <c r="U2" s="207"/>
      <c r="V2" s="208"/>
      <c r="W2" s="206"/>
      <c r="X2" s="207"/>
      <c r="Y2" s="209"/>
      <c r="Z2" s="210"/>
      <c r="AA2" s="211"/>
      <c r="AB2" s="211"/>
      <c r="AC2" s="211"/>
      <c r="AD2" s="211"/>
      <c r="AE2" s="211"/>
      <c r="AF2" s="211"/>
      <c r="AG2" s="211"/>
      <c r="AH2" s="211"/>
      <c r="AI2" s="211"/>
      <c r="AJ2" s="212"/>
      <c r="AK2" s="203"/>
      <c r="AL2" s="204"/>
      <c r="AM2" s="204"/>
      <c r="AN2" s="205"/>
      <c r="AO2" s="206"/>
      <c r="AP2" s="207"/>
      <c r="AQ2" s="207"/>
      <c r="AR2" s="208"/>
      <c r="AV2" s="196"/>
    </row>
    <row r="3" spans="1:48" s="195" customFormat="1" ht="30" customHeight="1">
      <c r="A3" s="197"/>
      <c r="B3" s="198"/>
      <c r="C3" s="198"/>
      <c r="D3" s="199"/>
      <c r="E3" s="200"/>
      <c r="F3" s="201"/>
      <c r="G3" s="201"/>
      <c r="H3" s="201"/>
      <c r="I3" s="201"/>
      <c r="J3" s="201"/>
      <c r="K3" s="201"/>
      <c r="L3" s="201"/>
      <c r="M3" s="201"/>
      <c r="N3" s="202"/>
      <c r="O3" s="203"/>
      <c r="P3" s="204"/>
      <c r="Q3" s="204"/>
      <c r="R3" s="205"/>
      <c r="S3" s="206"/>
      <c r="T3" s="207"/>
      <c r="U3" s="207"/>
      <c r="V3" s="208"/>
      <c r="W3" s="206"/>
      <c r="X3" s="207"/>
      <c r="Y3" s="209"/>
      <c r="Z3" s="210"/>
      <c r="AA3" s="211"/>
      <c r="AB3" s="211"/>
      <c r="AC3" s="211"/>
      <c r="AD3" s="211"/>
      <c r="AE3" s="211"/>
      <c r="AF3" s="211"/>
      <c r="AG3" s="211"/>
      <c r="AH3" s="211"/>
      <c r="AI3" s="211"/>
      <c r="AJ3" s="212"/>
      <c r="AK3" s="203"/>
      <c r="AL3" s="204"/>
      <c r="AM3" s="204"/>
      <c r="AN3" s="205"/>
      <c r="AO3" s="206"/>
      <c r="AP3" s="207"/>
      <c r="AQ3" s="207"/>
      <c r="AR3" s="208"/>
      <c r="AV3" s="196"/>
    </row>
    <row r="4" spans="1:48" s="195" customFormat="1" ht="30" customHeight="1">
      <c r="A4" s="197"/>
      <c r="B4" s="198"/>
      <c r="C4" s="198"/>
      <c r="D4" s="199"/>
      <c r="E4" s="200"/>
      <c r="F4" s="201"/>
      <c r="G4" s="201"/>
      <c r="H4" s="201"/>
      <c r="I4" s="201"/>
      <c r="J4" s="201"/>
      <c r="K4" s="201"/>
      <c r="L4" s="201"/>
      <c r="M4" s="201"/>
      <c r="N4" s="202"/>
      <c r="O4" s="203"/>
      <c r="P4" s="204"/>
      <c r="Q4" s="204"/>
      <c r="R4" s="205"/>
      <c r="S4" s="206"/>
      <c r="T4" s="207"/>
      <c r="U4" s="207"/>
      <c r="V4" s="208"/>
      <c r="W4" s="206"/>
      <c r="X4" s="207"/>
      <c r="Y4" s="209"/>
      <c r="Z4" s="210"/>
      <c r="AA4" s="211"/>
      <c r="AB4" s="211"/>
      <c r="AC4" s="211"/>
      <c r="AD4" s="211"/>
      <c r="AE4" s="211"/>
      <c r="AF4" s="211"/>
      <c r="AG4" s="211"/>
      <c r="AH4" s="211"/>
      <c r="AI4" s="211"/>
      <c r="AJ4" s="212"/>
      <c r="AK4" s="203"/>
      <c r="AL4" s="204"/>
      <c r="AM4" s="204"/>
      <c r="AN4" s="205"/>
      <c r="AO4" s="206"/>
      <c r="AP4" s="207"/>
      <c r="AQ4" s="207"/>
      <c r="AR4" s="208"/>
      <c r="AV4" s="196"/>
    </row>
    <row r="5" spans="1:48" s="195" customFormat="1" ht="30" customHeight="1">
      <c r="A5" s="197"/>
      <c r="B5" s="198"/>
      <c r="C5" s="198"/>
      <c r="D5" s="199"/>
      <c r="E5" s="200"/>
      <c r="F5" s="201"/>
      <c r="G5" s="201"/>
      <c r="H5" s="201"/>
      <c r="I5" s="201"/>
      <c r="J5" s="201"/>
      <c r="K5" s="201"/>
      <c r="L5" s="201"/>
      <c r="M5" s="201"/>
      <c r="N5" s="202"/>
      <c r="O5" s="203"/>
      <c r="P5" s="204"/>
      <c r="Q5" s="204"/>
      <c r="R5" s="205"/>
      <c r="S5" s="206"/>
      <c r="T5" s="207"/>
      <c r="U5" s="207"/>
      <c r="V5" s="208"/>
      <c r="W5" s="206"/>
      <c r="X5" s="207"/>
      <c r="Y5" s="209"/>
      <c r="Z5" s="210"/>
      <c r="AA5" s="211"/>
      <c r="AB5" s="211"/>
      <c r="AC5" s="211"/>
      <c r="AD5" s="211"/>
      <c r="AE5" s="211"/>
      <c r="AF5" s="211"/>
      <c r="AG5" s="211"/>
      <c r="AH5" s="211"/>
      <c r="AI5" s="211"/>
      <c r="AJ5" s="212"/>
      <c r="AK5" s="203"/>
      <c r="AL5" s="204"/>
      <c r="AM5" s="204"/>
      <c r="AN5" s="205"/>
      <c r="AO5" s="206"/>
      <c r="AP5" s="207"/>
      <c r="AQ5" s="207"/>
      <c r="AR5" s="208"/>
      <c r="AV5" s="196"/>
    </row>
    <row r="6" spans="1:48" s="195" customFormat="1" ht="30" customHeight="1">
      <c r="A6" s="197"/>
      <c r="B6" s="198"/>
      <c r="C6" s="198"/>
      <c r="D6" s="199"/>
      <c r="E6" s="200"/>
      <c r="F6" s="201"/>
      <c r="G6" s="201"/>
      <c r="H6" s="201"/>
      <c r="I6" s="201"/>
      <c r="J6" s="201"/>
      <c r="K6" s="201"/>
      <c r="L6" s="201"/>
      <c r="M6" s="201"/>
      <c r="N6" s="202"/>
      <c r="O6" s="203"/>
      <c r="P6" s="204"/>
      <c r="Q6" s="204"/>
      <c r="R6" s="205"/>
      <c r="S6" s="206"/>
      <c r="T6" s="207"/>
      <c r="U6" s="207"/>
      <c r="V6" s="208"/>
      <c r="W6" s="206"/>
      <c r="X6" s="207"/>
      <c r="Y6" s="209"/>
      <c r="Z6" s="210"/>
      <c r="AA6" s="211"/>
      <c r="AB6" s="211"/>
      <c r="AC6" s="211"/>
      <c r="AD6" s="211"/>
      <c r="AE6" s="211"/>
      <c r="AF6" s="211"/>
      <c r="AG6" s="211"/>
      <c r="AH6" s="211"/>
      <c r="AI6" s="211"/>
      <c r="AJ6" s="212"/>
      <c r="AK6" s="203"/>
      <c r="AL6" s="204"/>
      <c r="AM6" s="204"/>
      <c r="AN6" s="205"/>
      <c r="AO6" s="206"/>
      <c r="AP6" s="207"/>
      <c r="AQ6" s="207"/>
      <c r="AR6" s="208"/>
      <c r="AV6" s="196"/>
    </row>
    <row r="7" spans="1:48" s="195" customFormat="1" ht="30" customHeight="1">
      <c r="A7" s="197"/>
      <c r="B7" s="198"/>
      <c r="C7" s="198"/>
      <c r="D7" s="199"/>
      <c r="E7" s="200"/>
      <c r="F7" s="201"/>
      <c r="G7" s="201"/>
      <c r="H7" s="201"/>
      <c r="I7" s="201"/>
      <c r="J7" s="201"/>
      <c r="K7" s="201"/>
      <c r="L7" s="201"/>
      <c r="M7" s="201"/>
      <c r="N7" s="202"/>
      <c r="O7" s="203"/>
      <c r="P7" s="204"/>
      <c r="Q7" s="204"/>
      <c r="R7" s="205"/>
      <c r="S7" s="206"/>
      <c r="T7" s="207"/>
      <c r="U7" s="207"/>
      <c r="V7" s="208"/>
      <c r="W7" s="206"/>
      <c r="X7" s="207"/>
      <c r="Y7" s="209"/>
      <c r="Z7" s="210"/>
      <c r="AA7" s="211"/>
      <c r="AB7" s="211"/>
      <c r="AC7" s="211"/>
      <c r="AD7" s="211"/>
      <c r="AE7" s="211"/>
      <c r="AF7" s="211"/>
      <c r="AG7" s="211"/>
      <c r="AH7" s="211"/>
      <c r="AI7" s="211"/>
      <c r="AJ7" s="212"/>
      <c r="AK7" s="203"/>
      <c r="AL7" s="204"/>
      <c r="AM7" s="204"/>
      <c r="AN7" s="205"/>
      <c r="AO7" s="206"/>
      <c r="AP7" s="207"/>
      <c r="AQ7" s="207"/>
      <c r="AR7" s="208"/>
      <c r="AV7" s="196"/>
    </row>
    <row r="8" spans="1:48" s="195" customFormat="1" ht="30" customHeight="1" thickBot="1">
      <c r="A8" s="213"/>
      <c r="B8" s="214"/>
      <c r="C8" s="214"/>
      <c r="D8" s="215"/>
      <c r="E8" s="216"/>
      <c r="F8" s="217"/>
      <c r="G8" s="217"/>
      <c r="H8" s="217"/>
      <c r="I8" s="217"/>
      <c r="J8" s="217"/>
      <c r="K8" s="217"/>
      <c r="L8" s="217"/>
      <c r="M8" s="217"/>
      <c r="N8" s="218"/>
      <c r="O8" s="219"/>
      <c r="P8" s="220"/>
      <c r="Q8" s="220"/>
      <c r="R8" s="221"/>
      <c r="S8" s="222"/>
      <c r="T8" s="223"/>
      <c r="U8" s="223"/>
      <c r="V8" s="224"/>
      <c r="W8" s="222"/>
      <c r="X8" s="223"/>
      <c r="Y8" s="225"/>
      <c r="Z8" s="226"/>
      <c r="AA8" s="227"/>
      <c r="AB8" s="227"/>
      <c r="AC8" s="227"/>
      <c r="AD8" s="227"/>
      <c r="AE8" s="227"/>
      <c r="AF8" s="227"/>
      <c r="AG8" s="227"/>
      <c r="AH8" s="227"/>
      <c r="AI8" s="227"/>
      <c r="AJ8" s="228"/>
      <c r="AK8" s="219"/>
      <c r="AL8" s="220"/>
      <c r="AM8" s="220"/>
      <c r="AN8" s="221"/>
      <c r="AO8" s="222"/>
      <c r="AP8" s="223"/>
      <c r="AQ8" s="223"/>
      <c r="AR8" s="224"/>
      <c r="AV8" s="196"/>
    </row>
    <row r="16" spans="9:10" ht="30" customHeight="1">
      <c r="I16" s="229" t="s">
        <v>164</v>
      </c>
      <c r="J16" s="229"/>
    </row>
    <row r="17" spans="9:10" ht="30" customHeight="1">
      <c r="I17" s="229" t="s">
        <v>165</v>
      </c>
      <c r="J17" s="229"/>
    </row>
    <row r="18" spans="9:10" ht="30" customHeight="1">
      <c r="I18" s="229" t="s">
        <v>305</v>
      </c>
      <c r="J18" s="229"/>
    </row>
    <row r="19" spans="9:10" ht="30" customHeight="1">
      <c r="I19" s="229" t="s">
        <v>306</v>
      </c>
      <c r="J19" s="229"/>
    </row>
    <row r="20" spans="7:57" ht="30" customHeight="1">
      <c r="G20" s="231" t="s">
        <v>168</v>
      </c>
      <c r="H20" s="232" t="s">
        <v>169</v>
      </c>
      <c r="I20" s="232" t="s">
        <v>9</v>
      </c>
      <c r="J20" s="176" t="s">
        <v>105</v>
      </c>
      <c r="K20" s="160"/>
      <c r="L20" s="161"/>
      <c r="M20" s="149"/>
      <c r="N20" s="149"/>
      <c r="O20" s="159" t="s">
        <v>0</v>
      </c>
      <c r="P20" s="159"/>
      <c r="Q20" s="159" t="s">
        <v>114</v>
      </c>
      <c r="R20" s="159"/>
      <c r="S20" s="159" t="s">
        <v>115</v>
      </c>
      <c r="T20" s="159"/>
      <c r="U20" s="159" t="s">
        <v>109</v>
      </c>
      <c r="V20" s="159"/>
      <c r="W20" s="150" t="s">
        <v>110</v>
      </c>
      <c r="X20" s="150" t="s">
        <v>111</v>
      </c>
      <c r="Y20" s="150" t="s">
        <v>112</v>
      </c>
      <c r="Z20" s="150" t="s">
        <v>113</v>
      </c>
      <c r="AA20" s="150" t="s">
        <v>2</v>
      </c>
      <c r="AB20" s="150" t="s">
        <v>170</v>
      </c>
      <c r="AC20" s="150" t="s">
        <v>171</v>
      </c>
      <c r="AD20" s="150"/>
      <c r="AE20" s="150" t="s">
        <v>172</v>
      </c>
      <c r="AF20" s="150"/>
      <c r="AG20" s="150" t="s">
        <v>173</v>
      </c>
      <c r="AH20" s="150"/>
      <c r="AI20" s="150" t="s">
        <v>174</v>
      </c>
      <c r="AJ20" s="150"/>
      <c r="AK20" s="150" t="s">
        <v>175</v>
      </c>
      <c r="AL20" s="150"/>
      <c r="AM20" s="150" t="s">
        <v>176</v>
      </c>
      <c r="AN20" s="150"/>
      <c r="AO20" s="150" t="s">
        <v>177</v>
      </c>
      <c r="AP20" s="150"/>
      <c r="AQ20" s="150" t="s">
        <v>179</v>
      </c>
      <c r="AR20" s="150"/>
      <c r="AZ20" s="154" t="s">
        <v>114</v>
      </c>
      <c r="BA20" s="154"/>
      <c r="BB20" s="154" t="s">
        <v>115</v>
      </c>
      <c r="BC20" s="154"/>
      <c r="BD20" s="154" t="s">
        <v>109</v>
      </c>
      <c r="BE20" s="154"/>
    </row>
    <row r="21" spans="1:57" ht="48.75" customHeight="1" thickBot="1">
      <c r="A21" s="1" t="s">
        <v>180</v>
      </c>
      <c r="B21" s="1" t="s">
        <v>169</v>
      </c>
      <c r="C21" s="1" t="s">
        <v>181</v>
      </c>
      <c r="D21" s="1" t="s">
        <v>182</v>
      </c>
      <c r="E21" s="1" t="s">
        <v>183</v>
      </c>
      <c r="F21" s="1" t="s">
        <v>184</v>
      </c>
      <c r="G21" s="235"/>
      <c r="H21" s="232"/>
      <c r="I21" s="232"/>
      <c r="J21" s="4" t="s">
        <v>4</v>
      </c>
      <c r="K21" s="4" t="s">
        <v>5</v>
      </c>
      <c r="L21" s="4" t="s">
        <v>6</v>
      </c>
      <c r="M21" s="4" t="s">
        <v>106</v>
      </c>
      <c r="N21" s="4" t="s">
        <v>7</v>
      </c>
      <c r="O21" s="3" t="s">
        <v>71</v>
      </c>
      <c r="P21" s="3" t="s">
        <v>185</v>
      </c>
      <c r="Q21" s="3" t="s">
        <v>118</v>
      </c>
      <c r="R21" s="3" t="s">
        <v>119</v>
      </c>
      <c r="S21" s="3" t="s">
        <v>120</v>
      </c>
      <c r="T21" s="3" t="s">
        <v>121</v>
      </c>
      <c r="U21" s="3" t="s">
        <v>116</v>
      </c>
      <c r="V21" s="3" t="s">
        <v>121</v>
      </c>
      <c r="W21" s="150"/>
      <c r="X21" s="150"/>
      <c r="Y21" s="150"/>
      <c r="Z21" s="151"/>
      <c r="AA21" s="151"/>
      <c r="AB21" s="151"/>
      <c r="AC21" s="3" t="s">
        <v>186</v>
      </c>
      <c r="AD21" s="3" t="s">
        <v>187</v>
      </c>
      <c r="AE21" s="3" t="s">
        <v>186</v>
      </c>
      <c r="AF21" s="3" t="s">
        <v>187</v>
      </c>
      <c r="AG21" s="3" t="s">
        <v>186</v>
      </c>
      <c r="AH21" s="3" t="s">
        <v>187</v>
      </c>
      <c r="AI21" s="3" t="s">
        <v>186</v>
      </c>
      <c r="AJ21" s="3" t="s">
        <v>187</v>
      </c>
      <c r="AK21" s="3" t="s">
        <v>186</v>
      </c>
      <c r="AL21" s="3" t="s">
        <v>187</v>
      </c>
      <c r="AM21" s="3" t="s">
        <v>186</v>
      </c>
      <c r="AN21" s="3" t="s">
        <v>187</v>
      </c>
      <c r="AO21" s="3" t="s">
        <v>186</v>
      </c>
      <c r="AP21" s="3" t="s">
        <v>187</v>
      </c>
      <c r="AQ21" s="3" t="s">
        <v>186</v>
      </c>
      <c r="AR21" s="3" t="s">
        <v>187</v>
      </c>
      <c r="AZ21" s="78" t="s">
        <v>118</v>
      </c>
      <c r="BA21" s="78" t="s">
        <v>119</v>
      </c>
      <c r="BB21" s="78" t="s">
        <v>120</v>
      </c>
      <c r="BC21" s="78" t="s">
        <v>121</v>
      </c>
      <c r="BD21" s="78" t="s">
        <v>116</v>
      </c>
      <c r="BE21" s="78" t="s">
        <v>121</v>
      </c>
    </row>
    <row r="22" spans="1:78" s="230" customFormat="1" ht="144.75" thickBot="1">
      <c r="A22" s="262" t="s">
        <v>188</v>
      </c>
      <c r="B22" s="262" t="s">
        <v>189</v>
      </c>
      <c r="C22" s="262" t="s">
        <v>307</v>
      </c>
      <c r="D22" s="262" t="s">
        <v>191</v>
      </c>
      <c r="E22" s="262" t="s">
        <v>192</v>
      </c>
      <c r="F22" s="262" t="s">
        <v>192</v>
      </c>
      <c r="G22" s="263">
        <v>11</v>
      </c>
      <c r="H22" s="505">
        <v>875</v>
      </c>
      <c r="I22" s="506" t="s">
        <v>308</v>
      </c>
      <c r="J22" s="507" t="s">
        <v>28</v>
      </c>
      <c r="K22" s="506"/>
      <c r="L22" s="506"/>
      <c r="M22" s="506" t="s">
        <v>309</v>
      </c>
      <c r="N22" s="506" t="s">
        <v>310</v>
      </c>
      <c r="O22" s="508">
        <v>1</v>
      </c>
      <c r="P22" s="509">
        <v>1</v>
      </c>
      <c r="Q22" s="510">
        <f>SUMIF('Actividades inversión 875'!$B$17:$B$20,'Metas inversión 875'!$B22,'Actividades inversión 875'!M$17:M$20)</f>
        <v>229233457000</v>
      </c>
      <c r="R22" s="510">
        <f>SUMIF('Actividades inversión 875'!$B$17:$B$20,'Metas inversión 875'!$B22,'Actividades inversión 875'!N$17:N$20)</f>
        <v>228473689115</v>
      </c>
      <c r="S22" s="510">
        <f>SUMIF('Actividades inversión 875'!$B$17:$B$20,'Metas inversión 875'!$B22,'Actividades inversión 875'!O$17:O$20)</f>
        <v>130777610600</v>
      </c>
      <c r="T22" s="510">
        <f>SUMIF('Actividades inversión 875'!$B$17:$B$20,'Metas inversión 875'!$B22,'Actividades inversión 875'!P$17:P$20)</f>
        <v>37537082149</v>
      </c>
      <c r="U22" s="510">
        <f>SUMIF('Actividades inversión 875'!$B$17:$B$20,'Metas inversión 875'!$B22,'Actividades inversión 875'!Q$17:Q$20)</f>
        <v>69860706639</v>
      </c>
      <c r="V22" s="510">
        <f>SUMIF('Actividades inversión 875'!$B$17:$B$20,'Metas inversión 875'!$B22,'Actividades inversión 875'!R$17:R$20)</f>
        <v>54953038485</v>
      </c>
      <c r="W22" s="511" t="s">
        <v>311</v>
      </c>
      <c r="X22" s="512" t="s">
        <v>312</v>
      </c>
      <c r="Y22" s="511" t="s">
        <v>313</v>
      </c>
      <c r="Z22" s="511" t="s">
        <v>314</v>
      </c>
      <c r="AA22" s="438" t="s">
        <v>314</v>
      </c>
      <c r="AB22" s="513" t="s">
        <v>315</v>
      </c>
      <c r="AC22" s="307"/>
      <c r="AD22" s="307"/>
      <c r="AE22" s="307">
        <v>6361</v>
      </c>
      <c r="AF22" s="307">
        <v>5555</v>
      </c>
      <c r="AG22" s="307">
        <v>1905</v>
      </c>
      <c r="AH22" s="307">
        <v>1582</v>
      </c>
      <c r="AI22" s="307">
        <v>1111</v>
      </c>
      <c r="AJ22" s="307">
        <v>3966</v>
      </c>
      <c r="AK22" s="307">
        <v>5367</v>
      </c>
      <c r="AL22" s="307">
        <v>16120</v>
      </c>
      <c r="AM22" s="307">
        <v>23151</v>
      </c>
      <c r="AN22" s="307">
        <v>22891</v>
      </c>
      <c r="AO22" s="307">
        <v>4461</v>
      </c>
      <c r="AP22" s="307">
        <v>2739</v>
      </c>
      <c r="AQ22" s="308">
        <v>38465</v>
      </c>
      <c r="AR22" s="514">
        <v>47915</v>
      </c>
      <c r="AS22" s="515"/>
      <c r="AT22" s="515">
        <v>2578</v>
      </c>
      <c r="AU22" s="515">
        <v>1260</v>
      </c>
      <c r="AV22" s="516">
        <f>+'[5]Metas'!$S$22:$S$37-S22</f>
        <v>2930745065</v>
      </c>
      <c r="AW22" s="515">
        <f>+'[5]Metas'!$T$22:$T$37-T22</f>
        <v>53168643563</v>
      </c>
      <c r="AX22" s="515">
        <f>+'[5]Metas'!$U$22:$U$37-U22</f>
        <v>39283069593</v>
      </c>
      <c r="AY22" s="515">
        <f>+'[5]Metas'!$V$22:$V$37-V22</f>
        <v>47491067101</v>
      </c>
      <c r="AZ22" s="517">
        <f>SUM('[4]01-USAQUEN:99-METROPOLITANO'!N30)</f>
        <v>229233457000</v>
      </c>
      <c r="BA22" s="517">
        <f>SUM('[4]01-USAQUEN:99-METROPOLITANO'!O30)</f>
        <v>228473689115</v>
      </c>
      <c r="BB22" s="517">
        <f>SUM('[4]01-USAQUEN:99-METROPOLITANO'!P30)</f>
        <v>130777610600</v>
      </c>
      <c r="BC22" s="517">
        <f>SUM('[4]01-USAQUEN:99-METROPOLITANO'!Q30)</f>
        <v>37537082149</v>
      </c>
      <c r="BD22" s="517">
        <f>SUM('[4]01-USAQUEN:99-METROPOLITANO'!R30)</f>
        <v>69860706639</v>
      </c>
      <c r="BE22" s="517">
        <f>SUM('[4]01-USAQUEN:99-METROPOLITANO'!S30)</f>
        <v>54953038485</v>
      </c>
      <c r="BI22" s="6"/>
      <c r="BJ22" s="6"/>
      <c r="BK22" s="6"/>
      <c r="BL22" s="6"/>
      <c r="BM22" s="6"/>
      <c r="BN22" s="6"/>
      <c r="BO22" s="6"/>
      <c r="BP22" s="6"/>
      <c r="BQ22" s="6"/>
      <c r="BR22" s="6"/>
      <c r="BS22" s="6"/>
      <c r="BT22" s="6"/>
      <c r="BU22" s="6"/>
      <c r="BV22" s="6"/>
      <c r="BW22" s="6"/>
      <c r="BX22" s="6"/>
      <c r="BY22" s="6"/>
      <c r="BZ22" s="6"/>
    </row>
    <row r="23" spans="1:78" s="230" customFormat="1" ht="300">
      <c r="A23" s="262"/>
      <c r="B23" s="262"/>
      <c r="C23" s="262"/>
      <c r="D23" s="262"/>
      <c r="E23" s="262"/>
      <c r="F23" s="262"/>
      <c r="G23" s="263"/>
      <c r="H23" s="264"/>
      <c r="I23" s="267"/>
      <c r="J23" s="267"/>
      <c r="K23" s="267"/>
      <c r="L23" s="267"/>
      <c r="M23" s="267"/>
      <c r="N23" s="267"/>
      <c r="O23" s="518"/>
      <c r="P23" s="519"/>
      <c r="Q23" s="520"/>
      <c r="R23" s="520"/>
      <c r="S23" s="520"/>
      <c r="T23" s="520"/>
      <c r="U23" s="520"/>
      <c r="V23" s="520"/>
      <c r="W23" s="521" t="s">
        <v>316</v>
      </c>
      <c r="X23" s="522" t="s">
        <v>317</v>
      </c>
      <c r="Y23" s="448" t="s">
        <v>318</v>
      </c>
      <c r="Z23" s="448" t="s">
        <v>319</v>
      </c>
      <c r="AA23" s="438" t="s">
        <v>314</v>
      </c>
      <c r="AB23" s="523" t="s">
        <v>320</v>
      </c>
      <c r="AC23" s="524"/>
      <c r="AD23" s="524"/>
      <c r="AE23" s="524">
        <v>1392</v>
      </c>
      <c r="AF23" s="524">
        <v>1395</v>
      </c>
      <c r="AG23" s="524">
        <v>216</v>
      </c>
      <c r="AH23" s="524">
        <v>108</v>
      </c>
      <c r="AI23" s="524">
        <v>86</v>
      </c>
      <c r="AJ23" s="524">
        <v>513</v>
      </c>
      <c r="AK23" s="524">
        <v>1981</v>
      </c>
      <c r="AL23" s="524">
        <v>1318</v>
      </c>
      <c r="AM23" s="524">
        <v>6549</v>
      </c>
      <c r="AN23" s="524">
        <v>5137</v>
      </c>
      <c r="AO23" s="524">
        <v>6001</v>
      </c>
      <c r="AP23" s="524">
        <v>13077</v>
      </c>
      <c r="AQ23" s="308">
        <v>15524</v>
      </c>
      <c r="AR23" s="514">
        <v>21325</v>
      </c>
      <c r="AS23" s="6"/>
      <c r="AT23" s="6"/>
      <c r="AU23" s="6"/>
      <c r="AW23" s="6"/>
      <c r="AX23" s="6"/>
      <c r="AY23" s="6"/>
      <c r="AZ23" s="517"/>
      <c r="BA23" s="517"/>
      <c r="BB23" s="517"/>
      <c r="BC23" s="517"/>
      <c r="BD23" s="517"/>
      <c r="BE23" s="517"/>
      <c r="BI23" s="6"/>
      <c r="BJ23" s="6"/>
      <c r="BK23" s="6"/>
      <c r="BL23" s="6"/>
      <c r="BM23" s="6"/>
      <c r="BN23" s="6"/>
      <c r="BO23" s="6"/>
      <c r="BP23" s="6"/>
      <c r="BQ23" s="6"/>
      <c r="BR23" s="6"/>
      <c r="BS23" s="6"/>
      <c r="BT23" s="6"/>
      <c r="BU23" s="6"/>
      <c r="BV23" s="6"/>
      <c r="BW23" s="6"/>
      <c r="BX23" s="6"/>
      <c r="BY23" s="6"/>
      <c r="BZ23" s="6"/>
    </row>
    <row r="24" spans="1:78" s="230" customFormat="1" ht="135" customHeight="1">
      <c r="A24" s="262"/>
      <c r="B24" s="262"/>
      <c r="C24" s="262"/>
      <c r="D24" s="262"/>
      <c r="E24" s="262"/>
      <c r="F24" s="262"/>
      <c r="G24" s="263"/>
      <c r="H24" s="264"/>
      <c r="I24" s="267"/>
      <c r="J24" s="267"/>
      <c r="K24" s="267"/>
      <c r="L24" s="267"/>
      <c r="M24" s="267"/>
      <c r="N24" s="267"/>
      <c r="O24" s="518"/>
      <c r="P24" s="519"/>
      <c r="Q24" s="520"/>
      <c r="R24" s="520"/>
      <c r="S24" s="520"/>
      <c r="T24" s="520"/>
      <c r="U24" s="520"/>
      <c r="V24" s="520"/>
      <c r="W24" s="525" t="s">
        <v>321</v>
      </c>
      <c r="X24" s="525" t="s">
        <v>322</v>
      </c>
      <c r="Y24" s="525" t="s">
        <v>323</v>
      </c>
      <c r="Z24" s="525" t="s">
        <v>324</v>
      </c>
      <c r="AA24" s="525" t="s">
        <v>325</v>
      </c>
      <c r="AB24" s="523"/>
      <c r="AC24" s="524"/>
      <c r="AD24" s="524"/>
      <c r="AE24" s="524"/>
      <c r="AF24" s="524"/>
      <c r="AG24" s="524"/>
      <c r="AH24" s="524"/>
      <c r="AI24" s="524"/>
      <c r="AJ24" s="524"/>
      <c r="AK24" s="524"/>
      <c r="AL24" s="524"/>
      <c r="AM24" s="524"/>
      <c r="AN24" s="524"/>
      <c r="AO24" s="524"/>
      <c r="AP24" s="524"/>
      <c r="AQ24" s="526"/>
      <c r="AR24" s="527"/>
      <c r="AS24" s="6"/>
      <c r="AT24" s="6"/>
      <c r="AU24" s="6"/>
      <c r="AW24" s="6"/>
      <c r="AX24" s="6"/>
      <c r="AY24" s="6"/>
      <c r="AZ24" s="517"/>
      <c r="BA24" s="517"/>
      <c r="BB24" s="517"/>
      <c r="BC24" s="517"/>
      <c r="BD24" s="517"/>
      <c r="BE24" s="517"/>
      <c r="BI24" s="6"/>
      <c r="BJ24" s="6"/>
      <c r="BK24" s="6"/>
      <c r="BL24" s="6"/>
      <c r="BM24" s="6"/>
      <c r="BN24" s="6"/>
      <c r="BO24" s="6"/>
      <c r="BP24" s="6"/>
      <c r="BQ24" s="6"/>
      <c r="BR24" s="6"/>
      <c r="BS24" s="6"/>
      <c r="BT24" s="6"/>
      <c r="BU24" s="6"/>
      <c r="BV24" s="6"/>
      <c r="BW24" s="6"/>
      <c r="BX24" s="6"/>
      <c r="BY24" s="6"/>
      <c r="BZ24" s="6"/>
    </row>
    <row r="25" spans="1:78" s="230" customFormat="1" ht="409.5">
      <c r="A25" s="262"/>
      <c r="B25" s="262"/>
      <c r="C25" s="262"/>
      <c r="D25" s="262"/>
      <c r="E25" s="262"/>
      <c r="F25" s="262"/>
      <c r="G25" s="263"/>
      <c r="H25" s="264"/>
      <c r="I25" s="267"/>
      <c r="J25" s="267"/>
      <c r="K25" s="267"/>
      <c r="L25" s="267"/>
      <c r="M25" s="267"/>
      <c r="N25" s="267"/>
      <c r="O25" s="518"/>
      <c r="P25" s="519"/>
      <c r="Q25" s="520"/>
      <c r="R25" s="520"/>
      <c r="S25" s="520"/>
      <c r="T25" s="520"/>
      <c r="U25" s="520"/>
      <c r="V25" s="520"/>
      <c r="W25" s="522" t="s">
        <v>326</v>
      </c>
      <c r="X25" s="528" t="s">
        <v>327</v>
      </c>
      <c r="Y25" s="522" t="s">
        <v>328</v>
      </c>
      <c r="Z25" s="529" t="s">
        <v>329</v>
      </c>
      <c r="AA25" s="511" t="s">
        <v>330</v>
      </c>
      <c r="AB25" s="530" t="s">
        <v>331</v>
      </c>
      <c r="AC25" s="524"/>
      <c r="AD25" s="524"/>
      <c r="AE25" s="531"/>
      <c r="AF25" s="531"/>
      <c r="AG25" s="531"/>
      <c r="AH25" s="531"/>
      <c r="AI25" s="531"/>
      <c r="AJ25" s="531"/>
      <c r="AK25" s="531"/>
      <c r="AL25" s="531"/>
      <c r="AM25" s="531"/>
      <c r="AN25" s="531"/>
      <c r="AO25" s="531"/>
      <c r="AP25" s="531"/>
      <c r="AQ25" s="526"/>
      <c r="AR25" s="527"/>
      <c r="AS25" s="6"/>
      <c r="AT25" s="6"/>
      <c r="AU25" s="6"/>
      <c r="AW25" s="6"/>
      <c r="AX25" s="6"/>
      <c r="AY25" s="6"/>
      <c r="AZ25" s="517"/>
      <c r="BA25" s="517"/>
      <c r="BB25" s="517"/>
      <c r="BC25" s="517"/>
      <c r="BD25" s="517"/>
      <c r="BE25" s="517"/>
      <c r="BI25" s="6"/>
      <c r="BJ25" s="6"/>
      <c r="BK25" s="6"/>
      <c r="BL25" s="6"/>
      <c r="BM25" s="6"/>
      <c r="BN25" s="6"/>
      <c r="BO25" s="6"/>
      <c r="BP25" s="6"/>
      <c r="BQ25" s="6"/>
      <c r="BR25" s="6"/>
      <c r="BS25" s="6"/>
      <c r="BT25" s="6"/>
      <c r="BU25" s="6"/>
      <c r="BV25" s="6"/>
      <c r="BW25" s="6"/>
      <c r="BX25" s="6"/>
      <c r="BY25" s="6"/>
      <c r="BZ25" s="6"/>
    </row>
    <row r="26" spans="1:78" s="230" customFormat="1" ht="300" customHeight="1">
      <c r="A26" s="262"/>
      <c r="B26" s="262"/>
      <c r="C26" s="262"/>
      <c r="D26" s="262"/>
      <c r="E26" s="262"/>
      <c r="F26" s="262"/>
      <c r="G26" s="263"/>
      <c r="H26" s="264"/>
      <c r="I26" s="267"/>
      <c r="J26" s="267"/>
      <c r="K26" s="267"/>
      <c r="L26" s="267"/>
      <c r="M26" s="267"/>
      <c r="N26" s="267"/>
      <c r="O26" s="518"/>
      <c r="P26" s="519"/>
      <c r="Q26" s="520"/>
      <c r="R26" s="520"/>
      <c r="S26" s="520"/>
      <c r="T26" s="520"/>
      <c r="U26" s="520"/>
      <c r="V26" s="520"/>
      <c r="W26" s="532" t="s">
        <v>332</v>
      </c>
      <c r="X26" s="522" t="s">
        <v>333</v>
      </c>
      <c r="Y26" s="448" t="s">
        <v>334</v>
      </c>
      <c r="Z26" s="448" t="s">
        <v>335</v>
      </c>
      <c r="AA26" s="533" t="s">
        <v>336</v>
      </c>
      <c r="AB26" s="534" t="s">
        <v>337</v>
      </c>
      <c r="AC26" s="313"/>
      <c r="AD26" s="313"/>
      <c r="AE26" s="313">
        <v>78841</v>
      </c>
      <c r="AF26" s="313">
        <v>67972</v>
      </c>
      <c r="AG26" s="313">
        <v>15894</v>
      </c>
      <c r="AH26" s="313">
        <v>14122</v>
      </c>
      <c r="AI26" s="313">
        <v>12024</v>
      </c>
      <c r="AJ26" s="313">
        <v>22615</v>
      </c>
      <c r="AK26" s="313">
        <v>71701</v>
      </c>
      <c r="AL26" s="313">
        <v>173116</v>
      </c>
      <c r="AM26" s="313">
        <v>214259</v>
      </c>
      <c r="AN26" s="313">
        <v>211063</v>
      </c>
      <c r="AO26" s="313">
        <v>64839</v>
      </c>
      <c r="AP26" s="313">
        <v>59639</v>
      </c>
      <c r="AQ26" s="314">
        <v>394226</v>
      </c>
      <c r="AR26" s="535">
        <v>478799</v>
      </c>
      <c r="AS26" s="6"/>
      <c r="AT26" s="6"/>
      <c r="AU26" s="6"/>
      <c r="AW26" s="6"/>
      <c r="AX26" s="6"/>
      <c r="AY26" s="6"/>
      <c r="AZ26" s="517"/>
      <c r="BA26" s="517"/>
      <c r="BB26" s="517"/>
      <c r="BC26" s="517"/>
      <c r="BD26" s="517"/>
      <c r="BE26" s="517"/>
      <c r="BI26" s="6"/>
      <c r="BJ26" s="6"/>
      <c r="BK26" s="6"/>
      <c r="BL26" s="6"/>
      <c r="BM26" s="6"/>
      <c r="BN26" s="6"/>
      <c r="BO26" s="6"/>
      <c r="BP26" s="6"/>
      <c r="BQ26" s="6"/>
      <c r="BR26" s="6"/>
      <c r="BS26" s="6"/>
      <c r="BT26" s="6"/>
      <c r="BU26" s="6"/>
      <c r="BV26" s="6"/>
      <c r="BW26" s="6"/>
      <c r="BX26" s="6"/>
      <c r="BY26" s="6"/>
      <c r="BZ26" s="6"/>
    </row>
    <row r="27" spans="1:78" s="230" customFormat="1" ht="180.75" customHeight="1">
      <c r="A27" s="262"/>
      <c r="B27" s="262"/>
      <c r="C27" s="262"/>
      <c r="D27" s="262"/>
      <c r="E27" s="262"/>
      <c r="F27" s="262"/>
      <c r="G27" s="263"/>
      <c r="H27" s="264"/>
      <c r="I27" s="267"/>
      <c r="J27" s="267"/>
      <c r="K27" s="267"/>
      <c r="L27" s="267"/>
      <c r="M27" s="267"/>
      <c r="N27" s="267"/>
      <c r="O27" s="518"/>
      <c r="P27" s="519"/>
      <c r="Q27" s="520"/>
      <c r="R27" s="520"/>
      <c r="S27" s="520"/>
      <c r="T27" s="520"/>
      <c r="U27" s="520"/>
      <c r="V27" s="520"/>
      <c r="W27" s="536" t="s">
        <v>338</v>
      </c>
      <c r="X27" s="536" t="s">
        <v>339</v>
      </c>
      <c r="Y27" s="536" t="s">
        <v>340</v>
      </c>
      <c r="Z27" s="536" t="s">
        <v>341</v>
      </c>
      <c r="AA27" s="537" t="s">
        <v>342</v>
      </c>
      <c r="AB27" s="534"/>
      <c r="AC27" s="313"/>
      <c r="AD27" s="313"/>
      <c r="AE27" s="313"/>
      <c r="AF27" s="313"/>
      <c r="AG27" s="313"/>
      <c r="AH27" s="313"/>
      <c r="AI27" s="313"/>
      <c r="AJ27" s="313"/>
      <c r="AK27" s="313"/>
      <c r="AL27" s="313"/>
      <c r="AM27" s="313"/>
      <c r="AN27" s="313"/>
      <c r="AO27" s="313"/>
      <c r="AP27" s="313"/>
      <c r="AQ27" s="314">
        <f aca="true" t="shared" si="0" ref="AQ27:AR30">+AC27+AE27+AG27+AI27+AK27+AM27+AO27</f>
        <v>0</v>
      </c>
      <c r="AR27" s="535">
        <f t="shared" si="0"/>
        <v>0</v>
      </c>
      <c r="AS27" s="6"/>
      <c r="AT27" s="6"/>
      <c r="AU27" s="6"/>
      <c r="AW27" s="6"/>
      <c r="AX27" s="6"/>
      <c r="AY27" s="6"/>
      <c r="AZ27" s="517"/>
      <c r="BA27" s="517"/>
      <c r="BB27" s="517"/>
      <c r="BC27" s="517"/>
      <c r="BD27" s="517"/>
      <c r="BE27" s="517"/>
      <c r="BI27" s="6"/>
      <c r="BJ27" s="6"/>
      <c r="BK27" s="6"/>
      <c r="BL27" s="6"/>
      <c r="BM27" s="6"/>
      <c r="BN27" s="6"/>
      <c r="BO27" s="6"/>
      <c r="BP27" s="6"/>
      <c r="BQ27" s="6"/>
      <c r="BR27" s="6"/>
      <c r="BS27" s="6"/>
      <c r="BT27" s="6"/>
      <c r="BU27" s="6"/>
      <c r="BV27" s="6"/>
      <c r="BW27" s="6"/>
      <c r="BX27" s="6"/>
      <c r="BY27" s="6"/>
      <c r="BZ27" s="6"/>
    </row>
    <row r="28" spans="1:78" s="230" customFormat="1" ht="93.75" customHeight="1">
      <c r="A28" s="262"/>
      <c r="B28" s="262"/>
      <c r="C28" s="262"/>
      <c r="D28" s="262"/>
      <c r="E28" s="262"/>
      <c r="F28" s="262"/>
      <c r="G28" s="263"/>
      <c r="H28" s="264"/>
      <c r="I28" s="267"/>
      <c r="J28" s="267"/>
      <c r="K28" s="267"/>
      <c r="L28" s="267"/>
      <c r="M28" s="267"/>
      <c r="N28" s="267"/>
      <c r="O28" s="518"/>
      <c r="P28" s="519"/>
      <c r="Q28" s="520"/>
      <c r="R28" s="520"/>
      <c r="S28" s="520"/>
      <c r="T28" s="520"/>
      <c r="U28" s="520"/>
      <c r="V28" s="520"/>
      <c r="W28" s="522" t="s">
        <v>343</v>
      </c>
      <c r="X28" s="538" t="s">
        <v>344</v>
      </c>
      <c r="Y28" s="539" t="s">
        <v>345</v>
      </c>
      <c r="Z28" s="538" t="s">
        <v>346</v>
      </c>
      <c r="AA28" s="540" t="s">
        <v>324</v>
      </c>
      <c r="AB28" s="534"/>
      <c r="AC28" s="313"/>
      <c r="AD28" s="313"/>
      <c r="AE28" s="313"/>
      <c r="AF28" s="313"/>
      <c r="AG28" s="313"/>
      <c r="AH28" s="313"/>
      <c r="AI28" s="313"/>
      <c r="AJ28" s="313"/>
      <c r="AK28" s="313"/>
      <c r="AL28" s="313"/>
      <c r="AM28" s="313"/>
      <c r="AN28" s="313"/>
      <c r="AO28" s="313"/>
      <c r="AP28" s="313"/>
      <c r="AQ28" s="314">
        <f t="shared" si="0"/>
        <v>0</v>
      </c>
      <c r="AR28" s="535">
        <f t="shared" si="0"/>
        <v>0</v>
      </c>
      <c r="AS28" s="6"/>
      <c r="AT28" s="6"/>
      <c r="AU28" s="6"/>
      <c r="AW28" s="6"/>
      <c r="AX28" s="6"/>
      <c r="AY28" s="6"/>
      <c r="AZ28" s="517"/>
      <c r="BA28" s="517"/>
      <c r="BB28" s="517"/>
      <c r="BC28" s="517"/>
      <c r="BD28" s="517"/>
      <c r="BE28" s="517"/>
      <c r="BI28" s="6"/>
      <c r="BJ28" s="6"/>
      <c r="BK28" s="6"/>
      <c r="BL28" s="6"/>
      <c r="BM28" s="6"/>
      <c r="BN28" s="6"/>
      <c r="BO28" s="6"/>
      <c r="BP28" s="6"/>
      <c r="BQ28" s="6"/>
      <c r="BR28" s="6"/>
      <c r="BS28" s="6"/>
      <c r="BT28" s="6"/>
      <c r="BU28" s="6"/>
      <c r="BV28" s="6"/>
      <c r="BW28" s="6"/>
      <c r="BX28" s="6"/>
      <c r="BY28" s="6"/>
      <c r="BZ28" s="6"/>
    </row>
    <row r="29" spans="1:78" s="230" customFormat="1" ht="216">
      <c r="A29" s="262"/>
      <c r="B29" s="262"/>
      <c r="C29" s="262"/>
      <c r="D29" s="262"/>
      <c r="E29" s="262"/>
      <c r="F29" s="262"/>
      <c r="G29" s="263"/>
      <c r="H29" s="264"/>
      <c r="I29" s="267"/>
      <c r="J29" s="267"/>
      <c r="K29" s="267"/>
      <c r="L29" s="267"/>
      <c r="M29" s="267"/>
      <c r="N29" s="267"/>
      <c r="O29" s="518"/>
      <c r="P29" s="519"/>
      <c r="Q29" s="520"/>
      <c r="R29" s="520"/>
      <c r="S29" s="520"/>
      <c r="T29" s="520"/>
      <c r="U29" s="520"/>
      <c r="V29" s="520"/>
      <c r="W29" s="541" t="s">
        <v>347</v>
      </c>
      <c r="X29" s="541" t="s">
        <v>348</v>
      </c>
      <c r="Y29" s="541" t="s">
        <v>349</v>
      </c>
      <c r="Z29" s="541" t="s">
        <v>350</v>
      </c>
      <c r="AA29" s="537" t="s">
        <v>351</v>
      </c>
      <c r="AB29" s="534"/>
      <c r="AC29" s="313"/>
      <c r="AD29" s="313"/>
      <c r="AE29" s="313"/>
      <c r="AF29" s="313"/>
      <c r="AG29" s="313"/>
      <c r="AH29" s="313"/>
      <c r="AI29" s="313"/>
      <c r="AJ29" s="313"/>
      <c r="AK29" s="313"/>
      <c r="AL29" s="313"/>
      <c r="AM29" s="313"/>
      <c r="AN29" s="313"/>
      <c r="AO29" s="313"/>
      <c r="AP29" s="313"/>
      <c r="AQ29" s="314">
        <f t="shared" si="0"/>
        <v>0</v>
      </c>
      <c r="AR29" s="535">
        <f t="shared" si="0"/>
        <v>0</v>
      </c>
      <c r="AS29" s="6"/>
      <c r="AT29" s="6"/>
      <c r="AU29" s="6"/>
      <c r="AW29" s="6"/>
      <c r="AX29" s="6"/>
      <c r="AY29" s="6"/>
      <c r="AZ29" s="517"/>
      <c r="BA29" s="517"/>
      <c r="BB29" s="517"/>
      <c r="BC29" s="517"/>
      <c r="BD29" s="517"/>
      <c r="BE29" s="517"/>
      <c r="BI29" s="6"/>
      <c r="BJ29" s="6"/>
      <c r="BK29" s="6"/>
      <c r="BL29" s="6"/>
      <c r="BM29" s="6"/>
      <c r="BN29" s="6"/>
      <c r="BO29" s="6"/>
      <c r="BP29" s="6"/>
      <c r="BQ29" s="6"/>
      <c r="BR29" s="6"/>
      <c r="BS29" s="6"/>
      <c r="BT29" s="6"/>
      <c r="BU29" s="6"/>
      <c r="BV29" s="6"/>
      <c r="BW29" s="6"/>
      <c r="BX29" s="6"/>
      <c r="BY29" s="6"/>
      <c r="BZ29" s="6"/>
    </row>
    <row r="30" spans="1:78" s="230" customFormat="1" ht="409.5">
      <c r="A30" s="262"/>
      <c r="B30" s="262"/>
      <c r="C30" s="262"/>
      <c r="D30" s="262"/>
      <c r="E30" s="262"/>
      <c r="F30" s="262"/>
      <c r="G30" s="263"/>
      <c r="H30" s="264"/>
      <c r="I30" s="267"/>
      <c r="J30" s="267"/>
      <c r="K30" s="267"/>
      <c r="L30" s="267"/>
      <c r="M30" s="267"/>
      <c r="N30" s="267"/>
      <c r="O30" s="518"/>
      <c r="P30" s="519"/>
      <c r="Q30" s="520"/>
      <c r="R30" s="520"/>
      <c r="S30" s="520"/>
      <c r="T30" s="520"/>
      <c r="U30" s="520"/>
      <c r="V30" s="520"/>
      <c r="W30" s="536" t="s">
        <v>352</v>
      </c>
      <c r="X30" s="542" t="s">
        <v>353</v>
      </c>
      <c r="Y30" s="543" t="s">
        <v>354</v>
      </c>
      <c r="Z30" s="542" t="s">
        <v>355</v>
      </c>
      <c r="AA30" s="543" t="s">
        <v>356</v>
      </c>
      <c r="AB30" s="534" t="s">
        <v>206</v>
      </c>
      <c r="AC30" s="313"/>
      <c r="AD30" s="313"/>
      <c r="AE30" s="313"/>
      <c r="AF30" s="313"/>
      <c r="AG30" s="313"/>
      <c r="AH30" s="313"/>
      <c r="AI30" s="313"/>
      <c r="AJ30" s="313"/>
      <c r="AK30" s="313"/>
      <c r="AL30" s="313"/>
      <c r="AM30" s="313"/>
      <c r="AN30" s="313"/>
      <c r="AO30" s="313"/>
      <c r="AP30" s="313"/>
      <c r="AQ30" s="314">
        <f t="shared" si="0"/>
        <v>0</v>
      </c>
      <c r="AR30" s="535">
        <f t="shared" si="0"/>
        <v>0</v>
      </c>
      <c r="AS30" s="6"/>
      <c r="AT30" s="6"/>
      <c r="AU30" s="6"/>
      <c r="AW30" s="6"/>
      <c r="AX30" s="6"/>
      <c r="AY30" s="6"/>
      <c r="AZ30" s="517"/>
      <c r="BA30" s="517"/>
      <c r="BB30" s="517"/>
      <c r="BC30" s="517"/>
      <c r="BD30" s="517"/>
      <c r="BE30" s="517"/>
      <c r="BI30" s="6"/>
      <c r="BJ30" s="6"/>
      <c r="BK30" s="6"/>
      <c r="BL30" s="6"/>
      <c r="BM30" s="6"/>
      <c r="BN30" s="6"/>
      <c r="BO30" s="6"/>
      <c r="BP30" s="6"/>
      <c r="BQ30" s="6"/>
      <c r="BR30" s="6"/>
      <c r="BS30" s="6"/>
      <c r="BT30" s="6"/>
      <c r="BU30" s="6"/>
      <c r="BV30" s="6"/>
      <c r="BW30" s="6"/>
      <c r="BX30" s="6"/>
      <c r="BY30" s="6"/>
      <c r="BZ30" s="6"/>
    </row>
    <row r="31" spans="1:78" s="230" customFormat="1" ht="252">
      <c r="A31" s="262"/>
      <c r="B31" s="262"/>
      <c r="C31" s="262"/>
      <c r="D31" s="262"/>
      <c r="E31" s="262"/>
      <c r="F31" s="262"/>
      <c r="G31" s="263"/>
      <c r="H31" s="264"/>
      <c r="I31" s="267"/>
      <c r="J31" s="267"/>
      <c r="K31" s="267"/>
      <c r="L31" s="267"/>
      <c r="M31" s="267"/>
      <c r="N31" s="267"/>
      <c r="O31" s="518"/>
      <c r="P31" s="519"/>
      <c r="Q31" s="520"/>
      <c r="R31" s="520"/>
      <c r="S31" s="520"/>
      <c r="T31" s="520"/>
      <c r="U31" s="520"/>
      <c r="V31" s="520"/>
      <c r="W31" s="544" t="s">
        <v>357</v>
      </c>
      <c r="X31" s="545" t="s">
        <v>358</v>
      </c>
      <c r="Y31" s="546" t="s">
        <v>359</v>
      </c>
      <c r="Z31" s="545" t="s">
        <v>360</v>
      </c>
      <c r="AA31" s="545" t="s">
        <v>361</v>
      </c>
      <c r="AB31" s="547" t="s">
        <v>207</v>
      </c>
      <c r="AC31" s="317"/>
      <c r="AD31" s="317"/>
      <c r="AE31" s="317">
        <v>6361</v>
      </c>
      <c r="AF31" s="317">
        <v>5555</v>
      </c>
      <c r="AG31" s="317">
        <v>1905</v>
      </c>
      <c r="AH31" s="317">
        <v>1582</v>
      </c>
      <c r="AI31" s="317">
        <v>1111</v>
      </c>
      <c r="AJ31" s="317">
        <v>3966</v>
      </c>
      <c r="AK31" s="317">
        <v>5367</v>
      </c>
      <c r="AL31" s="317">
        <v>16120</v>
      </c>
      <c r="AM31" s="317">
        <v>23151</v>
      </c>
      <c r="AN31" s="317">
        <v>22891</v>
      </c>
      <c r="AO31" s="317">
        <v>4461</v>
      </c>
      <c r="AP31" s="317">
        <v>2739</v>
      </c>
      <c r="AQ31" s="317">
        <v>38465</v>
      </c>
      <c r="AR31" s="548">
        <v>47915</v>
      </c>
      <c r="AS31" s="6"/>
      <c r="AT31" s="6"/>
      <c r="AU31" s="6"/>
      <c r="AW31" s="6"/>
      <c r="AX31" s="6"/>
      <c r="AY31" s="6"/>
      <c r="AZ31" s="517"/>
      <c r="BA31" s="517"/>
      <c r="BB31" s="517"/>
      <c r="BC31" s="517"/>
      <c r="BD31" s="517"/>
      <c r="BE31" s="517"/>
      <c r="BI31" s="6"/>
      <c r="BJ31" s="6"/>
      <c r="BK31" s="6"/>
      <c r="BL31" s="6"/>
      <c r="BM31" s="6"/>
      <c r="BN31" s="6"/>
      <c r="BO31" s="6"/>
      <c r="BP31" s="6"/>
      <c r="BQ31" s="6"/>
      <c r="BR31" s="6"/>
      <c r="BS31" s="6"/>
      <c r="BT31" s="6"/>
      <c r="BU31" s="6"/>
      <c r="BV31" s="6"/>
      <c r="BW31" s="6"/>
      <c r="BX31" s="6"/>
      <c r="BY31" s="6"/>
      <c r="BZ31" s="6"/>
    </row>
    <row r="32" spans="1:78" s="230" customFormat="1" ht="348">
      <c r="A32" s="262"/>
      <c r="B32" s="262"/>
      <c r="C32" s="262"/>
      <c r="D32" s="262"/>
      <c r="E32" s="262"/>
      <c r="F32" s="262"/>
      <c r="G32" s="263"/>
      <c r="H32" s="264"/>
      <c r="I32" s="267"/>
      <c r="J32" s="267"/>
      <c r="K32" s="267"/>
      <c r="L32" s="267"/>
      <c r="M32" s="267"/>
      <c r="N32" s="267"/>
      <c r="O32" s="518"/>
      <c r="P32" s="519"/>
      <c r="Q32" s="520"/>
      <c r="R32" s="520"/>
      <c r="S32" s="520"/>
      <c r="T32" s="520"/>
      <c r="U32" s="520"/>
      <c r="V32" s="520"/>
      <c r="W32" s="511" t="s">
        <v>362</v>
      </c>
      <c r="X32" s="511" t="s">
        <v>363</v>
      </c>
      <c r="Y32" s="511" t="s">
        <v>364</v>
      </c>
      <c r="Z32" s="511" t="s">
        <v>365</v>
      </c>
      <c r="AA32" s="522" t="s">
        <v>366</v>
      </c>
      <c r="AB32" s="534" t="s">
        <v>208</v>
      </c>
      <c r="AC32" s="313"/>
      <c r="AD32" s="313"/>
      <c r="AE32" s="313"/>
      <c r="AF32" s="313"/>
      <c r="AG32" s="313"/>
      <c r="AH32" s="313"/>
      <c r="AI32" s="313"/>
      <c r="AJ32" s="313"/>
      <c r="AK32" s="313"/>
      <c r="AL32" s="313"/>
      <c r="AM32" s="313"/>
      <c r="AN32" s="313"/>
      <c r="AO32" s="313"/>
      <c r="AP32" s="313"/>
      <c r="AQ32" s="314">
        <f aca="true" t="shared" si="1" ref="AQ32:AR36">+AC32+AE32+AG32+AI32+AK32+AM32+AO32</f>
        <v>0</v>
      </c>
      <c r="AR32" s="535">
        <f t="shared" si="1"/>
        <v>0</v>
      </c>
      <c r="AS32" s="6"/>
      <c r="AT32" s="6"/>
      <c r="AU32" s="6"/>
      <c r="AW32" s="6"/>
      <c r="AX32" s="6"/>
      <c r="AY32" s="6"/>
      <c r="AZ32" s="517"/>
      <c r="BA32" s="517"/>
      <c r="BB32" s="517"/>
      <c r="BC32" s="517"/>
      <c r="BD32" s="517"/>
      <c r="BE32" s="517"/>
      <c r="BI32" s="6"/>
      <c r="BJ32" s="6"/>
      <c r="BK32" s="6"/>
      <c r="BL32" s="6"/>
      <c r="BM32" s="6"/>
      <c r="BN32" s="6"/>
      <c r="BO32" s="6"/>
      <c r="BP32" s="6"/>
      <c r="BQ32" s="6"/>
      <c r="BR32" s="6"/>
      <c r="BS32" s="6"/>
      <c r="BT32" s="6"/>
      <c r="BU32" s="6"/>
      <c r="BV32" s="6"/>
      <c r="BW32" s="6"/>
      <c r="BX32" s="6"/>
      <c r="BY32" s="6"/>
      <c r="BZ32" s="6"/>
    </row>
    <row r="33" spans="1:78" s="230" customFormat="1" ht="15.75">
      <c r="A33" s="262"/>
      <c r="B33" s="262"/>
      <c r="C33" s="262"/>
      <c r="D33" s="262"/>
      <c r="E33" s="262"/>
      <c r="F33" s="262"/>
      <c r="G33" s="263"/>
      <c r="H33" s="264"/>
      <c r="I33" s="267"/>
      <c r="J33" s="267"/>
      <c r="K33" s="267"/>
      <c r="L33" s="267"/>
      <c r="M33" s="267"/>
      <c r="N33" s="267"/>
      <c r="O33" s="518"/>
      <c r="P33" s="519"/>
      <c r="Q33" s="520"/>
      <c r="R33" s="520"/>
      <c r="S33" s="520"/>
      <c r="T33" s="520"/>
      <c r="U33" s="520"/>
      <c r="V33" s="520"/>
      <c r="W33" s="522"/>
      <c r="X33" s="522"/>
      <c r="Y33" s="522"/>
      <c r="Z33" s="522"/>
      <c r="AA33" s="522"/>
      <c r="AB33" s="534" t="s">
        <v>367</v>
      </c>
      <c r="AC33" s="313"/>
      <c r="AD33" s="313"/>
      <c r="AE33" s="313"/>
      <c r="AF33" s="313"/>
      <c r="AG33" s="313"/>
      <c r="AH33" s="313"/>
      <c r="AI33" s="313"/>
      <c r="AJ33" s="313"/>
      <c r="AK33" s="313"/>
      <c r="AL33" s="313"/>
      <c r="AM33" s="313"/>
      <c r="AN33" s="313"/>
      <c r="AO33" s="313"/>
      <c r="AP33" s="313"/>
      <c r="AQ33" s="314">
        <f t="shared" si="1"/>
        <v>0</v>
      </c>
      <c r="AR33" s="535">
        <f t="shared" si="1"/>
        <v>0</v>
      </c>
      <c r="AS33" s="6"/>
      <c r="AT33" s="6"/>
      <c r="AU33" s="6"/>
      <c r="AW33" s="6"/>
      <c r="AX33" s="6"/>
      <c r="AY33" s="6"/>
      <c r="AZ33" s="517"/>
      <c r="BA33" s="517"/>
      <c r="BB33" s="517"/>
      <c r="BC33" s="517"/>
      <c r="BD33" s="517"/>
      <c r="BE33" s="517"/>
      <c r="BI33" s="6"/>
      <c r="BJ33" s="6"/>
      <c r="BK33" s="6"/>
      <c r="BL33" s="6"/>
      <c r="BM33" s="6"/>
      <c r="BN33" s="6"/>
      <c r="BO33" s="6"/>
      <c r="BP33" s="6"/>
      <c r="BQ33" s="6"/>
      <c r="BR33" s="6"/>
      <c r="BS33" s="6"/>
      <c r="BT33" s="6"/>
      <c r="BU33" s="6"/>
      <c r="BV33" s="6"/>
      <c r="BW33" s="6"/>
      <c r="BX33" s="6"/>
      <c r="BY33" s="6"/>
      <c r="BZ33" s="6"/>
    </row>
    <row r="34" spans="1:78" s="230" customFormat="1" ht="15.75">
      <c r="A34" s="262"/>
      <c r="B34" s="262"/>
      <c r="C34" s="262"/>
      <c r="D34" s="262"/>
      <c r="E34" s="262"/>
      <c r="F34" s="262"/>
      <c r="G34" s="263"/>
      <c r="H34" s="264"/>
      <c r="I34" s="267"/>
      <c r="J34" s="267"/>
      <c r="K34" s="267"/>
      <c r="L34" s="267"/>
      <c r="M34" s="267"/>
      <c r="N34" s="267"/>
      <c r="O34" s="518"/>
      <c r="P34" s="519"/>
      <c r="Q34" s="520"/>
      <c r="R34" s="520"/>
      <c r="S34" s="520"/>
      <c r="T34" s="520"/>
      <c r="U34" s="520"/>
      <c r="V34" s="520"/>
      <c r="W34" s="532"/>
      <c r="X34" s="532"/>
      <c r="Y34" s="522"/>
      <c r="Z34" s="532"/>
      <c r="AA34" s="532"/>
      <c r="AB34" s="534" t="s">
        <v>210</v>
      </c>
      <c r="AC34" s="313"/>
      <c r="AD34" s="313"/>
      <c r="AE34" s="313"/>
      <c r="AF34" s="313"/>
      <c r="AG34" s="313"/>
      <c r="AH34" s="313"/>
      <c r="AI34" s="313"/>
      <c r="AJ34" s="313"/>
      <c r="AK34" s="313"/>
      <c r="AL34" s="313"/>
      <c r="AM34" s="313"/>
      <c r="AN34" s="313"/>
      <c r="AO34" s="313"/>
      <c r="AP34" s="313"/>
      <c r="AQ34" s="314">
        <f t="shared" si="1"/>
        <v>0</v>
      </c>
      <c r="AR34" s="535">
        <f t="shared" si="1"/>
        <v>0</v>
      </c>
      <c r="AS34" s="6"/>
      <c r="AT34" s="6"/>
      <c r="AU34" s="6"/>
      <c r="AW34" s="6"/>
      <c r="AX34" s="6"/>
      <c r="AY34" s="6"/>
      <c r="AZ34" s="517"/>
      <c r="BA34" s="517"/>
      <c r="BB34" s="517"/>
      <c r="BC34" s="517"/>
      <c r="BD34" s="517"/>
      <c r="BE34" s="517"/>
      <c r="BI34" s="6"/>
      <c r="BJ34" s="6"/>
      <c r="BK34" s="6"/>
      <c r="BL34" s="6"/>
      <c r="BM34" s="6"/>
      <c r="BN34" s="6"/>
      <c r="BO34" s="6"/>
      <c r="BP34" s="6"/>
      <c r="BQ34" s="6"/>
      <c r="BR34" s="6"/>
      <c r="BS34" s="6"/>
      <c r="BT34" s="6"/>
      <c r="BU34" s="6"/>
      <c r="BV34" s="6"/>
      <c r="BW34" s="6"/>
      <c r="BX34" s="6"/>
      <c r="BY34" s="6"/>
      <c r="BZ34" s="6"/>
    </row>
    <row r="35" spans="1:78" s="230" customFormat="1" ht="15.75">
      <c r="A35" s="262"/>
      <c r="B35" s="262"/>
      <c r="C35" s="262"/>
      <c r="D35" s="262"/>
      <c r="E35" s="262"/>
      <c r="F35" s="262"/>
      <c r="G35" s="263"/>
      <c r="H35" s="264"/>
      <c r="I35" s="267"/>
      <c r="J35" s="267"/>
      <c r="K35" s="267"/>
      <c r="L35" s="267"/>
      <c r="M35" s="267"/>
      <c r="N35" s="267"/>
      <c r="O35" s="518"/>
      <c r="P35" s="519"/>
      <c r="Q35" s="520"/>
      <c r="R35" s="520"/>
      <c r="S35" s="520"/>
      <c r="T35" s="520"/>
      <c r="U35" s="520"/>
      <c r="V35" s="520"/>
      <c r="W35" s="532"/>
      <c r="X35" s="532"/>
      <c r="Y35" s="522"/>
      <c r="Z35" s="522"/>
      <c r="AA35" s="522"/>
      <c r="AB35" s="534" t="s">
        <v>211</v>
      </c>
      <c r="AC35" s="313"/>
      <c r="AD35" s="313"/>
      <c r="AE35" s="313"/>
      <c r="AF35" s="313"/>
      <c r="AG35" s="313"/>
      <c r="AH35" s="313"/>
      <c r="AI35" s="313"/>
      <c r="AJ35" s="313"/>
      <c r="AK35" s="313"/>
      <c r="AL35" s="313"/>
      <c r="AM35" s="313"/>
      <c r="AN35" s="313"/>
      <c r="AO35" s="313"/>
      <c r="AP35" s="313"/>
      <c r="AQ35" s="314">
        <f t="shared" si="1"/>
        <v>0</v>
      </c>
      <c r="AR35" s="535">
        <f t="shared" si="1"/>
        <v>0</v>
      </c>
      <c r="AS35" s="6"/>
      <c r="AT35" s="6"/>
      <c r="AU35" s="6"/>
      <c r="AW35" s="6"/>
      <c r="AX35" s="6"/>
      <c r="AY35" s="6"/>
      <c r="AZ35" s="517"/>
      <c r="BA35" s="517"/>
      <c r="BB35" s="517"/>
      <c r="BC35" s="517"/>
      <c r="BD35" s="517"/>
      <c r="BE35" s="517"/>
      <c r="BI35" s="6"/>
      <c r="BJ35" s="6"/>
      <c r="BK35" s="6"/>
      <c r="BL35" s="6"/>
      <c r="BM35" s="6"/>
      <c r="BN35" s="6"/>
      <c r="BO35" s="6"/>
      <c r="BP35" s="6"/>
      <c r="BQ35" s="6"/>
      <c r="BR35" s="6"/>
      <c r="BS35" s="6"/>
      <c r="BT35" s="6"/>
      <c r="BU35" s="6"/>
      <c r="BV35" s="6"/>
      <c r="BW35" s="6"/>
      <c r="BX35" s="6"/>
      <c r="BY35" s="6"/>
      <c r="BZ35" s="6"/>
    </row>
    <row r="36" spans="1:78" s="230" customFormat="1" ht="15.75">
      <c r="A36" s="262"/>
      <c r="B36" s="262"/>
      <c r="C36" s="262"/>
      <c r="D36" s="262"/>
      <c r="E36" s="262"/>
      <c r="F36" s="262"/>
      <c r="G36" s="263"/>
      <c r="H36" s="264"/>
      <c r="I36" s="267"/>
      <c r="J36" s="267"/>
      <c r="K36" s="267"/>
      <c r="L36" s="267"/>
      <c r="M36" s="267"/>
      <c r="N36" s="267"/>
      <c r="O36" s="518"/>
      <c r="P36" s="519"/>
      <c r="Q36" s="520"/>
      <c r="R36" s="520"/>
      <c r="S36" s="520"/>
      <c r="T36" s="520"/>
      <c r="U36" s="520"/>
      <c r="V36" s="520"/>
      <c r="W36" s="522"/>
      <c r="X36" s="522"/>
      <c r="Y36" s="448"/>
      <c r="Z36" s="448"/>
      <c r="AA36" s="448"/>
      <c r="AB36" s="534" t="s">
        <v>212</v>
      </c>
      <c r="AC36" s="313"/>
      <c r="AD36" s="313"/>
      <c r="AE36" s="313"/>
      <c r="AF36" s="313"/>
      <c r="AG36" s="313"/>
      <c r="AH36" s="313"/>
      <c r="AI36" s="313"/>
      <c r="AJ36" s="313"/>
      <c r="AK36" s="313"/>
      <c r="AL36" s="313"/>
      <c r="AM36" s="313"/>
      <c r="AN36" s="313"/>
      <c r="AO36" s="313"/>
      <c r="AP36" s="313"/>
      <c r="AQ36" s="314">
        <f t="shared" si="1"/>
        <v>0</v>
      </c>
      <c r="AR36" s="535">
        <f t="shared" si="1"/>
        <v>0</v>
      </c>
      <c r="AS36" s="6"/>
      <c r="AT36" s="6"/>
      <c r="AU36" s="6"/>
      <c r="AW36" s="6"/>
      <c r="AX36" s="6"/>
      <c r="AY36" s="6"/>
      <c r="AZ36" s="517"/>
      <c r="BA36" s="517"/>
      <c r="BB36" s="517"/>
      <c r="BC36" s="517"/>
      <c r="BD36" s="517"/>
      <c r="BE36" s="517"/>
      <c r="BI36" s="6"/>
      <c r="BJ36" s="6"/>
      <c r="BK36" s="6"/>
      <c r="BL36" s="6"/>
      <c r="BM36" s="6"/>
      <c r="BN36" s="6"/>
      <c r="BO36" s="6"/>
      <c r="BP36" s="6"/>
      <c r="BQ36" s="6"/>
      <c r="BR36" s="6"/>
      <c r="BS36" s="6"/>
      <c r="BT36" s="6"/>
      <c r="BU36" s="6"/>
      <c r="BV36" s="6"/>
      <c r="BW36" s="6"/>
      <c r="BX36" s="6"/>
      <c r="BY36" s="6"/>
      <c r="BZ36" s="6"/>
    </row>
    <row r="37" spans="1:78" s="230" customFormat="1" ht="15.75">
      <c r="A37" s="262"/>
      <c r="B37" s="262"/>
      <c r="C37" s="262"/>
      <c r="D37" s="262"/>
      <c r="E37" s="262"/>
      <c r="F37" s="262"/>
      <c r="G37" s="263"/>
      <c r="H37" s="264"/>
      <c r="I37" s="267"/>
      <c r="J37" s="267"/>
      <c r="K37" s="267"/>
      <c r="L37" s="267"/>
      <c r="M37" s="267"/>
      <c r="N37" s="267"/>
      <c r="O37" s="518"/>
      <c r="P37" s="519"/>
      <c r="Q37" s="520"/>
      <c r="R37" s="520"/>
      <c r="S37" s="520"/>
      <c r="T37" s="520"/>
      <c r="U37" s="520"/>
      <c r="V37" s="520"/>
      <c r="W37" s="532"/>
      <c r="X37" s="522"/>
      <c r="Y37" s="549"/>
      <c r="Z37" s="550"/>
      <c r="AA37" s="551"/>
      <c r="AB37" s="552" t="s">
        <v>213</v>
      </c>
      <c r="AC37" s="314"/>
      <c r="AD37" s="314"/>
      <c r="AE37" s="314"/>
      <c r="AF37" s="314"/>
      <c r="AG37" s="314"/>
      <c r="AH37" s="314"/>
      <c r="AI37" s="314"/>
      <c r="AJ37" s="314"/>
      <c r="AK37" s="314"/>
      <c r="AL37" s="314"/>
      <c r="AM37" s="314"/>
      <c r="AN37" s="314"/>
      <c r="AO37" s="314"/>
      <c r="AP37" s="314"/>
      <c r="AQ37" s="314"/>
      <c r="AR37" s="314"/>
      <c r="AS37" s="6"/>
      <c r="AT37" s="6"/>
      <c r="AU37" s="6"/>
      <c r="AW37" s="6"/>
      <c r="AX37" s="6"/>
      <c r="AY37" s="6"/>
      <c r="AZ37" s="517"/>
      <c r="BA37" s="517"/>
      <c r="BB37" s="517"/>
      <c r="BC37" s="517"/>
      <c r="BD37" s="517"/>
      <c r="BE37" s="517"/>
      <c r="BI37" s="6"/>
      <c r="BJ37" s="6"/>
      <c r="BK37" s="6"/>
      <c r="BL37" s="6"/>
      <c r="BM37" s="6"/>
      <c r="BN37" s="6"/>
      <c r="BO37" s="6"/>
      <c r="BP37" s="6"/>
      <c r="BQ37" s="6"/>
      <c r="BR37" s="6"/>
      <c r="BS37" s="6"/>
      <c r="BT37" s="6"/>
      <c r="BU37" s="6"/>
      <c r="BV37" s="6"/>
      <c r="BW37" s="6"/>
      <c r="BX37" s="6"/>
      <c r="BY37" s="6"/>
      <c r="BZ37" s="6"/>
    </row>
    <row r="38" spans="7:57" s="553" customFormat="1" ht="17.25" customHeight="1">
      <c r="G38" s="554"/>
      <c r="H38" s="554"/>
      <c r="I38" s="554"/>
      <c r="J38" s="554"/>
      <c r="K38" s="554"/>
      <c r="L38" s="554"/>
      <c r="M38" s="554"/>
      <c r="N38" s="554"/>
      <c r="O38" s="554"/>
      <c r="P38" s="554"/>
      <c r="Q38" s="555">
        <f aca="true" t="shared" si="2" ref="Q38:V38">SUBTOTAL(9,Q22:Q37)</f>
        <v>229233457000</v>
      </c>
      <c r="R38" s="555">
        <f t="shared" si="2"/>
        <v>228473689115</v>
      </c>
      <c r="S38" s="555">
        <f t="shared" si="2"/>
        <v>130777610600</v>
      </c>
      <c r="T38" s="555">
        <f t="shared" si="2"/>
        <v>37537082149</v>
      </c>
      <c r="U38" s="555">
        <f t="shared" si="2"/>
        <v>69860706639</v>
      </c>
      <c r="V38" s="555">
        <f t="shared" si="2"/>
        <v>54953038485</v>
      </c>
      <c r="W38" s="556"/>
      <c r="X38" s="556"/>
      <c r="Y38" s="556"/>
      <c r="Z38" s="556"/>
      <c r="AA38" s="556"/>
      <c r="AB38" s="556" t="s">
        <v>368</v>
      </c>
      <c r="AC38" s="557">
        <f aca="true" t="shared" si="3" ref="AC38:AQ38">+AC31+AC26+AC23</f>
        <v>0</v>
      </c>
      <c r="AD38" s="557">
        <f t="shared" si="3"/>
        <v>0</v>
      </c>
      <c r="AE38" s="557">
        <f t="shared" si="3"/>
        <v>86594</v>
      </c>
      <c r="AF38" s="557">
        <f t="shared" si="3"/>
        <v>74922</v>
      </c>
      <c r="AG38" s="557">
        <f t="shared" si="3"/>
        <v>18015</v>
      </c>
      <c r="AH38" s="557">
        <f t="shared" si="3"/>
        <v>15812</v>
      </c>
      <c r="AI38" s="557">
        <f t="shared" si="3"/>
        <v>13221</v>
      </c>
      <c r="AJ38" s="557">
        <f t="shared" si="3"/>
        <v>27094</v>
      </c>
      <c r="AK38" s="557">
        <f t="shared" si="3"/>
        <v>79049</v>
      </c>
      <c r="AL38" s="557">
        <f t="shared" si="3"/>
        <v>190554</v>
      </c>
      <c r="AM38" s="557">
        <f t="shared" si="3"/>
        <v>243959</v>
      </c>
      <c r="AN38" s="557">
        <f t="shared" si="3"/>
        <v>239091</v>
      </c>
      <c r="AO38" s="557">
        <f t="shared" si="3"/>
        <v>75301</v>
      </c>
      <c r="AP38" s="557">
        <f t="shared" si="3"/>
        <v>75455</v>
      </c>
      <c r="AQ38" s="557">
        <f t="shared" si="3"/>
        <v>448215</v>
      </c>
      <c r="AR38" s="557">
        <f>+AR31+AR26+AR23</f>
        <v>548039</v>
      </c>
      <c r="AV38" s="558"/>
      <c r="AZ38" s="555">
        <f aca="true" t="shared" si="4" ref="AZ38:BE38">SUBTOTAL(9,AZ22:AZ37)</f>
        <v>229233457000</v>
      </c>
      <c r="BA38" s="555">
        <f t="shared" si="4"/>
        <v>228473689115</v>
      </c>
      <c r="BB38" s="555">
        <f t="shared" si="4"/>
        <v>130777610600</v>
      </c>
      <c r="BC38" s="555">
        <f t="shared" si="4"/>
        <v>37537082149</v>
      </c>
      <c r="BD38" s="555">
        <f t="shared" si="4"/>
        <v>69860706639</v>
      </c>
      <c r="BE38" s="555">
        <f t="shared" si="4"/>
        <v>54953038485</v>
      </c>
    </row>
    <row r="39" spans="17:57" ht="15">
      <c r="Q39" s="559"/>
      <c r="R39" s="559"/>
      <c r="S39" s="559"/>
      <c r="T39" s="559"/>
      <c r="U39" s="559"/>
      <c r="V39" s="559"/>
      <c r="AB39" s="6"/>
      <c r="AC39" s="6"/>
      <c r="AD39" s="6"/>
      <c r="AE39" s="444"/>
      <c r="AF39" s="6"/>
      <c r="AG39" s="6"/>
      <c r="AH39" s="6"/>
      <c r="AI39" s="6"/>
      <c r="AJ39" s="6"/>
      <c r="AK39" s="6"/>
      <c r="AL39" s="6"/>
      <c r="AM39" s="6"/>
      <c r="AN39" s="6"/>
      <c r="AO39" s="6"/>
      <c r="AP39" s="6"/>
      <c r="AQ39" s="6"/>
      <c r="AR39" s="6"/>
      <c r="AS39" s="6"/>
      <c r="AT39" s="6"/>
      <c r="AU39" s="6"/>
      <c r="AW39" s="6"/>
      <c r="AX39" s="6"/>
      <c r="AY39" s="6"/>
      <c r="AZ39" s="6"/>
      <c r="BA39" s="517"/>
      <c r="BB39" s="517"/>
      <c r="BC39" s="517"/>
      <c r="BD39" s="517"/>
      <c r="BE39" s="517"/>
    </row>
    <row r="40" spans="17:52" ht="15">
      <c r="Q40" s="395"/>
      <c r="R40" s="395"/>
      <c r="S40" s="395"/>
      <c r="T40" s="395"/>
      <c r="U40" s="395"/>
      <c r="V40" s="395"/>
      <c r="AB40" s="6"/>
      <c r="AC40" s="6"/>
      <c r="AD40" s="6"/>
      <c r="AE40" s="6"/>
      <c r="AF40" s="6"/>
      <c r="AG40" s="6"/>
      <c r="AH40" s="6"/>
      <c r="AI40" s="6"/>
      <c r="AJ40" s="6"/>
      <c r="AK40" s="6"/>
      <c r="AL40" s="6"/>
      <c r="AM40" s="6"/>
      <c r="AN40" s="6"/>
      <c r="AO40" s="6"/>
      <c r="AP40" s="6"/>
      <c r="AQ40" s="444"/>
      <c r="AR40" s="6"/>
      <c r="AS40" s="6"/>
      <c r="AT40" s="6"/>
      <c r="AU40" s="6"/>
      <c r="AW40" s="6"/>
      <c r="AX40" s="6"/>
      <c r="AY40" s="6"/>
      <c r="AZ40" s="6"/>
    </row>
    <row r="41" spans="20:52" ht="30" customHeight="1">
      <c r="T41" s="398"/>
      <c r="AB41" s="6"/>
      <c r="AC41" s="6"/>
      <c r="AD41" s="6"/>
      <c r="AE41" s="6"/>
      <c r="AF41" s="6"/>
      <c r="AG41" s="6"/>
      <c r="AH41" s="6"/>
      <c r="AI41" s="6"/>
      <c r="AJ41" s="6"/>
      <c r="AK41" s="6"/>
      <c r="AL41" s="6"/>
      <c r="AM41" s="6"/>
      <c r="AN41" s="6"/>
      <c r="AO41" s="6"/>
      <c r="AP41" s="6"/>
      <c r="AQ41" s="6"/>
      <c r="AR41" s="6"/>
      <c r="AS41" s="6"/>
      <c r="AT41" s="6"/>
      <c r="AU41" s="6"/>
      <c r="AW41" s="6"/>
      <c r="AX41" s="6"/>
      <c r="AY41" s="6"/>
      <c r="AZ41" s="6"/>
    </row>
    <row r="42" spans="16:52" ht="30" customHeight="1">
      <c r="P42" s="515"/>
      <c r="R42" s="399"/>
      <c r="AB42" s="6"/>
      <c r="AC42" s="6"/>
      <c r="AD42" s="6"/>
      <c r="AE42" s="6"/>
      <c r="AF42" s="6"/>
      <c r="AG42" s="6"/>
      <c r="AH42" s="6"/>
      <c r="AI42" s="6"/>
      <c r="AJ42" s="6"/>
      <c r="AK42" s="6"/>
      <c r="AL42" s="6"/>
      <c r="AM42" s="6"/>
      <c r="AN42" s="6"/>
      <c r="AO42" s="6"/>
      <c r="AP42" s="6"/>
      <c r="AQ42" s="6"/>
      <c r="AR42" s="6"/>
      <c r="AS42" s="6"/>
      <c r="AT42" s="6"/>
      <c r="AU42" s="6"/>
      <c r="AW42" s="6"/>
      <c r="AX42" s="6"/>
      <c r="AY42" s="6"/>
      <c r="AZ42" s="6"/>
    </row>
    <row r="43" spans="28:52" ht="30" customHeight="1">
      <c r="AB43" s="6"/>
      <c r="AC43" s="6"/>
      <c r="AD43" s="6"/>
      <c r="AE43" s="6"/>
      <c r="AF43" s="6"/>
      <c r="AG43" s="6"/>
      <c r="AH43" s="6"/>
      <c r="AI43" s="6"/>
      <c r="AJ43" s="6"/>
      <c r="AK43" s="6"/>
      <c r="AL43" s="6"/>
      <c r="AM43" s="6"/>
      <c r="AN43" s="6"/>
      <c r="AO43" s="6"/>
      <c r="AP43" s="6"/>
      <c r="AQ43" s="6"/>
      <c r="AR43" s="6"/>
      <c r="AS43" s="6"/>
      <c r="AT43" s="6"/>
      <c r="AU43" s="6"/>
      <c r="AW43" s="6"/>
      <c r="AX43" s="6"/>
      <c r="AY43" s="6"/>
      <c r="AZ43" s="6"/>
    </row>
    <row r="44" spans="18:52" ht="30" customHeight="1">
      <c r="R44" s="400"/>
      <c r="S44" s="401"/>
      <c r="T44" s="6"/>
      <c r="AB44" s="6"/>
      <c r="AC44" s="6"/>
      <c r="AD44" s="6"/>
      <c r="AE44" s="6"/>
      <c r="AF44" s="6"/>
      <c r="AG44" s="6"/>
      <c r="AH44" s="6"/>
      <c r="AI44" s="6"/>
      <c r="AJ44" s="6"/>
      <c r="AK44" s="6"/>
      <c r="AL44" s="6"/>
      <c r="AM44" s="6"/>
      <c r="AN44" s="6"/>
      <c r="AO44" s="6"/>
      <c r="AP44" s="6"/>
      <c r="AQ44" s="6"/>
      <c r="AR44" s="6"/>
      <c r="AS44" s="6"/>
      <c r="AT44" s="6"/>
      <c r="AU44" s="6"/>
      <c r="AW44" s="6"/>
      <c r="AX44" s="6"/>
      <c r="AY44" s="6"/>
      <c r="AZ44" s="6"/>
    </row>
    <row r="45" spans="18:52" ht="30" customHeight="1">
      <c r="R45" s="400"/>
      <c r="S45" s="401"/>
      <c r="AB45" s="6"/>
      <c r="AC45" s="6"/>
      <c r="AD45" s="6"/>
      <c r="AE45" s="6"/>
      <c r="AF45" s="6"/>
      <c r="AG45" s="6"/>
      <c r="AH45" s="6"/>
      <c r="AI45" s="6"/>
      <c r="AJ45" s="6"/>
      <c r="AK45" s="6"/>
      <c r="AL45" s="6"/>
      <c r="AM45" s="6"/>
      <c r="AN45" s="6"/>
      <c r="AO45" s="6"/>
      <c r="AP45" s="6"/>
      <c r="AQ45" s="6"/>
      <c r="AR45" s="6"/>
      <c r="AS45" s="6"/>
      <c r="AT45" s="6"/>
      <c r="AU45" s="6"/>
      <c r="AW45" s="6"/>
      <c r="AX45" s="6"/>
      <c r="AY45" s="6"/>
      <c r="AZ45" s="6"/>
    </row>
    <row r="46" spans="18:52" ht="30" customHeight="1">
      <c r="R46" s="400"/>
      <c r="S46" s="401"/>
      <c r="AB46" s="6"/>
      <c r="AC46" s="6"/>
      <c r="AD46" s="6"/>
      <c r="AE46" s="6"/>
      <c r="AF46" s="6"/>
      <c r="AG46" s="6"/>
      <c r="AH46" s="6"/>
      <c r="AI46" s="6"/>
      <c r="AJ46" s="6"/>
      <c r="AK46" s="6"/>
      <c r="AL46" s="6"/>
      <c r="AM46" s="6"/>
      <c r="AN46" s="6"/>
      <c r="AO46" s="6"/>
      <c r="AP46" s="6"/>
      <c r="AQ46" s="6"/>
      <c r="AR46" s="6"/>
      <c r="AS46" s="6"/>
      <c r="AT46" s="6"/>
      <c r="AU46" s="6"/>
      <c r="AW46" s="6"/>
      <c r="AX46" s="6"/>
      <c r="AY46" s="6"/>
      <c r="AZ46" s="6"/>
    </row>
    <row r="47" spans="18:52" ht="30" customHeight="1">
      <c r="R47" s="400"/>
      <c r="S47" s="401"/>
      <c r="AB47" s="6"/>
      <c r="AC47" s="6"/>
      <c r="AD47" s="6"/>
      <c r="AE47" s="6"/>
      <c r="AF47" s="6"/>
      <c r="AG47" s="6"/>
      <c r="AH47" s="6"/>
      <c r="AI47" s="6"/>
      <c r="AJ47" s="6"/>
      <c r="AK47" s="6"/>
      <c r="AL47" s="6"/>
      <c r="AM47" s="6"/>
      <c r="AN47" s="6"/>
      <c r="AO47" s="6"/>
      <c r="AP47" s="6"/>
      <c r="AQ47" s="6"/>
      <c r="AR47" s="6"/>
      <c r="AS47" s="6"/>
      <c r="AT47" s="6"/>
      <c r="AU47" s="6"/>
      <c r="AW47" s="6"/>
      <c r="AX47" s="6"/>
      <c r="AY47" s="6"/>
      <c r="AZ47" s="6"/>
    </row>
    <row r="48" spans="18:52" ht="30" customHeight="1">
      <c r="R48" s="400"/>
      <c r="S48" s="401"/>
      <c r="AB48" s="6"/>
      <c r="AC48" s="6"/>
      <c r="AD48" s="6"/>
      <c r="AE48" s="6"/>
      <c r="AF48" s="6"/>
      <c r="AG48" s="6"/>
      <c r="AH48" s="6"/>
      <c r="AI48" s="6"/>
      <c r="AJ48" s="6"/>
      <c r="AK48" s="6"/>
      <c r="AL48" s="6"/>
      <c r="AM48" s="6"/>
      <c r="AN48" s="6"/>
      <c r="AO48" s="6"/>
      <c r="AP48" s="6"/>
      <c r="AQ48" s="6"/>
      <c r="AR48" s="6"/>
      <c r="AS48" s="6"/>
      <c r="AT48" s="6"/>
      <c r="AU48" s="6"/>
      <c r="AW48" s="6"/>
      <c r="AX48" s="6"/>
      <c r="AY48" s="6"/>
      <c r="AZ48" s="6"/>
    </row>
    <row r="49" spans="18:52" ht="30" customHeight="1">
      <c r="R49" s="400"/>
      <c r="S49" s="401"/>
      <c r="U49" s="399"/>
      <c r="AB49" s="6"/>
      <c r="AC49" s="6"/>
      <c r="AD49" s="6"/>
      <c r="AE49" s="6"/>
      <c r="AF49" s="6"/>
      <c r="AG49" s="6"/>
      <c r="AH49" s="6"/>
      <c r="AI49" s="6"/>
      <c r="AJ49" s="6"/>
      <c r="AK49" s="6"/>
      <c r="AL49" s="6"/>
      <c r="AM49" s="6"/>
      <c r="AN49" s="6"/>
      <c r="AO49" s="6"/>
      <c r="AP49" s="6"/>
      <c r="AQ49" s="6"/>
      <c r="AR49" s="6"/>
      <c r="AS49" s="6"/>
      <c r="AT49" s="6"/>
      <c r="AU49" s="6"/>
      <c r="AW49" s="6"/>
      <c r="AX49" s="6"/>
      <c r="AY49" s="6"/>
      <c r="AZ49" s="6"/>
    </row>
    <row r="50" spans="18:52" ht="30" customHeight="1">
      <c r="R50" s="400"/>
      <c r="S50" s="401"/>
      <c r="U50" s="399"/>
      <c r="V50" s="402"/>
      <c r="X50" s="403"/>
      <c r="AB50" s="6"/>
      <c r="AC50" s="6"/>
      <c r="AD50" s="6"/>
      <c r="AE50" s="6"/>
      <c r="AF50" s="6"/>
      <c r="AG50" s="6"/>
      <c r="AH50" s="6"/>
      <c r="AI50" s="6"/>
      <c r="AJ50" s="6"/>
      <c r="AK50" s="6"/>
      <c r="AL50" s="6"/>
      <c r="AM50" s="6"/>
      <c r="AN50" s="6"/>
      <c r="AO50" s="6"/>
      <c r="AP50" s="6"/>
      <c r="AQ50" s="6"/>
      <c r="AR50" s="6"/>
      <c r="AS50" s="6"/>
      <c r="AT50" s="6"/>
      <c r="AU50" s="6"/>
      <c r="AW50" s="6"/>
      <c r="AX50" s="6"/>
      <c r="AY50" s="6"/>
      <c r="AZ50" s="6"/>
    </row>
    <row r="51" spans="18:52" ht="30" customHeight="1">
      <c r="R51" s="400"/>
      <c r="U51" s="399"/>
      <c r="V51" s="402"/>
      <c r="X51" s="403"/>
      <c r="AB51" s="6"/>
      <c r="AC51" s="6"/>
      <c r="AD51" s="6"/>
      <c r="AE51" s="6"/>
      <c r="AF51" s="6"/>
      <c r="AG51" s="6"/>
      <c r="AH51" s="6"/>
      <c r="AI51" s="6"/>
      <c r="AJ51" s="6"/>
      <c r="AK51" s="6"/>
      <c r="AL51" s="6"/>
      <c r="AM51" s="6"/>
      <c r="AN51" s="6"/>
      <c r="AO51" s="6"/>
      <c r="AP51" s="6"/>
      <c r="AQ51" s="6"/>
      <c r="AR51" s="6"/>
      <c r="AS51" s="6"/>
      <c r="AT51" s="6"/>
      <c r="AU51" s="6"/>
      <c r="AW51" s="6"/>
      <c r="AX51" s="6"/>
      <c r="AY51" s="6"/>
      <c r="AZ51" s="6"/>
    </row>
    <row r="52" spans="18:52" ht="30" customHeight="1">
      <c r="R52" s="400"/>
      <c r="U52" s="399"/>
      <c r="V52" s="402"/>
      <c r="X52" s="403"/>
      <c r="AB52" s="6"/>
      <c r="AC52" s="6"/>
      <c r="AD52" s="6"/>
      <c r="AE52" s="6"/>
      <c r="AF52" s="6"/>
      <c r="AG52" s="6"/>
      <c r="AH52" s="6"/>
      <c r="AI52" s="6"/>
      <c r="AJ52" s="6"/>
      <c r="AK52" s="6"/>
      <c r="AL52" s="6"/>
      <c r="AM52" s="6"/>
      <c r="AN52" s="6"/>
      <c r="AO52" s="6"/>
      <c r="AP52" s="6"/>
      <c r="AQ52" s="6"/>
      <c r="AR52" s="6"/>
      <c r="AS52" s="6"/>
      <c r="AT52" s="6"/>
      <c r="AU52" s="6"/>
      <c r="AW52" s="6"/>
      <c r="AX52" s="6"/>
      <c r="AY52" s="6"/>
      <c r="AZ52" s="6"/>
    </row>
    <row r="53" spans="18:52" ht="30" customHeight="1">
      <c r="R53" s="400"/>
      <c r="U53" s="399"/>
      <c r="V53" s="402"/>
      <c r="X53" s="403"/>
      <c r="AB53" s="6"/>
      <c r="AC53" s="6"/>
      <c r="AD53" s="6"/>
      <c r="AE53" s="6"/>
      <c r="AF53" s="6"/>
      <c r="AG53" s="6"/>
      <c r="AH53" s="6"/>
      <c r="AI53" s="6"/>
      <c r="AJ53" s="6"/>
      <c r="AK53" s="6"/>
      <c r="AL53" s="6"/>
      <c r="AM53" s="6"/>
      <c r="AN53" s="6"/>
      <c r="AO53" s="6"/>
      <c r="AP53" s="6"/>
      <c r="AQ53" s="6"/>
      <c r="AR53" s="6"/>
      <c r="AS53" s="6"/>
      <c r="AT53" s="6"/>
      <c r="AU53" s="6"/>
      <c r="AW53" s="6"/>
      <c r="AX53" s="6"/>
      <c r="AY53" s="6"/>
      <c r="AZ53" s="6"/>
    </row>
    <row r="54" spans="21:52" ht="30" customHeight="1">
      <c r="U54" s="399"/>
      <c r="V54" s="402"/>
      <c r="X54" s="403"/>
      <c r="AB54" s="6"/>
      <c r="AC54" s="6"/>
      <c r="AD54" s="6"/>
      <c r="AE54" s="6"/>
      <c r="AF54" s="6"/>
      <c r="AG54" s="6"/>
      <c r="AH54" s="6"/>
      <c r="AI54" s="6"/>
      <c r="AJ54" s="6"/>
      <c r="AK54" s="6"/>
      <c r="AL54" s="6"/>
      <c r="AM54" s="6"/>
      <c r="AN54" s="6"/>
      <c r="AO54" s="6"/>
      <c r="AP54" s="6"/>
      <c r="AQ54" s="6"/>
      <c r="AR54" s="6"/>
      <c r="AS54" s="6"/>
      <c r="AT54" s="6"/>
      <c r="AU54" s="6"/>
      <c r="AW54" s="6"/>
      <c r="AX54" s="6"/>
      <c r="AY54" s="6"/>
      <c r="AZ54" s="6"/>
    </row>
    <row r="55" spans="21:52" ht="30" customHeight="1">
      <c r="U55" s="399"/>
      <c r="V55" s="402"/>
      <c r="X55" s="403"/>
      <c r="AB55" s="6"/>
      <c r="AC55" s="6"/>
      <c r="AD55" s="6"/>
      <c r="AE55" s="6"/>
      <c r="AF55" s="6"/>
      <c r="AG55" s="6"/>
      <c r="AH55" s="6"/>
      <c r="AI55" s="6"/>
      <c r="AJ55" s="6"/>
      <c r="AK55" s="6"/>
      <c r="AL55" s="6"/>
      <c r="AM55" s="6"/>
      <c r="AN55" s="6"/>
      <c r="AO55" s="6"/>
      <c r="AP55" s="6"/>
      <c r="AQ55" s="6"/>
      <c r="AR55" s="6"/>
      <c r="AS55" s="6"/>
      <c r="AT55" s="6"/>
      <c r="AU55" s="6"/>
      <c r="AW55" s="6"/>
      <c r="AX55" s="6"/>
      <c r="AY55" s="6"/>
      <c r="AZ55" s="6"/>
    </row>
    <row r="56" spans="21:52" ht="30" customHeight="1">
      <c r="U56" s="399"/>
      <c r="V56" s="402"/>
      <c r="W56" s="560"/>
      <c r="X56" s="403"/>
      <c r="AB56" s="6"/>
      <c r="AC56" s="6"/>
      <c r="AD56" s="6"/>
      <c r="AE56" s="6"/>
      <c r="AF56" s="6"/>
      <c r="AG56" s="6"/>
      <c r="AH56" s="6"/>
      <c r="AI56" s="6"/>
      <c r="AJ56" s="6"/>
      <c r="AK56" s="6"/>
      <c r="AL56" s="6"/>
      <c r="AM56" s="6"/>
      <c r="AN56" s="6"/>
      <c r="AO56" s="6"/>
      <c r="AP56" s="6"/>
      <c r="AQ56" s="6"/>
      <c r="AR56" s="6"/>
      <c r="AS56" s="6"/>
      <c r="AT56" s="6"/>
      <c r="AU56" s="6"/>
      <c r="AW56" s="6"/>
      <c r="AX56" s="6"/>
      <c r="AY56" s="6"/>
      <c r="AZ56" s="6"/>
    </row>
    <row r="57" spans="21:52" ht="30" customHeight="1">
      <c r="U57" s="399"/>
      <c r="V57" s="402"/>
      <c r="W57" s="560"/>
      <c r="X57" s="403"/>
      <c r="AB57" s="6"/>
      <c r="AC57" s="6"/>
      <c r="AD57" s="6"/>
      <c r="AE57" s="6"/>
      <c r="AF57" s="6"/>
      <c r="AG57" s="6"/>
      <c r="AH57" s="6"/>
      <c r="AI57" s="6"/>
      <c r="AJ57" s="6"/>
      <c r="AK57" s="6"/>
      <c r="AL57" s="6"/>
      <c r="AM57" s="6"/>
      <c r="AN57" s="6"/>
      <c r="AO57" s="6"/>
      <c r="AP57" s="6"/>
      <c r="AQ57" s="6"/>
      <c r="AR57" s="6"/>
      <c r="AS57" s="6"/>
      <c r="AT57" s="6"/>
      <c r="AU57" s="6"/>
      <c r="AW57" s="6"/>
      <c r="AX57" s="6"/>
      <c r="AY57" s="6"/>
      <c r="AZ57" s="6"/>
    </row>
    <row r="58" spans="18:52" ht="30" customHeight="1">
      <c r="R58" s="399"/>
      <c r="U58" s="399"/>
      <c r="V58" s="402"/>
      <c r="W58" s="560"/>
      <c r="X58" s="403"/>
      <c r="AB58" s="6"/>
      <c r="AC58" s="6"/>
      <c r="AD58" s="6"/>
      <c r="AE58" s="6"/>
      <c r="AF58" s="6"/>
      <c r="AG58" s="6"/>
      <c r="AH58" s="6"/>
      <c r="AI58" s="6"/>
      <c r="AJ58" s="6"/>
      <c r="AK58" s="6"/>
      <c r="AL58" s="6"/>
      <c r="AM58" s="6"/>
      <c r="AN58" s="6"/>
      <c r="AO58" s="6"/>
      <c r="AP58" s="6"/>
      <c r="AQ58" s="6"/>
      <c r="AR58" s="6"/>
      <c r="AS58" s="6"/>
      <c r="AT58" s="6"/>
      <c r="AU58" s="6"/>
      <c r="AW58" s="6"/>
      <c r="AX58" s="6"/>
      <c r="AY58" s="6"/>
      <c r="AZ58" s="6"/>
    </row>
    <row r="59" spans="21:52" ht="30" customHeight="1">
      <c r="U59" s="399"/>
      <c r="V59" s="402"/>
      <c r="W59" s="560"/>
      <c r="X59" s="403"/>
      <c r="AB59" s="6"/>
      <c r="AC59" s="6"/>
      <c r="AD59" s="6"/>
      <c r="AE59" s="6"/>
      <c r="AF59" s="6"/>
      <c r="AG59" s="6"/>
      <c r="AH59" s="6"/>
      <c r="AI59" s="6"/>
      <c r="AJ59" s="6"/>
      <c r="AK59" s="6"/>
      <c r="AL59" s="6"/>
      <c r="AM59" s="6"/>
      <c r="AN59" s="6"/>
      <c r="AO59" s="6"/>
      <c r="AP59" s="6"/>
      <c r="AQ59" s="6"/>
      <c r="AR59" s="6"/>
      <c r="AS59" s="6"/>
      <c r="AT59" s="6"/>
      <c r="AU59" s="6"/>
      <c r="AW59" s="6"/>
      <c r="AX59" s="6"/>
      <c r="AY59" s="6"/>
      <c r="AZ59" s="6"/>
    </row>
    <row r="60" spans="21:52" ht="30" customHeight="1">
      <c r="U60" s="399"/>
      <c r="V60" s="402"/>
      <c r="W60" s="560"/>
      <c r="X60" s="403"/>
      <c r="AB60" s="6"/>
      <c r="AC60" s="6"/>
      <c r="AD60" s="6"/>
      <c r="AE60" s="6"/>
      <c r="AF60" s="6"/>
      <c r="AG60" s="6"/>
      <c r="AH60" s="6"/>
      <c r="AI60" s="6"/>
      <c r="AJ60" s="6"/>
      <c r="AK60" s="6"/>
      <c r="AL60" s="6"/>
      <c r="AM60" s="6"/>
      <c r="AN60" s="6"/>
      <c r="AO60" s="6"/>
      <c r="AP60" s="6"/>
      <c r="AQ60" s="6"/>
      <c r="AR60" s="6"/>
      <c r="AS60" s="6"/>
      <c r="AT60" s="6"/>
      <c r="AU60" s="6"/>
      <c r="AW60" s="6"/>
      <c r="AX60" s="6"/>
      <c r="AY60" s="6"/>
      <c r="AZ60" s="6"/>
    </row>
    <row r="61" spans="18:52" ht="30" customHeight="1">
      <c r="R61" s="405"/>
      <c r="U61" s="399"/>
      <c r="V61" s="402"/>
      <c r="W61" s="560"/>
      <c r="X61" s="403"/>
      <c r="AB61" s="6"/>
      <c r="AC61" s="6"/>
      <c r="AD61" s="6"/>
      <c r="AE61" s="6"/>
      <c r="AF61" s="6"/>
      <c r="AG61" s="6"/>
      <c r="AH61" s="6"/>
      <c r="AI61" s="6"/>
      <c r="AJ61" s="6"/>
      <c r="AK61" s="6"/>
      <c r="AL61" s="6"/>
      <c r="AM61" s="6"/>
      <c r="AN61" s="6"/>
      <c r="AO61" s="6"/>
      <c r="AP61" s="6"/>
      <c r="AQ61" s="6"/>
      <c r="AR61" s="6"/>
      <c r="AS61" s="6"/>
      <c r="AT61" s="6"/>
      <c r="AU61" s="6"/>
      <c r="AW61" s="6"/>
      <c r="AX61" s="6"/>
      <c r="AY61" s="6"/>
      <c r="AZ61" s="6"/>
    </row>
    <row r="62" spans="21:52" ht="30" customHeight="1">
      <c r="U62" s="399"/>
      <c r="V62" s="402"/>
      <c r="W62" s="560"/>
      <c r="X62" s="403"/>
      <c r="AB62" s="6"/>
      <c r="AC62" s="6"/>
      <c r="AD62" s="6"/>
      <c r="AE62" s="6"/>
      <c r="AF62" s="6"/>
      <c r="AG62" s="6"/>
      <c r="AH62" s="6"/>
      <c r="AI62" s="6"/>
      <c r="AJ62" s="6"/>
      <c r="AK62" s="6"/>
      <c r="AL62" s="6"/>
      <c r="AM62" s="6"/>
      <c r="AN62" s="6"/>
      <c r="AO62" s="6"/>
      <c r="AP62" s="6"/>
      <c r="AQ62" s="6"/>
      <c r="AR62" s="6"/>
      <c r="AS62" s="6"/>
      <c r="AT62" s="6"/>
      <c r="AU62" s="6"/>
      <c r="AW62" s="6"/>
      <c r="AX62" s="6"/>
      <c r="AY62" s="6"/>
      <c r="AZ62" s="6"/>
    </row>
    <row r="63" spans="21:52" ht="30" customHeight="1">
      <c r="U63" s="399"/>
      <c r="V63" s="402"/>
      <c r="W63" s="560"/>
      <c r="X63" s="403"/>
      <c r="AB63" s="6"/>
      <c r="AC63" s="6"/>
      <c r="AD63" s="6"/>
      <c r="AE63" s="6"/>
      <c r="AF63" s="6"/>
      <c r="AG63" s="6"/>
      <c r="AH63" s="6"/>
      <c r="AI63" s="6"/>
      <c r="AJ63" s="6"/>
      <c r="AK63" s="6"/>
      <c r="AL63" s="6"/>
      <c r="AM63" s="6"/>
      <c r="AN63" s="6"/>
      <c r="AO63" s="6"/>
      <c r="AP63" s="6"/>
      <c r="AQ63" s="6"/>
      <c r="AR63" s="6"/>
      <c r="AS63" s="6"/>
      <c r="AT63" s="6"/>
      <c r="AU63" s="6"/>
      <c r="AW63" s="6"/>
      <c r="AX63" s="6"/>
      <c r="AY63" s="6"/>
      <c r="AZ63" s="6"/>
    </row>
    <row r="64" spans="21:52" ht="30" customHeight="1">
      <c r="U64" s="399"/>
      <c r="V64" s="402"/>
      <c r="W64" s="560"/>
      <c r="X64" s="403"/>
      <c r="AB64" s="6"/>
      <c r="AC64" s="6"/>
      <c r="AD64" s="6"/>
      <c r="AE64" s="6"/>
      <c r="AF64" s="6"/>
      <c r="AG64" s="6"/>
      <c r="AH64" s="6"/>
      <c r="AI64" s="6"/>
      <c r="AJ64" s="6"/>
      <c r="AK64" s="6"/>
      <c r="AL64" s="6"/>
      <c r="AM64" s="6"/>
      <c r="AN64" s="6"/>
      <c r="AO64" s="6"/>
      <c r="AP64" s="6"/>
      <c r="AQ64" s="6"/>
      <c r="AR64" s="6"/>
      <c r="AS64" s="6"/>
      <c r="AT64" s="6"/>
      <c r="AU64" s="6"/>
      <c r="AW64" s="6"/>
      <c r="AX64" s="6"/>
      <c r="AY64" s="6"/>
      <c r="AZ64" s="6"/>
    </row>
    <row r="65" spans="21:52" ht="30" customHeight="1">
      <c r="U65" s="399"/>
      <c r="V65" s="402"/>
      <c r="W65" s="560"/>
      <c r="X65" s="403"/>
      <c r="AB65" s="6"/>
      <c r="AC65" s="6"/>
      <c r="AD65" s="6"/>
      <c r="AE65" s="6"/>
      <c r="AF65" s="6"/>
      <c r="AG65" s="6"/>
      <c r="AH65" s="6"/>
      <c r="AI65" s="6"/>
      <c r="AJ65" s="6"/>
      <c r="AK65" s="6"/>
      <c r="AL65" s="6"/>
      <c r="AM65" s="6"/>
      <c r="AN65" s="6"/>
      <c r="AO65" s="6"/>
      <c r="AP65" s="6"/>
      <c r="AQ65" s="6"/>
      <c r="AR65" s="6"/>
      <c r="AS65" s="6"/>
      <c r="AT65" s="6"/>
      <c r="AU65" s="6"/>
      <c r="AW65" s="6"/>
      <c r="AX65" s="6"/>
      <c r="AY65" s="6"/>
      <c r="AZ65" s="6"/>
    </row>
    <row r="66" spans="21:52" ht="30" customHeight="1">
      <c r="U66" s="399"/>
      <c r="V66" s="402"/>
      <c r="W66" s="560"/>
      <c r="X66" s="403"/>
      <c r="AB66" s="6"/>
      <c r="AC66" s="6"/>
      <c r="AD66" s="6"/>
      <c r="AE66" s="6"/>
      <c r="AF66" s="6"/>
      <c r="AG66" s="6"/>
      <c r="AH66" s="6"/>
      <c r="AI66" s="6"/>
      <c r="AJ66" s="6"/>
      <c r="AK66" s="6"/>
      <c r="AL66" s="6"/>
      <c r="AM66" s="6"/>
      <c r="AN66" s="6"/>
      <c r="AO66" s="6"/>
      <c r="AP66" s="6"/>
      <c r="AQ66" s="6"/>
      <c r="AR66" s="6"/>
      <c r="AS66" s="6"/>
      <c r="AT66" s="6"/>
      <c r="AU66" s="6"/>
      <c r="AW66" s="6"/>
      <c r="AX66" s="6"/>
      <c r="AY66" s="6"/>
      <c r="AZ66" s="6"/>
    </row>
    <row r="67" spans="21:52" ht="30" customHeight="1">
      <c r="U67" s="399"/>
      <c r="V67" s="402"/>
      <c r="W67" s="560"/>
      <c r="X67" s="403"/>
      <c r="AB67" s="6"/>
      <c r="AC67" s="6"/>
      <c r="AD67" s="6"/>
      <c r="AE67" s="6"/>
      <c r="AF67" s="6"/>
      <c r="AG67" s="6"/>
      <c r="AH67" s="6"/>
      <c r="AI67" s="6"/>
      <c r="AJ67" s="6"/>
      <c r="AK67" s="6"/>
      <c r="AL67" s="6"/>
      <c r="AM67" s="6"/>
      <c r="AN67" s="6"/>
      <c r="AO67" s="6"/>
      <c r="AP67" s="6"/>
      <c r="AQ67" s="6"/>
      <c r="AR67" s="6"/>
      <c r="AS67" s="6"/>
      <c r="AT67" s="6"/>
      <c r="AU67" s="6"/>
      <c r="AW67" s="6"/>
      <c r="AX67" s="6"/>
      <c r="AY67" s="6"/>
      <c r="AZ67" s="6"/>
    </row>
    <row r="68" spans="28:52" ht="30" customHeight="1">
      <c r="AB68" s="6"/>
      <c r="AC68" s="6"/>
      <c r="AD68" s="6"/>
      <c r="AE68" s="6"/>
      <c r="AF68" s="6"/>
      <c r="AG68" s="6"/>
      <c r="AH68" s="6"/>
      <c r="AI68" s="6"/>
      <c r="AJ68" s="6"/>
      <c r="AK68" s="6"/>
      <c r="AL68" s="6"/>
      <c r="AM68" s="6"/>
      <c r="AN68" s="6"/>
      <c r="AO68" s="6"/>
      <c r="AP68" s="6"/>
      <c r="AQ68" s="6"/>
      <c r="AR68" s="6"/>
      <c r="AS68" s="6"/>
      <c r="AT68" s="6"/>
      <c r="AU68" s="6"/>
      <c r="AW68" s="6"/>
      <c r="AX68" s="6"/>
      <c r="AY68" s="6"/>
      <c r="AZ68" s="6"/>
    </row>
    <row r="69" spans="18:52" ht="30" customHeight="1">
      <c r="R69" s="405"/>
      <c r="U69" s="560"/>
      <c r="AB69" s="6"/>
      <c r="AC69" s="6"/>
      <c r="AD69" s="6"/>
      <c r="AE69" s="6"/>
      <c r="AF69" s="6"/>
      <c r="AG69" s="6"/>
      <c r="AH69" s="6"/>
      <c r="AI69" s="6"/>
      <c r="AJ69" s="6"/>
      <c r="AK69" s="6"/>
      <c r="AL69" s="6"/>
      <c r="AM69" s="6"/>
      <c r="AN69" s="6"/>
      <c r="AO69" s="6"/>
      <c r="AP69" s="6"/>
      <c r="AQ69" s="6"/>
      <c r="AR69" s="6"/>
      <c r="AS69" s="6"/>
      <c r="AT69" s="6"/>
      <c r="AU69" s="6"/>
      <c r="AW69" s="6"/>
      <c r="AX69" s="6"/>
      <c r="AY69" s="6"/>
      <c r="AZ69" s="6"/>
    </row>
    <row r="70" spans="21:52" ht="30" customHeight="1">
      <c r="U70" s="560"/>
      <c r="V70" s="402"/>
      <c r="W70" s="399"/>
      <c r="AB70" s="6"/>
      <c r="AC70" s="6"/>
      <c r="AD70" s="6"/>
      <c r="AE70" s="6"/>
      <c r="AF70" s="6"/>
      <c r="AG70" s="6"/>
      <c r="AH70" s="6"/>
      <c r="AI70" s="6"/>
      <c r="AJ70" s="6"/>
      <c r="AK70" s="6"/>
      <c r="AL70" s="6"/>
      <c r="AM70" s="6"/>
      <c r="AN70" s="6"/>
      <c r="AO70" s="6"/>
      <c r="AP70" s="6"/>
      <c r="AQ70" s="6"/>
      <c r="AR70" s="6"/>
      <c r="AS70" s="6"/>
      <c r="AT70" s="6"/>
      <c r="AU70" s="6"/>
      <c r="AW70" s="6"/>
      <c r="AX70" s="6"/>
      <c r="AY70" s="6"/>
      <c r="AZ70" s="6"/>
    </row>
    <row r="71" spans="21:52" ht="30" customHeight="1">
      <c r="U71" s="560"/>
      <c r="V71" s="402"/>
      <c r="AB71" s="6"/>
      <c r="AC71" s="6"/>
      <c r="AD71" s="6"/>
      <c r="AE71" s="6"/>
      <c r="AF71" s="6"/>
      <c r="AG71" s="6"/>
      <c r="AH71" s="6"/>
      <c r="AI71" s="6"/>
      <c r="AJ71" s="6"/>
      <c r="AK71" s="6"/>
      <c r="AL71" s="6"/>
      <c r="AM71" s="6"/>
      <c r="AN71" s="6"/>
      <c r="AO71" s="6"/>
      <c r="AP71" s="6"/>
      <c r="AQ71" s="6"/>
      <c r="AR71" s="6"/>
      <c r="AS71" s="6"/>
      <c r="AT71" s="6"/>
      <c r="AU71" s="6"/>
      <c r="AW71" s="6"/>
      <c r="AX71" s="6"/>
      <c r="AY71" s="6"/>
      <c r="AZ71" s="6"/>
    </row>
    <row r="72" spans="21:52" ht="30" customHeight="1">
      <c r="U72" s="560"/>
      <c r="V72" s="402"/>
      <c r="AB72" s="6"/>
      <c r="AC72" s="6"/>
      <c r="AD72" s="6"/>
      <c r="AE72" s="6"/>
      <c r="AF72" s="6"/>
      <c r="AG72" s="6"/>
      <c r="AH72" s="6"/>
      <c r="AI72" s="6"/>
      <c r="AJ72" s="6"/>
      <c r="AK72" s="6"/>
      <c r="AL72" s="6"/>
      <c r="AM72" s="6"/>
      <c r="AN72" s="6"/>
      <c r="AO72" s="6"/>
      <c r="AP72" s="6"/>
      <c r="AQ72" s="6"/>
      <c r="AR72" s="6"/>
      <c r="AS72" s="6"/>
      <c r="AT72" s="6"/>
      <c r="AU72" s="6"/>
      <c r="AW72" s="6"/>
      <c r="AX72" s="6"/>
      <c r="AY72" s="6"/>
      <c r="AZ72" s="6"/>
    </row>
    <row r="73" spans="21:52" ht="30" customHeight="1">
      <c r="U73" s="560"/>
      <c r="V73" s="402"/>
      <c r="AB73" s="6"/>
      <c r="AC73" s="6"/>
      <c r="AD73" s="6"/>
      <c r="AE73" s="6"/>
      <c r="AF73" s="6"/>
      <c r="AG73" s="6"/>
      <c r="AH73" s="6"/>
      <c r="AI73" s="6"/>
      <c r="AJ73" s="6"/>
      <c r="AK73" s="6"/>
      <c r="AL73" s="6"/>
      <c r="AM73" s="6"/>
      <c r="AN73" s="6"/>
      <c r="AO73" s="6"/>
      <c r="AP73" s="6"/>
      <c r="AQ73" s="6"/>
      <c r="AR73" s="6"/>
      <c r="AS73" s="6"/>
      <c r="AT73" s="6"/>
      <c r="AU73" s="6"/>
      <c r="AW73" s="6"/>
      <c r="AX73" s="6"/>
      <c r="AY73" s="6"/>
      <c r="AZ73" s="6"/>
    </row>
    <row r="74" spans="18:52" ht="30" customHeight="1">
      <c r="R74" s="399"/>
      <c r="U74" s="560"/>
      <c r="V74" s="402"/>
      <c r="AB74" s="6"/>
      <c r="AC74" s="6"/>
      <c r="AD74" s="6"/>
      <c r="AE74" s="6"/>
      <c r="AF74" s="6"/>
      <c r="AG74" s="6"/>
      <c r="AH74" s="6"/>
      <c r="AI74" s="6"/>
      <c r="AJ74" s="6"/>
      <c r="AK74" s="6"/>
      <c r="AL74" s="6"/>
      <c r="AM74" s="6"/>
      <c r="AN74" s="6"/>
      <c r="AO74" s="6"/>
      <c r="AP74" s="6"/>
      <c r="AQ74" s="6"/>
      <c r="AR74" s="6"/>
      <c r="AS74" s="6"/>
      <c r="AT74" s="6"/>
      <c r="AU74" s="6"/>
      <c r="AW74" s="6"/>
      <c r="AX74" s="6"/>
      <c r="AY74" s="6"/>
      <c r="AZ74" s="6"/>
    </row>
    <row r="75" spans="21:52" ht="30" customHeight="1">
      <c r="U75" s="560"/>
      <c r="V75" s="402"/>
      <c r="AB75" s="6"/>
      <c r="AC75" s="6"/>
      <c r="AD75" s="6"/>
      <c r="AE75" s="6"/>
      <c r="AF75" s="6"/>
      <c r="AG75" s="6"/>
      <c r="AH75" s="6"/>
      <c r="AI75" s="6"/>
      <c r="AJ75" s="6"/>
      <c r="AK75" s="6"/>
      <c r="AL75" s="6"/>
      <c r="AM75" s="6"/>
      <c r="AN75" s="6"/>
      <c r="AO75" s="6"/>
      <c r="AP75" s="6"/>
      <c r="AQ75" s="6"/>
      <c r="AR75" s="6"/>
      <c r="AS75" s="6"/>
      <c r="AT75" s="6"/>
      <c r="AU75" s="6"/>
      <c r="AW75" s="6"/>
      <c r="AX75" s="6"/>
      <c r="AY75" s="6"/>
      <c r="AZ75" s="6"/>
    </row>
    <row r="76" spans="21:52" ht="30" customHeight="1">
      <c r="U76" s="399"/>
      <c r="V76" s="402"/>
      <c r="AB76" s="6"/>
      <c r="AC76" s="6"/>
      <c r="AD76" s="6"/>
      <c r="AE76" s="6"/>
      <c r="AF76" s="6"/>
      <c r="AG76" s="6"/>
      <c r="AH76" s="6"/>
      <c r="AI76" s="6"/>
      <c r="AJ76" s="6"/>
      <c r="AK76" s="6"/>
      <c r="AL76" s="6"/>
      <c r="AM76" s="6"/>
      <c r="AN76" s="6"/>
      <c r="AO76" s="6"/>
      <c r="AP76" s="6"/>
      <c r="AQ76" s="6"/>
      <c r="AR76" s="6"/>
      <c r="AS76" s="6"/>
      <c r="AT76" s="6"/>
      <c r="AU76" s="6"/>
      <c r="AW76" s="6"/>
      <c r="AX76" s="6"/>
      <c r="AY76" s="6"/>
      <c r="AZ76" s="6"/>
    </row>
    <row r="77" spans="28:52" ht="30" customHeight="1">
      <c r="AB77" s="6"/>
      <c r="AC77" s="6"/>
      <c r="AD77" s="6"/>
      <c r="AE77" s="6"/>
      <c r="AF77" s="6"/>
      <c r="AG77" s="6"/>
      <c r="AH77" s="6"/>
      <c r="AI77" s="6"/>
      <c r="AJ77" s="6"/>
      <c r="AK77" s="6"/>
      <c r="AL77" s="6"/>
      <c r="AM77" s="6"/>
      <c r="AN77" s="6"/>
      <c r="AO77" s="6"/>
      <c r="AP77" s="6"/>
      <c r="AQ77" s="6"/>
      <c r="AR77" s="6"/>
      <c r="AS77" s="6"/>
      <c r="AT77" s="6"/>
      <c r="AU77" s="6"/>
      <c r="AW77" s="6"/>
      <c r="AX77" s="6"/>
      <c r="AY77" s="6"/>
      <c r="AZ77" s="6"/>
    </row>
    <row r="78" spans="18:52" ht="30" customHeight="1">
      <c r="R78" s="405"/>
      <c r="AB78" s="6"/>
      <c r="AC78" s="6"/>
      <c r="AD78" s="6"/>
      <c r="AE78" s="6"/>
      <c r="AF78" s="6"/>
      <c r="AG78" s="6"/>
      <c r="AH78" s="6"/>
      <c r="AI78" s="6"/>
      <c r="AJ78" s="6"/>
      <c r="AK78" s="6"/>
      <c r="AL78" s="6"/>
      <c r="AM78" s="6"/>
      <c r="AN78" s="6"/>
      <c r="AO78" s="6"/>
      <c r="AP78" s="6"/>
      <c r="AQ78" s="6"/>
      <c r="AR78" s="6"/>
      <c r="AS78" s="6"/>
      <c r="AT78" s="6"/>
      <c r="AU78" s="6"/>
      <c r="AW78" s="6"/>
      <c r="AX78" s="6"/>
      <c r="AY78" s="6"/>
      <c r="AZ78" s="6"/>
    </row>
    <row r="79" spans="21:52" ht="30" customHeight="1">
      <c r="U79" s="560"/>
      <c r="V79" s="402"/>
      <c r="AB79" s="6"/>
      <c r="AC79" s="6"/>
      <c r="AD79" s="6"/>
      <c r="AE79" s="6"/>
      <c r="AF79" s="6"/>
      <c r="AG79" s="6"/>
      <c r="AH79" s="6"/>
      <c r="AI79" s="6"/>
      <c r="AJ79" s="6"/>
      <c r="AK79" s="6"/>
      <c r="AL79" s="6"/>
      <c r="AM79" s="6"/>
      <c r="AN79" s="6"/>
      <c r="AO79" s="6"/>
      <c r="AP79" s="6"/>
      <c r="AQ79" s="6"/>
      <c r="AR79" s="6"/>
      <c r="AS79" s="6"/>
      <c r="AT79" s="6"/>
      <c r="AU79" s="6"/>
      <c r="AW79" s="6"/>
      <c r="AX79" s="6"/>
      <c r="AY79" s="6"/>
      <c r="AZ79" s="6"/>
    </row>
    <row r="80" spans="21:52" ht="30" customHeight="1">
      <c r="U80" s="560"/>
      <c r="V80" s="402"/>
      <c r="AB80" s="6"/>
      <c r="AC80" s="6"/>
      <c r="AD80" s="6"/>
      <c r="AE80" s="6"/>
      <c r="AF80" s="6"/>
      <c r="AG80" s="6"/>
      <c r="AH80" s="6"/>
      <c r="AI80" s="6"/>
      <c r="AJ80" s="6"/>
      <c r="AK80" s="6"/>
      <c r="AL80" s="6"/>
      <c r="AM80" s="6"/>
      <c r="AN80" s="6"/>
      <c r="AO80" s="6"/>
      <c r="AP80" s="6"/>
      <c r="AQ80" s="6"/>
      <c r="AR80" s="6"/>
      <c r="AS80" s="6"/>
      <c r="AT80" s="6"/>
      <c r="AU80" s="6"/>
      <c r="AW80" s="6"/>
      <c r="AX80" s="6"/>
      <c r="AY80" s="6"/>
      <c r="AZ80" s="6"/>
    </row>
    <row r="81" spans="21:52" ht="30" customHeight="1">
      <c r="U81" s="560"/>
      <c r="V81" s="402"/>
      <c r="AB81" s="6"/>
      <c r="AC81" s="6"/>
      <c r="AD81" s="6"/>
      <c r="AE81" s="6"/>
      <c r="AF81" s="6"/>
      <c r="AG81" s="6"/>
      <c r="AH81" s="6"/>
      <c r="AI81" s="6"/>
      <c r="AJ81" s="6"/>
      <c r="AK81" s="6"/>
      <c r="AL81" s="6"/>
      <c r="AM81" s="6"/>
      <c r="AN81" s="6"/>
      <c r="AO81" s="6"/>
      <c r="AP81" s="6"/>
      <c r="AQ81" s="6"/>
      <c r="AR81" s="6"/>
      <c r="AS81" s="6"/>
      <c r="AT81" s="6"/>
      <c r="AU81" s="6"/>
      <c r="AW81" s="6"/>
      <c r="AX81" s="6"/>
      <c r="AY81" s="6"/>
      <c r="AZ81" s="6"/>
    </row>
    <row r="82" spans="21:52" ht="30" customHeight="1">
      <c r="U82" s="560"/>
      <c r="V82" s="402"/>
      <c r="AB82" s="6"/>
      <c r="AC82" s="6"/>
      <c r="AD82" s="6"/>
      <c r="AE82" s="6"/>
      <c r="AF82" s="6"/>
      <c r="AG82" s="6"/>
      <c r="AH82" s="6"/>
      <c r="AI82" s="6"/>
      <c r="AJ82" s="6"/>
      <c r="AK82" s="6"/>
      <c r="AL82" s="6"/>
      <c r="AM82" s="6"/>
      <c r="AN82" s="6"/>
      <c r="AO82" s="6"/>
      <c r="AP82" s="6"/>
      <c r="AQ82" s="6"/>
      <c r="AR82" s="6"/>
      <c r="AS82" s="6"/>
      <c r="AT82" s="6"/>
      <c r="AU82" s="6"/>
      <c r="AW82" s="6"/>
      <c r="AX82" s="6"/>
      <c r="AY82" s="6"/>
      <c r="AZ82" s="6"/>
    </row>
    <row r="83" spans="21:52" ht="30" customHeight="1">
      <c r="U83" s="560"/>
      <c r="V83" s="402"/>
      <c r="AB83" s="6"/>
      <c r="AC83" s="6"/>
      <c r="AD83" s="6"/>
      <c r="AE83" s="6"/>
      <c r="AF83" s="6"/>
      <c r="AG83" s="6"/>
      <c r="AH83" s="6"/>
      <c r="AI83" s="6"/>
      <c r="AJ83" s="6"/>
      <c r="AK83" s="6"/>
      <c r="AL83" s="6"/>
      <c r="AM83" s="6"/>
      <c r="AN83" s="6"/>
      <c r="AO83" s="6"/>
      <c r="AP83" s="6"/>
      <c r="AQ83" s="6"/>
      <c r="AR83" s="6"/>
      <c r="AS83" s="6"/>
      <c r="AT83" s="6"/>
      <c r="AU83" s="6"/>
      <c r="AW83" s="6"/>
      <c r="AX83" s="6"/>
      <c r="AY83" s="6"/>
      <c r="AZ83" s="6"/>
    </row>
    <row r="84" spans="21:52" ht="30" customHeight="1">
      <c r="U84" s="560"/>
      <c r="V84" s="402"/>
      <c r="AB84" s="6"/>
      <c r="AC84" s="6"/>
      <c r="AD84" s="6"/>
      <c r="AE84" s="6"/>
      <c r="AF84" s="6"/>
      <c r="AG84" s="6"/>
      <c r="AH84" s="6"/>
      <c r="AI84" s="6"/>
      <c r="AJ84" s="6"/>
      <c r="AK84" s="6"/>
      <c r="AL84" s="6"/>
      <c r="AM84" s="6"/>
      <c r="AN84" s="6"/>
      <c r="AO84" s="6"/>
      <c r="AP84" s="6"/>
      <c r="AQ84" s="6"/>
      <c r="AR84" s="6"/>
      <c r="AS84" s="6"/>
      <c r="AT84" s="6"/>
      <c r="AU84" s="6"/>
      <c r="AW84" s="6"/>
      <c r="AX84" s="6"/>
      <c r="AY84" s="6"/>
      <c r="AZ84" s="6"/>
    </row>
    <row r="85" spans="22:52" ht="30" customHeight="1">
      <c r="V85" s="402"/>
      <c r="AB85" s="6"/>
      <c r="AC85" s="6"/>
      <c r="AD85" s="6"/>
      <c r="AE85" s="6"/>
      <c r="AF85" s="6"/>
      <c r="AG85" s="6"/>
      <c r="AH85" s="6"/>
      <c r="AI85" s="6"/>
      <c r="AJ85" s="6"/>
      <c r="AK85" s="6"/>
      <c r="AL85" s="6"/>
      <c r="AM85" s="6"/>
      <c r="AN85" s="6"/>
      <c r="AO85" s="6"/>
      <c r="AP85" s="6"/>
      <c r="AQ85" s="6"/>
      <c r="AR85" s="6"/>
      <c r="AS85" s="6"/>
      <c r="AT85" s="6"/>
      <c r="AU85" s="6"/>
      <c r="AW85" s="6"/>
      <c r="AX85" s="6"/>
      <c r="AY85" s="6"/>
      <c r="AZ85" s="6"/>
    </row>
    <row r="86" spans="28:52" ht="30" customHeight="1">
      <c r="AB86" s="6"/>
      <c r="AC86" s="6"/>
      <c r="AD86" s="6"/>
      <c r="AE86" s="6"/>
      <c r="AF86" s="6"/>
      <c r="AG86" s="6"/>
      <c r="AH86" s="6"/>
      <c r="AI86" s="6"/>
      <c r="AJ86" s="6"/>
      <c r="AK86" s="6"/>
      <c r="AL86" s="6"/>
      <c r="AM86" s="6"/>
      <c r="AN86" s="6"/>
      <c r="AO86" s="6"/>
      <c r="AP86" s="6"/>
      <c r="AQ86" s="6"/>
      <c r="AR86" s="6"/>
      <c r="AS86" s="6"/>
      <c r="AT86" s="6"/>
      <c r="AU86" s="6"/>
      <c r="AW86" s="6"/>
      <c r="AX86" s="6"/>
      <c r="AY86" s="6"/>
      <c r="AZ86" s="6"/>
    </row>
    <row r="87" spans="18:52" ht="30" customHeight="1">
      <c r="R87" s="405"/>
      <c r="AB87" s="6"/>
      <c r="AC87" s="6"/>
      <c r="AD87" s="6"/>
      <c r="AE87" s="6"/>
      <c r="AF87" s="6"/>
      <c r="AG87" s="6"/>
      <c r="AH87" s="6"/>
      <c r="AI87" s="6"/>
      <c r="AJ87" s="6"/>
      <c r="AK87" s="6"/>
      <c r="AL87" s="6"/>
      <c r="AM87" s="6"/>
      <c r="AN87" s="6"/>
      <c r="AO87" s="6"/>
      <c r="AP87" s="6"/>
      <c r="AQ87" s="6"/>
      <c r="AR87" s="6"/>
      <c r="AS87" s="6"/>
      <c r="AT87" s="6"/>
      <c r="AU87" s="6"/>
      <c r="AW87" s="6"/>
      <c r="AX87" s="6"/>
      <c r="AY87" s="6"/>
      <c r="AZ87" s="6"/>
    </row>
    <row r="88" spans="21:52" ht="30" customHeight="1">
      <c r="U88" s="560"/>
      <c r="V88" s="402"/>
      <c r="AB88" s="6"/>
      <c r="AC88" s="6"/>
      <c r="AD88" s="6"/>
      <c r="AE88" s="6"/>
      <c r="AF88" s="6"/>
      <c r="AG88" s="6"/>
      <c r="AH88" s="6"/>
      <c r="AI88" s="6"/>
      <c r="AJ88" s="6"/>
      <c r="AK88" s="6"/>
      <c r="AL88" s="6"/>
      <c r="AM88" s="6"/>
      <c r="AN88" s="6"/>
      <c r="AO88" s="6"/>
      <c r="AP88" s="6"/>
      <c r="AQ88" s="6"/>
      <c r="AR88" s="6"/>
      <c r="AS88" s="6"/>
      <c r="AT88" s="6"/>
      <c r="AU88" s="6"/>
      <c r="AW88" s="6"/>
      <c r="AX88" s="6"/>
      <c r="AY88" s="6"/>
      <c r="AZ88" s="6"/>
    </row>
    <row r="89" spans="21:52" ht="30" customHeight="1">
      <c r="U89" s="560"/>
      <c r="V89" s="402"/>
      <c r="AB89" s="6"/>
      <c r="AC89" s="6"/>
      <c r="AD89" s="6"/>
      <c r="AE89" s="6"/>
      <c r="AF89" s="6"/>
      <c r="AG89" s="6"/>
      <c r="AH89" s="6"/>
      <c r="AI89" s="6"/>
      <c r="AJ89" s="6"/>
      <c r="AK89" s="6"/>
      <c r="AL89" s="6"/>
      <c r="AM89" s="6"/>
      <c r="AN89" s="6"/>
      <c r="AO89" s="6"/>
      <c r="AP89" s="6"/>
      <c r="AQ89" s="6"/>
      <c r="AR89" s="6"/>
      <c r="AS89" s="6"/>
      <c r="AT89" s="6"/>
      <c r="AU89" s="6"/>
      <c r="AW89" s="6"/>
      <c r="AX89" s="6"/>
      <c r="AY89" s="6"/>
      <c r="AZ89" s="6"/>
    </row>
    <row r="90" spans="21:52" ht="30" customHeight="1">
      <c r="U90" s="560"/>
      <c r="V90" s="402"/>
      <c r="AB90" s="6"/>
      <c r="AC90" s="6"/>
      <c r="AD90" s="6"/>
      <c r="AE90" s="6"/>
      <c r="AF90" s="6"/>
      <c r="AG90" s="6"/>
      <c r="AH90" s="6"/>
      <c r="AI90" s="6"/>
      <c r="AJ90" s="6"/>
      <c r="AK90" s="6"/>
      <c r="AL90" s="6"/>
      <c r="AM90" s="6"/>
      <c r="AN90" s="6"/>
      <c r="AO90" s="6"/>
      <c r="AP90" s="6"/>
      <c r="AQ90" s="6"/>
      <c r="AR90" s="6"/>
      <c r="AS90" s="6"/>
      <c r="AT90" s="6"/>
      <c r="AU90" s="6"/>
      <c r="AW90" s="6"/>
      <c r="AX90" s="6"/>
      <c r="AY90" s="6"/>
      <c r="AZ90" s="6"/>
    </row>
    <row r="91" spans="21:52" ht="30" customHeight="1">
      <c r="U91" s="560"/>
      <c r="V91" s="402"/>
      <c r="AB91" s="6"/>
      <c r="AC91" s="6"/>
      <c r="AD91" s="6"/>
      <c r="AE91" s="6"/>
      <c r="AF91" s="6"/>
      <c r="AG91" s="6"/>
      <c r="AH91" s="6"/>
      <c r="AI91" s="6"/>
      <c r="AJ91" s="6"/>
      <c r="AK91" s="6"/>
      <c r="AL91" s="6"/>
      <c r="AM91" s="6"/>
      <c r="AN91" s="6"/>
      <c r="AO91" s="6"/>
      <c r="AP91" s="6"/>
      <c r="AQ91" s="6"/>
      <c r="AR91" s="6"/>
      <c r="AS91" s="6"/>
      <c r="AT91" s="6"/>
      <c r="AU91" s="6"/>
      <c r="AW91" s="6"/>
      <c r="AX91" s="6"/>
      <c r="AY91" s="6"/>
      <c r="AZ91" s="6"/>
    </row>
    <row r="92" spans="21:52" ht="30" customHeight="1">
      <c r="U92" s="560"/>
      <c r="V92" s="402"/>
      <c r="AB92" s="6"/>
      <c r="AC92" s="6"/>
      <c r="AD92" s="6"/>
      <c r="AE92" s="6"/>
      <c r="AF92" s="6"/>
      <c r="AG92" s="6"/>
      <c r="AH92" s="6"/>
      <c r="AI92" s="6"/>
      <c r="AJ92" s="6"/>
      <c r="AK92" s="6"/>
      <c r="AL92" s="6"/>
      <c r="AM92" s="6"/>
      <c r="AN92" s="6"/>
      <c r="AO92" s="6"/>
      <c r="AP92" s="6"/>
      <c r="AQ92" s="6"/>
      <c r="AR92" s="6"/>
      <c r="AS92" s="6"/>
      <c r="AT92" s="6"/>
      <c r="AU92" s="6"/>
      <c r="AW92" s="6"/>
      <c r="AX92" s="6"/>
      <c r="AY92" s="6"/>
      <c r="AZ92" s="6"/>
    </row>
    <row r="93" spans="21:52" ht="30" customHeight="1">
      <c r="U93" s="560"/>
      <c r="V93" s="402"/>
      <c r="AB93" s="6"/>
      <c r="AC93" s="6"/>
      <c r="AD93" s="6"/>
      <c r="AE93" s="6"/>
      <c r="AF93" s="6"/>
      <c r="AG93" s="6"/>
      <c r="AH93" s="6"/>
      <c r="AI93" s="6"/>
      <c r="AJ93" s="6"/>
      <c r="AK93" s="6"/>
      <c r="AL93" s="6"/>
      <c r="AM93" s="6"/>
      <c r="AN93" s="6"/>
      <c r="AO93" s="6"/>
      <c r="AP93" s="6"/>
      <c r="AQ93" s="6"/>
      <c r="AR93" s="6"/>
      <c r="AS93" s="6"/>
      <c r="AT93" s="6"/>
      <c r="AU93" s="6"/>
      <c r="AW93" s="6"/>
      <c r="AX93" s="6"/>
      <c r="AY93" s="6"/>
      <c r="AZ93" s="6"/>
    </row>
    <row r="94" spans="21:52" ht="30" customHeight="1">
      <c r="U94" s="399"/>
      <c r="V94" s="402"/>
      <c r="AB94" s="6"/>
      <c r="AC94" s="6"/>
      <c r="AD94" s="6"/>
      <c r="AE94" s="6"/>
      <c r="AF94" s="6"/>
      <c r="AG94" s="6"/>
      <c r="AH94" s="6"/>
      <c r="AI94" s="6"/>
      <c r="AJ94" s="6"/>
      <c r="AK94" s="6"/>
      <c r="AL94" s="6"/>
      <c r="AM94" s="6"/>
      <c r="AN94" s="6"/>
      <c r="AO94" s="6"/>
      <c r="AP94" s="6"/>
      <c r="AQ94" s="6"/>
      <c r="AR94" s="6"/>
      <c r="AS94" s="6"/>
      <c r="AT94" s="6"/>
      <c r="AU94" s="6"/>
      <c r="AW94" s="6"/>
      <c r="AX94" s="6"/>
      <c r="AY94" s="6"/>
      <c r="AZ94" s="6"/>
    </row>
    <row r="95" spans="28:52" ht="30" customHeight="1">
      <c r="AB95" s="6"/>
      <c r="AC95" s="6"/>
      <c r="AD95" s="6"/>
      <c r="AE95" s="6"/>
      <c r="AF95" s="6"/>
      <c r="AG95" s="6"/>
      <c r="AH95" s="6"/>
      <c r="AI95" s="6"/>
      <c r="AJ95" s="6"/>
      <c r="AK95" s="6"/>
      <c r="AL95" s="6"/>
      <c r="AM95" s="6"/>
      <c r="AN95" s="6"/>
      <c r="AO95" s="6"/>
      <c r="AP95" s="6"/>
      <c r="AQ95" s="6"/>
      <c r="AR95" s="6"/>
      <c r="AS95" s="6"/>
      <c r="AT95" s="6"/>
      <c r="AU95" s="6"/>
      <c r="AW95" s="6"/>
      <c r="AX95" s="6"/>
      <c r="AY95" s="6"/>
      <c r="AZ95" s="6"/>
    </row>
    <row r="96" spans="18:52" ht="30" customHeight="1">
      <c r="R96" s="405"/>
      <c r="U96" s="560"/>
      <c r="AB96" s="6"/>
      <c r="AC96" s="6"/>
      <c r="AD96" s="6"/>
      <c r="AE96" s="6"/>
      <c r="AF96" s="6"/>
      <c r="AG96" s="6"/>
      <c r="AH96" s="6"/>
      <c r="AI96" s="6"/>
      <c r="AJ96" s="6"/>
      <c r="AK96" s="6"/>
      <c r="AL96" s="6"/>
      <c r="AM96" s="6"/>
      <c r="AN96" s="6"/>
      <c r="AO96" s="6"/>
      <c r="AP96" s="6"/>
      <c r="AQ96" s="6"/>
      <c r="AR96" s="6"/>
      <c r="AS96" s="6"/>
      <c r="AT96" s="6"/>
      <c r="AU96" s="6"/>
      <c r="AW96" s="6"/>
      <c r="AX96" s="6"/>
      <c r="AY96" s="6"/>
      <c r="AZ96" s="6"/>
    </row>
    <row r="97" spans="21:52" ht="30" customHeight="1">
      <c r="U97" s="560"/>
      <c r="V97" s="402"/>
      <c r="AB97" s="6"/>
      <c r="AC97" s="6"/>
      <c r="AD97" s="6"/>
      <c r="AE97" s="6"/>
      <c r="AF97" s="6"/>
      <c r="AG97" s="6"/>
      <c r="AH97" s="6"/>
      <c r="AI97" s="6"/>
      <c r="AJ97" s="6"/>
      <c r="AK97" s="6"/>
      <c r="AL97" s="6"/>
      <c r="AM97" s="6"/>
      <c r="AN97" s="6"/>
      <c r="AO97" s="6"/>
      <c r="AP97" s="6"/>
      <c r="AQ97" s="6"/>
      <c r="AR97" s="6"/>
      <c r="AS97" s="6"/>
      <c r="AT97" s="6"/>
      <c r="AU97" s="6"/>
      <c r="AW97" s="6"/>
      <c r="AX97" s="6"/>
      <c r="AY97" s="6"/>
      <c r="AZ97" s="6"/>
    </row>
    <row r="98" spans="21:52" ht="30" customHeight="1">
      <c r="U98" s="560"/>
      <c r="V98" s="402"/>
      <c r="AB98" s="6"/>
      <c r="AC98" s="6"/>
      <c r="AD98" s="6"/>
      <c r="AE98" s="6"/>
      <c r="AF98" s="6"/>
      <c r="AG98" s="6"/>
      <c r="AH98" s="6"/>
      <c r="AI98" s="6"/>
      <c r="AJ98" s="6"/>
      <c r="AK98" s="6"/>
      <c r="AL98" s="6"/>
      <c r="AM98" s="6"/>
      <c r="AN98" s="6"/>
      <c r="AO98" s="6"/>
      <c r="AP98" s="6"/>
      <c r="AQ98" s="6"/>
      <c r="AR98" s="6"/>
      <c r="AS98" s="6"/>
      <c r="AT98" s="6"/>
      <c r="AU98" s="6"/>
      <c r="AW98" s="6"/>
      <c r="AX98" s="6"/>
      <c r="AY98" s="6"/>
      <c r="AZ98" s="6"/>
    </row>
    <row r="99" spans="21:52" ht="30" customHeight="1">
      <c r="U99" s="560"/>
      <c r="V99" s="402"/>
      <c r="AB99" s="6"/>
      <c r="AC99" s="6"/>
      <c r="AD99" s="6"/>
      <c r="AE99" s="6"/>
      <c r="AF99" s="6"/>
      <c r="AG99" s="6"/>
      <c r="AH99" s="6"/>
      <c r="AI99" s="6"/>
      <c r="AJ99" s="6"/>
      <c r="AK99" s="6"/>
      <c r="AL99" s="6"/>
      <c r="AM99" s="6"/>
      <c r="AN99" s="6"/>
      <c r="AO99" s="6"/>
      <c r="AP99" s="6"/>
      <c r="AQ99" s="6"/>
      <c r="AR99" s="6"/>
      <c r="AS99" s="6"/>
      <c r="AT99" s="6"/>
      <c r="AU99" s="6"/>
      <c r="AW99" s="6"/>
      <c r="AX99" s="6"/>
      <c r="AY99" s="6"/>
      <c r="AZ99" s="6"/>
    </row>
    <row r="100" spans="21:52" ht="30" customHeight="1">
      <c r="U100" s="560"/>
      <c r="V100" s="402"/>
      <c r="AB100" s="6"/>
      <c r="AC100" s="6"/>
      <c r="AD100" s="6"/>
      <c r="AE100" s="6"/>
      <c r="AF100" s="6"/>
      <c r="AG100" s="6"/>
      <c r="AH100" s="6"/>
      <c r="AI100" s="6"/>
      <c r="AJ100" s="6"/>
      <c r="AK100" s="6"/>
      <c r="AL100" s="6"/>
      <c r="AM100" s="6"/>
      <c r="AN100" s="6"/>
      <c r="AO100" s="6"/>
      <c r="AP100" s="6"/>
      <c r="AQ100" s="6"/>
      <c r="AR100" s="6"/>
      <c r="AS100" s="6"/>
      <c r="AT100" s="6"/>
      <c r="AU100" s="6"/>
      <c r="AW100" s="6"/>
      <c r="AX100" s="6"/>
      <c r="AY100" s="6"/>
      <c r="AZ100" s="6"/>
    </row>
    <row r="101" spans="21:52" ht="30" customHeight="1">
      <c r="U101" s="560"/>
      <c r="V101" s="402"/>
      <c r="AB101" s="6"/>
      <c r="AC101" s="6"/>
      <c r="AD101" s="6"/>
      <c r="AE101" s="6"/>
      <c r="AF101" s="6"/>
      <c r="AG101" s="6"/>
      <c r="AH101" s="6"/>
      <c r="AI101" s="6"/>
      <c r="AJ101" s="6"/>
      <c r="AK101" s="6"/>
      <c r="AL101" s="6"/>
      <c r="AM101" s="6"/>
      <c r="AN101" s="6"/>
      <c r="AO101" s="6"/>
      <c r="AP101" s="6"/>
      <c r="AQ101" s="6"/>
      <c r="AR101" s="6"/>
      <c r="AS101" s="6"/>
      <c r="AT101" s="6"/>
      <c r="AU101" s="6"/>
      <c r="AW101" s="6"/>
      <c r="AX101" s="6"/>
      <c r="AY101" s="6"/>
      <c r="AZ101" s="6"/>
    </row>
    <row r="102" spans="21:52" ht="30" customHeight="1">
      <c r="U102" s="560"/>
      <c r="V102" s="402"/>
      <c r="AB102" s="6"/>
      <c r="AC102" s="6"/>
      <c r="AD102" s="6"/>
      <c r="AE102" s="6"/>
      <c r="AF102" s="6"/>
      <c r="AG102" s="6"/>
      <c r="AH102" s="6"/>
      <c r="AI102" s="6"/>
      <c r="AJ102" s="6"/>
      <c r="AK102" s="6"/>
      <c r="AL102" s="6"/>
      <c r="AM102" s="6"/>
      <c r="AN102" s="6"/>
      <c r="AO102" s="6"/>
      <c r="AP102" s="6"/>
      <c r="AQ102" s="6"/>
      <c r="AR102" s="6"/>
      <c r="AS102" s="6"/>
      <c r="AT102" s="6"/>
      <c r="AU102" s="6"/>
      <c r="AW102" s="6"/>
      <c r="AX102" s="6"/>
      <c r="AY102" s="6"/>
      <c r="AZ102" s="6"/>
    </row>
    <row r="103" spans="21:52" ht="30" customHeight="1">
      <c r="U103" s="560"/>
      <c r="V103" s="402"/>
      <c r="AB103" s="6"/>
      <c r="AC103" s="6"/>
      <c r="AD103" s="6"/>
      <c r="AE103" s="6"/>
      <c r="AF103" s="6"/>
      <c r="AG103" s="6"/>
      <c r="AH103" s="6"/>
      <c r="AI103" s="6"/>
      <c r="AJ103" s="6"/>
      <c r="AK103" s="6"/>
      <c r="AL103" s="6"/>
      <c r="AM103" s="6"/>
      <c r="AN103" s="6"/>
      <c r="AO103" s="6"/>
      <c r="AP103" s="6"/>
      <c r="AQ103" s="6"/>
      <c r="AR103" s="6"/>
      <c r="AS103" s="6"/>
      <c r="AT103" s="6"/>
      <c r="AU103" s="6"/>
      <c r="AW103" s="6"/>
      <c r="AX103" s="6"/>
      <c r="AY103" s="6"/>
      <c r="AZ103" s="6"/>
    </row>
    <row r="104" spans="22:52" ht="30" customHeight="1">
      <c r="V104" s="402"/>
      <c r="AB104" s="6"/>
      <c r="AC104" s="6"/>
      <c r="AD104" s="6"/>
      <c r="AE104" s="6"/>
      <c r="AF104" s="6"/>
      <c r="AG104" s="6"/>
      <c r="AH104" s="6"/>
      <c r="AI104" s="6"/>
      <c r="AJ104" s="6"/>
      <c r="AK104" s="6"/>
      <c r="AL104" s="6"/>
      <c r="AM104" s="6"/>
      <c r="AN104" s="6"/>
      <c r="AO104" s="6"/>
      <c r="AP104" s="6"/>
      <c r="AQ104" s="6"/>
      <c r="AR104" s="6"/>
      <c r="AS104" s="6"/>
      <c r="AT104" s="6"/>
      <c r="AU104" s="6"/>
      <c r="AW104" s="6"/>
      <c r="AX104" s="6"/>
      <c r="AY104" s="6"/>
      <c r="AZ104" s="6"/>
    </row>
    <row r="105" spans="18:52" ht="30" customHeight="1">
      <c r="R105" s="405"/>
      <c r="U105" s="560"/>
      <c r="AB105" s="6"/>
      <c r="AC105" s="6"/>
      <c r="AD105" s="6"/>
      <c r="AE105" s="6"/>
      <c r="AF105" s="6"/>
      <c r="AG105" s="6"/>
      <c r="AH105" s="6"/>
      <c r="AI105" s="6"/>
      <c r="AJ105" s="6"/>
      <c r="AK105" s="6"/>
      <c r="AL105" s="6"/>
      <c r="AM105" s="6"/>
      <c r="AN105" s="6"/>
      <c r="AO105" s="6"/>
      <c r="AP105" s="6"/>
      <c r="AQ105" s="6"/>
      <c r="AR105" s="6"/>
      <c r="AS105" s="6"/>
      <c r="AT105" s="6"/>
      <c r="AU105" s="6"/>
      <c r="AW105" s="6"/>
      <c r="AX105" s="6"/>
      <c r="AY105" s="6"/>
      <c r="AZ105" s="6"/>
    </row>
    <row r="106" spans="18:22" ht="30" customHeight="1">
      <c r="R106" s="399"/>
      <c r="U106" s="560"/>
      <c r="V106" s="402"/>
    </row>
    <row r="107" spans="21:22" ht="30" customHeight="1">
      <c r="U107" s="560"/>
      <c r="V107" s="402"/>
    </row>
    <row r="108" spans="21:22" ht="30" customHeight="1">
      <c r="U108" s="560"/>
      <c r="V108" s="402"/>
    </row>
    <row r="109" spans="21:22" ht="30" customHeight="1">
      <c r="U109" s="560"/>
      <c r="V109" s="402"/>
    </row>
    <row r="110" spans="21:22" ht="30" customHeight="1">
      <c r="U110" s="560"/>
      <c r="V110" s="402"/>
    </row>
    <row r="111" spans="21:22" ht="30" customHeight="1">
      <c r="U111" s="560"/>
      <c r="V111" s="402"/>
    </row>
    <row r="112" spans="21:22" ht="30" customHeight="1">
      <c r="U112" s="560"/>
      <c r="V112" s="402"/>
    </row>
    <row r="115" spans="18:21" ht="30" customHeight="1">
      <c r="R115" s="405"/>
      <c r="U115" s="560"/>
    </row>
    <row r="116" spans="21:22" ht="30" customHeight="1">
      <c r="U116" s="560"/>
      <c r="V116" s="399"/>
    </row>
    <row r="117" spans="21:22" ht="30" customHeight="1">
      <c r="U117" s="560"/>
      <c r="V117" s="399"/>
    </row>
    <row r="118" spans="21:22" ht="30" customHeight="1">
      <c r="U118" s="560"/>
      <c r="V118" s="399"/>
    </row>
    <row r="119" spans="21:22" ht="30" customHeight="1">
      <c r="U119" s="560"/>
      <c r="V119" s="399"/>
    </row>
    <row r="120" spans="21:22" ht="30" customHeight="1">
      <c r="U120" s="560"/>
      <c r="V120" s="399"/>
    </row>
    <row r="121" spans="21:22" ht="30" customHeight="1">
      <c r="U121" s="560"/>
      <c r="V121" s="399"/>
    </row>
    <row r="122" spans="18:22" ht="30" customHeight="1">
      <c r="R122" s="399"/>
      <c r="U122" s="560"/>
      <c r="V122" s="399"/>
    </row>
    <row r="124" ht="30" customHeight="1">
      <c r="R124" s="399"/>
    </row>
    <row r="125" spans="18:21" ht="30" customHeight="1">
      <c r="R125" s="405"/>
      <c r="U125" s="560"/>
    </row>
    <row r="126" spans="21:22" ht="30" customHeight="1">
      <c r="U126" s="560"/>
      <c r="V126" s="399"/>
    </row>
    <row r="127" spans="21:22" ht="30" customHeight="1">
      <c r="U127" s="560"/>
      <c r="V127" s="399"/>
    </row>
    <row r="128" spans="21:22" ht="30" customHeight="1">
      <c r="U128" s="560"/>
      <c r="V128" s="399"/>
    </row>
    <row r="129" spans="21:22" ht="30" customHeight="1">
      <c r="U129" s="560"/>
      <c r="V129" s="399"/>
    </row>
    <row r="130" spans="21:22" ht="30" customHeight="1">
      <c r="U130" s="560"/>
      <c r="V130" s="399"/>
    </row>
    <row r="131" spans="21:22" ht="30" customHeight="1">
      <c r="U131" s="560"/>
      <c r="V131" s="399"/>
    </row>
    <row r="132" spans="21:22" ht="30" customHeight="1">
      <c r="U132" s="560"/>
      <c r="V132" s="399"/>
    </row>
    <row r="133" ht="30" customHeight="1">
      <c r="U133" s="399"/>
    </row>
    <row r="134" spans="18:21" ht="30" customHeight="1">
      <c r="R134" s="405"/>
      <c r="U134" s="560"/>
    </row>
    <row r="135" spans="21:22" ht="30" customHeight="1">
      <c r="U135" s="560"/>
      <c r="V135" s="399"/>
    </row>
    <row r="136" spans="21:22" ht="30" customHeight="1">
      <c r="U136" s="560"/>
      <c r="V136" s="399"/>
    </row>
    <row r="137" spans="21:22" ht="30" customHeight="1">
      <c r="U137" s="560"/>
      <c r="V137" s="399"/>
    </row>
    <row r="138" spans="21:22" ht="30" customHeight="1">
      <c r="U138" s="560"/>
      <c r="V138" s="399"/>
    </row>
    <row r="139" spans="21:22" ht="30" customHeight="1">
      <c r="U139" s="560"/>
      <c r="V139" s="399"/>
    </row>
    <row r="140" spans="21:22" ht="30" customHeight="1">
      <c r="U140" s="560"/>
      <c r="V140" s="399"/>
    </row>
    <row r="141" spans="21:22" ht="30" customHeight="1">
      <c r="U141" s="560"/>
      <c r="V141" s="399"/>
    </row>
    <row r="143" spans="18:21" ht="30" customHeight="1">
      <c r="R143" s="405"/>
      <c r="U143" s="560"/>
    </row>
    <row r="144" spans="21:22" ht="30" customHeight="1">
      <c r="U144" s="560"/>
      <c r="V144" s="399"/>
    </row>
    <row r="145" spans="21:22" ht="30" customHeight="1">
      <c r="U145" s="560"/>
      <c r="V145" s="399"/>
    </row>
    <row r="146" spans="21:22" ht="30" customHeight="1">
      <c r="U146" s="560"/>
      <c r="V146" s="399"/>
    </row>
    <row r="147" spans="21:22" ht="30" customHeight="1">
      <c r="U147" s="560"/>
      <c r="V147" s="399"/>
    </row>
    <row r="148" spans="21:22" ht="30" customHeight="1">
      <c r="U148" s="560"/>
      <c r="V148" s="399"/>
    </row>
    <row r="149" spans="21:22" ht="30" customHeight="1">
      <c r="U149" s="560"/>
      <c r="V149" s="399"/>
    </row>
    <row r="150" spans="21:22" ht="30" customHeight="1">
      <c r="U150" s="560"/>
      <c r="V150" s="399"/>
    </row>
    <row r="151" spans="21:22" ht="30" customHeight="1">
      <c r="U151" s="560"/>
      <c r="V151" s="399"/>
    </row>
    <row r="152" spans="21:22" ht="30" customHeight="1">
      <c r="U152" s="560"/>
      <c r="V152" s="399"/>
    </row>
    <row r="153" spans="21:22" ht="30" customHeight="1">
      <c r="U153" s="399"/>
      <c r="V153" s="402"/>
    </row>
    <row r="154" spans="21:22" ht="30" customHeight="1">
      <c r="U154" s="399"/>
      <c r="V154" s="402"/>
    </row>
    <row r="155" spans="18:22" ht="30" customHeight="1">
      <c r="R155" s="405"/>
      <c r="U155" s="399"/>
      <c r="V155" s="402"/>
    </row>
    <row r="156" spans="21:22" ht="30" customHeight="1">
      <c r="U156" s="399"/>
      <c r="V156" s="402"/>
    </row>
    <row r="157" spans="21:22" ht="30" customHeight="1">
      <c r="U157" s="399"/>
      <c r="V157" s="402"/>
    </row>
    <row r="158" spans="21:22" ht="30" customHeight="1">
      <c r="U158" s="399"/>
      <c r="V158" s="402"/>
    </row>
    <row r="159" spans="21:22" ht="30" customHeight="1">
      <c r="U159" s="399"/>
      <c r="V159" s="402"/>
    </row>
    <row r="160" spans="21:22" ht="30" customHeight="1">
      <c r="U160" s="399"/>
      <c r="V160" s="402"/>
    </row>
    <row r="161" spans="21:22" ht="30" customHeight="1">
      <c r="U161" s="560"/>
      <c r="V161" s="399"/>
    </row>
    <row r="162" spans="21:22" ht="30" customHeight="1">
      <c r="U162" s="560"/>
      <c r="V162" s="399"/>
    </row>
    <row r="163" spans="21:22" ht="30" customHeight="1">
      <c r="U163" s="399"/>
      <c r="V163" s="402"/>
    </row>
    <row r="164" spans="21:22" ht="30" customHeight="1">
      <c r="U164" s="399"/>
      <c r="V164" s="402"/>
    </row>
    <row r="165" spans="18:22" ht="30" customHeight="1">
      <c r="R165" s="405"/>
      <c r="U165" s="399"/>
      <c r="V165" s="402"/>
    </row>
    <row r="166" spans="21:22" ht="30" customHeight="1">
      <c r="U166" s="399"/>
      <c r="V166" s="402"/>
    </row>
    <row r="167" spans="21:22" ht="30" customHeight="1">
      <c r="U167" s="399"/>
      <c r="V167" s="402"/>
    </row>
    <row r="168" spans="21:22" ht="30" customHeight="1">
      <c r="U168" s="399"/>
      <c r="V168" s="402"/>
    </row>
    <row r="169" spans="21:22" ht="30" customHeight="1">
      <c r="U169" s="399"/>
      <c r="V169" s="402"/>
    </row>
    <row r="170" spans="21:22" ht="30" customHeight="1">
      <c r="U170" s="399"/>
      <c r="V170" s="402"/>
    </row>
    <row r="171" spans="21:22" ht="30" customHeight="1">
      <c r="U171" s="560"/>
      <c r="V171" s="399"/>
    </row>
    <row r="172" spans="21:22" ht="30" customHeight="1">
      <c r="U172" s="560"/>
      <c r="V172" s="399"/>
    </row>
    <row r="175" spans="18:21" ht="30" customHeight="1">
      <c r="R175" s="405"/>
      <c r="U175" s="560"/>
    </row>
    <row r="176" spans="18:22" ht="30" customHeight="1">
      <c r="R176" s="405"/>
      <c r="U176" s="560"/>
      <c r="V176" s="399"/>
    </row>
    <row r="177" spans="18:22" ht="30" customHeight="1">
      <c r="R177" s="405"/>
      <c r="U177" s="560"/>
      <c r="V177" s="399"/>
    </row>
    <row r="178" spans="18:22" ht="30" customHeight="1">
      <c r="R178" s="405"/>
      <c r="U178" s="560"/>
      <c r="V178" s="399"/>
    </row>
    <row r="179" spans="18:22" ht="30" customHeight="1">
      <c r="R179" s="405"/>
      <c r="U179" s="560"/>
      <c r="V179" s="399"/>
    </row>
    <row r="180" spans="18:22" ht="30" customHeight="1">
      <c r="R180" s="405"/>
      <c r="U180" s="560"/>
      <c r="V180" s="399"/>
    </row>
    <row r="181" spans="18:22" ht="30" customHeight="1">
      <c r="R181" s="405"/>
      <c r="U181" s="560"/>
      <c r="V181" s="399"/>
    </row>
    <row r="182" spans="18:22" ht="30" customHeight="1">
      <c r="R182" s="405"/>
      <c r="U182" s="560"/>
      <c r="V182" s="399"/>
    </row>
    <row r="183" ht="30" customHeight="1">
      <c r="R183" s="405"/>
    </row>
    <row r="184" ht="30" customHeight="1">
      <c r="R184" s="405"/>
    </row>
    <row r="185" spans="18:21" ht="30" customHeight="1">
      <c r="R185" s="405"/>
      <c r="U185" s="560"/>
    </row>
    <row r="186" spans="18:22" ht="30" customHeight="1">
      <c r="R186" s="405"/>
      <c r="U186" s="560"/>
      <c r="V186" s="399"/>
    </row>
    <row r="187" spans="18:22" ht="30" customHeight="1">
      <c r="R187" s="405"/>
      <c r="U187" s="560"/>
      <c r="V187" s="399"/>
    </row>
    <row r="188" spans="18:22" ht="30" customHeight="1">
      <c r="R188" s="405"/>
      <c r="U188" s="560"/>
      <c r="V188" s="399"/>
    </row>
    <row r="189" spans="18:22" ht="30" customHeight="1">
      <c r="R189" s="405"/>
      <c r="U189" s="560"/>
      <c r="V189" s="399"/>
    </row>
    <row r="190" spans="18:22" ht="30" customHeight="1">
      <c r="R190" s="405"/>
      <c r="U190" s="560"/>
      <c r="V190" s="399"/>
    </row>
    <row r="191" spans="18:22" ht="30" customHeight="1">
      <c r="R191" s="405"/>
      <c r="U191" s="560"/>
      <c r="V191" s="399"/>
    </row>
    <row r="192" spans="18:22" ht="30" customHeight="1">
      <c r="R192" s="405"/>
      <c r="U192" s="560"/>
      <c r="V192" s="399"/>
    </row>
    <row r="193" ht="30" customHeight="1">
      <c r="R193" s="405"/>
    </row>
    <row r="194" ht="30" customHeight="1">
      <c r="R194" s="405"/>
    </row>
    <row r="195" spans="18:21" ht="30" customHeight="1">
      <c r="R195" s="405"/>
      <c r="U195" s="560"/>
    </row>
    <row r="196" spans="18:22" ht="30" customHeight="1">
      <c r="R196" s="405"/>
      <c r="U196" s="560"/>
      <c r="V196" s="399"/>
    </row>
    <row r="197" spans="18:22" ht="30" customHeight="1">
      <c r="R197" s="405"/>
      <c r="U197" s="560"/>
      <c r="V197" s="399"/>
    </row>
    <row r="198" spans="18:22" ht="30" customHeight="1">
      <c r="R198" s="405"/>
      <c r="U198" s="560"/>
      <c r="V198" s="399"/>
    </row>
    <row r="199" spans="18:22" ht="30" customHeight="1">
      <c r="R199" s="405"/>
      <c r="U199" s="560"/>
      <c r="V199" s="399"/>
    </row>
    <row r="200" spans="18:22" ht="30" customHeight="1">
      <c r="R200" s="405"/>
      <c r="U200" s="560"/>
      <c r="V200" s="399"/>
    </row>
    <row r="201" spans="18:22" ht="30" customHeight="1">
      <c r="R201" s="405"/>
      <c r="U201" s="560"/>
      <c r="V201" s="399"/>
    </row>
    <row r="202" spans="18:22" ht="30" customHeight="1">
      <c r="R202" s="405"/>
      <c r="U202" s="560"/>
      <c r="V202" s="399"/>
    </row>
    <row r="203" ht="30" customHeight="1">
      <c r="R203" s="405"/>
    </row>
    <row r="204" ht="30" customHeight="1">
      <c r="R204" s="405"/>
    </row>
    <row r="205" spans="18:21" ht="30" customHeight="1">
      <c r="R205" s="405"/>
      <c r="U205" s="560"/>
    </row>
    <row r="206" spans="21:22" ht="30" customHeight="1">
      <c r="U206" s="560"/>
      <c r="V206" s="399"/>
    </row>
    <row r="207" spans="21:22" ht="30" customHeight="1">
      <c r="U207" s="560"/>
      <c r="V207" s="399"/>
    </row>
    <row r="208" spans="21:22" ht="30" customHeight="1">
      <c r="U208" s="560"/>
      <c r="V208" s="399"/>
    </row>
    <row r="209" spans="21:22" ht="30" customHeight="1">
      <c r="U209" s="560"/>
      <c r="V209" s="399"/>
    </row>
    <row r="210" spans="21:22" ht="30" customHeight="1">
      <c r="U210" s="560"/>
      <c r="V210" s="399"/>
    </row>
    <row r="211" spans="21:22" ht="30" customHeight="1">
      <c r="U211" s="560"/>
      <c r="V211" s="399"/>
    </row>
    <row r="212" spans="21:22" ht="30" customHeight="1">
      <c r="U212" s="560"/>
      <c r="V212" s="399"/>
    </row>
    <row r="215" spans="18:21" ht="30" customHeight="1">
      <c r="R215" s="405"/>
      <c r="U215" s="560"/>
    </row>
    <row r="216" spans="21:22" ht="30" customHeight="1">
      <c r="U216" s="560"/>
      <c r="V216" s="399"/>
    </row>
    <row r="217" spans="21:22" ht="30" customHeight="1">
      <c r="U217" s="560"/>
      <c r="V217" s="399"/>
    </row>
    <row r="218" spans="21:22" ht="30" customHeight="1">
      <c r="U218" s="560"/>
      <c r="V218" s="399"/>
    </row>
    <row r="219" spans="21:22" ht="30" customHeight="1">
      <c r="U219" s="560"/>
      <c r="V219" s="399"/>
    </row>
    <row r="220" spans="21:22" ht="30" customHeight="1">
      <c r="U220" s="560"/>
      <c r="V220" s="399"/>
    </row>
    <row r="221" spans="21:22" ht="30" customHeight="1">
      <c r="U221" s="560"/>
      <c r="V221" s="399"/>
    </row>
    <row r="222" spans="21:22" ht="30" customHeight="1">
      <c r="U222" s="560"/>
      <c r="V222" s="399"/>
    </row>
    <row r="224" spans="18:21" ht="30" customHeight="1">
      <c r="R224" s="405"/>
      <c r="U224" s="560"/>
    </row>
    <row r="225" spans="21:22" ht="30" customHeight="1">
      <c r="U225" s="560"/>
      <c r="V225" s="399"/>
    </row>
    <row r="226" spans="21:22" ht="30" customHeight="1">
      <c r="U226" s="560"/>
      <c r="V226" s="399"/>
    </row>
    <row r="227" spans="21:22" ht="30" customHeight="1">
      <c r="U227" s="560"/>
      <c r="V227" s="399"/>
    </row>
    <row r="228" spans="21:22" ht="30" customHeight="1">
      <c r="U228" s="560"/>
      <c r="V228" s="399"/>
    </row>
    <row r="229" spans="21:22" ht="30" customHeight="1">
      <c r="U229" s="560"/>
      <c r="V229" s="399"/>
    </row>
    <row r="230" spans="21:22" ht="30" customHeight="1">
      <c r="U230" s="560"/>
      <c r="V230" s="399"/>
    </row>
    <row r="231" spans="21:22" ht="30" customHeight="1">
      <c r="U231" s="560"/>
      <c r="V231" s="399"/>
    </row>
    <row r="234" spans="18:21" ht="30" customHeight="1">
      <c r="R234" s="405"/>
      <c r="U234" s="560"/>
    </row>
    <row r="235" spans="21:22" ht="30" customHeight="1">
      <c r="U235" s="560"/>
      <c r="V235" s="399"/>
    </row>
    <row r="236" spans="21:22" ht="30" customHeight="1">
      <c r="U236" s="560"/>
      <c r="V236" s="399"/>
    </row>
    <row r="237" spans="21:22" ht="30" customHeight="1">
      <c r="U237" s="560"/>
      <c r="V237" s="399"/>
    </row>
    <row r="238" spans="21:22" ht="30" customHeight="1">
      <c r="U238" s="560"/>
      <c r="V238" s="399"/>
    </row>
    <row r="239" spans="21:22" ht="30" customHeight="1">
      <c r="U239" s="560"/>
      <c r="V239" s="399"/>
    </row>
    <row r="240" spans="21:22" ht="30" customHeight="1">
      <c r="U240" s="560"/>
      <c r="V240" s="399"/>
    </row>
    <row r="241" spans="21:22" ht="30" customHeight="1">
      <c r="U241" s="560"/>
      <c r="V241" s="399"/>
    </row>
    <row r="244" ht="30" customHeight="1">
      <c r="U244" s="560"/>
    </row>
    <row r="245" spans="21:22" ht="30" customHeight="1">
      <c r="U245" s="560"/>
      <c r="V245" s="399"/>
    </row>
    <row r="246" spans="21:22" ht="30" customHeight="1">
      <c r="U246" s="560"/>
      <c r="V246" s="399"/>
    </row>
    <row r="247" spans="21:22" ht="30" customHeight="1">
      <c r="U247" s="560"/>
      <c r="V247" s="399"/>
    </row>
    <row r="248" spans="21:22" ht="30" customHeight="1">
      <c r="U248" s="560"/>
      <c r="V248" s="399"/>
    </row>
    <row r="249" spans="21:22" ht="30" customHeight="1">
      <c r="U249" s="560"/>
      <c r="V249" s="399"/>
    </row>
    <row r="250" spans="21:22" ht="30" customHeight="1">
      <c r="U250" s="560"/>
      <c r="V250" s="399"/>
    </row>
    <row r="251" spans="21:22" ht="30" customHeight="1">
      <c r="U251" s="560"/>
      <c r="V251" s="399"/>
    </row>
    <row r="253" ht="30" customHeight="1">
      <c r="U253" s="406"/>
    </row>
    <row r="254" spans="19:20" ht="30" customHeight="1">
      <c r="S254" s="560"/>
      <c r="T254" s="406"/>
    </row>
    <row r="255" spans="19:20" ht="30" customHeight="1">
      <c r="S255" s="560"/>
      <c r="T255" s="406"/>
    </row>
    <row r="256" spans="19:20" ht="30" customHeight="1">
      <c r="S256" s="560"/>
      <c r="T256" s="406"/>
    </row>
    <row r="257" spans="19:20" ht="30" customHeight="1">
      <c r="S257" s="560"/>
      <c r="T257" s="406"/>
    </row>
    <row r="258" spans="19:20" ht="30" customHeight="1">
      <c r="S258" s="560"/>
      <c r="T258" s="406"/>
    </row>
    <row r="259" spans="19:20" ht="30" customHeight="1">
      <c r="S259" s="560"/>
      <c r="T259" s="406"/>
    </row>
    <row r="260" ht="30" customHeight="1">
      <c r="S260" s="560"/>
    </row>
    <row r="262" ht="30" customHeight="1">
      <c r="U262" s="399"/>
    </row>
    <row r="264" ht="30" customHeight="1">
      <c r="U264" s="406"/>
    </row>
    <row r="265" ht="30" customHeight="1">
      <c r="U265" s="406"/>
    </row>
    <row r="266" ht="30" customHeight="1">
      <c r="U266" s="406"/>
    </row>
    <row r="267" spans="21:22" ht="30" customHeight="1">
      <c r="U267" s="406"/>
      <c r="V267" s="407"/>
    </row>
    <row r="268" spans="21:22" ht="30" customHeight="1">
      <c r="U268" s="406"/>
      <c r="V268" s="407"/>
    </row>
    <row r="269" spans="21:22" ht="30" customHeight="1">
      <c r="U269" s="406"/>
      <c r="V269" s="407"/>
    </row>
    <row r="270" spans="21:22" ht="30" customHeight="1">
      <c r="U270" s="406"/>
      <c r="V270" s="407"/>
    </row>
    <row r="271" spans="21:22" ht="30" customHeight="1">
      <c r="U271" s="406"/>
      <c r="V271" s="407"/>
    </row>
    <row r="272" spans="21:22" ht="30" customHeight="1">
      <c r="U272" s="406"/>
      <c r="V272" s="407"/>
    </row>
    <row r="273" spans="21:22" ht="30" customHeight="1">
      <c r="U273" s="406"/>
      <c r="V273" s="407"/>
    </row>
    <row r="275" ht="30" customHeight="1">
      <c r="X275" s="406"/>
    </row>
    <row r="276" ht="30" customHeight="1">
      <c r="X276" s="406"/>
    </row>
    <row r="277" ht="30" customHeight="1">
      <c r="X277" s="406"/>
    </row>
    <row r="278" ht="30" customHeight="1">
      <c r="X278" s="406"/>
    </row>
    <row r="279" ht="30" customHeight="1">
      <c r="X279" s="406"/>
    </row>
    <row r="280" ht="30" customHeight="1">
      <c r="X280" s="406"/>
    </row>
    <row r="281" ht="30" customHeight="1">
      <c r="X281" s="406"/>
    </row>
    <row r="282" ht="30" customHeight="1">
      <c r="X282" s="406"/>
    </row>
    <row r="283" ht="30" customHeight="1">
      <c r="X283" s="406"/>
    </row>
    <row r="284" ht="30" customHeight="1">
      <c r="X284" s="406"/>
    </row>
    <row r="285" ht="30" customHeight="1">
      <c r="X285" s="406"/>
    </row>
    <row r="286" ht="30" customHeight="1">
      <c r="X286" s="406"/>
    </row>
    <row r="287" ht="30" customHeight="1" thickBot="1"/>
    <row r="288" spans="19:20" ht="30" customHeight="1" thickBot="1">
      <c r="S288" s="561"/>
      <c r="T288" s="409"/>
    </row>
    <row r="289" spans="20:25" ht="30" customHeight="1">
      <c r="T289" s="409"/>
      <c r="V289" s="399"/>
      <c r="X289" s="560"/>
      <c r="Y289" s="395"/>
    </row>
    <row r="290" spans="20:25" ht="30" customHeight="1">
      <c r="T290" s="409"/>
      <c r="V290" s="399"/>
      <c r="X290" s="560"/>
      <c r="Y290" s="395"/>
    </row>
    <row r="291" spans="20:25" ht="30" customHeight="1">
      <c r="T291" s="409"/>
      <c r="V291" s="399"/>
      <c r="X291" s="560"/>
      <c r="Y291" s="395"/>
    </row>
    <row r="292" spans="20:25" ht="30" customHeight="1">
      <c r="T292" s="409"/>
      <c r="V292" s="399"/>
      <c r="X292" s="560"/>
      <c r="Y292" s="395"/>
    </row>
    <row r="293" spans="20:25" ht="30" customHeight="1">
      <c r="T293" s="409"/>
      <c r="V293" s="399"/>
      <c r="X293" s="560"/>
      <c r="Y293" s="395"/>
    </row>
    <row r="294" spans="20:25" ht="30" customHeight="1">
      <c r="T294" s="409"/>
      <c r="V294" s="399"/>
      <c r="X294" s="560"/>
      <c r="Y294" s="395"/>
    </row>
    <row r="295" ht="30" customHeight="1">
      <c r="T295" s="409"/>
    </row>
    <row r="296" spans="24:25" ht="30" customHeight="1">
      <c r="X296" s="395"/>
      <c r="Y296" s="395"/>
    </row>
    <row r="297" spans="24:25" ht="30" customHeight="1">
      <c r="X297" s="395"/>
      <c r="Y297" s="395"/>
    </row>
    <row r="298" spans="24:25" ht="30" customHeight="1">
      <c r="X298" s="395"/>
      <c r="Y298" s="395"/>
    </row>
    <row r="299" spans="20:25" ht="30" customHeight="1">
      <c r="T299" s="409"/>
      <c r="U299" s="399"/>
      <c r="X299" s="395"/>
      <c r="Y299" s="395"/>
    </row>
    <row r="300" spans="20:25" ht="30" customHeight="1">
      <c r="T300" s="409"/>
      <c r="U300" s="399"/>
      <c r="X300" s="395"/>
      <c r="Y300" s="395"/>
    </row>
    <row r="301" spans="20:25" ht="30" customHeight="1">
      <c r="T301" s="409"/>
      <c r="U301" s="399"/>
      <c r="X301" s="395"/>
      <c r="Y301" s="395"/>
    </row>
    <row r="302" spans="20:21" ht="30" customHeight="1">
      <c r="T302" s="409"/>
      <c r="U302" s="399"/>
    </row>
    <row r="303" spans="20:21" ht="30" customHeight="1">
      <c r="T303" s="409"/>
      <c r="U303" s="399"/>
    </row>
    <row r="304" spans="20:23" ht="30" customHeight="1">
      <c r="T304" s="409"/>
      <c r="U304" s="399"/>
      <c r="W304" s="562"/>
    </row>
    <row r="305" ht="30" customHeight="1">
      <c r="T305" s="409"/>
    </row>
    <row r="311" ht="30" customHeight="1">
      <c r="V311" s="562"/>
    </row>
    <row r="313" ht="30" customHeight="1" thickBot="1"/>
    <row r="314" ht="30" customHeight="1" thickBot="1">
      <c r="V314" s="411"/>
    </row>
  </sheetData>
  <sheetProtection password="C61F" sheet="1" objects="1" scenarios="1"/>
  <autoFilter ref="A21:AA37"/>
  <mergeCells count="48">
    <mergeCell ref="S22:S37"/>
    <mergeCell ref="T22:T37"/>
    <mergeCell ref="U22:U37"/>
    <mergeCell ref="V22:V37"/>
    <mergeCell ref="M22:M37"/>
    <mergeCell ref="N22:N37"/>
    <mergeCell ref="O22:O37"/>
    <mergeCell ref="P22:P37"/>
    <mergeCell ref="Q22:Q37"/>
    <mergeCell ref="R22:R37"/>
    <mergeCell ref="AO20:AP20"/>
    <mergeCell ref="AQ20:AR20"/>
    <mergeCell ref="AZ20:BA20"/>
    <mergeCell ref="BB20:BC20"/>
    <mergeCell ref="BD20:BE20"/>
    <mergeCell ref="H22:H37"/>
    <mergeCell ref="I22:I37"/>
    <mergeCell ref="J22:J37"/>
    <mergeCell ref="K22:K37"/>
    <mergeCell ref="L22:L37"/>
    <mergeCell ref="AC20:AD20"/>
    <mergeCell ref="AE20:AF20"/>
    <mergeCell ref="AG20:AH20"/>
    <mergeCell ref="AI20:AJ20"/>
    <mergeCell ref="AK20:AL20"/>
    <mergeCell ref="AM20:AN20"/>
    <mergeCell ref="W20:W21"/>
    <mergeCell ref="X20:X21"/>
    <mergeCell ref="Y20:Y21"/>
    <mergeCell ref="Z20:Z21"/>
    <mergeCell ref="AA20:AA21"/>
    <mergeCell ref="AB20:AB21"/>
    <mergeCell ref="AK1:AN8"/>
    <mergeCell ref="AO1:AQ8"/>
    <mergeCell ref="G20:G21"/>
    <mergeCell ref="H20:H21"/>
    <mergeCell ref="I20:I21"/>
    <mergeCell ref="J20:L20"/>
    <mergeCell ref="O20:P20"/>
    <mergeCell ref="Q20:R20"/>
    <mergeCell ref="S20:T20"/>
    <mergeCell ref="U20:V20"/>
    <mergeCell ref="A1:D8"/>
    <mergeCell ref="E1:N8"/>
    <mergeCell ref="O1:R8"/>
    <mergeCell ref="S1:U8"/>
    <mergeCell ref="W1:Y8"/>
    <mergeCell ref="Z1:AJ8"/>
  </mergeCells>
  <conditionalFormatting sqref="AZ38:BE38 Q38:T38">
    <cfRule type="cellIs" priority="4" dxfId="9" operator="notEqual" stopIfTrue="1">
      <formula>'Metas inversión 875'!#REF!</formula>
    </cfRule>
  </conditionalFormatting>
  <conditionalFormatting sqref="Q22:V25">
    <cfRule type="cellIs" priority="3" dxfId="8" operator="notEqual" stopIfTrue="1">
      <formula>AZ22</formula>
    </cfRule>
  </conditionalFormatting>
  <conditionalFormatting sqref="H22:H25">
    <cfRule type="containsText" priority="1" dxfId="1" operator="containsText" stopIfTrue="1" text="X">
      <formula>NOT(ISERROR(SEARCH("X",H22)))</formula>
    </cfRule>
    <cfRule type="containsText" priority="2" dxfId="0" operator="containsText" stopIfTrue="1" text="X">
      <formula>NOT(ISERROR(SEARCH("X",H22)))</formula>
    </cfRule>
  </conditionalFormatting>
  <dataValidations count="1">
    <dataValidation type="whole" allowBlank="1" showInputMessage="1" showErrorMessage="1" sqref="AC22:AR37">
      <formula1>0</formula1>
      <formula2>99999999999</formula2>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BB33"/>
  <sheetViews>
    <sheetView showGridLines="0" zoomScale="90" zoomScaleNormal="90" zoomScalePageLayoutView="0" workbookViewId="0" topLeftCell="C14">
      <selection activeCell="C17" sqref="C17"/>
    </sheetView>
  </sheetViews>
  <sheetFormatPr defaultColWidth="11.421875" defaultRowHeight="15" outlineLevelRow="2"/>
  <cols>
    <col min="1" max="1" width="16.28125" style="5" hidden="1" customWidth="1"/>
    <col min="2" max="2" width="20.421875" style="5" hidden="1" customWidth="1"/>
    <col min="3" max="3" width="10.140625" style="5" customWidth="1"/>
    <col min="4" max="4" width="24.140625" style="5" customWidth="1"/>
    <col min="5" max="5" width="6.8515625" style="5" customWidth="1"/>
    <col min="6" max="6" width="38.00390625" style="5" customWidth="1"/>
    <col min="7" max="7" width="11.421875" style="5" customWidth="1"/>
    <col min="8" max="8" width="9.00390625" style="5" customWidth="1"/>
    <col min="9" max="9" width="10.28125" style="5" customWidth="1"/>
    <col min="10" max="10" width="29.00390625" style="5" customWidth="1"/>
    <col min="11" max="11" width="11.421875" style="5" customWidth="1"/>
    <col min="12" max="12" width="11.421875" style="563" customWidth="1"/>
    <col min="13" max="13" width="28.28125" style="5" customWidth="1"/>
    <col min="14" max="14" width="27.7109375" style="5" customWidth="1"/>
    <col min="15" max="15" width="21.421875" style="5" customWidth="1"/>
    <col min="16" max="16" width="25.8515625" style="5" customWidth="1"/>
    <col min="17" max="17" width="26.28125" style="5" customWidth="1"/>
    <col min="18" max="18" width="24.421875" style="5" customWidth="1"/>
    <col min="19" max="19" width="53.7109375" style="5" customWidth="1"/>
    <col min="20" max="20" width="41.00390625" style="5" bestFit="1" customWidth="1"/>
    <col min="21" max="21" width="19.421875" style="5" customWidth="1"/>
    <col min="22" max="22" width="19.8515625" style="5" customWidth="1"/>
    <col min="23" max="23" width="9.7109375" style="5" customWidth="1"/>
    <col min="24" max="24" width="18.7109375" style="5" customWidth="1"/>
    <col min="25" max="25" width="18.421875" style="5" customWidth="1"/>
    <col min="26" max="26" width="9.7109375" style="5" customWidth="1"/>
    <col min="27" max="28" width="15.7109375" style="5" customWidth="1"/>
    <col min="29" max="29" width="9.7109375" style="5" customWidth="1"/>
    <col min="30" max="30" width="18.00390625" style="5" customWidth="1"/>
    <col min="31" max="31" width="15.7109375" style="5" customWidth="1"/>
    <col min="32" max="32" width="9.7109375" style="5" customWidth="1"/>
    <col min="33" max="33" width="19.28125" style="5" customWidth="1"/>
    <col min="34" max="34" width="19.7109375" style="5" customWidth="1"/>
    <col min="35" max="35" width="9.7109375" style="5" customWidth="1"/>
    <col min="36" max="37" width="15.7109375" style="5" customWidth="1"/>
    <col min="38" max="38" width="9.7109375" style="5" customWidth="1"/>
    <col min="39" max="40" width="19.7109375" style="5" customWidth="1"/>
    <col min="41" max="41" width="9.7109375" style="5" customWidth="1"/>
    <col min="42" max="43" width="15.7109375" style="5" customWidth="1"/>
    <col min="44" max="44" width="9.7109375" style="5" customWidth="1"/>
    <col min="45" max="46" width="15.7109375" style="5" customWidth="1"/>
    <col min="47" max="47" width="9.7109375" style="5" customWidth="1"/>
    <col min="48" max="48" width="16.7109375" style="5" bestFit="1" customWidth="1"/>
    <col min="49" max="50" width="15.57421875" style="5" bestFit="1" customWidth="1"/>
    <col min="51" max="51" width="17.28125" style="230" bestFit="1" customWidth="1"/>
    <col min="52" max="52" width="16.140625" style="5" bestFit="1" customWidth="1"/>
    <col min="53" max="53" width="15.140625" style="5" bestFit="1" customWidth="1"/>
    <col min="54" max="54" width="16.140625" style="5" bestFit="1" customWidth="1"/>
    <col min="55" max="16384" width="11.421875" style="5" customWidth="1"/>
  </cols>
  <sheetData>
    <row r="1" spans="1:51" s="195" customFormat="1" ht="12">
      <c r="A1" s="188"/>
      <c r="B1" s="189"/>
      <c r="C1" s="191"/>
      <c r="D1" s="192" t="s">
        <v>248</v>
      </c>
      <c r="E1" s="193"/>
      <c r="F1" s="193"/>
      <c r="G1" s="193"/>
      <c r="H1" s="193"/>
      <c r="I1" s="194"/>
      <c r="J1" s="185" t="s">
        <v>162</v>
      </c>
      <c r="K1" s="186"/>
      <c r="L1" s="186"/>
      <c r="M1" s="187"/>
      <c r="N1" s="192"/>
      <c r="O1" s="194"/>
      <c r="P1" s="192"/>
      <c r="Q1" s="193"/>
      <c r="R1" s="194"/>
      <c r="S1" s="210" t="s">
        <v>249</v>
      </c>
      <c r="T1" s="211"/>
      <c r="U1" s="211"/>
      <c r="V1" s="211"/>
      <c r="W1" s="211"/>
      <c r="X1" s="211"/>
      <c r="Y1" s="211"/>
      <c r="Z1" s="211"/>
      <c r="AA1" s="212"/>
      <c r="AB1" s="185" t="s">
        <v>162</v>
      </c>
      <c r="AC1" s="186"/>
      <c r="AD1" s="186"/>
      <c r="AE1" s="187"/>
      <c r="AF1" s="412"/>
      <c r="AG1" s="412"/>
      <c r="AH1" s="192"/>
      <c r="AI1" s="193"/>
      <c r="AJ1" s="194"/>
      <c r="AK1" s="210" t="s">
        <v>250</v>
      </c>
      <c r="AL1" s="211"/>
      <c r="AM1" s="211"/>
      <c r="AN1" s="211"/>
      <c r="AO1" s="211"/>
      <c r="AP1" s="211"/>
      <c r="AQ1" s="211"/>
      <c r="AR1" s="212"/>
      <c r="AS1" s="185" t="s">
        <v>162</v>
      </c>
      <c r="AT1" s="186"/>
      <c r="AU1" s="186"/>
      <c r="AV1" s="187"/>
      <c r="AW1" s="188"/>
      <c r="AX1" s="189"/>
      <c r="AY1" s="191"/>
    </row>
    <row r="2" spans="1:51" s="195" customFormat="1" ht="12">
      <c r="A2" s="206"/>
      <c r="B2" s="207"/>
      <c r="C2" s="209"/>
      <c r="D2" s="210"/>
      <c r="E2" s="211"/>
      <c r="F2" s="211"/>
      <c r="G2" s="211"/>
      <c r="H2" s="211"/>
      <c r="I2" s="212"/>
      <c r="J2" s="203"/>
      <c r="K2" s="204"/>
      <c r="L2" s="204"/>
      <c r="M2" s="205"/>
      <c r="N2" s="210"/>
      <c r="O2" s="212"/>
      <c r="P2" s="210"/>
      <c r="Q2" s="211"/>
      <c r="R2" s="212"/>
      <c r="S2" s="210"/>
      <c r="T2" s="211"/>
      <c r="U2" s="211"/>
      <c r="V2" s="211"/>
      <c r="W2" s="211"/>
      <c r="X2" s="211"/>
      <c r="Y2" s="211"/>
      <c r="Z2" s="211"/>
      <c r="AA2" s="212"/>
      <c r="AB2" s="203"/>
      <c r="AC2" s="204"/>
      <c r="AD2" s="204"/>
      <c r="AE2" s="205"/>
      <c r="AF2" s="413"/>
      <c r="AG2" s="413"/>
      <c r="AH2" s="210"/>
      <c r="AI2" s="211"/>
      <c r="AJ2" s="212"/>
      <c r="AK2" s="210"/>
      <c r="AL2" s="211"/>
      <c r="AM2" s="211"/>
      <c r="AN2" s="211"/>
      <c r="AO2" s="211"/>
      <c r="AP2" s="211"/>
      <c r="AQ2" s="211"/>
      <c r="AR2" s="212"/>
      <c r="AS2" s="203"/>
      <c r="AT2" s="204"/>
      <c r="AU2" s="204"/>
      <c r="AV2" s="205"/>
      <c r="AW2" s="206"/>
      <c r="AX2" s="207"/>
      <c r="AY2" s="209"/>
    </row>
    <row r="3" spans="1:51" s="195" customFormat="1" ht="12">
      <c r="A3" s="206"/>
      <c r="B3" s="207"/>
      <c r="C3" s="209"/>
      <c r="D3" s="210"/>
      <c r="E3" s="211"/>
      <c r="F3" s="211"/>
      <c r="G3" s="211"/>
      <c r="H3" s="211"/>
      <c r="I3" s="212"/>
      <c r="J3" s="203"/>
      <c r="K3" s="204"/>
      <c r="L3" s="204"/>
      <c r="M3" s="205"/>
      <c r="N3" s="210"/>
      <c r="O3" s="212"/>
      <c r="P3" s="210"/>
      <c r="Q3" s="211"/>
      <c r="R3" s="212"/>
      <c r="S3" s="210"/>
      <c r="T3" s="211"/>
      <c r="U3" s="211"/>
      <c r="V3" s="211"/>
      <c r="W3" s="211"/>
      <c r="X3" s="211"/>
      <c r="Y3" s="211"/>
      <c r="Z3" s="211"/>
      <c r="AA3" s="212"/>
      <c r="AB3" s="203"/>
      <c r="AC3" s="204"/>
      <c r="AD3" s="204"/>
      <c r="AE3" s="205"/>
      <c r="AF3" s="413"/>
      <c r="AG3" s="413"/>
      <c r="AH3" s="210"/>
      <c r="AI3" s="211"/>
      <c r="AJ3" s="212"/>
      <c r="AK3" s="210"/>
      <c r="AL3" s="211"/>
      <c r="AM3" s="211"/>
      <c r="AN3" s="211"/>
      <c r="AO3" s="211"/>
      <c r="AP3" s="211"/>
      <c r="AQ3" s="211"/>
      <c r="AR3" s="212"/>
      <c r="AS3" s="203"/>
      <c r="AT3" s="204"/>
      <c r="AU3" s="204"/>
      <c r="AV3" s="205"/>
      <c r="AW3" s="206"/>
      <c r="AX3" s="207"/>
      <c r="AY3" s="209"/>
    </row>
    <row r="4" spans="1:51" s="195" customFormat="1" ht="12">
      <c r="A4" s="206"/>
      <c r="B4" s="207"/>
      <c r="C4" s="209"/>
      <c r="D4" s="210"/>
      <c r="E4" s="211"/>
      <c r="F4" s="211"/>
      <c r="G4" s="211"/>
      <c r="H4" s="211"/>
      <c r="I4" s="212"/>
      <c r="J4" s="203"/>
      <c r="K4" s="204"/>
      <c r="L4" s="204"/>
      <c r="M4" s="205"/>
      <c r="N4" s="210"/>
      <c r="O4" s="212"/>
      <c r="P4" s="210"/>
      <c r="Q4" s="211"/>
      <c r="R4" s="212"/>
      <c r="S4" s="210"/>
      <c r="T4" s="211"/>
      <c r="U4" s="211"/>
      <c r="V4" s="211"/>
      <c r="W4" s="211"/>
      <c r="X4" s="211"/>
      <c r="Y4" s="211"/>
      <c r="Z4" s="211"/>
      <c r="AA4" s="212"/>
      <c r="AB4" s="203"/>
      <c r="AC4" s="204"/>
      <c r="AD4" s="204"/>
      <c r="AE4" s="205"/>
      <c r="AF4" s="413"/>
      <c r="AG4" s="413"/>
      <c r="AH4" s="210"/>
      <c r="AI4" s="211"/>
      <c r="AJ4" s="212"/>
      <c r="AK4" s="210"/>
      <c r="AL4" s="211"/>
      <c r="AM4" s="211"/>
      <c r="AN4" s="211"/>
      <c r="AO4" s="211"/>
      <c r="AP4" s="211"/>
      <c r="AQ4" s="211"/>
      <c r="AR4" s="212"/>
      <c r="AS4" s="203"/>
      <c r="AT4" s="204"/>
      <c r="AU4" s="204"/>
      <c r="AV4" s="205"/>
      <c r="AW4" s="206"/>
      <c r="AX4" s="207"/>
      <c r="AY4" s="209"/>
    </row>
    <row r="5" spans="1:51" s="195" customFormat="1" ht="12">
      <c r="A5" s="206"/>
      <c r="B5" s="207"/>
      <c r="C5" s="209"/>
      <c r="D5" s="210"/>
      <c r="E5" s="211"/>
      <c r="F5" s="211"/>
      <c r="G5" s="211"/>
      <c r="H5" s="211"/>
      <c r="I5" s="212"/>
      <c r="J5" s="203"/>
      <c r="K5" s="204"/>
      <c r="L5" s="204"/>
      <c r="M5" s="205"/>
      <c r="N5" s="210"/>
      <c r="O5" s="212"/>
      <c r="P5" s="210"/>
      <c r="Q5" s="211"/>
      <c r="R5" s="212"/>
      <c r="S5" s="210"/>
      <c r="T5" s="211"/>
      <c r="U5" s="211"/>
      <c r="V5" s="211"/>
      <c r="W5" s="211"/>
      <c r="X5" s="211"/>
      <c r="Y5" s="211"/>
      <c r="Z5" s="211"/>
      <c r="AA5" s="212"/>
      <c r="AB5" s="203"/>
      <c r="AC5" s="204"/>
      <c r="AD5" s="204"/>
      <c r="AE5" s="205"/>
      <c r="AF5" s="413"/>
      <c r="AG5" s="413"/>
      <c r="AH5" s="210"/>
      <c r="AI5" s="211"/>
      <c r="AJ5" s="212"/>
      <c r="AK5" s="210"/>
      <c r="AL5" s="211"/>
      <c r="AM5" s="211"/>
      <c r="AN5" s="211"/>
      <c r="AO5" s="211"/>
      <c r="AP5" s="211"/>
      <c r="AQ5" s="211"/>
      <c r="AR5" s="212"/>
      <c r="AS5" s="203"/>
      <c r="AT5" s="204"/>
      <c r="AU5" s="204"/>
      <c r="AV5" s="205"/>
      <c r="AW5" s="206"/>
      <c r="AX5" s="207"/>
      <c r="AY5" s="209"/>
    </row>
    <row r="6" spans="1:51" s="195" customFormat="1" ht="12">
      <c r="A6" s="206"/>
      <c r="B6" s="207"/>
      <c r="C6" s="209"/>
      <c r="D6" s="210"/>
      <c r="E6" s="211"/>
      <c r="F6" s="211"/>
      <c r="G6" s="211"/>
      <c r="H6" s="211"/>
      <c r="I6" s="212"/>
      <c r="J6" s="203"/>
      <c r="K6" s="204"/>
      <c r="L6" s="204"/>
      <c r="M6" s="205"/>
      <c r="N6" s="210"/>
      <c r="O6" s="212"/>
      <c r="P6" s="210"/>
      <c r="Q6" s="211"/>
      <c r="R6" s="212"/>
      <c r="S6" s="210"/>
      <c r="T6" s="211"/>
      <c r="U6" s="211"/>
      <c r="V6" s="211"/>
      <c r="W6" s="211"/>
      <c r="X6" s="211"/>
      <c r="Y6" s="211"/>
      <c r="Z6" s="211"/>
      <c r="AA6" s="212"/>
      <c r="AB6" s="203"/>
      <c r="AC6" s="204"/>
      <c r="AD6" s="204"/>
      <c r="AE6" s="205"/>
      <c r="AF6" s="413"/>
      <c r="AG6" s="413"/>
      <c r="AH6" s="210"/>
      <c r="AI6" s="211"/>
      <c r="AJ6" s="212"/>
      <c r="AK6" s="210"/>
      <c r="AL6" s="211"/>
      <c r="AM6" s="211"/>
      <c r="AN6" s="211"/>
      <c r="AO6" s="211"/>
      <c r="AP6" s="211"/>
      <c r="AQ6" s="211"/>
      <c r="AR6" s="212"/>
      <c r="AS6" s="203"/>
      <c r="AT6" s="204"/>
      <c r="AU6" s="204"/>
      <c r="AV6" s="205"/>
      <c r="AW6" s="206"/>
      <c r="AX6" s="207"/>
      <c r="AY6" s="209"/>
    </row>
    <row r="7" spans="1:51" s="195" customFormat="1" ht="12">
      <c r="A7" s="206"/>
      <c r="B7" s="207"/>
      <c r="C7" s="209"/>
      <c r="D7" s="210"/>
      <c r="E7" s="211"/>
      <c r="F7" s="211"/>
      <c r="G7" s="211"/>
      <c r="H7" s="211"/>
      <c r="I7" s="212"/>
      <c r="J7" s="203"/>
      <c r="K7" s="204"/>
      <c r="L7" s="204"/>
      <c r="M7" s="205"/>
      <c r="N7" s="210"/>
      <c r="O7" s="212"/>
      <c r="P7" s="210"/>
      <c r="Q7" s="211"/>
      <c r="R7" s="212"/>
      <c r="S7" s="210"/>
      <c r="T7" s="211"/>
      <c r="U7" s="211"/>
      <c r="V7" s="211"/>
      <c r="W7" s="211"/>
      <c r="X7" s="211"/>
      <c r="Y7" s="211"/>
      <c r="Z7" s="211"/>
      <c r="AA7" s="212"/>
      <c r="AB7" s="203"/>
      <c r="AC7" s="204"/>
      <c r="AD7" s="204"/>
      <c r="AE7" s="205"/>
      <c r="AF7" s="413"/>
      <c r="AG7" s="413"/>
      <c r="AH7" s="210"/>
      <c r="AI7" s="211"/>
      <c r="AJ7" s="212"/>
      <c r="AK7" s="210"/>
      <c r="AL7" s="211"/>
      <c r="AM7" s="211"/>
      <c r="AN7" s="211"/>
      <c r="AO7" s="211"/>
      <c r="AP7" s="211"/>
      <c r="AQ7" s="211"/>
      <c r="AR7" s="212"/>
      <c r="AS7" s="203"/>
      <c r="AT7" s="204"/>
      <c r="AU7" s="204"/>
      <c r="AV7" s="205"/>
      <c r="AW7" s="206"/>
      <c r="AX7" s="207"/>
      <c r="AY7" s="209"/>
    </row>
    <row r="8" spans="1:51" s="195" customFormat="1" ht="12.75" thickBot="1">
      <c r="A8" s="222"/>
      <c r="B8" s="223"/>
      <c r="C8" s="225"/>
      <c r="D8" s="226"/>
      <c r="E8" s="227"/>
      <c r="F8" s="227"/>
      <c r="G8" s="227"/>
      <c r="H8" s="227"/>
      <c r="I8" s="228"/>
      <c r="J8" s="219"/>
      <c r="K8" s="220"/>
      <c r="L8" s="220"/>
      <c r="M8" s="221"/>
      <c r="N8" s="226"/>
      <c r="O8" s="228"/>
      <c r="P8" s="226"/>
      <c r="Q8" s="227"/>
      <c r="R8" s="228"/>
      <c r="S8" s="226"/>
      <c r="T8" s="227"/>
      <c r="U8" s="227"/>
      <c r="V8" s="227"/>
      <c r="W8" s="227"/>
      <c r="X8" s="227"/>
      <c r="Y8" s="227"/>
      <c r="Z8" s="227"/>
      <c r="AA8" s="228"/>
      <c r="AB8" s="219"/>
      <c r="AC8" s="220"/>
      <c r="AD8" s="220"/>
      <c r="AE8" s="221"/>
      <c r="AF8" s="414"/>
      <c r="AG8" s="414"/>
      <c r="AH8" s="226"/>
      <c r="AI8" s="227"/>
      <c r="AJ8" s="228"/>
      <c r="AK8" s="226"/>
      <c r="AL8" s="227"/>
      <c r="AM8" s="227"/>
      <c r="AN8" s="227"/>
      <c r="AO8" s="227"/>
      <c r="AP8" s="227"/>
      <c r="AQ8" s="227"/>
      <c r="AR8" s="228"/>
      <c r="AS8" s="219"/>
      <c r="AT8" s="220"/>
      <c r="AU8" s="220"/>
      <c r="AV8" s="221"/>
      <c r="AW8" s="222"/>
      <c r="AX8" s="223"/>
      <c r="AY8" s="225"/>
    </row>
    <row r="9" ht="15"/>
    <row r="14" spans="6:9" ht="25.5">
      <c r="F14" s="2" t="s">
        <v>3</v>
      </c>
      <c r="G14" s="2"/>
      <c r="H14" s="2"/>
      <c r="I14" s="2"/>
    </row>
    <row r="15" spans="2:47" ht="15" customHeight="1">
      <c r="B15" s="231" t="s">
        <v>251</v>
      </c>
      <c r="C15" s="417" t="s">
        <v>252</v>
      </c>
      <c r="D15" s="418"/>
      <c r="E15" s="232" t="s">
        <v>253</v>
      </c>
      <c r="F15" s="232" t="s">
        <v>8</v>
      </c>
      <c r="G15" s="176" t="s">
        <v>105</v>
      </c>
      <c r="H15" s="160"/>
      <c r="I15" s="161"/>
      <c r="J15" s="564"/>
      <c r="K15" s="159" t="s">
        <v>0</v>
      </c>
      <c r="L15" s="159"/>
      <c r="M15" s="159" t="s">
        <v>114</v>
      </c>
      <c r="N15" s="159"/>
      <c r="O15" s="159" t="s">
        <v>115</v>
      </c>
      <c r="P15" s="159"/>
      <c r="Q15" s="159" t="s">
        <v>109</v>
      </c>
      <c r="R15" s="159"/>
      <c r="S15" s="150" t="s">
        <v>1</v>
      </c>
      <c r="T15" s="150" t="s">
        <v>2</v>
      </c>
      <c r="U15" s="422" t="s">
        <v>369</v>
      </c>
      <c r="V15" s="423"/>
      <c r="W15" s="424"/>
      <c r="X15" s="232" t="s">
        <v>370</v>
      </c>
      <c r="Y15" s="232"/>
      <c r="Z15" s="232"/>
      <c r="AA15" s="232" t="s">
        <v>258</v>
      </c>
      <c r="AB15" s="232"/>
      <c r="AC15" s="232"/>
      <c r="AD15" s="232" t="s">
        <v>259</v>
      </c>
      <c r="AE15" s="232"/>
      <c r="AF15" s="232"/>
      <c r="AG15" s="232" t="s">
        <v>260</v>
      </c>
      <c r="AH15" s="232"/>
      <c r="AI15" s="232"/>
      <c r="AJ15" s="232" t="s">
        <v>261</v>
      </c>
      <c r="AK15" s="232"/>
      <c r="AL15" s="232"/>
      <c r="AM15" s="232" t="s">
        <v>262</v>
      </c>
      <c r="AN15" s="232"/>
      <c r="AO15" s="232"/>
      <c r="AP15" s="232" t="s">
        <v>263</v>
      </c>
      <c r="AQ15" s="232"/>
      <c r="AR15" s="232"/>
      <c r="AS15" s="232" t="s">
        <v>371</v>
      </c>
      <c r="AT15" s="232"/>
      <c r="AU15" s="232"/>
    </row>
    <row r="16" spans="1:47" ht="67.5">
      <c r="A16" s="1" t="s">
        <v>184</v>
      </c>
      <c r="B16" s="235"/>
      <c r="C16" s="425"/>
      <c r="D16" s="418" t="s">
        <v>9</v>
      </c>
      <c r="E16" s="232"/>
      <c r="F16" s="232"/>
      <c r="G16" s="4" t="s">
        <v>4</v>
      </c>
      <c r="H16" s="4" t="s">
        <v>5</v>
      </c>
      <c r="I16" s="4" t="s">
        <v>6</v>
      </c>
      <c r="J16" s="4" t="s">
        <v>7</v>
      </c>
      <c r="K16" s="3" t="s">
        <v>71</v>
      </c>
      <c r="L16" s="3" t="s">
        <v>72</v>
      </c>
      <c r="M16" s="427" t="s">
        <v>118</v>
      </c>
      <c r="N16" s="565" t="s">
        <v>119</v>
      </c>
      <c r="O16" s="3" t="s">
        <v>120</v>
      </c>
      <c r="P16" s="3" t="s">
        <v>121</v>
      </c>
      <c r="Q16" s="18" t="s">
        <v>116</v>
      </c>
      <c r="R16" s="3" t="s">
        <v>121</v>
      </c>
      <c r="S16" s="151"/>
      <c r="T16" s="150"/>
      <c r="U16" s="3" t="s">
        <v>264</v>
      </c>
      <c r="V16" s="3" t="s">
        <v>265</v>
      </c>
      <c r="W16" s="3" t="s">
        <v>266</v>
      </c>
      <c r="X16" s="3" t="s">
        <v>264</v>
      </c>
      <c r="Y16" s="3" t="s">
        <v>265</v>
      </c>
      <c r="Z16" s="3" t="s">
        <v>266</v>
      </c>
      <c r="AA16" s="3" t="s">
        <v>264</v>
      </c>
      <c r="AB16" s="3" t="s">
        <v>265</v>
      </c>
      <c r="AC16" s="3" t="s">
        <v>266</v>
      </c>
      <c r="AD16" s="3" t="s">
        <v>264</v>
      </c>
      <c r="AE16" s="3" t="s">
        <v>265</v>
      </c>
      <c r="AF16" s="3" t="s">
        <v>266</v>
      </c>
      <c r="AG16" s="3" t="s">
        <v>264</v>
      </c>
      <c r="AH16" s="3" t="s">
        <v>265</v>
      </c>
      <c r="AI16" s="3" t="s">
        <v>266</v>
      </c>
      <c r="AJ16" s="3" t="s">
        <v>264</v>
      </c>
      <c r="AK16" s="3" t="s">
        <v>265</v>
      </c>
      <c r="AL16" s="3" t="s">
        <v>266</v>
      </c>
      <c r="AM16" s="3" t="s">
        <v>264</v>
      </c>
      <c r="AN16" s="3" t="s">
        <v>265</v>
      </c>
      <c r="AO16" s="3" t="s">
        <v>266</v>
      </c>
      <c r="AP16" s="3" t="s">
        <v>264</v>
      </c>
      <c r="AQ16" s="3" t="s">
        <v>265</v>
      </c>
      <c r="AR16" s="3" t="s">
        <v>266</v>
      </c>
      <c r="AS16" s="3" t="s">
        <v>264</v>
      </c>
      <c r="AT16" s="3" t="s">
        <v>265</v>
      </c>
      <c r="AU16" s="3" t="s">
        <v>266</v>
      </c>
    </row>
    <row r="17" spans="1:54" s="6" customFormat="1" ht="192" outlineLevel="2">
      <c r="A17" s="428"/>
      <c r="B17" s="428" t="s">
        <v>189</v>
      </c>
      <c r="C17" s="39">
        <v>875</v>
      </c>
      <c r="D17" s="566" t="s">
        <v>308</v>
      </c>
      <c r="E17" s="39">
        <v>1</v>
      </c>
      <c r="F17" s="566" t="s">
        <v>372</v>
      </c>
      <c r="G17" s="432"/>
      <c r="H17" s="431" t="s">
        <v>31</v>
      </c>
      <c r="I17" s="432"/>
      <c r="J17" s="566" t="s">
        <v>67</v>
      </c>
      <c r="K17" s="567">
        <v>1</v>
      </c>
      <c r="L17" s="568">
        <f>O17/N17</f>
        <v>0.6181076274937978</v>
      </c>
      <c r="M17" s="569">
        <v>193733456000</v>
      </c>
      <c r="N17" s="570">
        <v>189546983379</v>
      </c>
      <c r="O17" s="571">
        <v>117160436195</v>
      </c>
      <c r="P17" s="571">
        <v>28115926231</v>
      </c>
      <c r="Q17" s="569">
        <v>61695084890</v>
      </c>
      <c r="R17" s="571">
        <v>47142040732</v>
      </c>
      <c r="S17" s="572" t="s">
        <v>373</v>
      </c>
      <c r="T17" s="573" t="s">
        <v>374</v>
      </c>
      <c r="U17" s="481">
        <v>11519038379</v>
      </c>
      <c r="V17" s="481">
        <v>10111993810</v>
      </c>
      <c r="W17" s="574">
        <f>V17/U17</f>
        <v>0.8778505181851691</v>
      </c>
      <c r="X17" s="481">
        <v>95920519000</v>
      </c>
      <c r="Y17" s="575">
        <v>66598001472</v>
      </c>
      <c r="Z17" s="576">
        <f>Y17/X17</f>
        <v>0.6943040150981669</v>
      </c>
      <c r="AA17" s="577">
        <v>0</v>
      </c>
      <c r="AB17" s="577">
        <v>0</v>
      </c>
      <c r="AC17" s="571"/>
      <c r="AD17" s="578">
        <v>17000000000</v>
      </c>
      <c r="AE17" s="578">
        <v>694090378</v>
      </c>
      <c r="AF17" s="576">
        <f>AE17/AD17</f>
        <v>0.040828845764705884</v>
      </c>
      <c r="AG17" s="579">
        <v>32456814000</v>
      </c>
      <c r="AH17" s="578">
        <v>25500200000</v>
      </c>
      <c r="AI17" s="576">
        <f>AH17/AG17</f>
        <v>0.7856655308188906</v>
      </c>
      <c r="AJ17" s="577"/>
      <c r="AK17" s="577"/>
      <c r="AL17" s="576"/>
      <c r="AM17" s="579">
        <v>32650612000</v>
      </c>
      <c r="AN17" s="579">
        <v>14256150535</v>
      </c>
      <c r="AO17" s="574">
        <f>AN17/AM17</f>
        <v>0.4366273604611148</v>
      </c>
      <c r="AP17" s="577"/>
      <c r="AQ17" s="577"/>
      <c r="AR17" s="576"/>
      <c r="AS17" s="577"/>
      <c r="AT17" s="577"/>
      <c r="AU17" s="576"/>
      <c r="AV17" s="444">
        <f aca="true" t="shared" si="0" ref="AV17:AW21">+N17-O17</f>
        <v>72386547184</v>
      </c>
      <c r="AW17" s="444">
        <f t="shared" si="0"/>
        <v>89044509964</v>
      </c>
      <c r="AX17" s="444">
        <f>+Q17-R17</f>
        <v>14553044158</v>
      </c>
      <c r="AY17" s="580">
        <f>+'[5]Actividades'!O17-O17</f>
        <v>770068504</v>
      </c>
      <c r="AZ17" s="444">
        <f>+'[5]Actividades'!P17-P17</f>
        <v>47789311498</v>
      </c>
      <c r="BA17" s="443">
        <f>+'[5]Actividades'!Q17-Q17</f>
        <v>30445143296</v>
      </c>
      <c r="BB17" s="444">
        <f>+'[5]Actividades'!R17-R17</f>
        <v>43554589761</v>
      </c>
    </row>
    <row r="18" spans="1:54" s="6" customFormat="1" ht="94.5" outlineLevel="2">
      <c r="A18" s="428"/>
      <c r="B18" s="428" t="s">
        <v>189</v>
      </c>
      <c r="C18" s="39">
        <v>875</v>
      </c>
      <c r="D18" s="566" t="s">
        <v>308</v>
      </c>
      <c r="E18" s="39">
        <v>2</v>
      </c>
      <c r="F18" s="581" t="s">
        <v>375</v>
      </c>
      <c r="G18" s="432"/>
      <c r="H18" s="431" t="s">
        <v>31</v>
      </c>
      <c r="I18" s="432"/>
      <c r="J18" s="566" t="s">
        <v>376</v>
      </c>
      <c r="K18" s="567">
        <v>1</v>
      </c>
      <c r="L18" s="568">
        <f>O18/N18</f>
        <v>0.3912663069208379</v>
      </c>
      <c r="M18" s="569">
        <v>29000001000</v>
      </c>
      <c r="N18" s="582">
        <v>33050001000</v>
      </c>
      <c r="O18" s="571">
        <v>12931351835</v>
      </c>
      <c r="P18" s="571">
        <v>9421155918</v>
      </c>
      <c r="Q18" s="569">
        <v>8165621749</v>
      </c>
      <c r="R18" s="571">
        <v>7810997753</v>
      </c>
      <c r="S18" s="583" t="s">
        <v>377</v>
      </c>
      <c r="T18" s="584" t="s">
        <v>324</v>
      </c>
      <c r="U18" s="481">
        <v>0</v>
      </c>
      <c r="V18" s="481">
        <v>0</v>
      </c>
      <c r="W18" s="574">
        <v>0</v>
      </c>
      <c r="X18" s="481">
        <v>22853835000</v>
      </c>
      <c r="Y18" s="579">
        <v>4557536323</v>
      </c>
      <c r="Z18" s="576">
        <f>Y18/X18</f>
        <v>0.19942107409981738</v>
      </c>
      <c r="AA18" s="577"/>
      <c r="AB18" s="577"/>
      <c r="AC18" s="578"/>
      <c r="AD18" s="578">
        <v>0</v>
      </c>
      <c r="AE18" s="578">
        <v>0</v>
      </c>
      <c r="AF18" s="576"/>
      <c r="AG18" s="577"/>
      <c r="AH18" s="577"/>
      <c r="AI18" s="576"/>
      <c r="AJ18" s="577"/>
      <c r="AK18" s="577"/>
      <c r="AL18" s="576"/>
      <c r="AM18" s="579">
        <v>10196166000</v>
      </c>
      <c r="AN18" s="579">
        <v>8373815512</v>
      </c>
      <c r="AO18" s="576">
        <f>AN18/AM18</f>
        <v>0.8212710063763183</v>
      </c>
      <c r="AP18" s="577"/>
      <c r="AQ18" s="577"/>
      <c r="AR18" s="576"/>
      <c r="AS18" s="577"/>
      <c r="AT18" s="577"/>
      <c r="AU18" s="576"/>
      <c r="AV18" s="444">
        <f t="shared" si="0"/>
        <v>20118649165</v>
      </c>
      <c r="AW18" s="444">
        <f t="shared" si="0"/>
        <v>3510195917</v>
      </c>
      <c r="AX18" s="444">
        <f>+Q18-R18</f>
        <v>354623996</v>
      </c>
      <c r="AY18" s="580">
        <f>+'[5]Actividades'!O18-O18</f>
        <v>2841785228</v>
      </c>
      <c r="AZ18" s="444">
        <f>+'[5]Actividades'!P18-P18</f>
        <v>5374618162</v>
      </c>
      <c r="BA18" s="443">
        <f>+'[5]Actividades'!Q18-Q18</f>
        <v>5873309660</v>
      </c>
      <c r="BB18" s="444">
        <f>+'[5]Actividades'!R18-R18</f>
        <v>1804683469</v>
      </c>
    </row>
    <row r="19" spans="1:54" s="6" customFormat="1" ht="126" outlineLevel="2">
      <c r="A19" s="428"/>
      <c r="B19" s="428" t="s">
        <v>189</v>
      </c>
      <c r="C19" s="39">
        <v>875</v>
      </c>
      <c r="D19" s="566" t="s">
        <v>308</v>
      </c>
      <c r="E19" s="39">
        <v>3</v>
      </c>
      <c r="F19" s="566" t="s">
        <v>66</v>
      </c>
      <c r="G19" s="432"/>
      <c r="H19" s="431" t="s">
        <v>31</v>
      </c>
      <c r="I19" s="432"/>
      <c r="J19" s="581" t="s">
        <v>68</v>
      </c>
      <c r="K19" s="567">
        <v>1</v>
      </c>
      <c r="L19" s="568">
        <v>1</v>
      </c>
      <c r="M19" s="569">
        <v>1500000000</v>
      </c>
      <c r="N19" s="585">
        <v>1500000000</v>
      </c>
      <c r="O19" s="571">
        <v>685822570</v>
      </c>
      <c r="P19" s="571">
        <v>0</v>
      </c>
      <c r="Q19" s="586">
        <v>0</v>
      </c>
      <c r="R19" s="571">
        <v>0</v>
      </c>
      <c r="S19" s="573" t="s">
        <v>378</v>
      </c>
      <c r="T19" s="587" t="s">
        <v>379</v>
      </c>
      <c r="U19" s="481">
        <v>1500000000</v>
      </c>
      <c r="V19" s="481">
        <v>685822570</v>
      </c>
      <c r="W19" s="574"/>
      <c r="X19" s="588">
        <v>0</v>
      </c>
      <c r="Y19" s="588">
        <v>0</v>
      </c>
      <c r="Z19" s="576"/>
      <c r="AA19" s="577"/>
      <c r="AB19" s="577"/>
      <c r="AC19" s="577"/>
      <c r="AD19" s="577"/>
      <c r="AE19" s="577"/>
      <c r="AF19" s="576"/>
      <c r="AG19" s="577"/>
      <c r="AH19" s="577"/>
      <c r="AI19" s="576"/>
      <c r="AJ19" s="577"/>
      <c r="AK19" s="577"/>
      <c r="AL19" s="576"/>
      <c r="AM19" s="577"/>
      <c r="AN19" s="577"/>
      <c r="AO19" s="576"/>
      <c r="AP19" s="577"/>
      <c r="AQ19" s="577"/>
      <c r="AR19" s="576"/>
      <c r="AS19" s="577"/>
      <c r="AT19" s="577"/>
      <c r="AU19" s="576"/>
      <c r="AV19" s="444">
        <f t="shared" si="0"/>
        <v>814177430</v>
      </c>
      <c r="AW19" s="444">
        <f t="shared" si="0"/>
        <v>685822570</v>
      </c>
      <c r="AX19" s="444">
        <f>+Q19-R19</f>
        <v>0</v>
      </c>
      <c r="AY19" s="580">
        <f>+'[5]Actividades'!O19-O19</f>
        <v>-681108667</v>
      </c>
      <c r="AZ19" s="444">
        <f>+'[5]Actividades'!P19-P19</f>
        <v>4713903</v>
      </c>
      <c r="BA19" s="443">
        <f>+'[5]Actividades'!Q19-Q19</f>
        <v>354348974</v>
      </c>
      <c r="BB19" s="444">
        <f>+'[5]Actividades'!R19-R19</f>
        <v>2387864</v>
      </c>
    </row>
    <row r="20" spans="1:54" s="6" customFormat="1" ht="94.5" outlineLevel="2">
      <c r="A20" s="428"/>
      <c r="B20" s="428" t="s">
        <v>189</v>
      </c>
      <c r="C20" s="39">
        <v>875</v>
      </c>
      <c r="D20" s="566" t="s">
        <v>308</v>
      </c>
      <c r="E20" s="40">
        <v>4</v>
      </c>
      <c r="F20" s="566" t="s">
        <v>380</v>
      </c>
      <c r="G20" s="589"/>
      <c r="H20" s="372" t="s">
        <v>31</v>
      </c>
      <c r="I20" s="589"/>
      <c r="J20" s="566" t="s">
        <v>381</v>
      </c>
      <c r="K20" s="567">
        <v>1</v>
      </c>
      <c r="L20" s="568">
        <v>0.375</v>
      </c>
      <c r="M20" s="569">
        <v>5000000000</v>
      </c>
      <c r="N20" s="570">
        <v>4376704736</v>
      </c>
      <c r="O20" s="571">
        <v>0</v>
      </c>
      <c r="P20" s="571">
        <v>0</v>
      </c>
      <c r="Q20" s="586">
        <v>0</v>
      </c>
      <c r="R20" s="571">
        <v>0</v>
      </c>
      <c r="S20" s="584" t="s">
        <v>382</v>
      </c>
      <c r="T20" s="584" t="s">
        <v>383</v>
      </c>
      <c r="U20" s="590">
        <v>4376704736</v>
      </c>
      <c r="V20" s="481">
        <v>0</v>
      </c>
      <c r="W20" s="574">
        <v>0</v>
      </c>
      <c r="X20" s="588">
        <v>0</v>
      </c>
      <c r="Y20" s="588">
        <v>0</v>
      </c>
      <c r="Z20" s="576"/>
      <c r="AA20" s="577"/>
      <c r="AB20" s="577"/>
      <c r="AC20" s="577">
        <v>0</v>
      </c>
      <c r="AD20" s="577"/>
      <c r="AE20" s="577"/>
      <c r="AF20" s="576"/>
      <c r="AG20" s="577"/>
      <c r="AH20" s="577"/>
      <c r="AI20" s="576"/>
      <c r="AJ20" s="577"/>
      <c r="AK20" s="577"/>
      <c r="AL20" s="576"/>
      <c r="AM20" s="577"/>
      <c r="AN20" s="577"/>
      <c r="AO20" s="576"/>
      <c r="AP20" s="577"/>
      <c r="AQ20" s="577"/>
      <c r="AR20" s="576"/>
      <c r="AS20" s="577"/>
      <c r="AT20" s="577"/>
      <c r="AU20" s="576"/>
      <c r="AV20" s="444">
        <f t="shared" si="0"/>
        <v>4376704736</v>
      </c>
      <c r="AW20" s="444">
        <f t="shared" si="0"/>
        <v>0</v>
      </c>
      <c r="AX20" s="444">
        <f>+Q20-R20</f>
        <v>0</v>
      </c>
      <c r="AY20" s="580">
        <f>+'[5]Actividades'!O20-O20</f>
        <v>0</v>
      </c>
      <c r="AZ20" s="444">
        <f>+'[5]Actividades'!P20-P20</f>
        <v>0</v>
      </c>
      <c r="BA20" s="443">
        <f>+'[5]Actividades'!Q20-Q20</f>
        <v>2610267663</v>
      </c>
      <c r="BB20" s="444">
        <f>+'[5]Actividades'!R20-R20</f>
        <v>2129406007</v>
      </c>
    </row>
    <row r="21" spans="1:54" s="499" customFormat="1" ht="15">
      <c r="A21" s="490" t="s">
        <v>302</v>
      </c>
      <c r="B21" s="490"/>
      <c r="C21" s="491"/>
      <c r="D21" s="491"/>
      <c r="E21" s="491"/>
      <c r="F21" s="492"/>
      <c r="G21" s="492"/>
      <c r="H21" s="492"/>
      <c r="I21" s="492"/>
      <c r="J21" s="491"/>
      <c r="K21" s="591"/>
      <c r="L21" s="592"/>
      <c r="M21" s="496">
        <f aca="true" t="shared" si="1" ref="M21:R21">SUM(M17:M20)</f>
        <v>229233457000</v>
      </c>
      <c r="N21" s="496">
        <f>SUM(N17:N20)</f>
        <v>228473689115</v>
      </c>
      <c r="O21" s="496">
        <f t="shared" si="1"/>
        <v>130777610600</v>
      </c>
      <c r="P21" s="496">
        <f t="shared" si="1"/>
        <v>37537082149</v>
      </c>
      <c r="Q21" s="496">
        <f t="shared" si="1"/>
        <v>69860706639</v>
      </c>
      <c r="R21" s="496">
        <f t="shared" si="1"/>
        <v>54953038485</v>
      </c>
      <c r="S21" s="496">
        <f>SUBTOTAL(9,S17:S20)</f>
        <v>0</v>
      </c>
      <c r="T21" s="496">
        <f>SUBTOTAL(9,T17:T20)</f>
        <v>0</v>
      </c>
      <c r="U21" s="496">
        <f>SUBTOTAL(9,U17:U20)</f>
        <v>17395743115</v>
      </c>
      <c r="V21" s="496">
        <f aca="true" t="shared" si="2" ref="V21:AU21">SUBTOTAL(9,V17:V20)</f>
        <v>10797816380</v>
      </c>
      <c r="W21" s="496">
        <f t="shared" si="2"/>
        <v>0.8778505181851691</v>
      </c>
      <c r="X21" s="496">
        <f t="shared" si="2"/>
        <v>118774354000</v>
      </c>
      <c r="Y21" s="496">
        <f t="shared" si="2"/>
        <v>71155537795</v>
      </c>
      <c r="Z21" s="496">
        <f t="shared" si="2"/>
        <v>0.8937250891979842</v>
      </c>
      <c r="AA21" s="496">
        <f t="shared" si="2"/>
        <v>0</v>
      </c>
      <c r="AB21" s="496">
        <f t="shared" si="2"/>
        <v>0</v>
      </c>
      <c r="AC21" s="496">
        <f t="shared" si="2"/>
        <v>0</v>
      </c>
      <c r="AD21" s="496">
        <f t="shared" si="2"/>
        <v>17000000000</v>
      </c>
      <c r="AE21" s="496">
        <f t="shared" si="2"/>
        <v>694090378</v>
      </c>
      <c r="AF21" s="496">
        <f t="shared" si="2"/>
        <v>0.040828845764705884</v>
      </c>
      <c r="AG21" s="496">
        <f t="shared" si="2"/>
        <v>32456814000</v>
      </c>
      <c r="AH21" s="496">
        <f t="shared" si="2"/>
        <v>25500200000</v>
      </c>
      <c r="AI21" s="496">
        <f t="shared" si="2"/>
        <v>0.7856655308188906</v>
      </c>
      <c r="AJ21" s="496">
        <f t="shared" si="2"/>
        <v>0</v>
      </c>
      <c r="AK21" s="496">
        <f t="shared" si="2"/>
        <v>0</v>
      </c>
      <c r="AL21" s="496">
        <f t="shared" si="2"/>
        <v>0</v>
      </c>
      <c r="AM21" s="496">
        <f t="shared" si="2"/>
        <v>42846778000</v>
      </c>
      <c r="AN21" s="496">
        <f t="shared" si="2"/>
        <v>22629966047</v>
      </c>
      <c r="AO21" s="496">
        <f t="shared" si="2"/>
        <v>1.257898366837433</v>
      </c>
      <c r="AP21" s="496">
        <f t="shared" si="2"/>
        <v>0</v>
      </c>
      <c r="AQ21" s="496">
        <f t="shared" si="2"/>
        <v>0</v>
      </c>
      <c r="AR21" s="496">
        <f t="shared" si="2"/>
        <v>0</v>
      </c>
      <c r="AS21" s="496">
        <f t="shared" si="2"/>
        <v>0</v>
      </c>
      <c r="AT21" s="496">
        <f t="shared" si="2"/>
        <v>0</v>
      </c>
      <c r="AU21" s="496">
        <f t="shared" si="2"/>
        <v>0</v>
      </c>
      <c r="AV21" s="444">
        <f t="shared" si="0"/>
        <v>97696078515</v>
      </c>
      <c r="AW21" s="444">
        <f t="shared" si="0"/>
        <v>93240528451</v>
      </c>
      <c r="AX21" s="444">
        <f>+Q21-R21</f>
        <v>14907668154</v>
      </c>
      <c r="AY21" s="580">
        <f>+'[5]Actividades'!O21-O21</f>
        <v>2930745065</v>
      </c>
      <c r="AZ21" s="444">
        <f>+'[5]Actividades'!P21-P21</f>
        <v>53168643563</v>
      </c>
      <c r="BA21" s="443">
        <f>+'[5]Actividades'!Q21-Q21</f>
        <v>39283069593</v>
      </c>
      <c r="BB21" s="444">
        <f>+'[5]Actividades'!R21-R21</f>
        <v>47491067101</v>
      </c>
    </row>
    <row r="22" spans="13:40" ht="18.75" hidden="1">
      <c r="M22" s="562">
        <f>+'Metas inversión 875'!Q39</f>
        <v>0</v>
      </c>
      <c r="N22" s="562">
        <f>+'Metas inversión 875'!R39</f>
        <v>0</v>
      </c>
      <c r="O22" s="593">
        <f>+'Metas inversión 875'!S39</f>
        <v>0</v>
      </c>
      <c r="P22" s="562">
        <f>+'Metas inversión 875'!T39</f>
        <v>0</v>
      </c>
      <c r="Q22" s="562">
        <f>+'Metas inversión 875'!U39</f>
        <v>0</v>
      </c>
      <c r="R22" s="562">
        <f>+'Metas inversión 875'!V39</f>
        <v>0</v>
      </c>
      <c r="U22" s="501">
        <f>U21+X21+AD21+AG21+AM21</f>
        <v>228473689115</v>
      </c>
      <c r="V22" s="501">
        <f>V21+Y21+AE21+AH21+AN21</f>
        <v>130777610600</v>
      </c>
      <c r="AG22" s="594">
        <v>33456814000</v>
      </c>
      <c r="AH22" s="594">
        <v>26143050488</v>
      </c>
      <c r="AM22" s="594">
        <v>41846778000</v>
      </c>
      <c r="AN22" s="594">
        <v>21987115559</v>
      </c>
    </row>
    <row r="23" spans="13:24" ht="15" hidden="1">
      <c r="M23" s="562">
        <f aca="true" t="shared" si="3" ref="M23:R23">+M21-M22</f>
        <v>229233457000</v>
      </c>
      <c r="N23" s="593">
        <f t="shared" si="3"/>
        <v>228473689115</v>
      </c>
      <c r="O23" s="593">
        <f t="shared" si="3"/>
        <v>130777610600</v>
      </c>
      <c r="P23" s="593">
        <f t="shared" si="3"/>
        <v>37537082149</v>
      </c>
      <c r="Q23" s="593">
        <f t="shared" si="3"/>
        <v>69860706639</v>
      </c>
      <c r="R23" s="593">
        <f t="shared" si="3"/>
        <v>54953038485</v>
      </c>
      <c r="U23" s="501">
        <f>U24-U22</f>
        <v>0</v>
      </c>
      <c r="V23" s="501">
        <f>V24-V22</f>
        <v>0</v>
      </c>
      <c r="W23" s="501"/>
      <c r="X23" s="595"/>
    </row>
    <row r="24" spans="14:24" ht="15" hidden="1">
      <c r="N24" s="503"/>
      <c r="U24" s="596">
        <f>+U22-U23</f>
        <v>228023689115</v>
      </c>
      <c r="V24" s="596">
        <f>+V22-V23</f>
        <v>119981168442</v>
      </c>
      <c r="X24" s="501"/>
    </row>
    <row r="25" spans="14:21" ht="15" hidden="1">
      <c r="N25" s="504"/>
      <c r="U25" s="595"/>
    </row>
    <row r="26" ht="18.75" hidden="1">
      <c r="U26" s="594">
        <v>17395743115</v>
      </c>
    </row>
    <row r="27" ht="15" hidden="1">
      <c r="U27" s="597"/>
    </row>
    <row r="28" spans="14:21" ht="15">
      <c r="N28" s="504"/>
      <c r="U28" s="597"/>
    </row>
    <row r="29" spans="14:21" ht="15">
      <c r="N29" s="504"/>
      <c r="U29" s="597"/>
    </row>
    <row r="30" spans="14:21" ht="15">
      <c r="N30" s="504"/>
      <c r="U30" s="597"/>
    </row>
    <row r="31" ht="15">
      <c r="N31" s="504"/>
    </row>
    <row r="32" ht="15">
      <c r="N32" s="504"/>
    </row>
    <row r="33" ht="15">
      <c r="N33" s="504"/>
    </row>
  </sheetData>
  <sheetProtection password="C61F" sheet="1" objects="1" scenarios="1"/>
  <autoFilter ref="A16:AU20"/>
  <mergeCells count="31">
    <mergeCell ref="AM15:AO15"/>
    <mergeCell ref="AP15:AR15"/>
    <mergeCell ref="AS15:AU15"/>
    <mergeCell ref="U15:W15"/>
    <mergeCell ref="X15:Z15"/>
    <mergeCell ref="AA15:AC15"/>
    <mergeCell ref="AD15:AF15"/>
    <mergeCell ref="AG15:AI15"/>
    <mergeCell ref="AJ15:AL15"/>
    <mergeCell ref="K15:L15"/>
    <mergeCell ref="M15:N15"/>
    <mergeCell ref="O15:P15"/>
    <mergeCell ref="Q15:R15"/>
    <mergeCell ref="S15:S16"/>
    <mergeCell ref="T15:T16"/>
    <mergeCell ref="AB1:AE8"/>
    <mergeCell ref="AH1:AJ8"/>
    <mergeCell ref="AK1:AR8"/>
    <mergeCell ref="AS1:AV8"/>
    <mergeCell ref="AW1:AY8"/>
    <mergeCell ref="B15:B16"/>
    <mergeCell ref="C15:C16"/>
    <mergeCell ref="E15:E16"/>
    <mergeCell ref="F15:F16"/>
    <mergeCell ref="G15:I15"/>
    <mergeCell ref="A1:C8"/>
    <mergeCell ref="D1:I8"/>
    <mergeCell ref="J1:M8"/>
    <mergeCell ref="N1:O8"/>
    <mergeCell ref="P1:R8"/>
    <mergeCell ref="S1:AA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K1">
      <selection activeCell="AC7" sqref="AC7"/>
    </sheetView>
  </sheetViews>
  <sheetFormatPr defaultColWidth="11.421875" defaultRowHeight="15"/>
  <cols>
    <col min="1" max="1" width="11.421875" style="14" customWidth="1"/>
    <col min="2" max="2" width="16.8515625" style="10" customWidth="1"/>
    <col min="3" max="3" width="16.8515625" style="7" customWidth="1"/>
    <col min="4" max="4" width="16.8515625" style="10" customWidth="1"/>
    <col min="5" max="5" width="29.140625" style="7" customWidth="1"/>
    <col min="6" max="6" width="6.421875" style="10" customWidth="1"/>
    <col min="7" max="7" width="23.421875" style="13" customWidth="1"/>
    <col min="8" max="8" width="6.421875" style="10" customWidth="1"/>
    <col min="9" max="9" width="19.00390625" style="7" customWidth="1"/>
    <col min="10" max="10" width="9.8515625" style="10" customWidth="1"/>
    <col min="11" max="11" width="13.421875" style="11" customWidth="1"/>
    <col min="12" max="12" width="10.28125" style="10" customWidth="1"/>
    <col min="13" max="13" width="16.7109375" style="12" customWidth="1"/>
    <col min="14" max="14" width="9.140625" style="11" customWidth="1"/>
    <col min="15" max="15" width="37.421875" style="12" customWidth="1"/>
    <col min="16" max="16" width="7.00390625" style="11" customWidth="1"/>
    <col min="17" max="17" width="5.421875" style="69" customWidth="1"/>
    <col min="18" max="18" width="5.421875" style="11" customWidth="1"/>
    <col min="19" max="19" width="20.140625" style="6" customWidth="1"/>
    <col min="20" max="20" width="28.00390625" style="6" customWidth="1"/>
    <col min="21" max="21" width="11.7109375" style="11" customWidth="1"/>
    <col min="22" max="22" width="13.7109375" style="6"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9" customWidth="1"/>
    <col min="46" max="63" width="11.421875" style="6" customWidth="1"/>
    <col min="64" max="16384" width="11.421875" style="5" customWidth="1"/>
  </cols>
  <sheetData>
    <row r="1" spans="15:16" ht="15">
      <c r="O1" s="67"/>
      <c r="P1" s="68"/>
    </row>
    <row r="2" spans="1:26" ht="33.75">
      <c r="A2" s="166" t="s">
        <v>130</v>
      </c>
      <c r="B2" s="166"/>
      <c r="C2" s="166"/>
      <c r="D2" s="166"/>
      <c r="E2" s="166"/>
      <c r="F2" s="166"/>
      <c r="G2" s="166"/>
      <c r="H2" s="166"/>
      <c r="I2" s="166"/>
      <c r="J2" s="166"/>
      <c r="K2" s="166"/>
      <c r="L2" s="71"/>
      <c r="M2" s="70"/>
      <c r="N2" s="167" t="s">
        <v>102</v>
      </c>
      <c r="O2" s="167"/>
      <c r="P2" s="167"/>
      <c r="Q2" s="167"/>
      <c r="R2" s="167"/>
      <c r="S2" s="167"/>
      <c r="T2" s="167"/>
      <c r="U2" s="167"/>
      <c r="V2" s="167"/>
      <c r="W2" s="167"/>
      <c r="X2" s="167"/>
      <c r="Y2" s="167"/>
      <c r="Z2" s="167"/>
    </row>
    <row r="3" spans="15:16" ht="15">
      <c r="O3" s="67"/>
      <c r="P3" s="68"/>
    </row>
    <row r="4" spans="15:16" ht="15">
      <c r="O4" s="67"/>
      <c r="P4" s="68"/>
    </row>
    <row r="5" spans="1:42" ht="80.25" customHeight="1">
      <c r="A5" s="168" t="s">
        <v>103</v>
      </c>
      <c r="B5" s="170" t="s">
        <v>104</v>
      </c>
      <c r="C5" s="171"/>
      <c r="D5" s="172" t="s">
        <v>17</v>
      </c>
      <c r="E5" s="158"/>
      <c r="F5" s="157" t="s">
        <v>10</v>
      </c>
      <c r="G5" s="158"/>
      <c r="H5" s="157" t="s">
        <v>16</v>
      </c>
      <c r="I5" s="158"/>
      <c r="J5" s="157" t="s">
        <v>11</v>
      </c>
      <c r="K5" s="158"/>
      <c r="L5" s="157" t="s">
        <v>19</v>
      </c>
      <c r="M5" s="158"/>
      <c r="N5" s="164" t="s">
        <v>9</v>
      </c>
      <c r="O5" s="165"/>
      <c r="P5" s="160" t="s">
        <v>105</v>
      </c>
      <c r="Q5" s="160"/>
      <c r="R5" s="161"/>
      <c r="S5" s="152" t="s">
        <v>106</v>
      </c>
      <c r="T5" s="152" t="s">
        <v>7</v>
      </c>
      <c r="U5" s="162" t="s">
        <v>0</v>
      </c>
      <c r="V5" s="163"/>
      <c r="W5" s="159" t="s">
        <v>107</v>
      </c>
      <c r="X5" s="159"/>
      <c r="Y5" s="159" t="s">
        <v>108</v>
      </c>
      <c r="Z5" s="159"/>
      <c r="AA5" s="159" t="s">
        <v>109</v>
      </c>
      <c r="AB5" s="159"/>
      <c r="AC5" s="150" t="s">
        <v>110</v>
      </c>
      <c r="AD5" s="150" t="s">
        <v>111</v>
      </c>
      <c r="AE5" s="150" t="s">
        <v>112</v>
      </c>
      <c r="AF5" s="150" t="s">
        <v>113</v>
      </c>
      <c r="AG5" s="150" t="s">
        <v>2</v>
      </c>
      <c r="AK5" s="154" t="s">
        <v>114</v>
      </c>
      <c r="AL5" s="154"/>
      <c r="AM5" s="154" t="s">
        <v>115</v>
      </c>
      <c r="AN5" s="154"/>
      <c r="AO5" s="154" t="s">
        <v>109</v>
      </c>
      <c r="AP5" s="154"/>
    </row>
    <row r="6" spans="1:42" ht="30.75" customHeight="1">
      <c r="A6" s="169"/>
      <c r="B6" s="72" t="s">
        <v>14</v>
      </c>
      <c r="C6" s="72" t="s">
        <v>15</v>
      </c>
      <c r="D6" s="72" t="s">
        <v>14</v>
      </c>
      <c r="E6" s="72" t="s">
        <v>15</v>
      </c>
      <c r="F6" s="72" t="s">
        <v>14</v>
      </c>
      <c r="G6" s="73" t="s">
        <v>15</v>
      </c>
      <c r="H6" s="72" t="s">
        <v>14</v>
      </c>
      <c r="I6" s="72" t="s">
        <v>15</v>
      </c>
      <c r="J6" s="72" t="s">
        <v>14</v>
      </c>
      <c r="K6" s="72" t="s">
        <v>15</v>
      </c>
      <c r="L6" s="72" t="s">
        <v>14</v>
      </c>
      <c r="M6" s="73" t="s">
        <v>15</v>
      </c>
      <c r="N6" s="74" t="s">
        <v>12</v>
      </c>
      <c r="O6" s="75" t="s">
        <v>13</v>
      </c>
      <c r="P6" s="76" t="s">
        <v>4</v>
      </c>
      <c r="Q6" s="77" t="s">
        <v>5</v>
      </c>
      <c r="R6" s="66" t="s">
        <v>6</v>
      </c>
      <c r="S6" s="153"/>
      <c r="T6" s="153"/>
      <c r="U6" s="18" t="s">
        <v>116</v>
      </c>
      <c r="V6" s="18" t="s">
        <v>117</v>
      </c>
      <c r="W6" s="18" t="s">
        <v>118</v>
      </c>
      <c r="X6" s="18" t="s">
        <v>119</v>
      </c>
      <c r="Y6" s="18" t="s">
        <v>120</v>
      </c>
      <c r="Z6" s="18" t="s">
        <v>121</v>
      </c>
      <c r="AA6" s="18" t="s">
        <v>116</v>
      </c>
      <c r="AB6" s="18" t="s">
        <v>121</v>
      </c>
      <c r="AC6" s="151"/>
      <c r="AD6" s="151"/>
      <c r="AE6" s="151"/>
      <c r="AF6" s="151"/>
      <c r="AG6" s="151"/>
      <c r="AK6" s="78" t="s">
        <v>118</v>
      </c>
      <c r="AL6" s="78" t="s">
        <v>119</v>
      </c>
      <c r="AM6" s="78" t="s">
        <v>120</v>
      </c>
      <c r="AN6" s="78" t="s">
        <v>121</v>
      </c>
      <c r="AO6" s="78" t="s">
        <v>116</v>
      </c>
      <c r="AP6" s="78" t="s">
        <v>121</v>
      </c>
    </row>
    <row r="7" spans="1:45" s="89" customFormat="1" ht="176.25" customHeight="1">
      <c r="A7" s="79"/>
      <c r="B7" s="80" t="s">
        <v>122</v>
      </c>
      <c r="C7" s="81" t="s">
        <v>123</v>
      </c>
      <c r="D7" s="82">
        <v>8</v>
      </c>
      <c r="E7" s="83" t="s">
        <v>29</v>
      </c>
      <c r="F7" s="82">
        <v>8</v>
      </c>
      <c r="G7" s="83" t="s">
        <v>124</v>
      </c>
      <c r="H7" s="84">
        <v>3</v>
      </c>
      <c r="I7" s="83" t="s">
        <v>30</v>
      </c>
      <c r="J7" s="82">
        <v>886</v>
      </c>
      <c r="K7" s="83" t="s">
        <v>125</v>
      </c>
      <c r="L7" s="82">
        <v>7</v>
      </c>
      <c r="M7" s="83" t="s">
        <v>126</v>
      </c>
      <c r="N7" s="82">
        <v>4</v>
      </c>
      <c r="O7" s="83" t="s">
        <v>32</v>
      </c>
      <c r="P7" s="82"/>
      <c r="Q7" s="82" t="s">
        <v>28</v>
      </c>
      <c r="R7" s="82"/>
      <c r="S7" s="82">
        <v>0</v>
      </c>
      <c r="T7" s="83" t="s">
        <v>127</v>
      </c>
      <c r="U7" s="85">
        <v>0.15</v>
      </c>
      <c r="V7" s="86"/>
      <c r="W7" s="155"/>
      <c r="X7" s="155"/>
      <c r="Y7" s="155"/>
      <c r="Z7" s="155"/>
      <c r="AA7" s="155"/>
      <c r="AB7" s="155"/>
      <c r="AC7" s="87"/>
      <c r="AD7" s="88"/>
      <c r="AE7" s="88"/>
      <c r="AF7" s="87"/>
      <c r="AG7" s="87" t="s">
        <v>128</v>
      </c>
      <c r="AK7" s="90"/>
      <c r="AL7" s="90"/>
      <c r="AM7" s="90"/>
      <c r="AN7" s="90"/>
      <c r="AO7" s="90"/>
      <c r="AP7" s="90"/>
      <c r="AQ7" s="91"/>
      <c r="AR7" s="91"/>
      <c r="AS7" s="91"/>
    </row>
    <row r="8" spans="1:45" s="89" customFormat="1" ht="176.25" customHeight="1">
      <c r="A8" s="92"/>
      <c r="B8" s="80" t="s">
        <v>122</v>
      </c>
      <c r="C8" s="81" t="s">
        <v>123</v>
      </c>
      <c r="D8" s="80">
        <v>8</v>
      </c>
      <c r="E8" s="81" t="s">
        <v>29</v>
      </c>
      <c r="F8" s="80">
        <v>8</v>
      </c>
      <c r="G8" s="81" t="s">
        <v>124</v>
      </c>
      <c r="H8" s="80">
        <v>3</v>
      </c>
      <c r="I8" s="81" t="s">
        <v>30</v>
      </c>
      <c r="J8" s="80">
        <v>886</v>
      </c>
      <c r="K8" s="81" t="s">
        <v>125</v>
      </c>
      <c r="L8" s="80">
        <v>7</v>
      </c>
      <c r="M8" s="81" t="s">
        <v>126</v>
      </c>
      <c r="N8" s="80">
        <v>5</v>
      </c>
      <c r="O8" s="81" t="s">
        <v>33</v>
      </c>
      <c r="P8" s="93"/>
      <c r="Q8" s="82" t="s">
        <v>28</v>
      </c>
      <c r="R8" s="94"/>
      <c r="S8" s="82">
        <v>0</v>
      </c>
      <c r="T8" s="81" t="s">
        <v>129</v>
      </c>
      <c r="U8" s="95">
        <v>0.345</v>
      </c>
      <c r="V8" s="86"/>
      <c r="W8" s="156"/>
      <c r="X8" s="156"/>
      <c r="Y8" s="156"/>
      <c r="Z8" s="156"/>
      <c r="AA8" s="156"/>
      <c r="AB8" s="156"/>
      <c r="AC8" s="87"/>
      <c r="AD8" s="88"/>
      <c r="AE8" s="88"/>
      <c r="AF8" s="87"/>
      <c r="AG8" s="87" t="s">
        <v>128</v>
      </c>
      <c r="AK8" s="90"/>
      <c r="AL8" s="90"/>
      <c r="AM8" s="90"/>
      <c r="AN8" s="90"/>
      <c r="AO8" s="90"/>
      <c r="AP8" s="90"/>
      <c r="AQ8" s="91"/>
      <c r="AR8" s="91"/>
      <c r="AS8" s="91"/>
    </row>
    <row r="9" spans="1:45" s="100" customFormat="1" ht="15.75">
      <c r="A9" s="96"/>
      <c r="B9" s="96"/>
      <c r="C9" s="97"/>
      <c r="D9" s="96"/>
      <c r="E9" s="97"/>
      <c r="F9" s="96"/>
      <c r="G9" s="97"/>
      <c r="H9" s="96"/>
      <c r="I9" s="97"/>
      <c r="J9" s="96"/>
      <c r="K9" s="96"/>
      <c r="L9" s="96"/>
      <c r="M9" s="97"/>
      <c r="N9" s="96"/>
      <c r="O9" s="97"/>
      <c r="P9" s="96"/>
      <c r="Q9" s="98"/>
      <c r="R9" s="96"/>
      <c r="S9" s="97"/>
      <c r="T9" s="97"/>
      <c r="U9" s="96"/>
      <c r="V9" s="97"/>
      <c r="W9" s="99" t="e">
        <f>SUBTOTAL(9,#REF!)</f>
        <v>#REF!</v>
      </c>
      <c r="X9" s="99" t="e">
        <f>SUBTOTAL(9,#REF!)</f>
        <v>#REF!</v>
      </c>
      <c r="Y9" s="99" t="e">
        <f>SUBTOTAL(9,#REF!)</f>
        <v>#REF!</v>
      </c>
      <c r="Z9" s="99" t="e">
        <f>SUBTOTAL(9,#REF!)</f>
        <v>#REF!</v>
      </c>
      <c r="AA9" s="99" t="e">
        <f>SUBTOTAL(9,#REF!)</f>
        <v>#REF!</v>
      </c>
      <c r="AB9" s="99" t="e">
        <f>SUBTOTAL(9,#REF!)</f>
        <v>#REF!</v>
      </c>
      <c r="AC9" s="97"/>
      <c r="AD9" s="97"/>
      <c r="AE9" s="97"/>
      <c r="AF9" s="97"/>
      <c r="AG9" s="97"/>
      <c r="AQ9" s="101"/>
      <c r="AR9" s="101"/>
      <c r="AS9" s="101"/>
    </row>
    <row r="10" spans="1:63" s="109" customFormat="1" ht="15.75">
      <c r="A10" s="102"/>
      <c r="B10" s="103"/>
      <c r="C10" s="104"/>
      <c r="D10" s="103"/>
      <c r="E10" s="104"/>
      <c r="F10" s="103"/>
      <c r="G10" s="105"/>
      <c r="H10" s="103"/>
      <c r="I10" s="104"/>
      <c r="J10" s="103"/>
      <c r="K10" s="106"/>
      <c r="L10" s="103"/>
      <c r="M10" s="107"/>
      <c r="N10" s="106"/>
      <c r="O10" s="107"/>
      <c r="P10" s="106"/>
      <c r="Q10" s="106"/>
      <c r="R10" s="106"/>
      <c r="S10" s="108"/>
      <c r="T10" s="108"/>
      <c r="U10" s="106"/>
      <c r="V10" s="108"/>
      <c r="AQ10" s="110"/>
      <c r="AR10" s="110"/>
      <c r="AS10" s="110"/>
      <c r="AT10" s="108"/>
      <c r="AU10" s="108"/>
      <c r="AV10" s="108"/>
      <c r="AW10" s="108"/>
      <c r="AX10" s="108"/>
      <c r="AY10" s="108"/>
      <c r="AZ10" s="108"/>
      <c r="BA10" s="108"/>
      <c r="BB10" s="108"/>
      <c r="BC10" s="108"/>
      <c r="BD10" s="108"/>
      <c r="BE10" s="108"/>
      <c r="BF10" s="108"/>
      <c r="BG10" s="108"/>
      <c r="BH10" s="108"/>
      <c r="BI10" s="108"/>
      <c r="BJ10" s="108"/>
      <c r="BK10" s="108"/>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8" operator="notEqual" stopIfTrue="1">
      <formula>BC7</formula>
    </cfRule>
  </conditionalFormatting>
  <conditionalFormatting sqref="W9:Z9">
    <cfRule type="cellIs" priority="1" dxfId="9"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tabColor rgb="FF00B050"/>
  </sheetPr>
  <dimension ref="A1:V46"/>
  <sheetViews>
    <sheetView showGridLines="0" tabSelected="1" zoomScale="75" zoomScaleNormal="75" zoomScalePageLayoutView="0" workbookViewId="0" topLeftCell="K1">
      <selection activeCell="V41" sqref="V41"/>
    </sheetView>
  </sheetViews>
  <sheetFormatPr defaultColWidth="11.421875" defaultRowHeight="15" zeroHeight="1"/>
  <cols>
    <col min="1" max="1" width="9.421875" style="14" customWidth="1"/>
    <col min="2" max="2" width="18.421875" style="5"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4.140625" style="5" customWidth="1"/>
    <col min="11" max="11" width="8.7109375" style="14" customWidth="1"/>
    <col min="12" max="12" width="30.421875" style="5" customWidth="1"/>
    <col min="13" max="13" width="8.7109375" style="14" customWidth="1"/>
    <col min="14" max="14" width="38.00390625" style="5" customWidth="1"/>
    <col min="15" max="17" width="8.7109375" style="14" customWidth="1"/>
    <col min="18" max="18" width="25.57421875" style="5" customWidth="1"/>
    <col min="19" max="19" width="13.00390625" style="14" customWidth="1"/>
    <col min="20" max="20" width="11.421875" style="16" customWidth="1"/>
    <col min="21" max="22" width="63.7109375" style="5" customWidth="1"/>
    <col min="23" max="23" width="0" style="5" hidden="1" customWidth="1"/>
    <col min="24" max="16384" width="11.421875" style="5" customWidth="1"/>
  </cols>
  <sheetData>
    <row r="1" spans="14:17" ht="25.5">
      <c r="N1" s="2" t="s">
        <v>3</v>
      </c>
      <c r="O1" s="15"/>
      <c r="P1" s="15"/>
      <c r="Q1" s="15"/>
    </row>
    <row r="2" spans="1:22" ht="107.25" customHeight="1">
      <c r="A2" s="178" t="s">
        <v>17</v>
      </c>
      <c r="B2" s="174"/>
      <c r="C2" s="178" t="s">
        <v>10</v>
      </c>
      <c r="D2" s="174"/>
      <c r="E2" s="173" t="s">
        <v>16</v>
      </c>
      <c r="F2" s="174"/>
      <c r="G2" s="173" t="s">
        <v>11</v>
      </c>
      <c r="H2" s="174"/>
      <c r="I2" s="173" t="s">
        <v>19</v>
      </c>
      <c r="J2" s="174"/>
      <c r="K2" s="164" t="s">
        <v>9</v>
      </c>
      <c r="L2" s="165"/>
      <c r="M2" s="177" t="s">
        <v>8</v>
      </c>
      <c r="N2" s="161"/>
      <c r="O2" s="176" t="s">
        <v>18</v>
      </c>
      <c r="P2" s="160"/>
      <c r="Q2" s="161"/>
      <c r="R2" s="152" t="s">
        <v>7</v>
      </c>
      <c r="S2" s="159" t="s">
        <v>0</v>
      </c>
      <c r="T2" s="159"/>
      <c r="U2" s="150" t="s">
        <v>1</v>
      </c>
      <c r="V2" s="150" t="s">
        <v>2</v>
      </c>
    </row>
    <row r="3" spans="1:22" ht="28.5" customHeight="1">
      <c r="A3" s="1" t="s">
        <v>14</v>
      </c>
      <c r="B3" s="1" t="s">
        <v>15</v>
      </c>
      <c r="C3" s="1" t="s">
        <v>14</v>
      </c>
      <c r="D3" s="1" t="s">
        <v>15</v>
      </c>
      <c r="E3" s="1" t="s">
        <v>14</v>
      </c>
      <c r="F3" s="1" t="s">
        <v>15</v>
      </c>
      <c r="G3" s="1" t="s">
        <v>14</v>
      </c>
      <c r="H3" s="1" t="s">
        <v>15</v>
      </c>
      <c r="I3" s="1" t="s">
        <v>14</v>
      </c>
      <c r="J3" s="1" t="s">
        <v>15</v>
      </c>
      <c r="K3" s="8" t="s">
        <v>12</v>
      </c>
      <c r="L3" s="8" t="s">
        <v>13</v>
      </c>
      <c r="M3" s="8" t="s">
        <v>12</v>
      </c>
      <c r="N3" s="8" t="s">
        <v>13</v>
      </c>
      <c r="O3" s="4" t="s">
        <v>4</v>
      </c>
      <c r="P3" s="4" t="s">
        <v>5</v>
      </c>
      <c r="Q3" s="4" t="s">
        <v>6</v>
      </c>
      <c r="R3" s="175"/>
      <c r="S3" s="3" t="s">
        <v>71</v>
      </c>
      <c r="T3" s="18" t="s">
        <v>72</v>
      </c>
      <c r="U3" s="151"/>
      <c r="V3" s="151"/>
    </row>
    <row r="4" spans="1:22" s="30" customFormat="1" ht="86.25" customHeight="1" hidden="1">
      <c r="A4" s="20">
        <v>1</v>
      </c>
      <c r="B4" s="21" t="s">
        <v>20</v>
      </c>
      <c r="C4" s="20">
        <v>1</v>
      </c>
      <c r="D4" s="21" t="s">
        <v>21</v>
      </c>
      <c r="E4" s="20">
        <v>1</v>
      </c>
      <c r="F4" s="21" t="s">
        <v>22</v>
      </c>
      <c r="G4" s="20">
        <v>874</v>
      </c>
      <c r="H4" s="21" t="s">
        <v>23</v>
      </c>
      <c r="I4" s="20">
        <v>2</v>
      </c>
      <c r="J4" s="21" t="s">
        <v>34</v>
      </c>
      <c r="K4" s="20">
        <v>1</v>
      </c>
      <c r="L4" s="21" t="s">
        <v>35</v>
      </c>
      <c r="M4" s="20">
        <v>1</v>
      </c>
      <c r="N4" s="21" t="s">
        <v>40</v>
      </c>
      <c r="O4" s="20" t="s">
        <v>31</v>
      </c>
      <c r="P4" s="20"/>
      <c r="Q4" s="20"/>
      <c r="R4" s="21" t="s">
        <v>54</v>
      </c>
      <c r="S4" s="47">
        <v>1</v>
      </c>
      <c r="T4" s="53"/>
      <c r="U4" s="54"/>
      <c r="V4" s="54"/>
    </row>
    <row r="5" spans="1:22" s="30" customFormat="1" ht="86.25" customHeight="1" hidden="1">
      <c r="A5" s="20">
        <v>1</v>
      </c>
      <c r="B5" s="21" t="s">
        <v>20</v>
      </c>
      <c r="C5" s="20">
        <v>1</v>
      </c>
      <c r="D5" s="21" t="s">
        <v>21</v>
      </c>
      <c r="E5" s="20">
        <v>1</v>
      </c>
      <c r="F5" s="21" t="s">
        <v>22</v>
      </c>
      <c r="G5" s="20">
        <v>874</v>
      </c>
      <c r="H5" s="21" t="s">
        <v>23</v>
      </c>
      <c r="I5" s="20">
        <v>2</v>
      </c>
      <c r="J5" s="21" t="s">
        <v>34</v>
      </c>
      <c r="K5" s="20">
        <v>1</v>
      </c>
      <c r="L5" s="21" t="s">
        <v>35</v>
      </c>
      <c r="M5" s="20">
        <v>2</v>
      </c>
      <c r="N5" s="21" t="s">
        <v>41</v>
      </c>
      <c r="O5" s="20" t="s">
        <v>31</v>
      </c>
      <c r="P5" s="20"/>
      <c r="Q5" s="20"/>
      <c r="R5" s="31" t="s">
        <v>55</v>
      </c>
      <c r="S5" s="48">
        <v>44806</v>
      </c>
      <c r="T5" s="55"/>
      <c r="U5" s="54"/>
      <c r="V5" s="54"/>
    </row>
    <row r="6" spans="1:22" s="30" customFormat="1" ht="86.25" customHeight="1" hidden="1">
      <c r="A6" s="20">
        <v>1</v>
      </c>
      <c r="B6" s="21" t="s">
        <v>20</v>
      </c>
      <c r="C6" s="20">
        <v>1</v>
      </c>
      <c r="D6" s="21" t="s">
        <v>21</v>
      </c>
      <c r="E6" s="20">
        <v>1</v>
      </c>
      <c r="F6" s="21" t="s">
        <v>22</v>
      </c>
      <c r="G6" s="20">
        <v>874</v>
      </c>
      <c r="H6" s="21" t="s">
        <v>23</v>
      </c>
      <c r="I6" s="20">
        <v>2</v>
      </c>
      <c r="J6" s="21" t="s">
        <v>34</v>
      </c>
      <c r="K6" s="20">
        <v>1</v>
      </c>
      <c r="L6" s="21" t="s">
        <v>35</v>
      </c>
      <c r="M6" s="20">
        <v>3</v>
      </c>
      <c r="N6" s="21" t="s">
        <v>42</v>
      </c>
      <c r="O6" s="20" t="s">
        <v>31</v>
      </c>
      <c r="P6" s="20"/>
      <c r="Q6" s="20"/>
      <c r="R6" s="21" t="s">
        <v>56</v>
      </c>
      <c r="S6" s="48">
        <v>316422</v>
      </c>
      <c r="T6" s="55"/>
      <c r="U6" s="54"/>
      <c r="V6" s="54"/>
    </row>
    <row r="7" spans="1:22" s="30" customFormat="1" ht="86.25" customHeight="1" hidden="1">
      <c r="A7" s="20">
        <v>1</v>
      </c>
      <c r="B7" s="21" t="s">
        <v>20</v>
      </c>
      <c r="C7" s="20">
        <v>1</v>
      </c>
      <c r="D7" s="21" t="s">
        <v>21</v>
      </c>
      <c r="E7" s="20">
        <v>1</v>
      </c>
      <c r="F7" s="21" t="s">
        <v>22</v>
      </c>
      <c r="G7" s="20">
        <v>874</v>
      </c>
      <c r="H7" s="21" t="s">
        <v>23</v>
      </c>
      <c r="I7" s="20">
        <v>2</v>
      </c>
      <c r="J7" s="21" t="s">
        <v>34</v>
      </c>
      <c r="K7" s="20">
        <v>1</v>
      </c>
      <c r="L7" s="21" t="s">
        <v>35</v>
      </c>
      <c r="M7" s="20">
        <v>4</v>
      </c>
      <c r="N7" s="21" t="s">
        <v>43</v>
      </c>
      <c r="O7" s="20" t="s">
        <v>31</v>
      </c>
      <c r="P7" s="20"/>
      <c r="Q7" s="20"/>
      <c r="R7" s="21" t="s">
        <v>57</v>
      </c>
      <c r="S7" s="41">
        <v>1</v>
      </c>
      <c r="T7" s="56"/>
      <c r="U7" s="54"/>
      <c r="V7" s="54"/>
    </row>
    <row r="8" spans="1:22" s="30" customFormat="1" ht="86.25" customHeight="1" hidden="1">
      <c r="A8" s="20">
        <v>1</v>
      </c>
      <c r="B8" s="21" t="s">
        <v>20</v>
      </c>
      <c r="C8" s="20">
        <v>1</v>
      </c>
      <c r="D8" s="21" t="s">
        <v>21</v>
      </c>
      <c r="E8" s="20">
        <v>1</v>
      </c>
      <c r="F8" s="21" t="s">
        <v>22</v>
      </c>
      <c r="G8" s="20">
        <v>874</v>
      </c>
      <c r="H8" s="21" t="s">
        <v>23</v>
      </c>
      <c r="I8" s="20">
        <v>2</v>
      </c>
      <c r="J8" s="21" t="s">
        <v>34</v>
      </c>
      <c r="K8" s="20">
        <v>1</v>
      </c>
      <c r="L8" s="21" t="s">
        <v>35</v>
      </c>
      <c r="M8" s="20">
        <v>5</v>
      </c>
      <c r="N8" s="21" t="s">
        <v>44</v>
      </c>
      <c r="O8" s="20" t="s">
        <v>31</v>
      </c>
      <c r="P8" s="20"/>
      <c r="Q8" s="20"/>
      <c r="R8" s="21" t="s">
        <v>58</v>
      </c>
      <c r="S8" s="41">
        <v>1</v>
      </c>
      <c r="T8" s="56"/>
      <c r="U8" s="54"/>
      <c r="V8" s="54"/>
    </row>
    <row r="9" spans="1:22" s="30" customFormat="1" ht="86.25" customHeight="1">
      <c r="A9" s="20">
        <v>1</v>
      </c>
      <c r="B9" s="21" t="s">
        <v>20</v>
      </c>
      <c r="C9" s="20">
        <v>1</v>
      </c>
      <c r="D9" s="21" t="s">
        <v>21</v>
      </c>
      <c r="E9" s="20">
        <v>1</v>
      </c>
      <c r="F9" s="21" t="s">
        <v>22</v>
      </c>
      <c r="G9" s="20">
        <v>874</v>
      </c>
      <c r="H9" s="21" t="s">
        <v>23</v>
      </c>
      <c r="I9" s="20">
        <v>2</v>
      </c>
      <c r="J9" s="21" t="s">
        <v>34</v>
      </c>
      <c r="K9" s="20">
        <v>1</v>
      </c>
      <c r="L9" s="21" t="s">
        <v>35</v>
      </c>
      <c r="M9" s="20">
        <v>6</v>
      </c>
      <c r="N9" s="21" t="s">
        <v>45</v>
      </c>
      <c r="O9" s="20"/>
      <c r="P9" s="20"/>
      <c r="Q9" s="20" t="s">
        <v>31</v>
      </c>
      <c r="R9" s="21" t="s">
        <v>59</v>
      </c>
      <c r="S9" s="49">
        <v>0.75</v>
      </c>
      <c r="T9" s="56">
        <v>0.74</v>
      </c>
      <c r="U9" s="146" t="s">
        <v>136</v>
      </c>
      <c r="V9" s="146" t="s">
        <v>135</v>
      </c>
    </row>
    <row r="10" spans="1:22" s="30" customFormat="1" ht="86.25" customHeight="1">
      <c r="A10" s="20">
        <v>1</v>
      </c>
      <c r="B10" s="46" t="s">
        <v>73</v>
      </c>
      <c r="C10" s="20">
        <v>1</v>
      </c>
      <c r="D10" s="21" t="s">
        <v>21</v>
      </c>
      <c r="E10" s="20">
        <v>1</v>
      </c>
      <c r="F10" s="21" t="s">
        <v>22</v>
      </c>
      <c r="G10" s="20">
        <v>874</v>
      </c>
      <c r="H10" s="21" t="s">
        <v>23</v>
      </c>
      <c r="I10" s="20">
        <v>1</v>
      </c>
      <c r="J10" s="21" t="s">
        <v>24</v>
      </c>
      <c r="K10" s="20">
        <v>1</v>
      </c>
      <c r="L10" s="21" t="s">
        <v>35</v>
      </c>
      <c r="M10" s="20">
        <v>7</v>
      </c>
      <c r="N10" s="21" t="s">
        <v>74</v>
      </c>
      <c r="O10" s="20"/>
      <c r="P10" s="20"/>
      <c r="Q10" s="20" t="s">
        <v>31</v>
      </c>
      <c r="R10" s="23" t="s">
        <v>75</v>
      </c>
      <c r="S10" s="44">
        <v>1</v>
      </c>
      <c r="T10" s="147">
        <v>1</v>
      </c>
      <c r="U10" s="148" t="s">
        <v>137</v>
      </c>
      <c r="V10" s="148" t="s">
        <v>138</v>
      </c>
    </row>
    <row r="11" spans="1:22" s="30" customFormat="1" ht="86.25" customHeight="1">
      <c r="A11" s="20">
        <v>1</v>
      </c>
      <c r="B11" s="46" t="s">
        <v>73</v>
      </c>
      <c r="C11" s="20">
        <v>1</v>
      </c>
      <c r="D11" s="21" t="s">
        <v>21</v>
      </c>
      <c r="E11" s="20">
        <v>1</v>
      </c>
      <c r="F11" s="21" t="s">
        <v>22</v>
      </c>
      <c r="G11" s="20">
        <v>874</v>
      </c>
      <c r="H11" s="21" t="s">
        <v>23</v>
      </c>
      <c r="I11" s="20">
        <v>1</v>
      </c>
      <c r="J11" s="21" t="s">
        <v>24</v>
      </c>
      <c r="K11" s="20">
        <v>1</v>
      </c>
      <c r="L11" s="21" t="s">
        <v>35</v>
      </c>
      <c r="M11" s="20">
        <v>8</v>
      </c>
      <c r="N11" s="21" t="s">
        <v>76</v>
      </c>
      <c r="O11" s="20"/>
      <c r="P11" s="20"/>
      <c r="Q11" s="20" t="s">
        <v>31</v>
      </c>
      <c r="R11" s="21" t="s">
        <v>77</v>
      </c>
      <c r="S11" s="44">
        <v>1</v>
      </c>
      <c r="T11" s="147">
        <v>1</v>
      </c>
      <c r="U11" s="148" t="s">
        <v>139</v>
      </c>
      <c r="V11" s="148" t="s">
        <v>140</v>
      </c>
    </row>
    <row r="12" spans="1:22" s="30" customFormat="1" ht="86.25" customHeight="1">
      <c r="A12" s="20">
        <v>1</v>
      </c>
      <c r="B12" s="46" t="s">
        <v>73</v>
      </c>
      <c r="C12" s="20">
        <v>1</v>
      </c>
      <c r="D12" s="21" t="s">
        <v>21</v>
      </c>
      <c r="E12" s="20">
        <v>1</v>
      </c>
      <c r="F12" s="21" t="s">
        <v>22</v>
      </c>
      <c r="G12" s="20">
        <v>874</v>
      </c>
      <c r="H12" s="21" t="s">
        <v>23</v>
      </c>
      <c r="I12" s="20">
        <v>1</v>
      </c>
      <c r="J12" s="21" t="s">
        <v>24</v>
      </c>
      <c r="K12" s="20">
        <v>1</v>
      </c>
      <c r="L12" s="21" t="s">
        <v>35</v>
      </c>
      <c r="M12" s="20">
        <v>9</v>
      </c>
      <c r="N12" s="21" t="s">
        <v>78</v>
      </c>
      <c r="O12" s="20"/>
      <c r="P12" s="20"/>
      <c r="Q12" s="20" t="s">
        <v>31</v>
      </c>
      <c r="R12" s="23" t="s">
        <v>79</v>
      </c>
      <c r="S12" s="44">
        <v>0.8</v>
      </c>
      <c r="T12" s="64">
        <v>0.8</v>
      </c>
      <c r="U12" s="148" t="s">
        <v>141</v>
      </c>
      <c r="V12" s="148" t="s">
        <v>142</v>
      </c>
    </row>
    <row r="13" spans="1:22" s="17" customFormat="1" ht="15" customHeight="1">
      <c r="A13" s="28"/>
      <c r="B13" s="29"/>
      <c r="C13" s="28"/>
      <c r="D13" s="29"/>
      <c r="E13" s="28"/>
      <c r="F13" s="29"/>
      <c r="G13" s="28"/>
      <c r="H13" s="29"/>
      <c r="I13" s="28"/>
      <c r="J13" s="29"/>
      <c r="K13" s="28"/>
      <c r="L13" s="29"/>
      <c r="M13" s="28"/>
      <c r="N13" s="29"/>
      <c r="O13" s="28"/>
      <c r="P13" s="28"/>
      <c r="Q13" s="28"/>
      <c r="R13" s="29"/>
      <c r="S13" s="43"/>
      <c r="T13" s="57"/>
      <c r="U13" s="58"/>
      <c r="V13" s="58"/>
    </row>
    <row r="14" spans="1:22" s="30" customFormat="1" ht="102" customHeight="1" hidden="1">
      <c r="A14" s="20">
        <v>1</v>
      </c>
      <c r="B14" s="21" t="s">
        <v>20</v>
      </c>
      <c r="C14" s="20">
        <v>1</v>
      </c>
      <c r="D14" s="21" t="s">
        <v>21</v>
      </c>
      <c r="E14" s="20">
        <v>1</v>
      </c>
      <c r="F14" s="21" t="s">
        <v>22</v>
      </c>
      <c r="G14" s="20">
        <v>874</v>
      </c>
      <c r="H14" s="21" t="s">
        <v>23</v>
      </c>
      <c r="I14" s="20">
        <v>2</v>
      </c>
      <c r="J14" s="21" t="s">
        <v>34</v>
      </c>
      <c r="K14" s="20">
        <v>2</v>
      </c>
      <c r="L14" s="21" t="s">
        <v>36</v>
      </c>
      <c r="M14" s="20">
        <v>1</v>
      </c>
      <c r="N14" s="21" t="s">
        <v>46</v>
      </c>
      <c r="O14" s="20" t="s">
        <v>31</v>
      </c>
      <c r="P14" s="20"/>
      <c r="Q14" s="20"/>
      <c r="R14" s="21" t="s">
        <v>60</v>
      </c>
      <c r="S14" s="34">
        <v>0</v>
      </c>
      <c r="T14" s="56"/>
      <c r="U14" s="54"/>
      <c r="V14" s="54"/>
    </row>
    <row r="15" spans="1:22" s="30" customFormat="1" ht="102" customHeight="1" hidden="1">
      <c r="A15" s="20">
        <v>1</v>
      </c>
      <c r="B15" s="21" t="s">
        <v>20</v>
      </c>
      <c r="C15" s="20">
        <v>1</v>
      </c>
      <c r="D15" s="21" t="s">
        <v>21</v>
      </c>
      <c r="E15" s="20">
        <v>1</v>
      </c>
      <c r="F15" s="21" t="s">
        <v>22</v>
      </c>
      <c r="G15" s="20">
        <v>874</v>
      </c>
      <c r="H15" s="21" t="s">
        <v>23</v>
      </c>
      <c r="I15" s="20">
        <v>2</v>
      </c>
      <c r="J15" s="21" t="s">
        <v>34</v>
      </c>
      <c r="K15" s="20">
        <v>2</v>
      </c>
      <c r="L15" s="21" t="s">
        <v>36</v>
      </c>
      <c r="M15" s="20">
        <v>2</v>
      </c>
      <c r="N15" s="21" t="s">
        <v>47</v>
      </c>
      <c r="O15" s="20" t="s">
        <v>31</v>
      </c>
      <c r="P15" s="20"/>
      <c r="Q15" s="20"/>
      <c r="R15" s="21" t="s">
        <v>61</v>
      </c>
      <c r="S15" s="65">
        <v>1</v>
      </c>
      <c r="T15" s="56"/>
      <c r="U15" s="54"/>
      <c r="V15" s="54"/>
    </row>
    <row r="16" spans="1:22" s="17" customFormat="1" ht="15" customHeight="1" hidden="1">
      <c r="A16" s="28"/>
      <c r="B16" s="29"/>
      <c r="C16" s="28"/>
      <c r="D16" s="29"/>
      <c r="E16" s="28"/>
      <c r="F16" s="29"/>
      <c r="G16" s="28"/>
      <c r="H16" s="29"/>
      <c r="I16" s="28"/>
      <c r="J16" s="29"/>
      <c r="K16" s="28"/>
      <c r="L16" s="29"/>
      <c r="M16" s="28"/>
      <c r="N16" s="29"/>
      <c r="O16" s="28"/>
      <c r="P16" s="28"/>
      <c r="Q16" s="28"/>
      <c r="R16" s="29"/>
      <c r="S16" s="43"/>
      <c r="T16" s="57"/>
      <c r="U16" s="58"/>
      <c r="V16" s="58"/>
    </row>
    <row r="17" spans="1:22" s="30" customFormat="1" ht="105" customHeight="1" hidden="1">
      <c r="A17" s="20">
        <v>1</v>
      </c>
      <c r="B17" s="21" t="s">
        <v>20</v>
      </c>
      <c r="C17" s="20">
        <v>1</v>
      </c>
      <c r="D17" s="21" t="s">
        <v>21</v>
      </c>
      <c r="E17" s="20">
        <v>1</v>
      </c>
      <c r="F17" s="21" t="s">
        <v>22</v>
      </c>
      <c r="G17" s="20">
        <v>874</v>
      </c>
      <c r="H17" s="21" t="s">
        <v>23</v>
      </c>
      <c r="I17" s="20">
        <v>1</v>
      </c>
      <c r="J17" s="21" t="s">
        <v>24</v>
      </c>
      <c r="K17" s="20">
        <v>3</v>
      </c>
      <c r="L17" s="21" t="s">
        <v>25</v>
      </c>
      <c r="M17" s="20">
        <v>1</v>
      </c>
      <c r="N17" s="21" t="s">
        <v>48</v>
      </c>
      <c r="O17" s="20" t="s">
        <v>31</v>
      </c>
      <c r="P17" s="20"/>
      <c r="Q17" s="20"/>
      <c r="R17" s="21" t="s">
        <v>62</v>
      </c>
      <c r="S17" s="42">
        <v>1</v>
      </c>
      <c r="T17" s="56"/>
      <c r="U17" s="54"/>
      <c r="V17" s="54"/>
    </row>
    <row r="18" spans="1:22" s="30" customFormat="1" ht="105" customHeight="1" hidden="1">
      <c r="A18" s="20">
        <v>1</v>
      </c>
      <c r="B18" s="21" t="s">
        <v>20</v>
      </c>
      <c r="C18" s="20">
        <v>1</v>
      </c>
      <c r="D18" s="21" t="s">
        <v>21</v>
      </c>
      <c r="E18" s="20">
        <v>1</v>
      </c>
      <c r="F18" s="21" t="s">
        <v>22</v>
      </c>
      <c r="G18" s="20">
        <v>874</v>
      </c>
      <c r="H18" s="21" t="s">
        <v>23</v>
      </c>
      <c r="I18" s="20">
        <v>1</v>
      </c>
      <c r="J18" s="21" t="s">
        <v>24</v>
      </c>
      <c r="K18" s="20">
        <v>3</v>
      </c>
      <c r="L18" s="21" t="s">
        <v>25</v>
      </c>
      <c r="M18" s="20">
        <v>2</v>
      </c>
      <c r="N18" s="21" t="s">
        <v>49</v>
      </c>
      <c r="O18" s="20" t="s">
        <v>31</v>
      </c>
      <c r="P18" s="20"/>
      <c r="Q18" s="20"/>
      <c r="R18" s="21" t="s">
        <v>58</v>
      </c>
      <c r="S18" s="42">
        <v>1</v>
      </c>
      <c r="T18" s="56"/>
      <c r="U18" s="54"/>
      <c r="V18" s="54"/>
    </row>
    <row r="19" spans="1:22" s="30" customFormat="1" ht="105" customHeight="1" hidden="1">
      <c r="A19" s="20">
        <v>1</v>
      </c>
      <c r="B19" s="21" t="s">
        <v>20</v>
      </c>
      <c r="C19" s="20">
        <v>1</v>
      </c>
      <c r="D19" s="21" t="s">
        <v>21</v>
      </c>
      <c r="E19" s="20">
        <v>1</v>
      </c>
      <c r="F19" s="21" t="s">
        <v>22</v>
      </c>
      <c r="G19" s="20">
        <v>874</v>
      </c>
      <c r="H19" s="21" t="s">
        <v>23</v>
      </c>
      <c r="I19" s="20">
        <v>1</v>
      </c>
      <c r="J19" s="21" t="s">
        <v>24</v>
      </c>
      <c r="K19" s="20">
        <v>3</v>
      </c>
      <c r="L19" s="21" t="s">
        <v>25</v>
      </c>
      <c r="M19" s="20">
        <v>3</v>
      </c>
      <c r="N19" s="21" t="s">
        <v>50</v>
      </c>
      <c r="O19" s="20" t="s">
        <v>31</v>
      </c>
      <c r="P19" s="20"/>
      <c r="Q19" s="20"/>
      <c r="R19" s="21" t="s">
        <v>63</v>
      </c>
      <c r="S19" s="42">
        <v>1</v>
      </c>
      <c r="T19" s="56"/>
      <c r="U19" s="54"/>
      <c r="V19" s="54"/>
    </row>
    <row r="20" spans="1:22" s="17" customFormat="1" ht="15" customHeight="1" hidden="1">
      <c r="A20" s="28"/>
      <c r="B20" s="29"/>
      <c r="C20" s="28"/>
      <c r="D20" s="29"/>
      <c r="E20" s="28"/>
      <c r="F20" s="29"/>
      <c r="G20" s="28"/>
      <c r="H20" s="29"/>
      <c r="I20" s="28"/>
      <c r="J20" s="29"/>
      <c r="K20" s="28"/>
      <c r="L20" s="29"/>
      <c r="M20" s="28"/>
      <c r="N20" s="29"/>
      <c r="O20" s="28"/>
      <c r="P20" s="28"/>
      <c r="Q20" s="28"/>
      <c r="R20" s="29"/>
      <c r="S20" s="43"/>
      <c r="T20" s="59"/>
      <c r="U20" s="58"/>
      <c r="V20" s="58"/>
    </row>
    <row r="21" spans="1:22" s="30" customFormat="1" ht="113.25" customHeight="1" hidden="1">
      <c r="A21" s="20">
        <v>1</v>
      </c>
      <c r="B21" s="21" t="s">
        <v>20</v>
      </c>
      <c r="C21" s="20">
        <v>3</v>
      </c>
      <c r="D21" s="21" t="s">
        <v>37</v>
      </c>
      <c r="E21" s="20">
        <v>1</v>
      </c>
      <c r="F21" s="21" t="s">
        <v>22</v>
      </c>
      <c r="G21" s="20">
        <v>874</v>
      </c>
      <c r="H21" s="21" t="s">
        <v>23</v>
      </c>
      <c r="I21" s="20">
        <v>2</v>
      </c>
      <c r="J21" s="21" t="s">
        <v>34</v>
      </c>
      <c r="K21" s="20">
        <v>4</v>
      </c>
      <c r="L21" s="21" t="s">
        <v>38</v>
      </c>
      <c r="M21" s="20">
        <v>1</v>
      </c>
      <c r="N21" s="21" t="s">
        <v>51</v>
      </c>
      <c r="O21" s="20" t="s">
        <v>31</v>
      </c>
      <c r="P21" s="20"/>
      <c r="Q21" s="20"/>
      <c r="R21" s="21" t="s">
        <v>58</v>
      </c>
      <c r="S21" s="42">
        <v>1</v>
      </c>
      <c r="T21" s="56"/>
      <c r="U21" s="54"/>
      <c r="V21" s="54"/>
    </row>
    <row r="22" spans="1:22" s="30" customFormat="1" ht="113.25" customHeight="1" hidden="1">
      <c r="A22" s="20">
        <v>1</v>
      </c>
      <c r="B22" s="21" t="s">
        <v>20</v>
      </c>
      <c r="C22" s="20">
        <v>3</v>
      </c>
      <c r="D22" s="21" t="s">
        <v>37</v>
      </c>
      <c r="E22" s="20">
        <v>1</v>
      </c>
      <c r="F22" s="21" t="s">
        <v>22</v>
      </c>
      <c r="G22" s="20">
        <v>874</v>
      </c>
      <c r="H22" s="21" t="s">
        <v>23</v>
      </c>
      <c r="I22" s="20">
        <v>2</v>
      </c>
      <c r="J22" s="21" t="s">
        <v>34</v>
      </c>
      <c r="K22" s="20">
        <v>4</v>
      </c>
      <c r="L22" s="21" t="s">
        <v>38</v>
      </c>
      <c r="M22" s="20">
        <v>2</v>
      </c>
      <c r="N22" s="21" t="s">
        <v>52</v>
      </c>
      <c r="O22" s="20" t="s">
        <v>31</v>
      </c>
      <c r="P22" s="20"/>
      <c r="Q22" s="20"/>
      <c r="R22" s="50" t="s">
        <v>64</v>
      </c>
      <c r="S22" s="42">
        <v>0.75</v>
      </c>
      <c r="T22" s="56"/>
      <c r="U22" s="54"/>
      <c r="V22" s="54"/>
    </row>
    <row r="23" spans="1:22" s="52" customFormat="1" ht="15" customHeight="1" hidden="1">
      <c r="A23" s="28"/>
      <c r="B23" s="29"/>
      <c r="C23" s="28"/>
      <c r="D23" s="29"/>
      <c r="E23" s="28"/>
      <c r="F23" s="29"/>
      <c r="G23" s="28"/>
      <c r="H23" s="29"/>
      <c r="I23" s="28"/>
      <c r="J23" s="29"/>
      <c r="K23" s="28"/>
      <c r="L23" s="29"/>
      <c r="M23" s="28"/>
      <c r="N23" s="29"/>
      <c r="O23" s="28"/>
      <c r="P23" s="28"/>
      <c r="Q23" s="28"/>
      <c r="R23" s="29"/>
      <c r="S23" s="43"/>
      <c r="T23" s="57"/>
      <c r="U23" s="58"/>
      <c r="V23" s="58"/>
    </row>
    <row r="24" spans="1:22" s="30" customFormat="1" ht="140.25" customHeight="1" hidden="1">
      <c r="A24" s="20">
        <v>1</v>
      </c>
      <c r="B24" s="21" t="s">
        <v>20</v>
      </c>
      <c r="C24" s="20">
        <v>3</v>
      </c>
      <c r="D24" s="21" t="s">
        <v>37</v>
      </c>
      <c r="E24" s="20">
        <v>1</v>
      </c>
      <c r="F24" s="21" t="s">
        <v>22</v>
      </c>
      <c r="G24" s="20">
        <v>874</v>
      </c>
      <c r="H24" s="21" t="s">
        <v>23</v>
      </c>
      <c r="I24" s="20">
        <v>2</v>
      </c>
      <c r="J24" s="21" t="s">
        <v>34</v>
      </c>
      <c r="K24" s="20">
        <v>5</v>
      </c>
      <c r="L24" s="21" t="s">
        <v>39</v>
      </c>
      <c r="M24" s="20">
        <v>1</v>
      </c>
      <c r="N24" s="21" t="s">
        <v>53</v>
      </c>
      <c r="O24" s="20" t="s">
        <v>31</v>
      </c>
      <c r="P24" s="20"/>
      <c r="Q24" s="20"/>
      <c r="R24" s="46" t="s">
        <v>65</v>
      </c>
      <c r="S24" s="19">
        <v>2</v>
      </c>
      <c r="T24" s="60"/>
      <c r="U24" s="54"/>
      <c r="V24" s="54"/>
    </row>
    <row r="25" spans="1:22" s="30" customFormat="1" ht="16.5" customHeight="1">
      <c r="A25" s="35"/>
      <c r="B25" s="36"/>
      <c r="C25" s="35"/>
      <c r="D25" s="36"/>
      <c r="E25" s="35"/>
      <c r="F25" s="36"/>
      <c r="G25" s="37"/>
      <c r="H25" s="38"/>
      <c r="I25" s="35"/>
      <c r="J25" s="36"/>
      <c r="K25" s="37"/>
      <c r="L25" s="36"/>
      <c r="M25" s="37"/>
      <c r="N25" s="36"/>
      <c r="O25" s="35"/>
      <c r="P25" s="35"/>
      <c r="Q25" s="35"/>
      <c r="R25" s="36"/>
      <c r="S25" s="45"/>
      <c r="T25" s="61"/>
      <c r="U25" s="62"/>
      <c r="V25" s="62"/>
    </row>
    <row r="26" spans="1:22" s="30" customFormat="1" ht="105" customHeight="1" hidden="1">
      <c r="A26" s="20">
        <v>1</v>
      </c>
      <c r="B26" s="21" t="s">
        <v>20</v>
      </c>
      <c r="C26" s="20">
        <v>1</v>
      </c>
      <c r="D26" s="21" t="s">
        <v>21</v>
      </c>
      <c r="E26" s="20">
        <v>1</v>
      </c>
      <c r="F26" s="21" t="s">
        <v>22</v>
      </c>
      <c r="G26" s="22">
        <v>875</v>
      </c>
      <c r="H26" s="23" t="s">
        <v>26</v>
      </c>
      <c r="I26" s="20">
        <v>1</v>
      </c>
      <c r="J26" s="21" t="s">
        <v>24</v>
      </c>
      <c r="K26" s="22">
        <v>6</v>
      </c>
      <c r="L26" s="21" t="s">
        <v>27</v>
      </c>
      <c r="M26" s="39">
        <v>1</v>
      </c>
      <c r="N26" s="21" t="s">
        <v>96</v>
      </c>
      <c r="O26" s="20" t="s">
        <v>28</v>
      </c>
      <c r="P26" s="20"/>
      <c r="Q26" s="20"/>
      <c r="R26" s="21" t="s">
        <v>67</v>
      </c>
      <c r="S26" s="42">
        <v>1</v>
      </c>
      <c r="T26" s="56"/>
      <c r="U26" s="54"/>
      <c r="V26" s="54"/>
    </row>
    <row r="27" spans="1:22" s="30" customFormat="1" ht="105" customHeight="1" hidden="1">
      <c r="A27" s="20">
        <v>1</v>
      </c>
      <c r="B27" s="21" t="s">
        <v>20</v>
      </c>
      <c r="C27" s="20">
        <v>1</v>
      </c>
      <c r="D27" s="21" t="s">
        <v>21</v>
      </c>
      <c r="E27" s="20">
        <v>1</v>
      </c>
      <c r="F27" s="21" t="s">
        <v>22</v>
      </c>
      <c r="G27" s="22">
        <v>875</v>
      </c>
      <c r="H27" s="23" t="s">
        <v>26</v>
      </c>
      <c r="I27" s="20">
        <v>1</v>
      </c>
      <c r="J27" s="21" t="s">
        <v>24</v>
      </c>
      <c r="K27" s="22">
        <v>6</v>
      </c>
      <c r="L27" s="21" t="s">
        <v>27</v>
      </c>
      <c r="M27" s="39">
        <v>2</v>
      </c>
      <c r="N27" s="21" t="s">
        <v>97</v>
      </c>
      <c r="O27" s="20" t="s">
        <v>28</v>
      </c>
      <c r="P27" s="20"/>
      <c r="Q27" s="20"/>
      <c r="R27" s="21" t="s">
        <v>69</v>
      </c>
      <c r="S27" s="42">
        <v>1</v>
      </c>
      <c r="T27" s="56"/>
      <c r="U27" s="54"/>
      <c r="V27" s="54"/>
    </row>
    <row r="28" spans="1:22" s="30" customFormat="1" ht="105" customHeight="1" hidden="1">
      <c r="A28" s="20">
        <v>1</v>
      </c>
      <c r="B28" s="21" t="s">
        <v>20</v>
      </c>
      <c r="C28" s="20">
        <v>1</v>
      </c>
      <c r="D28" s="21" t="s">
        <v>21</v>
      </c>
      <c r="E28" s="20">
        <v>1</v>
      </c>
      <c r="F28" s="21" t="s">
        <v>22</v>
      </c>
      <c r="G28" s="22">
        <v>875</v>
      </c>
      <c r="H28" s="23" t="s">
        <v>26</v>
      </c>
      <c r="I28" s="20">
        <v>1</v>
      </c>
      <c r="J28" s="21" t="s">
        <v>24</v>
      </c>
      <c r="K28" s="22">
        <v>6</v>
      </c>
      <c r="L28" s="21" t="s">
        <v>27</v>
      </c>
      <c r="M28" s="39">
        <v>3</v>
      </c>
      <c r="N28" s="21" t="s">
        <v>66</v>
      </c>
      <c r="O28" s="20" t="s">
        <v>28</v>
      </c>
      <c r="P28" s="20"/>
      <c r="Q28" s="20"/>
      <c r="R28" s="21" t="s">
        <v>68</v>
      </c>
      <c r="S28" s="42">
        <v>1</v>
      </c>
      <c r="T28" s="56"/>
      <c r="U28" s="54"/>
      <c r="V28" s="54"/>
    </row>
    <row r="29" spans="1:22" s="30" customFormat="1" ht="105" customHeight="1" hidden="1">
      <c r="A29" s="20">
        <v>1</v>
      </c>
      <c r="B29" s="21" t="s">
        <v>20</v>
      </c>
      <c r="C29" s="20">
        <v>1</v>
      </c>
      <c r="D29" s="21" t="s">
        <v>21</v>
      </c>
      <c r="E29" s="20">
        <v>1</v>
      </c>
      <c r="F29" s="21" t="s">
        <v>22</v>
      </c>
      <c r="G29" s="22">
        <v>875</v>
      </c>
      <c r="H29" s="23" t="s">
        <v>26</v>
      </c>
      <c r="I29" s="20">
        <v>1</v>
      </c>
      <c r="J29" s="21" t="s">
        <v>24</v>
      </c>
      <c r="K29" s="22">
        <v>6</v>
      </c>
      <c r="L29" s="21" t="s">
        <v>27</v>
      </c>
      <c r="M29" s="40">
        <v>4</v>
      </c>
      <c r="N29" s="21" t="s">
        <v>98</v>
      </c>
      <c r="O29" s="20" t="s">
        <v>28</v>
      </c>
      <c r="P29" s="20"/>
      <c r="Q29" s="20"/>
      <c r="R29" s="21" t="s">
        <v>70</v>
      </c>
      <c r="S29" s="42">
        <v>1</v>
      </c>
      <c r="T29" s="56"/>
      <c r="U29" s="54"/>
      <c r="V29" s="54"/>
    </row>
    <row r="30" spans="1:22" s="51" customFormat="1" ht="105" customHeight="1">
      <c r="A30" s="25">
        <v>1</v>
      </c>
      <c r="B30" s="24" t="s">
        <v>20</v>
      </c>
      <c r="C30" s="25">
        <v>1</v>
      </c>
      <c r="D30" s="24" t="s">
        <v>21</v>
      </c>
      <c r="E30" s="25">
        <v>1</v>
      </c>
      <c r="F30" s="24" t="s">
        <v>22</v>
      </c>
      <c r="G30" s="27">
        <v>875</v>
      </c>
      <c r="H30" s="32" t="s">
        <v>26</v>
      </c>
      <c r="I30" s="25">
        <v>1</v>
      </c>
      <c r="J30" s="24" t="s">
        <v>24</v>
      </c>
      <c r="K30" s="22">
        <v>6</v>
      </c>
      <c r="L30" s="24" t="s">
        <v>27</v>
      </c>
      <c r="M30" s="27">
        <v>5</v>
      </c>
      <c r="N30" s="26" t="s">
        <v>80</v>
      </c>
      <c r="O30" s="25"/>
      <c r="P30" s="25"/>
      <c r="Q30" s="25" t="s">
        <v>31</v>
      </c>
      <c r="R30" s="24" t="s">
        <v>87</v>
      </c>
      <c r="S30" s="44">
        <v>1</v>
      </c>
      <c r="T30" s="56">
        <v>1</v>
      </c>
      <c r="U30" s="148" t="s">
        <v>143</v>
      </c>
      <c r="V30" s="148" t="s">
        <v>144</v>
      </c>
    </row>
    <row r="31" spans="1:22" s="30" customFormat="1" ht="105" customHeight="1">
      <c r="A31" s="20">
        <v>1</v>
      </c>
      <c r="B31" s="21" t="s">
        <v>20</v>
      </c>
      <c r="C31" s="20">
        <v>1</v>
      </c>
      <c r="D31" s="21" t="s">
        <v>21</v>
      </c>
      <c r="E31" s="20">
        <v>1</v>
      </c>
      <c r="F31" s="21" t="s">
        <v>22</v>
      </c>
      <c r="G31" s="22">
        <v>875</v>
      </c>
      <c r="H31" s="23" t="s">
        <v>26</v>
      </c>
      <c r="I31" s="20">
        <v>1</v>
      </c>
      <c r="J31" s="21" t="s">
        <v>24</v>
      </c>
      <c r="K31" s="22">
        <v>6</v>
      </c>
      <c r="L31" s="21" t="s">
        <v>27</v>
      </c>
      <c r="M31" s="22">
        <v>6</v>
      </c>
      <c r="N31" s="21" t="s">
        <v>81</v>
      </c>
      <c r="O31" s="20"/>
      <c r="P31" s="20"/>
      <c r="Q31" s="20" t="s">
        <v>31</v>
      </c>
      <c r="R31" s="23" t="s">
        <v>88</v>
      </c>
      <c r="S31" s="44">
        <v>1</v>
      </c>
      <c r="T31" s="56">
        <v>1</v>
      </c>
      <c r="U31" s="148" t="s">
        <v>145</v>
      </c>
      <c r="V31" s="148" t="s">
        <v>146</v>
      </c>
    </row>
    <row r="32" spans="1:22" s="30" customFormat="1" ht="105" customHeight="1">
      <c r="A32" s="20">
        <v>1</v>
      </c>
      <c r="B32" s="21" t="s">
        <v>20</v>
      </c>
      <c r="C32" s="20">
        <v>1</v>
      </c>
      <c r="D32" s="21" t="s">
        <v>21</v>
      </c>
      <c r="E32" s="20">
        <v>1</v>
      </c>
      <c r="F32" s="21" t="s">
        <v>22</v>
      </c>
      <c r="G32" s="20">
        <v>875</v>
      </c>
      <c r="H32" s="21" t="s">
        <v>26</v>
      </c>
      <c r="I32" s="20">
        <v>1</v>
      </c>
      <c r="J32" s="21" t="s">
        <v>24</v>
      </c>
      <c r="K32" s="22">
        <v>6</v>
      </c>
      <c r="L32" s="21" t="s">
        <v>27</v>
      </c>
      <c r="M32" s="20">
        <v>7</v>
      </c>
      <c r="N32" s="21" t="s">
        <v>99</v>
      </c>
      <c r="O32" s="20"/>
      <c r="P32" s="20"/>
      <c r="Q32" s="20" t="s">
        <v>31</v>
      </c>
      <c r="R32" s="23" t="s">
        <v>89</v>
      </c>
      <c r="S32" s="42">
        <v>1</v>
      </c>
      <c r="T32" s="56">
        <v>1</v>
      </c>
      <c r="U32" s="148" t="s">
        <v>147</v>
      </c>
      <c r="V32" s="148" t="s">
        <v>148</v>
      </c>
    </row>
    <row r="33" spans="1:22" s="30" customFormat="1" ht="105" customHeight="1">
      <c r="A33" s="20">
        <v>1</v>
      </c>
      <c r="B33" s="21" t="s">
        <v>20</v>
      </c>
      <c r="C33" s="20">
        <v>1</v>
      </c>
      <c r="D33" s="21" t="s">
        <v>21</v>
      </c>
      <c r="E33" s="20">
        <v>1</v>
      </c>
      <c r="F33" s="21" t="s">
        <v>22</v>
      </c>
      <c r="G33" s="22">
        <v>875</v>
      </c>
      <c r="H33" s="23" t="s">
        <v>26</v>
      </c>
      <c r="I33" s="20">
        <v>1</v>
      </c>
      <c r="J33" s="21" t="s">
        <v>24</v>
      </c>
      <c r="K33" s="22">
        <v>6</v>
      </c>
      <c r="L33" s="21" t="s">
        <v>27</v>
      </c>
      <c r="M33" s="22">
        <v>8</v>
      </c>
      <c r="N33" s="46" t="s">
        <v>82</v>
      </c>
      <c r="O33" s="20"/>
      <c r="P33" s="20"/>
      <c r="Q33" s="20" t="s">
        <v>31</v>
      </c>
      <c r="R33" s="21" t="s">
        <v>90</v>
      </c>
      <c r="S33" s="44">
        <v>0.7</v>
      </c>
      <c r="T33" s="56">
        <v>0.22</v>
      </c>
      <c r="U33" s="148" t="s">
        <v>152</v>
      </c>
      <c r="V33" s="148" t="s">
        <v>153</v>
      </c>
    </row>
    <row r="34" spans="1:22" s="30" customFormat="1" ht="105" customHeight="1">
      <c r="A34" s="20">
        <v>1</v>
      </c>
      <c r="B34" s="21" t="s">
        <v>20</v>
      </c>
      <c r="C34" s="20">
        <v>1</v>
      </c>
      <c r="D34" s="21" t="s">
        <v>21</v>
      </c>
      <c r="E34" s="20">
        <v>1</v>
      </c>
      <c r="F34" s="21" t="s">
        <v>22</v>
      </c>
      <c r="G34" s="22">
        <v>875</v>
      </c>
      <c r="H34" s="23" t="s">
        <v>26</v>
      </c>
      <c r="I34" s="20">
        <v>1</v>
      </c>
      <c r="J34" s="21" t="s">
        <v>24</v>
      </c>
      <c r="K34" s="22">
        <v>6</v>
      </c>
      <c r="L34" s="21" t="s">
        <v>27</v>
      </c>
      <c r="M34" s="22">
        <v>9</v>
      </c>
      <c r="N34" s="46" t="s">
        <v>83</v>
      </c>
      <c r="O34" s="20"/>
      <c r="P34" s="20"/>
      <c r="Q34" s="20" t="s">
        <v>31</v>
      </c>
      <c r="R34" s="21" t="s">
        <v>91</v>
      </c>
      <c r="S34" s="44">
        <v>0.7</v>
      </c>
      <c r="T34" s="56">
        <v>0.19</v>
      </c>
      <c r="U34" s="148" t="s">
        <v>154</v>
      </c>
      <c r="V34" s="148" t="s">
        <v>155</v>
      </c>
    </row>
    <row r="35" spans="1:22" s="30" customFormat="1" ht="105" customHeight="1">
      <c r="A35" s="20">
        <v>1</v>
      </c>
      <c r="B35" s="21" t="s">
        <v>20</v>
      </c>
      <c r="C35" s="20">
        <v>1</v>
      </c>
      <c r="D35" s="21" t="s">
        <v>21</v>
      </c>
      <c r="E35" s="20">
        <v>1</v>
      </c>
      <c r="F35" s="21" t="s">
        <v>22</v>
      </c>
      <c r="G35" s="22">
        <v>875</v>
      </c>
      <c r="H35" s="23" t="s">
        <v>26</v>
      </c>
      <c r="I35" s="20">
        <v>1</v>
      </c>
      <c r="J35" s="21" t="s">
        <v>24</v>
      </c>
      <c r="K35" s="22">
        <v>6</v>
      </c>
      <c r="L35" s="21" t="s">
        <v>27</v>
      </c>
      <c r="M35" s="22">
        <v>10</v>
      </c>
      <c r="N35" s="46" t="s">
        <v>84</v>
      </c>
      <c r="O35" s="20"/>
      <c r="P35" s="20"/>
      <c r="Q35" s="20" t="s">
        <v>31</v>
      </c>
      <c r="R35" s="21" t="s">
        <v>92</v>
      </c>
      <c r="S35" s="44">
        <v>0.9</v>
      </c>
      <c r="T35" s="56">
        <v>0.8</v>
      </c>
      <c r="U35" s="148" t="s">
        <v>156</v>
      </c>
      <c r="V35" s="148" t="s">
        <v>157</v>
      </c>
    </row>
    <row r="36" spans="1:22" s="30" customFormat="1" ht="105" customHeight="1">
      <c r="A36" s="20">
        <v>1</v>
      </c>
      <c r="B36" s="21" t="s">
        <v>20</v>
      </c>
      <c r="C36" s="20">
        <v>1</v>
      </c>
      <c r="D36" s="21" t="s">
        <v>21</v>
      </c>
      <c r="E36" s="20">
        <v>1</v>
      </c>
      <c r="F36" s="21" t="s">
        <v>22</v>
      </c>
      <c r="G36" s="22">
        <v>875</v>
      </c>
      <c r="H36" s="23" t="s">
        <v>26</v>
      </c>
      <c r="I36" s="20">
        <v>1</v>
      </c>
      <c r="J36" s="21" t="s">
        <v>24</v>
      </c>
      <c r="K36" s="22">
        <v>6</v>
      </c>
      <c r="L36" s="21" t="s">
        <v>27</v>
      </c>
      <c r="M36" s="22">
        <v>11</v>
      </c>
      <c r="N36" s="31" t="s">
        <v>85</v>
      </c>
      <c r="O36" s="20"/>
      <c r="P36" s="20"/>
      <c r="Q36" s="20" t="s">
        <v>31</v>
      </c>
      <c r="R36" s="31" t="s">
        <v>93</v>
      </c>
      <c r="S36" s="44">
        <v>1</v>
      </c>
      <c r="T36" s="56">
        <v>1</v>
      </c>
      <c r="U36" s="148" t="s">
        <v>158</v>
      </c>
      <c r="V36" s="148" t="s">
        <v>159</v>
      </c>
    </row>
    <row r="37" spans="1:22" s="30" customFormat="1" ht="105" customHeight="1">
      <c r="A37" s="20">
        <v>1</v>
      </c>
      <c r="B37" s="21" t="s">
        <v>20</v>
      </c>
      <c r="C37" s="20">
        <v>1</v>
      </c>
      <c r="D37" s="21" t="s">
        <v>21</v>
      </c>
      <c r="E37" s="20">
        <v>1</v>
      </c>
      <c r="F37" s="21" t="s">
        <v>22</v>
      </c>
      <c r="G37" s="20">
        <v>875</v>
      </c>
      <c r="H37" s="21" t="s">
        <v>26</v>
      </c>
      <c r="I37" s="20">
        <v>1</v>
      </c>
      <c r="J37" s="21" t="s">
        <v>24</v>
      </c>
      <c r="K37" s="22">
        <v>6</v>
      </c>
      <c r="L37" s="21" t="s">
        <v>27</v>
      </c>
      <c r="M37" s="20">
        <v>12</v>
      </c>
      <c r="N37" s="21" t="s">
        <v>100</v>
      </c>
      <c r="O37" s="20"/>
      <c r="P37" s="20"/>
      <c r="Q37" s="20" t="s">
        <v>31</v>
      </c>
      <c r="R37" s="21" t="s">
        <v>94</v>
      </c>
      <c r="S37" s="42">
        <v>1</v>
      </c>
      <c r="T37" s="56">
        <v>1</v>
      </c>
      <c r="U37" s="148" t="s">
        <v>149</v>
      </c>
      <c r="V37" s="148" t="s">
        <v>150</v>
      </c>
    </row>
    <row r="38" spans="1:22" s="30" customFormat="1" ht="105" customHeight="1">
      <c r="A38" s="20">
        <v>1</v>
      </c>
      <c r="B38" s="21" t="s">
        <v>20</v>
      </c>
      <c r="C38" s="20">
        <v>1</v>
      </c>
      <c r="D38" s="21" t="s">
        <v>21</v>
      </c>
      <c r="E38" s="20">
        <v>1</v>
      </c>
      <c r="F38" s="21" t="s">
        <v>22</v>
      </c>
      <c r="G38" s="22">
        <v>875</v>
      </c>
      <c r="H38" s="23" t="s">
        <v>26</v>
      </c>
      <c r="I38" s="20">
        <v>1</v>
      </c>
      <c r="J38" s="21" t="s">
        <v>24</v>
      </c>
      <c r="K38" s="22">
        <v>6</v>
      </c>
      <c r="L38" s="21" t="s">
        <v>27</v>
      </c>
      <c r="M38" s="22">
        <v>13</v>
      </c>
      <c r="N38" s="21" t="s">
        <v>74</v>
      </c>
      <c r="O38" s="20"/>
      <c r="P38" s="20"/>
      <c r="Q38" s="20" t="s">
        <v>31</v>
      </c>
      <c r="R38" s="23" t="s">
        <v>75</v>
      </c>
      <c r="S38" s="44">
        <v>1</v>
      </c>
      <c r="T38" s="56">
        <v>1</v>
      </c>
      <c r="U38" s="148" t="s">
        <v>137</v>
      </c>
      <c r="V38" s="148" t="s">
        <v>138</v>
      </c>
    </row>
    <row r="39" spans="1:22" s="30" customFormat="1" ht="105" customHeight="1">
      <c r="A39" s="20">
        <v>1</v>
      </c>
      <c r="B39" s="21" t="s">
        <v>20</v>
      </c>
      <c r="C39" s="20">
        <v>1</v>
      </c>
      <c r="D39" s="21" t="s">
        <v>21</v>
      </c>
      <c r="E39" s="20">
        <v>1</v>
      </c>
      <c r="F39" s="21" t="s">
        <v>22</v>
      </c>
      <c r="G39" s="22">
        <v>875</v>
      </c>
      <c r="H39" s="23" t="s">
        <v>26</v>
      </c>
      <c r="I39" s="20">
        <v>1</v>
      </c>
      <c r="J39" s="21" t="s">
        <v>24</v>
      </c>
      <c r="K39" s="22">
        <v>6</v>
      </c>
      <c r="L39" s="21" t="s">
        <v>27</v>
      </c>
      <c r="M39" s="22">
        <v>14</v>
      </c>
      <c r="N39" s="21" t="s">
        <v>101</v>
      </c>
      <c r="O39" s="20"/>
      <c r="P39" s="20"/>
      <c r="Q39" s="20" t="s">
        <v>31</v>
      </c>
      <c r="R39" s="21" t="s">
        <v>77</v>
      </c>
      <c r="S39" s="44">
        <v>1</v>
      </c>
      <c r="T39" s="56">
        <v>1</v>
      </c>
      <c r="U39" s="148" t="s">
        <v>139</v>
      </c>
      <c r="V39" s="148" t="s">
        <v>140</v>
      </c>
    </row>
    <row r="40" spans="1:22" s="33" customFormat="1" ht="105" customHeight="1">
      <c r="A40" s="20">
        <v>1</v>
      </c>
      <c r="B40" s="21" t="s">
        <v>20</v>
      </c>
      <c r="C40" s="20">
        <v>1</v>
      </c>
      <c r="D40" s="21" t="s">
        <v>21</v>
      </c>
      <c r="E40" s="20">
        <v>1</v>
      </c>
      <c r="F40" s="21" t="s">
        <v>22</v>
      </c>
      <c r="G40" s="22">
        <v>875</v>
      </c>
      <c r="H40" s="23" t="s">
        <v>26</v>
      </c>
      <c r="I40" s="20">
        <v>1</v>
      </c>
      <c r="J40" s="21" t="s">
        <v>24</v>
      </c>
      <c r="K40" s="22">
        <v>6</v>
      </c>
      <c r="L40" s="21" t="s">
        <v>27</v>
      </c>
      <c r="M40" s="22">
        <v>15</v>
      </c>
      <c r="N40" s="21" t="s">
        <v>78</v>
      </c>
      <c r="O40" s="20"/>
      <c r="P40" s="20"/>
      <c r="Q40" s="20" t="s">
        <v>31</v>
      </c>
      <c r="R40" s="23" t="s">
        <v>79</v>
      </c>
      <c r="S40" s="44">
        <v>0.8</v>
      </c>
      <c r="T40" s="64">
        <v>0.8</v>
      </c>
      <c r="U40" s="148" t="s">
        <v>141</v>
      </c>
      <c r="V40" s="148" t="s">
        <v>142</v>
      </c>
    </row>
    <row r="41" spans="1:22" s="51" customFormat="1" ht="105" customHeight="1">
      <c r="A41" s="25">
        <v>1</v>
      </c>
      <c r="B41" s="24" t="s">
        <v>20</v>
      </c>
      <c r="C41" s="25">
        <v>1</v>
      </c>
      <c r="D41" s="24" t="s">
        <v>21</v>
      </c>
      <c r="E41" s="25">
        <v>1</v>
      </c>
      <c r="F41" s="24" t="s">
        <v>22</v>
      </c>
      <c r="G41" s="27">
        <v>875</v>
      </c>
      <c r="H41" s="32" t="s">
        <v>26</v>
      </c>
      <c r="I41" s="25">
        <v>1</v>
      </c>
      <c r="J41" s="24" t="s">
        <v>24</v>
      </c>
      <c r="K41" s="22">
        <v>6</v>
      </c>
      <c r="L41" s="24" t="s">
        <v>27</v>
      </c>
      <c r="M41" s="27">
        <v>16</v>
      </c>
      <c r="N41" s="24" t="s">
        <v>86</v>
      </c>
      <c r="O41" s="25"/>
      <c r="P41" s="25"/>
      <c r="Q41" s="25" t="s">
        <v>31</v>
      </c>
      <c r="R41" s="32" t="s">
        <v>95</v>
      </c>
      <c r="S41" s="44">
        <v>1</v>
      </c>
      <c r="T41" s="63">
        <v>1</v>
      </c>
      <c r="U41" s="148" t="s">
        <v>160</v>
      </c>
      <c r="V41" s="148" t="s">
        <v>151</v>
      </c>
    </row>
    <row r="42" spans="1:22" s="124" customFormat="1" ht="15" customHeight="1">
      <c r="A42" s="111"/>
      <c r="B42" s="112"/>
      <c r="C42" s="111"/>
      <c r="D42" s="113"/>
      <c r="E42" s="114"/>
      <c r="F42" s="115"/>
      <c r="G42" s="114"/>
      <c r="H42" s="115"/>
      <c r="I42" s="114"/>
      <c r="J42" s="115"/>
      <c r="K42" s="114"/>
      <c r="L42" s="116"/>
      <c r="M42" s="114"/>
      <c r="N42" s="117"/>
      <c r="O42" s="118"/>
      <c r="P42" s="119"/>
      <c r="Q42" s="120"/>
      <c r="R42" s="117"/>
      <c r="S42" s="121"/>
      <c r="T42" s="122"/>
      <c r="U42" s="123"/>
      <c r="V42" s="123"/>
    </row>
    <row r="43" spans="1:22" s="128" customFormat="1" ht="120.75" customHeight="1">
      <c r="A43" s="82">
        <v>8</v>
      </c>
      <c r="B43" s="83" t="s">
        <v>29</v>
      </c>
      <c r="C43" s="82">
        <v>8</v>
      </c>
      <c r="D43" s="83" t="s">
        <v>124</v>
      </c>
      <c r="E43" s="84">
        <v>3</v>
      </c>
      <c r="F43" s="83" t="s">
        <v>30</v>
      </c>
      <c r="G43" s="82">
        <v>886</v>
      </c>
      <c r="H43" s="83" t="s">
        <v>125</v>
      </c>
      <c r="I43" s="82">
        <v>7</v>
      </c>
      <c r="J43" s="83" t="s">
        <v>126</v>
      </c>
      <c r="K43" s="82">
        <v>4</v>
      </c>
      <c r="L43" s="83" t="s">
        <v>32</v>
      </c>
      <c r="M43" s="125">
        <v>1</v>
      </c>
      <c r="N43" s="83" t="s">
        <v>131</v>
      </c>
      <c r="O43" s="82"/>
      <c r="P43" s="82"/>
      <c r="Q43" s="82" t="s">
        <v>28</v>
      </c>
      <c r="R43" s="83" t="s">
        <v>132</v>
      </c>
      <c r="S43" s="126">
        <v>100</v>
      </c>
      <c r="T43" s="127"/>
      <c r="U43" s="127"/>
      <c r="V43" s="127" t="s">
        <v>128</v>
      </c>
    </row>
    <row r="44" spans="1:22" s="124" customFormat="1" ht="15" customHeight="1">
      <c r="A44" s="111"/>
      <c r="B44" s="112"/>
      <c r="C44" s="111"/>
      <c r="D44" s="113"/>
      <c r="E44" s="114"/>
      <c r="F44" s="115"/>
      <c r="G44" s="114"/>
      <c r="H44" s="115"/>
      <c r="I44" s="114"/>
      <c r="J44" s="115"/>
      <c r="K44" s="114"/>
      <c r="L44" s="116"/>
      <c r="M44" s="114"/>
      <c r="N44" s="117"/>
      <c r="O44" s="118"/>
      <c r="P44" s="119"/>
      <c r="Q44" s="120"/>
      <c r="R44" s="117"/>
      <c r="S44" s="121"/>
      <c r="T44" s="122"/>
      <c r="U44" s="123"/>
      <c r="V44" s="123"/>
    </row>
    <row r="45" spans="1:22" s="132" customFormat="1" ht="114.75" customHeight="1">
      <c r="A45" s="129">
        <v>8</v>
      </c>
      <c r="B45" s="130" t="s">
        <v>29</v>
      </c>
      <c r="C45" s="129">
        <v>8</v>
      </c>
      <c r="D45" s="130" t="s">
        <v>124</v>
      </c>
      <c r="E45" s="129">
        <v>3</v>
      </c>
      <c r="F45" s="130" t="s">
        <v>30</v>
      </c>
      <c r="G45" s="129">
        <v>886</v>
      </c>
      <c r="H45" s="130" t="s">
        <v>125</v>
      </c>
      <c r="I45" s="129">
        <v>7</v>
      </c>
      <c r="J45" s="130" t="s">
        <v>126</v>
      </c>
      <c r="K45" s="129">
        <v>5</v>
      </c>
      <c r="L45" s="130" t="s">
        <v>33</v>
      </c>
      <c r="M45" s="129">
        <v>1</v>
      </c>
      <c r="N45" s="130" t="s">
        <v>133</v>
      </c>
      <c r="O45" s="130"/>
      <c r="P45" s="130"/>
      <c r="Q45" s="129" t="s">
        <v>28</v>
      </c>
      <c r="R45" s="83" t="s">
        <v>134</v>
      </c>
      <c r="S45" s="126">
        <v>100</v>
      </c>
      <c r="T45" s="131"/>
      <c r="U45" s="131"/>
      <c r="V45" s="127" t="s">
        <v>128</v>
      </c>
    </row>
    <row r="46" spans="1:22" s="124" customFormat="1" ht="15" customHeight="1">
      <c r="A46" s="133"/>
      <c r="B46" s="134"/>
      <c r="C46" s="133"/>
      <c r="D46" s="135"/>
      <c r="E46" s="136"/>
      <c r="F46" s="137"/>
      <c r="G46" s="136"/>
      <c r="H46" s="137"/>
      <c r="I46" s="136"/>
      <c r="J46" s="137"/>
      <c r="K46" s="136"/>
      <c r="L46" s="138"/>
      <c r="M46" s="136"/>
      <c r="N46" s="139"/>
      <c r="O46" s="140"/>
      <c r="P46" s="141"/>
      <c r="Q46" s="142"/>
      <c r="R46" s="139"/>
      <c r="S46" s="143"/>
      <c r="T46" s="144"/>
      <c r="U46" s="145"/>
      <c r="V46" s="145"/>
    </row>
    <row r="47" ht="15" customHeight="1"/>
    <row r="48" ht="15" customHeight="1"/>
    <row r="49" ht="15" customHeight="1"/>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sheetData>
  <sheetProtection password="CE86" sheet="1" objects="1" selectLockedCells="1" selectUnlockedCells="1"/>
  <autoFilter ref="A3:V3"/>
  <mergeCells count="12">
    <mergeCell ref="G2:H2"/>
    <mergeCell ref="K2:L2"/>
    <mergeCell ref="M2:N2"/>
    <mergeCell ref="A2:B2"/>
    <mergeCell ref="C2:D2"/>
    <mergeCell ref="E2:F2"/>
    <mergeCell ref="U2:U3"/>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2015-09-22T20:15:35Z</dcterms:modified>
  <cp:category/>
  <cp:version/>
  <cp:contentType/>
  <cp:contentStatus/>
</cp:coreProperties>
</file>