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63" activeTab="5"/>
  </bookViews>
  <sheets>
    <sheet name="Metas inversión 878" sheetId="1" r:id="rId1"/>
    <sheet name="Actividades inversión 878" sheetId="2" r:id="rId2"/>
    <sheet name="Metas inversión 880" sheetId="3" r:id="rId3"/>
    <sheet name="Actividades inversión 880" sheetId="4" r:id="rId4"/>
    <sheet name="Metas gestión" sheetId="5" r:id="rId5"/>
    <sheet name="Actividades gestión" sheetId="6" r:id="rId6"/>
  </sheets>
  <externalReferences>
    <externalReference r:id="rId9"/>
    <externalReference r:id="rId10"/>
    <externalReference r:id="rId11"/>
  </externalReferences>
  <definedNames>
    <definedName name="_xlnm._FilterDatabase" localSheetId="5" hidden="1">'Actividades gestión'!$A$3:$V$3</definedName>
    <definedName name="_xlnm._FilterDatabase" localSheetId="1" hidden="1">'Actividades inversión 878'!$A$13:$AU$20</definedName>
    <definedName name="_xlnm._FilterDatabase" localSheetId="3" hidden="1">'Actividades inversión 880'!$A$12:$AU$62</definedName>
    <definedName name="_xlnm._FilterDatabase" localSheetId="0" hidden="1">'Metas inversión 878'!$A$16:$AA$48</definedName>
    <definedName name="_xlnm._FilterDatabase" localSheetId="2" hidden="1">'Metas inversión 880'!$A$16:$AA$305</definedName>
    <definedName name="_xlnm.Print_Area" localSheetId="3">'Actividades inversión 880'!$A$1:$BB$65</definedName>
    <definedName name="_xlnm.Print_Area" localSheetId="4">'Metas gestión'!#REF!</definedName>
    <definedName name="_xlnm.Print_Area" localSheetId="0">'Metas inversión 878'!#REF!</definedName>
    <definedName name="_xlnm.Print_Titles" localSheetId="3">'Actividades inversión 880'!$10:$12</definedName>
    <definedName name="_xlnm.Print_Titles" localSheetId="2">'Metas inversión 880'!$11:$16</definedName>
  </definedNames>
  <calcPr fullCalcOnLoad="1"/>
</workbook>
</file>

<file path=xl/comments2.xml><?xml version="1.0" encoding="utf-8"?>
<comments xmlns="http://schemas.openxmlformats.org/spreadsheetml/2006/main">
  <authors>
    <author>Vargas Suarez, Juan Carlos</author>
  </authors>
  <commentList>
    <comment ref="S19" authorId="0">
      <text>
        <r>
          <rPr>
            <b/>
            <sz val="9"/>
            <rFont val="Tahoma"/>
            <family val="2"/>
          </rPr>
          <t>Vargas Suarez, Juan Carlos:</t>
        </r>
        <r>
          <rPr>
            <sz val="9"/>
            <rFont val="Tahoma"/>
            <family val="2"/>
          </rPr>
          <t xml:space="preserve">
la celda se encuentra bloqueada sin embargo se desarrollaron las siguientes acciones: 
</t>
        </r>
        <r>
          <rPr>
            <b/>
            <sz val="9"/>
            <rFont val="Tahoma"/>
            <family val="2"/>
          </rPr>
          <t xml:space="preserve">
Reunión con docentes de la Universidad Nacional de Colombia para identificar el interés de es centro docente en la reapertura del HSJD.</t>
        </r>
      </text>
    </comment>
  </commentList>
</comments>
</file>

<file path=xl/comments3.xml><?xml version="1.0" encoding="utf-8"?>
<comments xmlns="http://schemas.openxmlformats.org/spreadsheetml/2006/main">
  <authors>
    <author>sjgomez</author>
    <author>r1munoz</author>
  </authors>
  <commentList>
    <comment ref="O17" authorId="0">
      <text>
        <r>
          <rPr>
            <b/>
            <sz val="9"/>
            <rFont val="Tahoma"/>
            <family val="2"/>
          </rPr>
          <t>sjgomez:</t>
        </r>
        <r>
          <rPr>
            <sz val="9"/>
            <rFont val="Tahoma"/>
            <family val="2"/>
          </rPr>
          <t xml:space="preserve">
meta de suma</t>
        </r>
      </text>
    </comment>
    <comment ref="O33" authorId="0">
      <text>
        <r>
          <rPr>
            <b/>
            <sz val="9"/>
            <rFont val="Tahoma"/>
            <family val="2"/>
          </rPr>
          <t>sjgomez:</t>
        </r>
        <r>
          <rPr>
            <sz val="9"/>
            <rFont val="Tahoma"/>
            <family val="2"/>
          </rPr>
          <t xml:space="preserve">
meta de suma</t>
        </r>
      </text>
    </comment>
    <comment ref="O49" authorId="0">
      <text>
        <r>
          <rPr>
            <b/>
            <sz val="9"/>
            <rFont val="Tahoma"/>
            <family val="2"/>
          </rPr>
          <t>sjgomez:</t>
        </r>
        <r>
          <rPr>
            <sz val="9"/>
            <rFont val="Tahoma"/>
            <family val="2"/>
          </rPr>
          <t xml:space="preserve">
meta de suma</t>
        </r>
      </text>
    </comment>
    <comment ref="O65" authorId="0">
      <text>
        <r>
          <rPr>
            <b/>
            <sz val="9"/>
            <rFont val="Tahoma"/>
            <family val="2"/>
          </rPr>
          <t>sjgomez:</t>
        </r>
        <r>
          <rPr>
            <sz val="9"/>
            <rFont val="Tahoma"/>
            <family val="2"/>
          </rPr>
          <t xml:space="preserve">
meta de suma</t>
        </r>
      </text>
    </comment>
    <comment ref="O81" authorId="0">
      <text>
        <r>
          <rPr>
            <b/>
            <sz val="9"/>
            <rFont val="Tahoma"/>
            <family val="2"/>
          </rPr>
          <t>sjgomez:</t>
        </r>
        <r>
          <rPr>
            <sz val="9"/>
            <rFont val="Tahoma"/>
            <family val="2"/>
          </rPr>
          <t xml:space="preserve">
meta de suma</t>
        </r>
      </text>
    </comment>
    <comment ref="O97" authorId="0">
      <text>
        <r>
          <rPr>
            <b/>
            <sz val="9"/>
            <rFont val="Tahoma"/>
            <family val="2"/>
          </rPr>
          <t>sjgomez:</t>
        </r>
        <r>
          <rPr>
            <sz val="9"/>
            <rFont val="Tahoma"/>
            <family val="2"/>
          </rPr>
          <t xml:space="preserve">
meta de suma</t>
        </r>
      </text>
    </comment>
    <comment ref="O113" authorId="0">
      <text>
        <r>
          <rPr>
            <b/>
            <sz val="9"/>
            <rFont val="Tahoma"/>
            <family val="2"/>
          </rPr>
          <t>sjgomez:</t>
        </r>
        <r>
          <rPr>
            <sz val="9"/>
            <rFont val="Tahoma"/>
            <family val="2"/>
          </rPr>
          <t xml:space="preserve">
meta de suma</t>
        </r>
      </text>
    </comment>
    <comment ref="O129" authorId="0">
      <text>
        <r>
          <rPr>
            <b/>
            <sz val="9"/>
            <rFont val="Tahoma"/>
            <family val="2"/>
          </rPr>
          <t>sjgomez:</t>
        </r>
        <r>
          <rPr>
            <sz val="9"/>
            <rFont val="Tahoma"/>
            <family val="2"/>
          </rPr>
          <t xml:space="preserve">
meta de suma</t>
        </r>
      </text>
    </comment>
    <comment ref="O145" authorId="0">
      <text>
        <r>
          <rPr>
            <b/>
            <sz val="9"/>
            <rFont val="Tahoma"/>
            <family val="2"/>
          </rPr>
          <t>sjgomez:</t>
        </r>
        <r>
          <rPr>
            <sz val="9"/>
            <rFont val="Tahoma"/>
            <family val="2"/>
          </rPr>
          <t xml:space="preserve">
meta de suma</t>
        </r>
      </text>
    </comment>
    <comment ref="O258" authorId="0">
      <text>
        <r>
          <rPr>
            <b/>
            <sz val="9"/>
            <rFont val="Tahoma"/>
            <family val="2"/>
          </rPr>
          <t>sjgomez:</t>
        </r>
        <r>
          <rPr>
            <sz val="9"/>
            <rFont val="Tahoma"/>
            <family val="2"/>
          </rPr>
          <t xml:space="preserve">
meta de suma</t>
        </r>
      </text>
    </comment>
    <comment ref="O274" authorId="0">
      <text>
        <r>
          <rPr>
            <b/>
            <sz val="9"/>
            <rFont val="Tahoma"/>
            <family val="2"/>
          </rPr>
          <t>sjgomez:</t>
        </r>
        <r>
          <rPr>
            <sz val="9"/>
            <rFont val="Tahoma"/>
            <family val="2"/>
          </rPr>
          <t xml:space="preserve">
meta de suma</t>
        </r>
      </text>
    </comment>
    <comment ref="P274" authorId="1">
      <text>
        <r>
          <rPr>
            <sz val="16"/>
            <rFont val="Tahoma"/>
            <family val="2"/>
          </rPr>
          <t>r1munoz:
LAS ACCIONES EVIDENCIADAS NO MOIDIFICARON EL PORCENTAJE DE EJECUCION DE LA META ?</t>
        </r>
      </text>
    </comment>
    <comment ref="O290" authorId="0">
      <text>
        <r>
          <rPr>
            <b/>
            <sz val="9"/>
            <rFont val="Tahoma"/>
            <family val="2"/>
          </rPr>
          <t>sjgomez:</t>
        </r>
        <r>
          <rPr>
            <sz val="9"/>
            <rFont val="Tahoma"/>
            <family val="2"/>
          </rPr>
          <t xml:space="preserve">
meta de suma</t>
        </r>
      </text>
    </comment>
  </commentList>
</comments>
</file>

<file path=xl/comments4.xml><?xml version="1.0" encoding="utf-8"?>
<comments xmlns="http://schemas.openxmlformats.org/spreadsheetml/2006/main">
  <authors>
    <author>sjgomez</author>
  </authors>
  <commentList>
    <comment ref="K13" authorId="0">
      <text>
        <r>
          <rPr>
            <b/>
            <sz val="9"/>
            <rFont val="Tahoma"/>
            <family val="2"/>
          </rPr>
          <t>sjgomez:</t>
        </r>
        <r>
          <rPr>
            <sz val="9"/>
            <rFont val="Tahoma"/>
            <family val="2"/>
          </rPr>
          <t xml:space="preserve">
suma</t>
        </r>
      </text>
    </comment>
    <comment ref="K14" authorId="0">
      <text>
        <r>
          <rPr>
            <b/>
            <sz val="9"/>
            <rFont val="Tahoma"/>
            <family val="2"/>
          </rPr>
          <t>sjgomez:</t>
        </r>
        <r>
          <rPr>
            <sz val="9"/>
            <rFont val="Tahoma"/>
            <family val="2"/>
          </rPr>
          <t xml:space="preserve">
suma</t>
        </r>
      </text>
    </comment>
    <comment ref="K17" authorId="0">
      <text>
        <r>
          <rPr>
            <b/>
            <sz val="9"/>
            <rFont val="Tahoma"/>
            <family val="2"/>
          </rPr>
          <t>sjgomez:</t>
        </r>
        <r>
          <rPr>
            <sz val="9"/>
            <rFont val="Tahoma"/>
            <family val="2"/>
          </rPr>
          <t xml:space="preserve">
suma</t>
        </r>
      </text>
    </comment>
    <comment ref="M17" authorId="0">
      <text>
        <r>
          <rPr>
            <b/>
            <sz val="9"/>
            <rFont val="Tahoma"/>
            <family val="2"/>
          </rPr>
          <t>DPS: NO SE DESTINARON RECURSOS ESPECIFICOS DEBIDO A QUE SE REALIZA CON EL TALENTO HUMANO CONTRATADO EN LA ACTIVIDAD "Seguimiento y evaluación de la gestión de los proyectos incluidos en el PMES</t>
        </r>
        <r>
          <rPr>
            <sz val="9"/>
            <rFont val="Tahoma"/>
            <family val="2"/>
          </rPr>
          <t>"</t>
        </r>
        <r>
          <rPr>
            <sz val="9"/>
            <rFont val="Tahoma"/>
            <family val="2"/>
          </rPr>
          <t xml:space="preserve">
</t>
        </r>
      </text>
    </comment>
    <comment ref="N17" authorId="0">
      <text>
        <r>
          <rPr>
            <b/>
            <sz val="9"/>
            <rFont val="Tahoma"/>
            <family val="2"/>
          </rPr>
          <t>DPS: NO SE DESTINARON RECURSOS ESPECIFICOS DEBIDO A QUE SE REALIZA CON EL TALENTO HUMANO CONTRATADO EN LA ACTIVIDAD "Seguimiento y evaluación de la gestión de los proyectos incluidos en el PMES</t>
        </r>
        <r>
          <rPr>
            <sz val="9"/>
            <rFont val="Tahoma"/>
            <family val="2"/>
          </rPr>
          <t>"</t>
        </r>
        <r>
          <rPr>
            <sz val="9"/>
            <rFont val="Tahoma"/>
            <family val="2"/>
          </rPr>
          <t xml:space="preserve">
</t>
        </r>
      </text>
    </comment>
    <comment ref="K18" authorId="0">
      <text>
        <r>
          <rPr>
            <b/>
            <sz val="9"/>
            <rFont val="Tahoma"/>
            <family val="2"/>
          </rPr>
          <t>sjgomez:</t>
        </r>
        <r>
          <rPr>
            <sz val="9"/>
            <rFont val="Tahoma"/>
            <family val="2"/>
          </rPr>
          <t xml:space="preserve">
suma</t>
        </r>
      </text>
    </comment>
    <comment ref="K20" authorId="0">
      <text>
        <r>
          <rPr>
            <b/>
            <sz val="9"/>
            <rFont val="Tahoma"/>
            <family val="2"/>
          </rPr>
          <t>sjgomez:</t>
        </r>
        <r>
          <rPr>
            <sz val="9"/>
            <rFont val="Tahoma"/>
            <family val="2"/>
          </rPr>
          <t xml:space="preserve">
suma</t>
        </r>
      </text>
    </comment>
    <comment ref="K22" authorId="0">
      <text>
        <r>
          <rPr>
            <b/>
            <sz val="9"/>
            <rFont val="Tahoma"/>
            <family val="2"/>
          </rPr>
          <t>sjgomez:</t>
        </r>
        <r>
          <rPr>
            <sz val="9"/>
            <rFont val="Tahoma"/>
            <family val="2"/>
          </rPr>
          <t xml:space="preserve">
suma</t>
        </r>
      </text>
    </comment>
    <comment ref="K24" authorId="0">
      <text>
        <r>
          <rPr>
            <b/>
            <sz val="9"/>
            <rFont val="Tahoma"/>
            <family val="2"/>
          </rPr>
          <t>sjgomez:</t>
        </r>
        <r>
          <rPr>
            <sz val="9"/>
            <rFont val="Tahoma"/>
            <family val="2"/>
          </rPr>
          <t xml:space="preserve">
suma</t>
        </r>
      </text>
    </comment>
    <comment ref="K26" authorId="0">
      <text>
        <r>
          <rPr>
            <b/>
            <sz val="9"/>
            <rFont val="Tahoma"/>
            <family val="2"/>
          </rPr>
          <t>sjgomez:</t>
        </r>
        <r>
          <rPr>
            <sz val="9"/>
            <rFont val="Tahoma"/>
            <family val="2"/>
          </rPr>
          <t xml:space="preserve">
suma</t>
        </r>
      </text>
    </comment>
    <comment ref="K27" authorId="0">
      <text>
        <r>
          <rPr>
            <b/>
            <sz val="9"/>
            <rFont val="Tahoma"/>
            <family val="2"/>
          </rPr>
          <t>sjgomez:</t>
        </r>
        <r>
          <rPr>
            <sz val="9"/>
            <rFont val="Tahoma"/>
            <family val="2"/>
          </rPr>
          <t xml:space="preserve">
suma</t>
        </r>
      </text>
    </comment>
    <comment ref="K28" authorId="0">
      <text>
        <r>
          <rPr>
            <b/>
            <sz val="9"/>
            <rFont val="Tahoma"/>
            <family val="2"/>
          </rPr>
          <t>sjgomez:</t>
        </r>
        <r>
          <rPr>
            <sz val="9"/>
            <rFont val="Tahoma"/>
            <family val="2"/>
          </rPr>
          <t xml:space="preserve">
suma</t>
        </r>
      </text>
    </comment>
    <comment ref="K30" authorId="0">
      <text>
        <r>
          <rPr>
            <b/>
            <sz val="9"/>
            <rFont val="Tahoma"/>
            <family val="2"/>
          </rPr>
          <t>sjgomez:</t>
        </r>
        <r>
          <rPr>
            <sz val="9"/>
            <rFont val="Tahoma"/>
            <family val="2"/>
          </rPr>
          <t xml:space="preserve">
suma</t>
        </r>
      </text>
    </comment>
    <comment ref="K31" authorId="0">
      <text>
        <r>
          <rPr>
            <b/>
            <sz val="9"/>
            <rFont val="Tahoma"/>
            <family val="2"/>
          </rPr>
          <t>sjgomez:</t>
        </r>
        <r>
          <rPr>
            <sz val="9"/>
            <rFont val="Tahoma"/>
            <family val="2"/>
          </rPr>
          <t xml:space="preserve">
suma</t>
        </r>
      </text>
    </comment>
    <comment ref="K32" authorId="0">
      <text>
        <r>
          <rPr>
            <b/>
            <sz val="9"/>
            <rFont val="Tahoma"/>
            <family val="2"/>
          </rPr>
          <t>sjgomez:</t>
        </r>
        <r>
          <rPr>
            <sz val="9"/>
            <rFont val="Tahoma"/>
            <family val="2"/>
          </rPr>
          <t xml:space="preserve">
suma</t>
        </r>
      </text>
    </comment>
    <comment ref="K34" authorId="0">
      <text>
        <r>
          <rPr>
            <b/>
            <sz val="9"/>
            <rFont val="Tahoma"/>
            <family val="2"/>
          </rPr>
          <t>sjgomez:</t>
        </r>
        <r>
          <rPr>
            <sz val="9"/>
            <rFont val="Tahoma"/>
            <family val="2"/>
          </rPr>
          <t xml:space="preserve">
suma</t>
        </r>
      </text>
    </comment>
    <comment ref="K35" authorId="0">
      <text>
        <r>
          <rPr>
            <b/>
            <sz val="9"/>
            <rFont val="Tahoma"/>
            <family val="2"/>
          </rPr>
          <t>sjgomez:</t>
        </r>
        <r>
          <rPr>
            <sz val="9"/>
            <rFont val="Tahoma"/>
            <family val="2"/>
          </rPr>
          <t xml:space="preserve">
suma</t>
        </r>
      </text>
    </comment>
    <comment ref="K36" authorId="0">
      <text>
        <r>
          <rPr>
            <b/>
            <sz val="9"/>
            <rFont val="Tahoma"/>
            <family val="2"/>
          </rPr>
          <t>sjgomez:</t>
        </r>
        <r>
          <rPr>
            <sz val="9"/>
            <rFont val="Tahoma"/>
            <family val="2"/>
          </rPr>
          <t xml:space="preserve">
suma</t>
        </r>
      </text>
    </comment>
    <comment ref="K38" authorId="0">
      <text>
        <r>
          <rPr>
            <b/>
            <sz val="9"/>
            <rFont val="Tahoma"/>
            <family val="2"/>
          </rPr>
          <t>sjgomez:</t>
        </r>
        <r>
          <rPr>
            <sz val="9"/>
            <rFont val="Tahoma"/>
            <family val="2"/>
          </rPr>
          <t xml:space="preserve">
suma</t>
        </r>
      </text>
    </comment>
    <comment ref="K39" authorId="0">
      <text>
        <r>
          <rPr>
            <b/>
            <sz val="9"/>
            <rFont val="Tahoma"/>
            <family val="2"/>
          </rPr>
          <t>sjgomez:</t>
        </r>
        <r>
          <rPr>
            <sz val="9"/>
            <rFont val="Tahoma"/>
            <family val="2"/>
          </rPr>
          <t xml:space="preserve">
suma</t>
        </r>
      </text>
    </comment>
    <comment ref="K40" authorId="0">
      <text>
        <r>
          <rPr>
            <b/>
            <sz val="9"/>
            <rFont val="Tahoma"/>
            <family val="2"/>
          </rPr>
          <t>sjgomez:</t>
        </r>
        <r>
          <rPr>
            <sz val="9"/>
            <rFont val="Tahoma"/>
            <family val="2"/>
          </rPr>
          <t xml:space="preserve">
suma</t>
        </r>
      </text>
    </comment>
    <comment ref="K41" authorId="0">
      <text>
        <r>
          <rPr>
            <b/>
            <sz val="9"/>
            <rFont val="Tahoma"/>
            <family val="2"/>
          </rPr>
          <t>sjgomez:</t>
        </r>
        <r>
          <rPr>
            <sz val="9"/>
            <rFont val="Tahoma"/>
            <family val="2"/>
          </rPr>
          <t xml:space="preserve">
suma</t>
        </r>
      </text>
    </comment>
    <comment ref="K42" authorId="0">
      <text>
        <r>
          <rPr>
            <b/>
            <sz val="9"/>
            <rFont val="Tahoma"/>
            <family val="2"/>
          </rPr>
          <t>sjgomez:</t>
        </r>
        <r>
          <rPr>
            <sz val="9"/>
            <rFont val="Tahoma"/>
            <family val="2"/>
          </rPr>
          <t xml:space="preserve">
suma</t>
        </r>
      </text>
    </comment>
    <comment ref="K43" authorId="0">
      <text>
        <r>
          <rPr>
            <b/>
            <sz val="9"/>
            <rFont val="Tahoma"/>
            <family val="2"/>
          </rPr>
          <t xml:space="preserve">NO SE PROGRAMA
MAGNITUD PERSO SI RECRUSOS DEBIDO A QUE VIENE LA OBRA KENEDY Y SE CUENTA CON LO DEL 2014 PARA PODER AVANZAR YLOGRAR SU CULMINACIÓN EN 2015 </t>
        </r>
        <r>
          <rPr>
            <sz val="9"/>
            <rFont val="Tahoma"/>
            <family val="2"/>
          </rPr>
          <t xml:space="preserve">
</t>
        </r>
      </text>
    </comment>
    <comment ref="K44" authorId="0">
      <text>
        <r>
          <rPr>
            <b/>
            <sz val="9"/>
            <rFont val="Tahoma"/>
            <family val="2"/>
          </rPr>
          <t>sjgomez:</t>
        </r>
        <r>
          <rPr>
            <sz val="9"/>
            <rFont val="Tahoma"/>
            <family val="2"/>
          </rPr>
          <t xml:space="preserve">
suma</t>
        </r>
      </text>
    </comment>
    <comment ref="K45" authorId="0">
      <text>
        <r>
          <rPr>
            <b/>
            <sz val="9"/>
            <rFont val="Tahoma"/>
            <family val="2"/>
          </rPr>
          <t>sjgomez:</t>
        </r>
        <r>
          <rPr>
            <sz val="9"/>
            <rFont val="Tahoma"/>
            <family val="2"/>
          </rPr>
          <t xml:space="preserve">
suma</t>
        </r>
      </text>
    </comment>
    <comment ref="K46" authorId="0">
      <text>
        <r>
          <rPr>
            <b/>
            <sz val="9"/>
            <rFont val="Tahoma"/>
            <family val="2"/>
          </rPr>
          <t>sjgomez:</t>
        </r>
        <r>
          <rPr>
            <sz val="9"/>
            <rFont val="Tahoma"/>
            <family val="2"/>
          </rPr>
          <t xml:space="preserve">
suma</t>
        </r>
      </text>
    </comment>
    <comment ref="K47" authorId="0">
      <text>
        <r>
          <rPr>
            <b/>
            <sz val="9"/>
            <rFont val="Tahoma"/>
            <family val="2"/>
          </rPr>
          <t>sjgomez:</t>
        </r>
        <r>
          <rPr>
            <sz val="9"/>
            <rFont val="Tahoma"/>
            <family val="2"/>
          </rPr>
          <t xml:space="preserve">
suma</t>
        </r>
      </text>
    </comment>
    <comment ref="K49" authorId="0">
      <text>
        <r>
          <rPr>
            <b/>
            <sz val="9"/>
            <rFont val="Tahoma"/>
            <family val="2"/>
          </rPr>
          <t>sjgomez:</t>
        </r>
        <r>
          <rPr>
            <sz val="9"/>
            <rFont val="Tahoma"/>
            <family val="2"/>
          </rPr>
          <t xml:space="preserve">
suma</t>
        </r>
      </text>
    </comment>
    <comment ref="K50" authorId="0">
      <text>
        <r>
          <rPr>
            <b/>
            <sz val="9"/>
            <rFont val="Tahoma"/>
            <family val="2"/>
          </rPr>
          <t>sjgomez:</t>
        </r>
        <r>
          <rPr>
            <sz val="9"/>
            <rFont val="Tahoma"/>
            <family val="2"/>
          </rPr>
          <t xml:space="preserve">
suma</t>
        </r>
      </text>
    </comment>
    <comment ref="K52" authorId="0">
      <text>
        <r>
          <rPr>
            <b/>
            <sz val="9"/>
            <rFont val="Tahoma"/>
            <family val="2"/>
          </rPr>
          <t>sjgomez:</t>
        </r>
        <r>
          <rPr>
            <sz val="9"/>
            <rFont val="Tahoma"/>
            <family val="2"/>
          </rPr>
          <t xml:space="preserve">
suma</t>
        </r>
      </text>
    </comment>
    <comment ref="K53" authorId="0">
      <text>
        <r>
          <rPr>
            <b/>
            <sz val="9"/>
            <rFont val="Tahoma"/>
            <family val="2"/>
          </rPr>
          <t>sjgomez:</t>
        </r>
        <r>
          <rPr>
            <sz val="9"/>
            <rFont val="Tahoma"/>
            <family val="2"/>
          </rPr>
          <t xml:space="preserve">
suma</t>
        </r>
      </text>
    </comment>
    <comment ref="K55" authorId="0">
      <text>
        <r>
          <rPr>
            <b/>
            <sz val="9"/>
            <rFont val="Tahoma"/>
            <family val="2"/>
          </rPr>
          <t>sjgomez:</t>
        </r>
        <r>
          <rPr>
            <sz val="9"/>
            <rFont val="Tahoma"/>
            <family val="2"/>
          </rPr>
          <t xml:space="preserve">
suma</t>
        </r>
      </text>
    </comment>
    <comment ref="K56" authorId="0">
      <text>
        <r>
          <rPr>
            <b/>
            <sz val="9"/>
            <rFont val="Tahoma"/>
            <family val="2"/>
          </rPr>
          <t>sjgomez:</t>
        </r>
        <r>
          <rPr>
            <sz val="9"/>
            <rFont val="Tahoma"/>
            <family val="2"/>
          </rPr>
          <t xml:space="preserve">
suma</t>
        </r>
      </text>
    </comment>
    <comment ref="K57" authorId="0">
      <text>
        <r>
          <rPr>
            <b/>
            <sz val="9"/>
            <rFont val="Tahoma"/>
            <family val="2"/>
          </rPr>
          <t>sjgomez:</t>
        </r>
        <r>
          <rPr>
            <sz val="9"/>
            <rFont val="Tahoma"/>
            <family val="2"/>
          </rPr>
          <t xml:space="preserve">
suma</t>
        </r>
      </text>
    </comment>
    <comment ref="K59" authorId="0">
      <text>
        <r>
          <rPr>
            <b/>
            <sz val="9"/>
            <rFont val="Tahoma"/>
            <family val="2"/>
          </rPr>
          <t>sjgomez:</t>
        </r>
        <r>
          <rPr>
            <sz val="9"/>
            <rFont val="Tahoma"/>
            <family val="2"/>
          </rPr>
          <t xml:space="preserve">
suma</t>
        </r>
      </text>
    </comment>
    <comment ref="K60" authorId="0">
      <text>
        <r>
          <rPr>
            <b/>
            <sz val="9"/>
            <rFont val="Tahoma"/>
            <family val="2"/>
          </rPr>
          <t>sjgomez:</t>
        </r>
        <r>
          <rPr>
            <sz val="9"/>
            <rFont val="Tahoma"/>
            <family val="2"/>
          </rPr>
          <t xml:space="preserve">
suma</t>
        </r>
      </text>
    </comment>
    <comment ref="K61" authorId="0">
      <text>
        <r>
          <rPr>
            <b/>
            <sz val="9"/>
            <rFont val="Tahoma"/>
            <family val="2"/>
          </rPr>
          <t>sjgomez:</t>
        </r>
        <r>
          <rPr>
            <sz val="9"/>
            <rFont val="Tahoma"/>
            <family val="2"/>
          </rPr>
          <t xml:space="preserve">
suma</t>
        </r>
      </text>
    </comment>
  </commentList>
</comments>
</file>

<file path=xl/comments5.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6.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62" authorId="1">
      <text>
        <r>
          <rPr>
            <sz val="11"/>
            <rFont val="Tahoma"/>
            <family val="2"/>
          </rPr>
          <t>El objetivo es cumplir el 100% durante cada trimestre.</t>
        </r>
      </text>
    </comment>
    <comment ref="S64" authorId="1">
      <text>
        <r>
          <rPr>
            <sz val="11"/>
            <rFont val="Tahoma"/>
            <family val="2"/>
          </rPr>
          <t>El objetivo es cumplir el 100% durante cada trimestre.</t>
        </r>
      </text>
    </comment>
  </commentList>
</comments>
</file>

<file path=xl/sharedStrings.xml><?xml version="1.0" encoding="utf-8"?>
<sst xmlns="http://schemas.openxmlformats.org/spreadsheetml/2006/main" count="1951" uniqueCount="764">
  <si>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</si>
  <si>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</si>
  <si>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</si>
  <si>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</si>
  <si>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</si>
  <si>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</si>
  <si>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</si>
  <si>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</si>
  <si>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</si>
  <si>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</si>
  <si>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</si>
  <si>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</si>
  <si>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</si>
  <si>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</si>
  <si>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</si>
  <si>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</si>
  <si>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</si>
  <si>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</si>
  <si>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</si>
  <si>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</si>
  <si>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Prestación y Desarrollo de Servicios de Salud</t>
  </si>
  <si>
    <t>Territorios saludables y red de salud para la vida desde la diversidad</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</si>
  <si>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</si>
  <si>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X</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</si>
  <si>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</si>
  <si>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 xml:space="preserve">Avanzar en la primera etapa de la puesta en operación del centro Hospitalario San Juan de Dios materno infantil que incluye: 1. Adecuación del centro de salud UPA San Juan de Dios; 2. Adecuación de las edificaciones actuales hasta donde las normas sobre patrimonio cultural, sismo resistencia y habilitación lo permitan  y 3. Avance en la construcción de nuevas obras. </t>
  </si>
  <si>
    <t>Hospital San Juan de Dios.</t>
  </si>
  <si>
    <t xml:space="preserve"> E01C02OB02P878M01 </t>
  </si>
  <si>
    <t>Desarrollar la gestión administrativa para el desarrollo del proyecto</t>
  </si>
  <si>
    <t xml:space="preserve">Porcentaje  en la la gestión administrativa para el  desarrollo del proyecto </t>
  </si>
  <si>
    <t>Modernización e infraestructura de salud.</t>
  </si>
  <si>
    <t xml:space="preserve"> E01C02OB01P880M09 </t>
  </si>
  <si>
    <t>Ejecutar el 100% del Plan Maestro de Equipamientos en Salud, aprobado y programado para su ejecución en el período de gobierno 2012-2016.</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</si>
  <si>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</si>
  <si>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Componente de Gobernanza y Rectoría</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</si>
  <si>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</si>
  <si>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</si>
  <si>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</si>
  <si>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Gestionar la construcción de un Hospital Universitario para Bogotá</t>
  </si>
  <si>
    <t>Actualizar el plan maestro de equipamiento en salud, acorde al modelo de atenciòn definido y a la red integrada, al 2016</t>
  </si>
  <si>
    <t>Diseñar e implementar la Red Distrital para la atención de personas con enfermedades crónicas (énfasis en diabetes, nefrología, hipertensión y degenerativas). que incluye la conformación del Instituto de Enfermedades Crónicas.</t>
  </si>
  <si>
    <t>Diseño e implementación de la Red Distrital de Salud Mental que incluye una Ciudadela Distrital en salud mental para atención de niños, niñas y adolescentes con consumo de sustancias psicoactivas y enfoque diferencial, al 2016</t>
  </si>
  <si>
    <t xml:space="preserve">Diseño e implementación de la Red Distrital de Atención Integral a Personas con Discapacidad que incluye puesta en funcionamiento de la Clínica Fray Bartolomé de las Casas </t>
  </si>
  <si>
    <t>Crear el Instituto Distrital de Oncología.</t>
  </si>
  <si>
    <t>Gestionar la creación de un Instituto Distrital de Neurociencias.</t>
  </si>
  <si>
    <t>Gestionar la creación de un Instituto Distrital de Tórax y Corazón</t>
  </si>
  <si>
    <t>Poner en marcha 83 Centros de Salud y Desarrollo Humano al 2016.</t>
  </si>
  <si>
    <t>Gestionar la creación de un Instituto Pediátrico Distrital, 2016.</t>
  </si>
  <si>
    <t>Propender por conformar una ESE pública como entidad especializada de trasplante preferencialmente de corazón, hígado, riñón y pulmón.</t>
  </si>
  <si>
    <t>Crear una Unidad de Atención drogodependiente o de desintoxicación para las niñas, niños, las y los adolescentes consumidores de SPA en los diferentes grados de adicción. (Programa de Atención a la infancia, adolescencia y juventud).</t>
  </si>
  <si>
    <t xml:space="preserve"> E01C02OB02P878M02 </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</si>
  <si>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</si>
  <si>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 xml:space="preserve"> E01C02OB02P880M01 </t>
  </si>
  <si>
    <t>E01C02OB02P880M03</t>
  </si>
  <si>
    <t xml:space="preserve"> E01C02OB01P880M04 </t>
  </si>
  <si>
    <t xml:space="preserve"> E01C02OB01P880M05 </t>
  </si>
  <si>
    <t xml:space="preserve"> E01C02OB01P880M05 5</t>
  </si>
  <si>
    <t>E01C02OB02P880M06</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</si>
  <si>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Saluden la estrategia de atención primaria en salud, la organización de redes territoriales y la humanización</t>
  </si>
  <si>
    <t xml:space="preserve"> E01C02OB02P880M08 </t>
  </si>
  <si>
    <t>E01C02OB01P880M10</t>
  </si>
  <si>
    <t xml:space="preserve"> E01C02OB02P880M11 </t>
  </si>
  <si>
    <t xml:space="preserve"> E01C02OB02P880M12 </t>
  </si>
  <si>
    <t>E01C02OB01P880M02</t>
  </si>
  <si>
    <t xml:space="preserve"> E01C02OB02P878M01A01 </t>
  </si>
  <si>
    <t>Desarrollo y puesta en marcha de la estrategia jurídica y  social para intervencion fisica y funcional y entrega de los bienes al Distrito por parte de los moradores</t>
  </si>
  <si>
    <t xml:space="preserve"> E01C02OB02P878M01A02 </t>
  </si>
  <si>
    <t>Definición del portafolio de servicios y ejecución de las obras por parte de ESE adscrita seleccionada</t>
  </si>
  <si>
    <t xml:space="preserve"> E01C02OB02P878M01A03 </t>
  </si>
  <si>
    <t>Gestión con el Ministerio de Cultura para la formulación de la segunda fase del Plan Especial de Manejo y Protección ( Ley 735 de 2002) para definición de intervención física.</t>
  </si>
  <si>
    <t>E01C02OB02P878M02A01</t>
  </si>
  <si>
    <t>Elaboración de la autoevaluación de estandares del SUH[Sistema Unico de Habilitación]</t>
  </si>
  <si>
    <t xml:space="preserve"> E01C02OB02P878M02A02 </t>
  </si>
  <si>
    <t xml:space="preserve">Gestión  con Unidades Acádemicas para futuras formulaciones de convenios de docencia servicio </t>
  </si>
  <si>
    <t xml:space="preserve">E01C02OB02P880M01A01 </t>
  </si>
  <si>
    <t>Actualización  y reformulación del instrumento urbanístico (Plan Maestro de Equipamientos en Salud - PMES) y  elaboración de los estudios de soporte que requiera</t>
  </si>
  <si>
    <t xml:space="preserve">E01C02OB02P880M01A02 </t>
  </si>
  <si>
    <t>Actualización del sistema de información geográfica y  saneamiento patrimonial para el Plan Maestro de Equipamiento en salud - PMES</t>
  </si>
  <si>
    <t>E01C02OB01P880M02A01</t>
  </si>
  <si>
    <t>Elaboración de estudio de factibilidad para la creación del instituto Enfermedades Crónicas.</t>
  </si>
  <si>
    <t xml:space="preserve">E01C02OB01P880M02A02 </t>
  </si>
  <si>
    <t>Gestión de recursos ante otras fuentes de financiación para la conformación del instituto Enfermedades Crónicas.</t>
  </si>
  <si>
    <t xml:space="preserve">E01C02OB01P880M02A03 </t>
  </si>
  <si>
    <t>Desarrollo de la infraestructura  y dotación requerida para funcionamiento del instituto Enfermedades Crónicas.</t>
  </si>
  <si>
    <t xml:space="preserve">E01C02OB02P880M03A01 </t>
  </si>
  <si>
    <t>Gestión de recursos ante otras fuentes de financiación para la conformación de la red y la Ciudadela Distrital en salud mental</t>
  </si>
  <si>
    <t xml:space="preserve">E01C02OB02P880M03A02 </t>
  </si>
  <si>
    <t xml:space="preserve">Diseño y formulación de los instrumentos urbanísticos  y estudios complementarios que requiera la Ciudadela Distrital en salud mental, </t>
  </si>
  <si>
    <t xml:space="preserve">E01C02OB02P880M03A03 </t>
  </si>
  <si>
    <t>Desarrollo de la infraestructura  y dotación requerida para funcionamiento de la Ciudadela Distrital en salud mental.</t>
  </si>
  <si>
    <t xml:space="preserve">E01C02OB01P880M04A01 </t>
  </si>
  <si>
    <t xml:space="preserve">Desarrollo de la infraestructura  y dotación requerida para la puesta en funcionamiento de la Clínica Fray Bartolomé de las Casas </t>
  </si>
  <si>
    <t xml:space="preserve">E01C02OB01P880M05A01 </t>
  </si>
  <si>
    <t>Elaboración de estudio de factibilidad para la creación del instituto Distrital de Oncología,</t>
  </si>
  <si>
    <t xml:space="preserve">E01C02OB01P880M05A02 </t>
  </si>
  <si>
    <t>Gestión de recursos ante otras fuentes de financiación para la creación Instituto Distrital de Oncología</t>
  </si>
  <si>
    <t xml:space="preserve">E01C02OB01P880M05A03 </t>
  </si>
  <si>
    <t>Desarrollo de la infraestructura  y dotación requerida para la creación del Instituto Distrital de Oncología,</t>
  </si>
  <si>
    <t xml:space="preserve">E01C02OB02P880M06A01 </t>
  </si>
  <si>
    <t>Elaboración de estudio de factibilidad para la creación del instituto Distrital de Neurociencias,</t>
  </si>
  <si>
    <t xml:space="preserve">E01C02OB02P880M06A02 </t>
  </si>
  <si>
    <t>Gestión de recursos ante otras fuentes de financiación para la creación Instituto Distrital de Neurociencias</t>
  </si>
  <si>
    <t xml:space="preserve">E01C02OB02P880M06A03 </t>
  </si>
  <si>
    <t>Desarrollo de la infraestructura  y dotación requerida para la creación del Instituto Distrital de Neurociencias</t>
  </si>
  <si>
    <t xml:space="preserve">E01C02OB02P880M07A01 </t>
  </si>
  <si>
    <t>Elaboración de estudio de factibilidad para la creación del instituto Distrital de Tórax y Corazón.</t>
  </si>
  <si>
    <t xml:space="preserve">E01C02OB02P880M07A02 </t>
  </si>
  <si>
    <t>Gestión de recursos ante otras fuentes de financiación para la creación Instituto Distrital de Tórax y Corazón</t>
  </si>
  <si>
    <t xml:space="preserve">E01C02OB02P880M07A03 </t>
  </si>
  <si>
    <t>Desarrollo de la infraestructura  y dotación requerida para la creación del Instituto Distrital de Tórax y Corazón</t>
  </si>
  <si>
    <t xml:space="preserve">E01C02OB02P880M08A01 </t>
  </si>
  <si>
    <t>Adecuación y remodelación   de infraestructuras pertenecientes a los puntos de atención de la red adscrita a la Secretaría Distrital de Salud de Bogotá D.C.   [Obras en proceso]</t>
  </si>
  <si>
    <t xml:space="preserve">E01C02OB02P880M08A02 </t>
  </si>
  <si>
    <t>Adecuación y remodelación   de infraestructuras pertenecientes a los puntos de atención de la red adscrita a la Secretaría Distrital de Salud de Bogotá D.C.   [Obras culminadas]</t>
  </si>
  <si>
    <t xml:space="preserve">E01C02OB02P880M08A03 </t>
  </si>
  <si>
    <t xml:space="preserve">Dotación de tecnología biomedica   pertenecientes a    los puntos de atención  de la red adscrita a la Secretaría Distrital de Salud de Bogotá D.C.  </t>
  </si>
  <si>
    <t xml:space="preserve">E01C02OB02P880M08A04 </t>
  </si>
  <si>
    <t>Obras nuevas de infraestructura en salud [equipamientos nuevos para la ciudad en proceso]</t>
  </si>
  <si>
    <t xml:space="preserve">E01C02OB02P880M08A05 </t>
  </si>
  <si>
    <t>Obras nuevas de infraestructura en salud  [equipamientos nuevos para la ciudad obras culminadas]</t>
  </si>
  <si>
    <t xml:space="preserve">E01C02OB02P880M08A06 </t>
  </si>
  <si>
    <t>Obras de reforzamiento estructural realizadas en puntos de atención de la red adscrita a la Secretaría Distrital de Salud de Bogotá D.C. [Obras en proceso]</t>
  </si>
  <si>
    <t xml:space="preserve">E01C02OB02P880M08A07 </t>
  </si>
  <si>
    <t>Obras de reforzamiento estructural realizadas en puntos de atención de la red adscrita a la Secretaría Distrital de Salud de Bogotá D.C. [Obras culminadas]</t>
  </si>
  <si>
    <t xml:space="preserve">E01C02OB02P880M08A08 </t>
  </si>
  <si>
    <t xml:space="preserve">Construcción, Reforzamiento, Adecuación, remodelación, dotaciòn y ampliación  de infraestructuras pertenecientes a la Secretaría Distrital de Salud de Bogotá D.C. </t>
  </si>
  <si>
    <t xml:space="preserve">E01C02OB02P880M08A09 </t>
  </si>
  <si>
    <t xml:space="preserve">
Asesoria  y asistencia técnica al desarrollo de la infraestructura física hospitalaria Distrital
</t>
  </si>
  <si>
    <t xml:space="preserve">E01C02OB02P880M08A10 </t>
  </si>
  <si>
    <t xml:space="preserve">Seguimiento y evaluación de la gestión de los proyectos incluidos en el PMES </t>
  </si>
  <si>
    <t xml:space="preserve">E01C02OB01P880M09A01 </t>
  </si>
  <si>
    <t>Gestión de suelo, seguimiento y  evaluación de centros de Salud  y  desarrollo humano</t>
  </si>
  <si>
    <t xml:space="preserve">E01C02OB01P880M09A02 </t>
  </si>
  <si>
    <t>Desarrollo de la infraestructura  y dotación requerida para 
la puesta en marcha de  Centros de Salud y Desarrollo Humano</t>
  </si>
  <si>
    <t xml:space="preserve">E01C02OB01P880M10A01 </t>
  </si>
  <si>
    <t>Gestión de recursos ante otras fuentes de financiación para para la creación de un Instituto Pediátrico Distrital</t>
  </si>
  <si>
    <t xml:space="preserve">E01C02OB01P880M10A02 </t>
  </si>
  <si>
    <t>Desarrollo de la infraestructura  y dotación requerida para la creación de un Instituto Pediátrico Distrital</t>
  </si>
  <si>
    <t xml:space="preserve">E01C02OB02P880M11A01 </t>
  </si>
  <si>
    <t>Elaboración de estudio de factibilidad para la  conformación de una ESE pública como entidad especializada de trasplante preferencialmente de corazón, hígado, riñón y pulmón</t>
  </si>
  <si>
    <t xml:space="preserve">E01C02OB02P880M11A02 </t>
  </si>
  <si>
    <t>Gestión de recursos ante otras fuentes de financiación para conformar una ESE pública como entidad especializada de trasplante preferencialmente de corazón, hígado, riñón y pulmón,</t>
  </si>
  <si>
    <t xml:space="preserve">E01C02OB02P880M11A03 </t>
  </si>
  <si>
    <t>Desarrollo de la infraestructura  y dotación requerida para conformar una ESE pública como entidad especializada de trasplante preferencialmente de corazón, hígado, riñón y pulmón,</t>
  </si>
  <si>
    <t xml:space="preserve">E01C02OB02P880M12A01 </t>
  </si>
  <si>
    <t>Elaboración de estudio de factibilidad para la  Creación de una Unidad de Atención drogodependiente o de desintoxicación para las niñas, niños, las y los adolescentes consumidores de SPA en los diferentes grados de adicción</t>
  </si>
  <si>
    <t xml:space="preserve">E01C02OB02P880M12A02 </t>
  </si>
  <si>
    <t>Gestión de recursos ante otras fuentes de financiación para la creación de una Unidad de Atención drogodependiente o de desintoxicación para las niñas, niños, las y los adolescentes consumidores de SPA en los diferentes grados de adicción</t>
  </si>
  <si>
    <t xml:space="preserve">E01C02OB02P880M12A03 </t>
  </si>
  <si>
    <t>Desarrollo de la infraestructura  y dotación requerida para la creación de una Unidad de Atención drogodependiente o de desintoxicación para las niñas, niños, las y los adolescentes consumidores de SPA en los diferentes grados de adicción</t>
  </si>
  <si>
    <t xml:space="preserve">Porcentaje de avance  de la gestión con el  Ministerio de Cultura para la formulación de la segunda fase del Plan Especial de Manejo y Protección ( Ley 735 de 2002) para definición de intervención física
</t>
  </si>
  <si>
    <t xml:space="preserve">porcentaje de avance de la Gestión  con Unidades Acádemicas para futuras formulaciones de convenios de docencia servicio 
</t>
  </si>
  <si>
    <t xml:space="preserve">Porcentajde de avance en actualización y reformulación del instrumento urbanístico
</t>
  </si>
  <si>
    <t xml:space="preserve">Porcentaje de avance en la actualización del sistema de información geográfica y saneamiento patrimonial para el Plan Maestro de Equipamiento en salud - PMES </t>
  </si>
  <si>
    <t>Porcentaje de avance del estudio de factibilidad para la creación del instituto de Enfermedades Crónicas.</t>
  </si>
  <si>
    <t>Porcentaje de gestión de recursos ante otras fuentes de financiación para la conformación  del instituto de Enfermedades Crónicas.</t>
  </si>
  <si>
    <t>Porcentaje de avance de la infraestructura y dotación requerido para el funcionamiento del instituto de Enfermedades Crónicas.</t>
  </si>
  <si>
    <t xml:space="preserve">Porcentaje de gestión de recursos ante otras fuentes de financiación para la conformación de la red y de la ciudadela de Salud Mental </t>
  </si>
  <si>
    <t xml:space="preserve">Porcentaje de avance en el diseño y formulación de los instrumentos urbanisticos y estudios complementarios que requiera la ciudadela distrital de salud mental </t>
  </si>
  <si>
    <t>Porcentaje de avance de la infraestructura y dotación requerida para funcionamiento de la Ciudadela Distrital en salud mental.(Número de actividades de desarrolladas en el periodo/ Número de actividades  programadas en el periodo multiplicadas por cien)</t>
  </si>
  <si>
    <t>Porcentaje de avance de la infraestructura y dotación requerida para la puesta en funcionamiento d ela clínica Fray Bartolome de las casas</t>
  </si>
  <si>
    <t xml:space="preserve">Porcentaje de avance del  estudio de factibilidad para la creación instituto Distrital de Oncología
</t>
  </si>
  <si>
    <t xml:space="preserve">Porcentaje de gestión de recursos ante otras fuentes de financiación para la creación del Instituto Distrital de Oncología  
</t>
  </si>
  <si>
    <t xml:space="preserve">Porcentaje de avance de la infraestructura y dotación requerida para la creación del instituo distrital de oncologia 
</t>
  </si>
  <si>
    <t xml:space="preserve">Porcentaje de avance del  estudio de factibilidad para la creación instituto Distrital de Neurociencias
</t>
  </si>
  <si>
    <t>Porcentaje de gestión de recursos ante otras fuentes de financiación para la para la creación Instituto Distrital de Neurociencias</t>
  </si>
  <si>
    <t>Porcentaje de avance de la infraestructura y dotación requerida para la creación del Instituto Distrital de Neurociencias,</t>
  </si>
  <si>
    <t xml:space="preserve">Porcentaje de avance del  estudio de factibilidad para la creación instituto Distrital de Tórax y Corazón,,
</t>
  </si>
  <si>
    <t>Porcentaje de gestión de recursos ante otras fuentes de financiación para la para la creación Instituto Distrital de Tórax y Corazón</t>
  </si>
  <si>
    <t>Porcentaje de avance de la infraestructura y dotación requerida para la creación del Instituto Distrital de Tórax y Corazón</t>
  </si>
  <si>
    <t xml:space="preserve">Número de puntos de atención de la red adscrita a la Secretaría Distrital de Salud de Bogotá D.C.  adecuados y remodelados en su infraestructura  (Obras en Proceso)
</t>
  </si>
  <si>
    <t xml:space="preserve">.Número de puntos de atención de la red adscrita a la Secretaría Distrital de Salud de Bogotá D.C. adecuados y remodelados en su infraestructura  (obras en Culminadas)
</t>
  </si>
  <si>
    <t xml:space="preserve">Número de puntos de atención de la red adscrita a la Secretaría Distrital de Salud de Bogotá D.C. apoyados con dotación de tecnología biomedica
</t>
  </si>
  <si>
    <t xml:space="preserve">Número de obras nuevas de infraestructura en salud 
</t>
  </si>
  <si>
    <t xml:space="preserve">Número de obras nuevas de infraestructura en salud (equpamientos nuevos para la ciudad obras culminadas)
</t>
  </si>
  <si>
    <t xml:space="preserve">Número de obras de reforzamiento estructural realizadas en puntos de atención de la red adscrita a la Secretaría Distrital de Salud de Bogotá D.C.(obras en porceso)
</t>
  </si>
  <si>
    <t xml:space="preserve">Número de obras con reforzamiento estructural realizadas en puntos de atención de la red adscrita a la Secretaría Distrital de Salud de Bogotá D.C.(obras culminadas)
</t>
  </si>
  <si>
    <t>Avance en la ejecución de los proyectos de remodelaciones y adecuaciones en infraestructuras pertenecientes a la Secretaría de Salud</t>
  </si>
  <si>
    <t xml:space="preserve">Porcentaje de Avance en la asesoria y asistencia técnica para el desarrollo de la infraestructura física
</t>
  </si>
  <si>
    <t>Porcentaje de avance en el seguimiento y evaluación de la gestión de los proyectos incluiddos en el PMES</t>
  </si>
  <si>
    <t xml:space="preserve">Avance en la ejecución de las asesorias y asistencia tecnica  a la Secretaría de Salud en lo referente al mantenimiento y desarrollo de la infraestructura física (Número de actividades de desarrolladas en el periodo/ Número de actividades  programadas en el periodo multiplicadas por cien)
</t>
  </si>
  <si>
    <t xml:space="preserve">Porcentaje de gestión de recursos ante otras fuentes de financiación para la creación de un Instituto Pediátrico Distrital </t>
  </si>
  <si>
    <t>Porcentaje de avance en el Desarrollo de la infraestructura  y dotación requerida para la creación de un Instituto Pediátrico Distrital</t>
  </si>
  <si>
    <t xml:space="preserve">Porcentaje de avance del  estudio de factibilidad para la  conformación de una ESE pública como entidad especializada de trasplante preferencialmente de corazón, hígado, riñón y pulmón
</t>
  </si>
  <si>
    <t>Porcentaje de gestión de recursos ante otras fuentes de financiación para conformar una ESE pública como entidad especializada de trasplante preferencialmente de corazón, hígado, riñón y pulmón,</t>
  </si>
  <si>
    <t>Porcentaje de avance de la infraestructura y dotación requerida para conformar una ESE pública como entidad especializada de trasplante preferencialmente de corazón, hígado, riñón y pulmón,</t>
  </si>
  <si>
    <t xml:space="preserve">Porcentaje de avance del  estudio de factibilidad para la creaciónde una unidad de atención drogodependiente o de desintoxicación para las niñas, niños, las y los adolescentes consumidores de SPA en los diferentes grados de adicción </t>
  </si>
  <si>
    <t xml:space="preserve">Porcentaje de gestión de recursos ante otras fuentes de financiación  para la creación  de una unidad de atención drogodependiente o de desintoxicación para las niñas, niños, las y los adolescentes consumidores de SPA en los diferentes grados de adicción </t>
  </si>
  <si>
    <t xml:space="preserve">Porcentaje de de avance de la infraestructura y dotación requerida para la creación de una unidad de atención drogodependiente o de desintoxicación para las niñas, niños, las y los adolescentes consumidores de SPA en los diferentes grados de adicción </t>
  </si>
  <si>
    <t xml:space="preserve">porcentaje de avance del proceso  de autoevaluación de estandares del SUH[Sistema Unico de Habilitación]
</t>
  </si>
  <si>
    <r>
      <t>Número de  Centros de Salud y Desarrollo Humano puestos en funcionamiento en el periodo</t>
    </r>
    <r>
      <rPr>
        <sz val="9"/>
        <color indexed="8"/>
        <rFont val="Tahoma"/>
        <family val="2"/>
      </rPr>
      <t xml:space="preserve">
</t>
    </r>
  </si>
  <si>
    <t>Programado 2015</t>
  </si>
  <si>
    <t>Ejecutado
2015</t>
  </si>
  <si>
    <t>-</t>
  </si>
  <si>
    <t>Porcentaje de Avance para el desarrollo y puesta en marcha de la  estrategia socio-juridica</t>
  </si>
  <si>
    <t>porcentaje de avance en la definición del portafolio de servicios y ejecución de obras por parte de ESE adscrita seleccionada</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</si>
  <si>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</si>
  <si>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</si>
  <si>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</si>
  <si>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Desarrollar al interior del proceso las actividades tendientes a mantener la certificación del Sistema de Gestión de Calidad de acuerdo con lineamientos y plan de trabajo establecido por la Dirección de Planeación Institucional y Calidad.</t>
  </si>
  <si>
    <t>x</t>
  </si>
  <si>
    <t>Porcentaje de cumplimiento de las actividades para mantener la certificación del Sistema de Gestión de Calidad</t>
  </si>
  <si>
    <t>Seguimiento trimestral</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</si>
  <si>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</si>
  <si>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</si>
  <si>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</si>
  <si>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</si>
  <si>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</si>
  <si>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</si>
  <si>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</si>
  <si>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</si>
  <si>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</si>
  <si>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</si>
  <si>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</si>
  <si>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</si>
  <si>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</si>
  <si>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</si>
  <si>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</si>
  <si>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</si>
  <si>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</si>
  <si>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</si>
  <si>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</si>
  <si>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</si>
  <si>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</si>
  <si>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</si>
  <si>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</si>
  <si>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</si>
  <si>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 de avance en las etapas para el mantenimiento de la certificación de la SDS</t>
  </si>
  <si>
    <t>% de avance en la  implementación de los subsistemas del sistema integrado de gestión</t>
  </si>
  <si>
    <t>Nombre de la Direción u Oficina:  Dirección Infraestructura y Tecnología</t>
  </si>
  <si>
    <t>No se presentan resultados en el periodo</t>
  </si>
  <si>
    <r>
      <rPr>
        <b/>
        <sz val="10"/>
        <rFont val="Tahoma"/>
        <family val="2"/>
      </rPr>
      <t>Socialización del nuevo mapa de procesos</t>
    </r>
    <r>
      <rPr>
        <sz val="10"/>
        <rFont val="Tahoma"/>
        <family val="2"/>
      </rPr>
      <t xml:space="preserve">
* Se gestionaron los recursos técnológicos y de infraestructura para realizar la socialización del nuevo mapa de procesos quedando definida la sala de juntas de la Subsecretaria de Planeación y Gestión Sectorial para el día 03 de junio de 2015, y cuatro grupos de contratistas para desarrollar la socialización en diferentes horarios para poder contar con la participación de todo el personal.
* El 28 de mayo de 2015 se remite correo a todos los funcionarios de la Dirección de infraestructura y tecnología, con los horarios definidos para socializar el nuevo mapa de procesos en cuatro grupos. Porcentaje programado 10%, porcentaje de avance 10%
Los gestores de calidad de la Subdirección de Planeación y gestión sectorial en coordinación con el referente de la Dirección de Planeación Institucional y Calidad  desarrollaron e implementaron la estrategia de socialización del mapa de procesos que se realizo el 03 de junio de 2015, Porcentaje programado: 50%, porcentaje de avance 50%.
Una vez culminada la socialización del nuevo mapa de procesos se realizo una evaluación sobre la capacitación recibida para verificar la apropiación del conocimiento del mapa de procesos. Porcentaje programado 40%, porcentaje de avance 40%.</t>
    </r>
  </si>
  <si>
    <t>El 06-07-2015 se amite el decreto distrital 263 de 2015 por medio del cual se expropia predio Molinos de laHortua y el Conjunto HSJD como unica forma de solucionar los problemas de propiedad que limitan la posibilidad de inversiones
Se radica el proyecto "Fortalecimiento de la oferta de servicios de salud para la atención materno perinatal en el Instituto Materno Infantil (IMI)" ante el Ministerio de Salud.
Se realizan Obras  de adecuacion y limpieza  en la torre central  del Complejo Hospitalario San Juan de Dios (CHSJD),  En un  30%
La  propuesta para arriendo del edifcio San Roque a la Empresa de Renovación Urbanda ERU, se realizara con recursos administrativos  pero estara sujeta a las nuevas situaciones juridicas generadas por la expropiacion.
Se participó en comité técnico #21  de seguimiento al lan Plan Especial de Manejo y Protección del CHSJD Convenio 1795 de 2013.  Se concerto que la UPA San Juan de Dios queda con uso transitorio o provisional y que su demolicion estará condicionada u opcional ;  se le otorga el uso para el cual venia siendo utilizada.
Se ha continuado el proceso de acmpañamiento a la ERU para garantizar que las obras cumplan con los estandares de Calidad en la torre central  para habilitar el servicio de urgencias.</t>
  </si>
  <si>
    <r>
      <t xml:space="preserve">Seguridad y salud en el trabajo: </t>
    </r>
    <r>
      <rPr>
        <sz val="10"/>
        <rFont val="Tahoma"/>
        <family val="2"/>
      </rPr>
      <t>Porcentaje programado 100%, porcentaje de avance 87,44%</t>
    </r>
    <r>
      <rPr>
        <b/>
        <sz val="10"/>
        <rFont val="Tahoma"/>
        <family val="2"/>
      </rPr>
      <t xml:space="preserve">
</t>
    </r>
    <r>
      <rPr>
        <b/>
        <i/>
        <sz val="10"/>
        <rFont val="Tahoma"/>
        <family val="2"/>
      </rPr>
      <t>Diligenciamiento de la Caracterización Sociodemográfica</t>
    </r>
    <r>
      <rPr>
        <b/>
        <sz val="10"/>
        <rFont val="Tahoma"/>
        <family val="2"/>
      </rPr>
      <t xml:space="preserve">
</t>
    </r>
    <r>
      <rPr>
        <sz val="10"/>
        <rFont val="Tahoma"/>
        <family val="2"/>
      </rPr>
      <t>La Dirección de infraestructura y Tecnología a 30 de julio de 2015 cuenta con 43 contratistas, de los cuales 25 han diligenciado la encuesta de caracterización Sociodemográfica. Porcentaje programado 30% porcentaje de avance 17,44%
El 07-07-2015 mediante radicado 2015IE19136 se remite a la Dirección de Gestión del Talento Humano los exámenes médicos preocupacionales de los contratistas Faboan Varela, Oscar Bernal y Jose David Cristancho.</t>
    </r>
    <r>
      <rPr>
        <b/>
        <sz val="10"/>
        <rFont val="Tahoma"/>
        <family val="2"/>
      </rPr>
      <t xml:space="preserve">
</t>
    </r>
    <r>
      <rPr>
        <b/>
        <i/>
        <sz val="10"/>
        <rFont val="Tahoma"/>
        <family val="2"/>
      </rPr>
      <t>Afiliación a la ARL 24 horas antes de iniciar ejecución contractual o actividades laborales.</t>
    </r>
    <r>
      <rPr>
        <b/>
        <sz val="10"/>
        <rFont val="Tahoma"/>
        <family val="2"/>
      </rPr>
      <t xml:space="preserve">
</t>
    </r>
    <r>
      <rPr>
        <sz val="10"/>
        <rFont val="Tahoma"/>
        <family val="2"/>
      </rPr>
      <t>La referente de contratación de la Dirección de Infraestructura y Tecnología ha remitido el listado y la documentación para la afiliación a la ARL de todos los contratistas de la dirección, en el plazo establecido. Porcentaje programado 60% porcentaje de avance 60%</t>
    </r>
    <r>
      <rPr>
        <b/>
        <sz val="10"/>
        <rFont val="Tahoma"/>
        <family val="2"/>
      </rPr>
      <t xml:space="preserve">
</t>
    </r>
    <r>
      <rPr>
        <b/>
        <i/>
        <sz val="10"/>
        <rFont val="Tahoma"/>
        <family val="2"/>
      </rPr>
      <t>Reporte oportuno de accidentes e incidentes de trabajo (dentro de las 48 horas de ocurrido el accidente).</t>
    </r>
    <r>
      <rPr>
        <b/>
        <sz val="10"/>
        <rFont val="Tahoma"/>
        <family val="2"/>
      </rPr>
      <t xml:space="preserve">
</t>
    </r>
    <r>
      <rPr>
        <sz val="10"/>
        <rFont val="Tahoma"/>
        <family val="2"/>
      </rPr>
      <t>A la fecha no se ha presentado ningún accidente o incidente de trabajo que involucre a alguno de los contratistas de la Dirección de Infraestructura y Tecnología. Porcentaje programado 10% porcentaje de avance 10%</t>
    </r>
    <r>
      <rPr>
        <b/>
        <sz val="10"/>
        <rFont val="Tahoma"/>
        <family val="2"/>
      </rPr>
      <t xml:space="preserve">
Gestión documental y archivo Reuniones para actualización de la Tabla de retención documental. </t>
    </r>
    <r>
      <rPr>
        <sz val="10"/>
        <rFont val="Tahoma"/>
        <family val="2"/>
      </rPr>
      <t>Porcentaje programado 100%, porcentaje de avance 100%
El 24 de julio y el 31 de julio se asistió a reuniones de asistencia técnica para el cuadro de caracterización documental y registro de activos de información.</t>
    </r>
  </si>
  <si>
    <t>El 100% de los contratistas de la Dirección de Infraestructurea y Tecnología se encuentran afiliados a la Adminstradora de Riesgos Laborales Positiva.
25 de los 43 contratistas de la Dirección de Infraestructura y Tecnología han diligenciado la encuesta sociodemográfica.</t>
  </si>
  <si>
    <t>Se socializo el nuevo mapa de procesos de la entidad con todos los colaboradores de la Dirección.</t>
  </si>
  <si>
    <t>No se contaba con el profesional para realizar el levantamiento y documentación de los procedimientos, se contrato el 24 de julio de 2015, iniciando contrato el 30 de julio de 2015.</t>
  </si>
  <si>
    <t>No se presentan dificultades en el periodo.</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</si>
  <si>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Codigo: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</si>
  <si>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</si>
  <si>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Codigo: </t>
    </r>
    <r>
      <rPr>
        <sz val="9"/>
        <color indexed="8"/>
        <rFont val="Arial"/>
        <family val="2"/>
      </rPr>
      <t>114 - PLI - FT -  062 V.01</t>
    </r>
  </si>
  <si>
    <t>EJE ESTRATEGICO DEL PLAN DE DESARROLLO BOGOTA HUMANA 2012-2016: UNA CIUDAD QUE REDUCE LA SEGREGACIÓN Y LA DISCRIMINACIÓN: EL SER HUMANO EN EL CENTRO DE LAS PREOCUPACIONES DEL DESARROLLO</t>
  </si>
  <si>
    <t>EJE ESTRATEGICO DEL PLAN TERRITORIAL DE SALUD PARA BOGOTÁ 2012-2016: COMPONENTE DE DESARROLLO Y PRESTACIÓN DE SERVICIOS</t>
  </si>
  <si>
    <t>PROGRAMA DEL PLAN DE DESARROLLO BOGOTA HUMANA 2012-2016:  TERRITORIOS SALUDABLES Y RED DE SALUD PARA LA VIDA DESDE LA DIVERSIDAD</t>
  </si>
  <si>
    <t>PROYECTO DE INVERSIÓN DEL PLAN DE DESARROLLO BOGOTA HUMANA 2012-2016:  HOSPITAL SAN JUAN DE DIOS</t>
  </si>
  <si>
    <t>NUMERO
META
SEGPLAN</t>
  </si>
  <si>
    <t>PROYECTO</t>
  </si>
  <si>
    <t xml:space="preserve">AVANCES
</t>
  </si>
  <si>
    <t xml:space="preserve">LOGROS
</t>
  </si>
  <si>
    <r>
      <t xml:space="preserve">RESULTADOS 
</t>
    </r>
    <r>
      <rPr>
        <b/>
        <sz val="11"/>
        <color indexed="9"/>
        <rFont val="Calibri"/>
        <family val="2"/>
      </rPr>
      <t xml:space="preserve">
</t>
    </r>
  </si>
  <si>
    <t xml:space="preserve">DIFICULTADES Y SOLUCIONES
</t>
  </si>
  <si>
    <t xml:space="preserve">OBSERVACIONES
</t>
  </si>
  <si>
    <t>TIPO DE POBLACION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</si>
  <si>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</si>
  <si>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</si>
  <si>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</si>
  <si>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</si>
  <si>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</si>
  <si>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</si>
  <si>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</si>
  <si>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</si>
  <si>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</si>
  <si>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</si>
  <si>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</si>
  <si>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</si>
  <si>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</si>
  <si>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</si>
  <si>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</si>
  <si>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</si>
  <si>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</si>
  <si>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e04o01m01-617</t>
  </si>
  <si>
    <t xml:space="preserve">Promoción  Social </t>
  </si>
  <si>
    <t>04</t>
  </si>
  <si>
    <t>01</t>
  </si>
  <si>
    <t xml:space="preserve">1. Adecuación del centro de salud UPA San Juan de Dios;   2. Adecuación de las edificaciones actuales hasta donde las normas sobre patrimonio cultural, sismo resistencia y habilitación lo permitan          3. Avance en la construcción de nuevas obras. 
</t>
  </si>
  <si>
    <t xml:space="preserve">Se produce el decreto distrital 263 por medio del cual se expropia predio Molinos de laHortua y el Conjunto HSJD como unica forma de solucionar los problemas de propiedad que limitan la posibilidad de inversiones
Se radica el proyecto IMI ante el Ministerio de Salud.
Se realizan Obras  de adecuacion y limpieza  en la torre central  del CHSJD,  En un  30%
La  propuesta para arriendo del edifcio San Roque a la ERU. se realizara con recursos administrativos  pero estara sujeta a las nuevas situaciones juridicas generadas por la expropiacion.
Se participó en comité técnico #21  de seguimiento al PEMP Convenio 1795 de 2013  PEMP (Plan especial de manejo y proteccion) del  HSJD.  Se concerto que la UPA San Juan queda con uso transitorio o provisional y que su demolicion estara condicionada   u  opcional ;  se le otorga el uso para el cual venia siendo utilizada,.
</t>
  </si>
  <si>
    <t>Participacion en 7 reuniones intersectoriales.
Se realizó visita al edificio central área de urgencias y se inicia diseño de readecuación del área con base en el proyectoque habia  presentado   el hospital santa Clara. 
Se realizó prediseño del servicio de salud mental en el edificio de reahabilitación psiquiatrica -Unidad de Valoración y Observación (UVO)
Revisón documento de oferta y demanda, se entregó información con el fin de que el estudio fuera ajustado de acuerdo a solicitud del Dr. Mauricio Bustamante.
La Universidad Nacional entrega el documento tecnico del PEM Diagnostico y Propuesta, acompañado de anexos tecnicos.
Se tiene un portafolio de servicos de trauma y urgencias de alta complejidad y el protafolio de servicios de Salud Mental a implementar en el edifcio UVO (Unidad de Valoración y Observación).
Se ha elaborado tres propuestas de PMA para el ala sur oriental de la Torre central y  ERU-SDS- HSC.
Convenio y  estrategia juridica  para el funcionamiento propuesta de arriendo entregada . Se dispone de PMA (Proyecto Medico Arquitectonico) provisonales y planos de zonificacion para diseños iniciales y presuuesto.
Se avanza en la aprobacion del proyecto de reforzameinto del IMI.
Se dispone de un portafolio consolidado de servicios definitivo para la Torre Central.
Se dispone de un documento Tecnico Proyecto Centro Distrital de Ciencia, Biotecnologia e Innovacion para la Vida y la Salud Humana - Centro de Terapías Avanzadas y medicina Regenerativa  - Protafolio de servicios de investigacion en el edifico San Roque.
El documento Plan Especial de Manejo y Proteccion (PEMP), esta bastante avanzado en aspectos edificios, patrimoniales, y algo  menos en urbanisticos y menos en otros aspectos  como sostenibilidad, instucionalidad, y algunos documentos soportes como oferta y demanda.  Los comentarios  se entregaron al equipo tecnico de supervision del contrato PEMP-Universidad Nacional. En espera que la Universidad Nacional los acoja.
Se dispone del estudio de oferta  y demanda realizado por el Hospital La Victoria,  que pasa a aprobacion por dependencias de la SDS. Se realizaron reuniones para ajustar Proyecto Medico Arquitectonico( PMA)
Aprobacion de la restauracion del  IMI por parte de IDPC y Mincultura . Se ajusta el valor final del proyecto .
Convenio SDS- IDPC  proyecto Reforzamiento estructural y restauracion IMI se suspende mientras se define como se soluciona el tema de la propiedad.
Se considera la posibilidad de expropiar el Conjunto HSJD como unica forma de solucionar los problemas de propiedad que limitan la posibilidad de inversiones
Resolucion Aprobacion proyecto de restauracion IMI
La nueva alternativa juridica de expropiacion por via administrativa permitiraintervenir sin riesgos juridicos los bienes</t>
  </si>
  <si>
    <t>Se cuenta con Prorroga 1 al Convenio 1795 de 2013, por 161 días.
Se cuenta con  planos de zonificicacion del prediseño del servicio de Salud Mental en el edificio - Unidad de Valoración y Observación (UVO)
 Se incia la discusion del documento PEMP, se realizan comentarios a la propuesta por parte de las dependencias distritales comprometidas y por el equipo interventor.
Se puede definir el costo y presupuesto de la obra de intervencion. 
Documentos listos para firma Hospital Santa Clara - ERU
Se puede definir el costo y presupuesto de la obra de intervencion
La actividad planeada se encuentra  alcanzada faltando definir PMA definitio una vez se disponga de estudios de vulnerabilidad los protafolios de servicios y Proyecto Medico Arquitectonico (PMA) para Salud mental.
La presentacion del Plan Especial de Manejo y Proteccion  (PEMP) ha permitido a las dependencias distritales discutir los hallazgos, inconsistencias, o inconveniencias de las recomendaciones de contratistas y salvo las diferencias anotadas se ha realizado un proceso de analisis del documento por parte Planeacion Distirtal y la SDS con el fin de identificar y ajustar los planes y proyectos  inciales al Plan Especial de Manejo pues para su aprobacion deben ser coherentes ya que debem ser presentados a  el Ministerios de cultural  y al Ministerio de Salud.
Los documentos estan para aprobacion de la SDS lo que  permite  que proyecto pueda ser radicado en el proximo mes al Ministerio de salud.
Se dispone de un nuevo operador para el proyecto  Cuidados Criticos y Urgencias de Alta especializadad.
Hospital de Kennedy tiene financiado el proyeco y dispone de recurosos para  avanzar en un nuevo portafolio de servicios de cuidado critico y ampliar sus servicios de salud mental.
Se ha acordado un   PMA  “proyecto Unidad de Cuidado Critico y Urgencias de alta Complejidad Urgencias y UVO” – HSJD.
 Se ha entregado porpuesta para arrendar el Edificio San Roque
Se concerto que el PEMP  elaborado por parte de la Universidad Nacional  que el edificio conocido como UPA pueda funcionar y sea opcional su demolicion.
Aprobado el proyecto de restauracion de Instituto Materno Infantil, por el Ministerio de cultura.
Arriendo de la torre central por parte del Hospital Occidente de Kennedy.
Se dispone de un instrumento juridico para la expropiacion por via administrativa lo que facilita el proceso de intervencion de los edificios.</t>
  </si>
  <si>
    <t xml:space="preserve">
La propiedad del bien es requisito fundamental para su aprobacion en MinSalud.
Se plantea la propuesta de una expropiacion por via adminsitrativa o refrendar la posesion y propiedad del bien por parte del distrito.
</t>
  </si>
  <si>
    <t xml:space="preserve">
Aun no se radican los ajustes de habilitacion solicitados al contatista, unico requisito para la aprobacion integral de Planeacion SDS  e inscribir en PB en el Ministerio de salud</t>
  </si>
  <si>
    <t>DESPLAZADOS INDIGENAS</t>
  </si>
  <si>
    <t>DESPLAZADOS ROM</t>
  </si>
  <si>
    <t>DESPLAZADOS AFRODESCENDIENTES</t>
  </si>
  <si>
    <t>DESPLAZADOS RAIZAL</t>
  </si>
  <si>
    <t>DESPLAZADOS PALENQUERO</t>
  </si>
  <si>
    <t>DESPLAZADOS (OTROS)</t>
  </si>
  <si>
    <t>TOTAL DESPLAZADOS</t>
  </si>
  <si>
    <t>DESPLAZADOS CABEZA DE FAMILIA</t>
  </si>
  <si>
    <t>INDIGENAS</t>
  </si>
  <si>
    <t>ROM</t>
  </si>
  <si>
    <t>AFRODESCENDIENTES</t>
  </si>
  <si>
    <t>RAIZAL</t>
  </si>
  <si>
    <t>PALENQUERO</t>
  </si>
  <si>
    <t>NINGUNO DE LOS ANTERIORES</t>
  </si>
  <si>
    <t>TOTAL DE LA POBLACION</t>
  </si>
  <si>
    <t>POBLACION VINCULADA</t>
  </si>
  <si>
    <t>e04o01m02</t>
  </si>
  <si>
    <t>e04o01m02-617</t>
  </si>
  <si>
    <t>02</t>
  </si>
  <si>
    <t>Un Hospital Universitario Público en Bogotá (Porcentaje de avance en la gestión de la construcción de un Hospital Universitario para Bogotá)</t>
  </si>
  <si>
    <t>Se ha continuado el proceso de acmpañamiento a la ERU para garantizar que las obras cumplan con los estandares de Calidad en la torre central  para habilitar el servicio de urgencias.</t>
  </si>
  <si>
    <r>
      <rPr>
        <sz val="9"/>
        <rFont val="Calibri"/>
        <family val="2"/>
      </rPr>
      <t xml:space="preserve">Se conformo comité elaboracion convenio marco
borrador  Convenio Marco Alcaldia Mayor de Bogotá y Universidad Nacional
Se presento </t>
    </r>
    <r>
      <rPr>
        <sz val="9"/>
        <color indexed="8"/>
        <rFont val="Calibri"/>
        <family val="2"/>
      </rPr>
      <t>borrador  Convenio Marco Alcaldia Mayor de Bogotá y Universidad Nacional para aval de oficinas juridicas
Se ha logrado avanzar en la obra de construccion del Hospital Universitario  en un 30%</t>
    </r>
  </si>
  <si>
    <t>Se realizo la reunion de instalacion, se concerto la metodologia de trabajo semanal y se establecio cronograma a Junio 1.
Se puede radicar la propuesta del convenio en la secretaria general de la Alcaldia por parte de la Universidad Nacional.
Se elaboro borrador Convenio Marco Alcaldia Mayor de Bogotá -  Universidad Nacional, para firma de Rectoria y Alcaldia.
El borrador Convenio Marco Alcaldia Mayor de Bogotá -  Universidad Nacional, para firma de Rectoria y Alcaldia queda listo para su firma.</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</si>
  <si>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</si>
  <si>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Codigo: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</si>
  <si>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Codigo: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</si>
  <si>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</si>
  <si>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</si>
  <si>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</si>
  <si>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</si>
  <si>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</si>
  <si>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</si>
  <si>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</si>
  <si>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</si>
  <si>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</si>
  <si>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</si>
  <si>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</si>
  <si>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</si>
  <si>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Prioritaria Plan de Desarrollo Bogotá Humana [Incluida en el Acuerdo 489 de 2015]</t>
  </si>
  <si>
    <t>DEFINITIVO</t>
  </si>
  <si>
    <t>EJECUTADO O COMPROMETIDO</t>
  </si>
  <si>
    <t>%</t>
  </si>
  <si>
    <t xml:space="preserve">Porcentaje de Avance para el desarrollo y puesta en marcha de la  estrategia socio-juridica
</t>
  </si>
  <si>
    <t xml:space="preserve">
Se produce el decreto distrital 263 por medio del cual se expropia predio Molinos de laHortua y el Conjunto HSJD como unica forma de solucionar los problemas de propiedad que limitan la posibilidad de inversiones
Se radica el proyecto IMI ante el Ministerio de Salud
</t>
  </si>
  <si>
    <t xml:space="preserve">porcentaje de avance en la definición del portafolio de servicios y ejecución de obras por parte de ESE adscrita seleccionada 
</t>
  </si>
  <si>
    <t xml:space="preserve">Se realizan Obras  de adecuacion y limpieza  en la torre central  del CHSJD,  En un  30%
La  propuesta para arriendo del edifcio San Roque a la ERU. se realizara con recursos administrativos  pero estara sujeta a las nuevas situaciones juridicas generadas por la expropiacion. 
 </t>
  </si>
  <si>
    <t xml:space="preserve"> Porcentaje de avance  de la gestión con el  Ministerio de Cultura para la formulación de la segunda fase del Plan Especial de Manejo y Protección ( Ley 735 de 2002) para definición de intervención física</t>
  </si>
  <si>
    <t xml:space="preserve"> 
Se participó en comité técnico #21  de seguimiento al PEMP Convenio 1795 de 2013  PEMP (Plan especial de manejo y proteccion) del  HSJD.  Se concerto que la UPA San Juan queda con uso transitorio o provisional y que su demolicion estara condicionada   u  opcional ;  se le otorga el uso para el cual venia siendo utilizada,.</t>
  </si>
  <si>
    <t>Total e04o01m01</t>
  </si>
  <si>
    <r>
      <t xml:space="preserve">porcentaje de avance del proceso  de autoevaluación de estandares del SUH[Sistema Unico de Habilitación]
</t>
    </r>
    <r>
      <rPr>
        <sz val="12"/>
        <color indexed="10"/>
        <rFont val="Calibri"/>
        <family val="2"/>
      </rPr>
      <t xml:space="preserve">
</t>
    </r>
  </si>
  <si>
    <t>Total e04o01m02</t>
  </si>
  <si>
    <r>
      <t xml:space="preserve">porcentaje de avance de la Gestión  con Unidades Acádemicas para futuras formulaciones de convenios de docencia servicio 
</t>
    </r>
    <r>
      <rPr>
        <sz val="12"/>
        <color indexed="10"/>
        <rFont val="Calibri"/>
        <family val="2"/>
      </rPr>
      <t xml:space="preserve">
</t>
    </r>
  </si>
  <si>
    <t>No hubo avances en el mes</t>
  </si>
  <si>
    <t>Total e04o01m03</t>
  </si>
  <si>
    <t>Total general</t>
  </si>
  <si>
    <t>EJE ESTRATEGICO DEL PLAN DE DESARROLLO BOGOTA HUMANA 2012-2016:  UNA CIUDAD QUE REDUCE LA SEGREGACIÓN Y LA DISCRMIINACIÓN: EL SER HUMANO EN EL CENTRO DE LAS PREOCUPACIONES DEL DESARROLLO</t>
  </si>
  <si>
    <t>EJE ESTRATEGICO DEL PLAN TERRITORIAL DE SALUD PARA BOGOTÁ 2012-2016: COMPONENTE DE PRESTACIÓN Y DESARROLLO DE SERVICIOS</t>
  </si>
  <si>
    <t>PROYECTO DE INVERSIÓN DEL PLAN DE DESARROLLO BOGOTA HUMANA 2012-2016:  MODERNIZACIÓN E INFRAESTRUCTURA DE SALUD</t>
  </si>
  <si>
    <t>meta01</t>
  </si>
  <si>
    <t xml:space="preserve">Porcentaje de actualización del plan maestro de equipamientos en salud </t>
  </si>
  <si>
    <t>Cartografia:                                                                                                                                                                                                                                                                  
Se realizaron los siguientes planos cartográficos:
IPS con servicio de transplante hablilitado, Banco de tejidos, Servicio de transplante y banco de tejidos, IPS con servicio de transplante de tejido óseo, IPS con servicio de transplante de piel, IPS con servicio de transplante de válvulas cardiacas, IPS con servicio de transplante de médula ósea, IPS con servicio de de otros implantes y transplantes, Coordinación general  de la Red de donación y transplantes y Ubicación y entorno geográfico del CAMI Diana Turbay, visualizando elementos como los ejes viales, sistema hídrico, IPS Públicas e IPS Privadas.
Se generaron las siguientes coberturas geográficas:
Equipamientos existentes y proyectados de salud adscritos a la SDS, Ubicación de las IPS con servicio  de transplante habilitado, Ubicación banco de tejidos, Ubicación de IPS con servicio de transplante  de tejido óseo habilitado, Ubicación de IPS con servicio de transplante  de piel, Ubicación de IPS con servicio de transplante  de válvulas cardiacas, Ubicación de IPS con servicio de transplante  de médula ósea,  Ubicación de IPS con servicio de otros implantes y transplantes y Ubicación de las IPS de la Red de Donación y transplantes Regional No. 1
Se georreferenciaron los siguientes predios:
175 puntos, correspondientes a los equipamientos existentes y proyectados de salud adscritos a la SDS, 19 puntos los cuales corresponden a las IPS  con servicio de transplante habilitado, 3 puntos los cuales corresponden a los bancos de tejido, 16 puntos, correspondientes a las IPS con servicio de transplante oseo, 9 puntos los cuales ubican las IPS con servicio de transplante de piel, 7 puntos los cuales ubican las IPS con servicio de transplante de válvulas cardiacas, 6 puntos los cuales ubican las IPS con servicio de transplante de médula ósea, 4 puntos los cuales ubican las IPS con servicio de implantes y otros transplantes y 49 puntos de IPS, correspondientes a la Red de Donación y transplantes _ Regional No. 1. 
Se continúa realizando acciones encaminadas al saneamiento de los bienes inmuebles. Para lo cual se continúa realizando seguimiento a los procesos de acción de pertenencia que se encuentran en trámites en los juzgados. Se coordina con el Hospital Centro Oriente el proceso de devolución de un predio entregado por el DADEP al mismo y se continua actualizando la base de datos de los predios de las ESE, SDS. Se continúa prestando apoyo y coordinando las acciones necesarias para el desarrollo de los procesos de Adquisición de bienes inmuebles. Se remitió a la Dirección de Contratación los documentos soportes para la publicación de la invitación a las entidades que realizaran el avaluó comercial a los 25 inmuebles que se pretenden adquirir para el nuevo Hospital Tunjuelito. Se adelantan acciones para adquirir un área de terreno para la ubicación de servicios en el programa de enfoque diferencial con la Secretaria de Integración social y el Hospital Centro oriente. Se continúa brindando asesoría y apoyo a los Hospitales en materia de adquisición de bienes inmuebles. Se brinda apoyo al Hospital Centro Oriente para la adquisición del predio requerido para la prestación de servicios a habitante de la calle. Se remitió copia de la Escritura Pública de la compra del predio para la Upa San Bernardino debidamente legalizada,a la Oficina de Contabilidad de la SDS. Se continua  apoyando a la Dirección de infraestructura como a la Subsecretaria de Planeación, en los temas relacionados con su objetivo entre los temas,   los proyectos de inversión para lo cual se le remitió al Hospital Tunjuelito los lineamientos para la elaboración del estudio de pre factibilidad del proyecto de construcción del nuevo Hospital Tunjuelito.  Igualmente se solicitó a la Dirección Financiera estados de cuenta para realizar la liquidación de los convenios ya ejecutados y se continuan realizando  los conceptos tecnicos juridicos y las certificaciones de cumplimiento a satisfacción para la liquidación de los convenios ejecutados. De otra parte se brinda apoyo al Hospital Centro Oriente para la ubicación del punto de atención que se pretende ubicar en el centro de atención para habiotante de la calle en la plaza españa, asistiendo a reuniones con la Secretaria de Integración Social. y el Hospital Centro Oriente.   
Las Direcciones de Infraestructura y Tecnología, Planeación Sectorial y Análisis de Entidades Públicas Distritales del Sector Salud elaboran documentos para la reorganización de la red prestadora de servicios de salud del Distrito Capital, que serviran para conocer los puntos de atención que serán intervenidos y que conformaran la actualización del Plan Maestro de Equipamientos en Salud. ( Se realizo seguimiento de inversiones en las redes Centro Oriente y Norte)
Se elaboro presentación del PMES dando enfoque a los puntos a intervenir por plazo de ejecución según el Decreto 318 de 2006, se realizo análisis y estadísticas de avance del PMES como base para la actualización.
Se realizo visita por parte de la Veeduria y se entrego la información requerida respecto al Plan Maestro de Equipamientos en Salud.</t>
  </si>
  <si>
    <t>Se han generaron sesenta y un planos (61) planos., se georreferenciaron 313 puntos (proyectos para ejecutar vigencia 2015) y se generaron Diez coberturas geograficas (shapefile), 288 predios.
Se inicia el proceso de adquisición y compra de 25 predios para la construcción del Hospital de Tunjuelito II Nivel. 
Se continua apoyando el cumplimiento de las obligaciones establecidas en los Convenios de normalización de la tenencia, suscritos con el DADEP.</t>
  </si>
  <si>
    <t>La informacion del SIG se continua consolidando y actualizando con la información tomada en el SINUPOT, Google maps e información contenida en las carpetas de los predios, asi como la generación cartográfica y georreferenciación de predios para la elaboración de nuevas coberturas geográficas.
Cumplimiento con las obligaciones establecidas en los Convenios de normalización de la tenencia, suscritos con el Departamento Administrativo de  la Defensoría del Espacio Público y las E.S.E. Se continúa realizando las acciones necesarias para el saneamiento y legalización de los bienes inmuebles de las ESE, SDS y/o FFDS, como también el saneamiento contable de las mejoras realizadas en los bienes de uso público. Se ha dado respuesta oportuna a la contraloría frente a las observaciones  de los informes de auditoría.</t>
  </si>
  <si>
    <t>La Secretaria de Planeación Distrital no ha dado lineamientos para la actualización del Plan Maestro de Equipamientos en Salud. En caso que la SDP no determine nuevos lineamientos normativos en lo que resta de la administración es pertinente iniciar los análisis respectivos de la oferta de servicios de salud para la actualización del PMES, estas acciones deberan ser realizadas por la Dirección de Análisis de Entidades Públicas del Sector Salud, quienes actualmente se encuentran definiendo los planes de saneamiento Fiscal  y financiero de los Hospitales.</t>
  </si>
  <si>
    <t>meta02</t>
  </si>
  <si>
    <t>Plan  Marc o</t>
  </si>
  <si>
    <t>09</t>
  </si>
  <si>
    <t>Una unidad de atención drogodependiente o de desintoxicación creada para las niñas, niños, las y los adolescentes consumidores de SPA en los diferentes grados de adicción  (porcentaje de avance)</t>
  </si>
  <si>
    <t>El Hospital Usme presenta actualización del proyecto de inversión "Construcción y Dotación Ciudadela Salud Mental para Atención a Niños. Niñas y Adolescentes   con consumo de sustancias psicoactivas" con radicado 2015ER7229 del 30-01-2015, cuenta con concepto favorable en los componentes metodológico, de oferta y demanda, se emite concepto favorable desde el componente de infraestructura, se proyecta oficio de remisión para Planeación Sectorial, el 02-06-2015 se remite proyecto a Planeación Sectorial mediante radicado 2015IE15523. Teniendo en cuenta lo anterior se entrega el proyecto para registro en el Banco de Programas y Proyectos de la Secretaria  Distrital de Salud- Dirección de Planeación Sectorial
En el mes de Julio se ajusta el proyecto de inversion y  se continua con la evalucion  por parte de la Secretaria Distrital de Salud, en la direccion de Planeacion Sectorial, con la funcionaria Sagrario Forero para el correpondiente envio al Ministerio de Salud.  Fue necesario revisar el presupuesto con la aprobacion presupuestal dispuesta por parte de la Secretaria de Salud.</t>
  </si>
  <si>
    <t>Proyecto de inversión formulado por la ESE para su actualización.</t>
  </si>
  <si>
    <t>Concepto de viabilidad desde el componente metodologico.</t>
  </si>
  <si>
    <t>No se presentan dificultades en el peridodo</t>
  </si>
  <si>
    <t>El proyecto debe ser enviado al Ministerio de Salud y la Protección Social para viabilidad técnica.</t>
  </si>
  <si>
    <t>meta03</t>
  </si>
  <si>
    <t>Diseño e implementación de la Red Distrital para la atención de personas con enfermedades crónicas (énfasis en diabetes, nefrología, hipertensión y degenerativas). que incluye la conformación del Instituto de Enfermedades Crónicas.</t>
  </si>
  <si>
    <t xml:space="preserve">Porcentaje de avance en el diseño e implementación de la Red Distrital para la atención de personas con enfermedades crónicas.      </t>
  </si>
  <si>
    <t>El Hospital Fontibón radico el 22-01-2015 proyecto de inversión "Ampliación, Reordenamiento, Acciones de Mitigación  al Impacto  y Dotación del CAMI II de Fontibón", se encuentra en evaluación por parte de la Secretaria Distrital de Salud, cuenta con concepto favorable emitido por la Dirección de Planeación Sectorial, oferta y demanda e infraestructura, el cual se remite a la Dirección de Planeación Sectorial el 16-03-2015 mediante radicado 2015ER7537.
El 30-03-2015 con radicado 2015ER25267 el Hospital Fontibón envia solicitud para elaboración de convenio para la ejecución del proyecto "Ampliación, Reordenamiento, Acciones de Mitigación  al Impacto  y Dotación del CAMI II de Fontibón".
En el plan de adquisiciones en el mes de julio se ajusto la meta por la que se asignaron $862.782.147 para desarrollar y ejecutar las acciones necesarias para el Reordenamiento, Ampliación  Y Acciones De Mitigación Al Impacto Del CAMI II De Fontibón.
Se adelantan los diseños arquitectónicos por parte de la Secretaria Distrital de Salud para la contratacion de la ejecucion de obra de adecuación de la UCI del CAMI II de Fontibón. El Hospital Fontibón debe entregar el presupuesto ajustado para la consolidacion de la documentacion para dar inicio al proceso de licitacion.</t>
  </si>
  <si>
    <t>No se presentan logros en el periodo</t>
  </si>
  <si>
    <t xml:space="preserve">
En vista del valor que representa la ejecucion del proyecto "Reordenamiento, ampliación, ampliación y acciones de Mitigación al Impacto del CAMI II de Fontibón" y por no tener diseños adelantados y el aval del Ministerio de Salud y la Protección Social, se hara la contratacion de la ejecucion de la obra con licitacion publica por parte de la Secretaria Distrital de Salud una vez se cuente con concepto de viabilidad de Minsalud.
El Hospital Fontibón ha presentado demora en la entrega de la documentación requerida por la Secretaria de Salud para el proceso de contratación.</t>
  </si>
  <si>
    <t xml:space="preserve">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de Enfermedades Crónicas, por tal motivo la Alcaldía Mayor da el lineamiento de articular las obras nuevas de institutos en infraestructuras existentes; el instituto Distrital de  Enfermedades Crónicas se artículo con el proyecto de  reordenamiento del CAMI II del Hospital Fontibón, para que en este se presenten servicios de atención a enfermedades crónicas.. </t>
  </si>
  <si>
    <t>meta04</t>
  </si>
  <si>
    <t xml:space="preserve">Porcentaje de avance en el diseño e implementación de la Red Distrital de Salud Mental.  </t>
  </si>
  <si>
    <t>meta05</t>
  </si>
  <si>
    <t xml:space="preserve">Porcentaje de avance en el Diseño e implementación de la Red Distrital de Atención Integral a Personas con Discapacidad </t>
  </si>
  <si>
    <t>El 30 de junio de 2015 se realiza comité técnico para revisar el presupuesto presentado por la ESE de los proyectos "Adecuación de redes técnicas" y "Ampliación y Adecuación de la Unidad de Salud Mental " en la Clínica Fray Bartolomé de las Casas, en esta reunión se realizan observaciones al presupuesto por parte de la SDS y el Hospital se compromete a entregar los ajustes el día 15 de julio de 2015.
El 01-07-2015 el Hospital Simón Bolívar entrega mediante radicado 2015ER49964 las certificaciones bancarias emitidas frente a los rendimientos financieros generados por el convenio 907-2006 y mediante radicado 2015ER49965 da alcance al informe final de ejecución del mencionado convenio.
El 06-07-2015 mediante radicado 2015IE19037 se remite a la Subdirección de contratación el alcance al radicado 2015IE12120 del 28-04-2015 para la liquidación del convenio 0907-2006, la cual es devuelta con observaciones el 15-07-2015 con radicado 2015IE19843.
El 07-07-2015 mediante radicado 2015EE45534 se solicita al Hospital Simón Bolívar informar sobre la ejecución de obras con recursos propios con las cuales aumento la capacidad del servicio de salud mental en 100 camas, se recibe respuesta por parte del Hospital el 29-07-2015 con radicado 2015ER57996.
El 10-07-2015 con radicado 2015ER52627 se recibe solicitud de adición para el convenio 1870-2012 por parte del Hospital Simón Bolívar,  para ejecutar los proyectos de adecuacion de la Clinica Fray Bartolome de las Casas.
Mediante Radicado 2015ER52869 del 10/07/2015 el Hospital Simón Bolívar remite a la SDS los estudios previos para la contratación de las obras incritas en los proyectos de inversión denominados  "Adecuación de redes técnicas" y "Ampliación y Adecuación de la Unidad de Salud Mental " en la Clínica Fray Bartolomé de las Casas.
 El proyecto "Ampliación, adecuación y dotación para la Unidad de Salud Mental de la Clinica Fray Bartolome de las Casas" fue devuelto por el Ministerio de Salud el 14-07-2015 mediante radicado MSPS 201523101202601, se trabaja en los ajustes entre el Hospital y la Secretaria Distrital de Salud, según lista de chequeo.
El 27-07-2015 con radicado 2015EE51090 se informa al Hospital Simón Bolívar las observaciones al proyecto de inversión "Adecuación de las redes técnicas para la Clínica de Medicina Física y Rehabilitación Fray Bartolomé de las Casas" y proyecto "Ampliación, adecuación y dotación de la Unidad de Salud Mental en la Clínica de Medicina Física y Rehabilitación Fray Bartolomé de las Casas". Se recibe respuesta por parte del Hospital  a observaciones del presupuesto de obra de los proyectos de la Clinica Fray Bartolome de las Casas con radicado 2015ER57172 del 27-07-2015.</t>
  </si>
  <si>
    <t>Revisiòn del componente de obra y dotaciòn para la liquidaciòn del convenio 907 de 2006, el hospital mediante radicado HSB N° 01115 del 26/03/2015 remite la respuesta a la solicitud realizada por la Dirección de Infraestructura y Tecnología en el sentido de hacer entrega de los planos record y/ manuales de mantenimiento de las obras contratadas en el marco de los convenio 907 de 2006 y 1099 de 2009.
Radicación de los proyectos de inversión ante Ministerio de Salud. Ampliación del plazo contractual para el convenio 1870 de 2012.</t>
  </si>
  <si>
    <t>Proyecto de liquidaciòn al convenio 907-2006 en un avance del 90%.
Proyectos de Inversión "Adecuación de las Redes Técnicas para la Clínica de Medicina Física y Rehabilitación  Fray Bartolomé de las Casas" y "Ampliación, Adecuación y Dotación para la Unidad de Salud Mental de la Clínica de Medicina Física y Rehabilitación Fray Bartolomé de las Casas" se entregan en el Ministerio de Salud con radicados 201542300782622 y 201542300782502 para concepto técnico de viabilidad.</t>
  </si>
  <si>
    <t>Se está a la espera del resultado de los ajuste 2 al PBIS 2014-2015 para poder iniciar el proceso de adición al convenio 1870-2012 para la ejecución de redes técnicas y adecuaciones de la Clinica Fray Bartolome de las Casas. La entrega de proyectos al Ministerio de Salud mediante el aplicativo del PBIS fue el 06 de julio de 2015 y según la resolución 2514 de 2012 de ese Ministerio cuentan con 40 días calendario para aprobar los proyectos.</t>
  </si>
  <si>
    <t>meta06</t>
  </si>
  <si>
    <t>Formalización y legalización del instituto Distrital de Oncología (porcentaje de avance)</t>
  </si>
  <si>
    <t>El Hospital Kennedy presenta proyecto de inversión "Estudios y diseños para la delimitacion del proyecto de Construcción y Dotación de la unidad Especializada Oncológica" con radicado 2015ER13076 del 18-02-2015. La Dirección de Provisión de Servicios de Salud envía el concepto favorable. Se evalua proyecto desde el componente de infraestructura emitiendose concepto favorable, el cual es remitido a la Dirección de Planeación Sectorial con radicado 2015IE14563 del 21-05-2015. Se elabora estudios previos y estudios de sector por parte de la Dirección de Infraestructura y Tecnología para elaboración de convenio, sin embargo no se reciben instrucciones para dicha elaboración. 
El 03-06-2015 se recibe en la Dirección de Infraestructura y Tecnología oficio con radicado 2015ER42943 en el que el Hospital Occidente de Kennedy informa sobre los recursos que aportara el hospital para los estudios y diseños para el desarrollo del proyecto de la Unidad Especializada Oncologica.
Se estudia la posibilidad de asignar recursos para la contratación del Plan de Implantación del proyecto previa viabilidad técnica por parte del Ministerio de Salud al proyecto de inversión, para lo cual se recopila la documentación necesaria, especialmente el estudio de factibilidad de proyecto, que según informa el Hospital Occidente de Kennedy, se elaboro en vigencias pasadas pero no cuenta con aprobación respectiva, el Hospital empieza a trabajar en el ajuste del proyecto para remitir de acuerdo a la lista de chequeo emitida por el Ministerio de Salud.</t>
  </si>
  <si>
    <t>Se elabora estudios previos y estudios de sector para Convenio con la ESE Hospital Occidente de Kennedy por parte de la Dirección de Infraestructura y Tecnología, sin embargo no se reciben instrucciones para elaborar convenio.  Se adelantan ajuste al proyecto de inversión para remitir al Ministerio de Salud para concepto de viabilidad, una vez se cuente con la viabilidad el gerente del proyecto gestionara los recursos para contratar inicialmente el Plan de Implantación y de ser posible todos los estudios y diseños.</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</si>
  <si>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oncológico, por tal motivo la Alcaldía Mayor da el lineamiento de articular las obras nuevas de institutos en infraestructuras existentes, el instituto Distrital de Oncología se artículo con la unidad especializada Oncologica del Hospital Occidente de Kennedy</t>
  </si>
  <si>
    <t>meta07</t>
  </si>
  <si>
    <t>Desarrollo de la primera fase de creación del instituto Distrital de Neurociencias(porcentaje de avance)</t>
  </si>
  <si>
    <t>El Hospital Occidente de Kennedy inscribio en el Plan bienal de Inversiones en Salud 2014-2015 el proyecto "Adecuaciones centro de excelencia especializados en epilepsia y reumatología Hospital Occidente De Kennedy" en el mes de febrero de 2015 el Hospital manifiesta que en el año 2014 culminaron la adecuación del área especializada en Epilepsia, y que esperan realizar las adecuaciones correspondientes al área de Reumatología en el año 2015.
Se ha recordado al Hospital Occidente de Kennedy presentar un informe detallado de las obras correspondientes a la adecuación del centro especializado en Epilepsia y Reumatología; el Hospital manifiesta que responderan a la solicitud realizada.</t>
  </si>
  <si>
    <t xml:space="preserve">Se le recuerda a la ESE Hospital Occidente de Kennedy mediante correo electrónico y verbalmente presentar  informe  de las obras correspondientes a la adecuación del centro especializado en Epilepsia y Reumatología, con el fin de registrar el estado del proyecto en los formatos administrados. La ESE manifiesta que responderán a la solicitud realizada. </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</si>
  <si>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Neurociencias se artículo con el proyecto "Centro de Excelencia en Neurociencias del Hospital Kennedy, para la I Fase se contemplan "Adecuaciones centro de excelencia especializados en epilepsia y reumatología Hospital Occidente De Kennedy"
No se han asignado recursos para esta meta, el proyecto que esta ejecutando el Hospital Occidente de Kennedy se ha financiado con recursos propios de esa entidad. Se debera tomar decisión por parte de la alta gerencia acerca de las acciones tendientes al cumplimiento de esta meta.</t>
  </si>
  <si>
    <t>meta08</t>
  </si>
  <si>
    <t>Formalización y legalización del instituto Distrital de Tórax y Corazón (porcentaje de avance)</t>
  </si>
  <si>
    <t>El 05-06-2015 con radicado 2015IE15983 se solicito a la Subdirección de Contratación, la elaboración de la prórroga No.5 del convenio 1064-2008 argumentando que se hace necesario prorrogar el presente convenio de cooperación para consolidar la gestión administrativa de los proyectos de infraestructura y dotación del Hospital Santa Clara E.S.E. III nivel III nivel de atención y que en cumplimiento del objeto convencional la E.S.E. no se han completado  todos los actos necesarios para la gestión ante el Instituto Distrital de Patrimonio Y Cultura, ministerio de salud y curadurías para las licencias permisos y vistos buenos para la intervención de las obras en los edificios del hospital,  acorde con los lineamientos técnicos y jurídicos definidos por la Secretaria Distrital de salud para la gestión y formulación del proyecto cuyo objeto es  el desarrollo de las acciones necesarias para el mejoramiento de la planta física y dotación del hospital la  quedando renovación de equipos y bienes muebles, a fin de garantizar los compromisos adquiridos por la E.S.E. para lo cual se requiere de mayor tiempo contemplado en dieciocho meses (18) mesescontados a partir del 22-06-2015 .
Mediante radicado 2015IE18371 la Subdirección de contratación hace devolución de la solicitud de prórroga del convenio 1064-2008 sin tramite, indicando que de acuerdo al comite realizado en el mes de junio no se visualizo la posibilidad de adquirir el predio Malaria, por lo tanto se procederá con la liquidación del convenio.
El 03-07-2015 mediante radicado 2015IE18951 se solicita información a la Subdirección de Contratación referente al estado de la solicitud de prórroga No. 5 del convenio 1064-2008 solicitada el 05-06-2015 con radicado 2015IE15983.</t>
  </si>
  <si>
    <t>Se evalua actualización en todos los componentes y se emiten conceptos favorables del proyecto de inversión " "Reforzamiento estructural, reordenamiento físico funcional, ampliación y plan de contingencia del Hospital Santa Clara" 
El 03-06-2015 mediante radicado 2015IE15820 se remite a la Dirección de Planeación Sectorial para inscripción en el Banco de Programas y Proyectos.</t>
  </si>
  <si>
    <t>No se obtuvo respuesta por parte de la Curaduria al trámite de subdivision de lote Malaria, este tramite lo esta adelantando directamente el Ministerio de Salud y la Protección Social, una vez el Ministerio notifique los avances se esta reportando. Informalmente del Ministerio han informado que entregaran la totalidad del lote siempre y cuando se entregue a cambio un lote de menor extensión para el Fondo Nacional de Estupefacientes, pero no fue oficiado, por esta razón en comite se toma la decisión de no prorrogar el convenio ya que ha pasado mucho tiempo sin que se defina la adquisición del predio.
A finales del marzo el Instituto Distrital de Patrimonio Cultural (IDPC) notifico al Hospital Santa Clara que el proceso de intervención de reforzamiento estructural de los edificios patrimoniales requiere nuevos ajustes y nuevos estudios para su aprobación; por los procesos precontractuales y disponibilidad presupuestal para la contratación de estos estudios el Hospital requiere más tiempo para cumplir los nuevos requisitos, por tanto el IDPC toma la decisión de archivar el proceso y recomienda a la ESE radicar una nueva solicitud con los estudios ajustados a sus condiciones.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</si>
  <si>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Tórax y Corazón se artículo con el proyecto "Reforzamiento estructural,  Reordenamiento Físico Funcional, Ampliación  Hospital Santa Clara  ESE" a través del cual se contempla poder prestar servicios especializados de Tórax y Corazón en la ampliación y reordenamiento del Hospital.
En caso de no obtener viabilidad por parte del IDPC a las intervenciones de los edificios patrimoniales, se estudia la posibilidad de realizar nuevas estructuras en los lotes contiguos al Hospital Santa Clara que estan en proceso de negociación.</t>
  </si>
  <si>
    <t>meta09</t>
  </si>
  <si>
    <t xml:space="preserve">Porcentaje de avance en la implementación del Plan Maestro de Equipamientos en salud para el periodo de gobierno 2012-2016
</t>
  </si>
  <si>
    <r>
      <rPr>
        <b/>
        <sz val="9"/>
        <color indexed="8"/>
        <rFont val="Calibri"/>
        <family val="2"/>
      </rPr>
      <t>Adecuación y remodelación de infraestructuras pertenecientes a los puntos de atención de la red adscrita a la Secretaría Distrital de Salud de Bogotá D.C.   [Obras en proceso]</t>
    </r>
    <r>
      <rPr>
        <sz val="9"/>
        <color indexed="8"/>
        <rFont val="Calibri"/>
        <family val="2"/>
      </rPr>
      <t xml:space="preserve">
Adecuación del área de urgencias del Hospital Bosa II nivel E.S.E.
En el mes de Julio por solicitud de la Subsecretaria de Planeación y Gestión Sectorial, el día 09 de Julio de 2015 se realiza reunión de seguimiento al proyecto de adecuación de urgencias, el director de Infraestructura y Tecnología manifiesta que se realizará Contratación de este proyecto por parte de la SDS, sin embargo el proyecto deberá contar con todos los estudios y diseños para poder Salir a contratación. Por lo tanto la ESE deberá complementar los diseños faltantes. La ESE se compromete a complementarlos y enviarlos para su respectiva revisión. 
El 21 de julio de 2015 la ESE presenta diseño arquitectónico modificado, el 24 de julio de 2015 mediante reunión de seguimiento el Director de Infraestructura y Tecnología realiza respectivas observaciones al diseño. El 29 de julio se realiza visita al Hospital al área de urgencias a intervenir. El arquitecto referente por parte de la ESE realizará los respectivos ajustes y enviará los estudios y diseños, cantidades, presupuesto, especificaciones técnicas entre otras.</t>
    </r>
  </si>
  <si>
    <t>Aprobación  de la actualización del Proyecto de Inversión 2015 "Adecuación del Área de Urgencias del Hospital Bosa II Nivel ESE" , por parte de las Direcciones de Planeación Sectorial, Provisión de Servicios y Dirección de Infraestructura y Tecnología El 11-05-2015 mediante radicado 2015IE13423 la Dirección de Infraestructura y Tecnología remite proyecto y conceptos favorables a la Dirección de Planeación Sectorial para inscripción en el Banco de Programas y Proyectos de la Secretaria Distrital de Salud</t>
  </si>
  <si>
    <t>Inscripción del proyecto de inversión en el Banco de Programas y Proyectos de la Secretaria Distrital de Salud a partir de mayo de 2015.</t>
  </si>
  <si>
    <r>
      <t xml:space="preserve">Construcción del sistema de alarmas, detección, control y extinción de incendios, Hospital El Tunal III Nivel de Atencion ESE
El 06-07-2015 mediante radicado 2015IE19039 se solicita al área de Contabilidad el estado de cuenta del convenio 2619-2012 para continuar con el trámite de liquidación del convenio, se recibe estado de cuenta el 15-07-2015 con radicado 2015IE19800.
El 13-07-2015 con radicado 2015ER51279 se recibe del Hospital El Tunal documentos para la liquidación del convenio 2619-2012.
El 17-07-2015 mediante radicado 2015EE49248 se informa al Hospital El Tunal que la Dirección de Infraestructura y Tecnología está estructurando los documentos para el proceso de contratación para el componente de alarma contra incendios fase II y III. </t>
    </r>
    <r>
      <rPr>
        <b/>
        <sz val="9"/>
        <color indexed="10"/>
        <rFont val="Calibri"/>
        <family val="2"/>
      </rPr>
      <t xml:space="preserve">  </t>
    </r>
  </si>
  <si>
    <t>Avanzar en la construcción del Sistema de red contra incendios del Hospital El Tunal. 
Actualización a vigencia 2015 del proyecto de inversión  "Construcción del sistema de alarma, detección, control y extinción de incendios Hospital El Tunal III Nivel de Atención ESE" cuenta con viabilidad por parte de la Secretaria Distrital de Salud y se pasa para inscripción en el Banco de Programas y Proyecto de la entidad.</t>
  </si>
  <si>
    <t>Se construyo la primera fase de la red contra incendios del Hospital El Tunal que incluye el anillo perimetral</t>
  </si>
  <si>
    <t>El 04-05-2015 mediante radicado 2015IE12651 se remite a la Subdirección de Contratación la solicitud de elaboración del convenio para ejecutar la construcción de las fases II y III del sistema de alarma, detección, control y extinción de incendios para el Hospital El Tunal III Nivel de Atención ESE, por valor de $1.500.000.000. El 22-05-2015 con radicado 2015IE14611 se remite a la subdirección de contratación el alcance a la solicitud de elaboración de convenio; el tramite no se pudo llevar a cabo y se determino por parte de la SDS Direccion de Infraestructura y Tecnologia realizar desde la direccion los estudios previos para el proceso licitatorio el cual se estima sea adjudicado en el mes de octubre de 2015 .</t>
  </si>
  <si>
    <t>Reordenamiento, ampliación, acciones de mitigación al impacto y dotación de la sede calle 80 del Hospital de Engativa
Proyecto de inversión "Reordenamiento, Ampliación, Acciones De Mitigación Al Impacto Y Dotación de la Sede Calle 80 Del Hospital De Engativa" se devuelve al Hospital Engativa el día 05 de junio de 2015, es nuevamente radicado con las observaciones subsanadas, se espera salga con el concepto del area de planeacion Sectorial.</t>
  </si>
  <si>
    <t>Proyecto de inversión devuelto al Hospital Engativa el día 05 de junio de 2015.</t>
  </si>
  <si>
    <t>El proyecto aún no tiene conceptos favorables debido a que ha requerido varios ajustes por parte del Hospital en los diferentes componentes.</t>
  </si>
  <si>
    <t>Adecuación y dotación del servicio de urgencias en el hospital La Victoria ESE III Nivel
El 18-03-2015 el Hospital La Victoria entrega proyecto de inversión "Adecuación y Dotación Servicio de Urgencias Hospital La Victoria ESE III Nivel "con radicado 2015ER22316, el 28-05-2015 se evalúa desde el componente financiero, se emite concepto técnico y una vez la ESE adicione los recursos a su presupuesto deberá solicitar la viabilidad financiera para poder ejecutarlo.
En el mes de Julio se realizan reuniones entre la SDS y el Hospital La Victoria para determinar las intervenciones que se van a realizar.
Se programa visita para el 04-08-2015 al Hospital La Victoria para verificar las intervenciones a realizar y corroborar los diseños.</t>
  </si>
  <si>
    <t>Se requiere de ajustes al proyecto de inversión por parte del Hospital La Victoria.</t>
  </si>
  <si>
    <t xml:space="preserve">Reposición de la infraestructura del hospital Meissen (asistencial y administrativa) y dotación de la nueva infraestructura
Proyecto "Reposicion de la infraestructura del Hospital Meissen (Asistencial y administrativa) y dotacion de la Nueva Infraestructura", se emite concepto favorable al proyecto de inversión desde el componente metodológico, pasa a revisión del componente de oferta y demanda en la Dirección de análisis de Entidades públicas la cual emite concepto favorable. El  02-07-2015 la Dirección de Infraestructura y Tecnología recibe con radicado 2015IE18696 el proyecto de inversión para evaluación del componente de infraestructura.
Se realizo visita al Hospital de Meissen para evaluación de la obra para construir el presupuesto para la licitación para contratar la terminación del Hospital Meissen. </t>
  </si>
  <si>
    <t>No se cuenta con el equipo humano especializado para la valoración de las obras faltantes para la terminación del Hospital Meissen, como solución por parte de la Dirección de Infraestructura se está buscando el acompañamiento de la Sociedad Colombiana de Ingenieros o de la Universidad Nacional de Colombia. Se estima que para mediados de agosto ya se haya suscrito contrato con esa entidad.</t>
  </si>
  <si>
    <t>Adecuación del servicio de urgencias - hospital San Blas II Nivel ESE
El Hospital San Blas presenta nuevamente proyecto de inversión "Adecuación Servicio de Urgencias  Hospital San Blas II Nivel ESE" con los ajustes y aclaraciones requeridas por la Dirección de Provisión de Servicios, cuenta con concepto favorable por parte de la Dirección de Análisis de Entidades Públicas, se evalúa desde el componente de infraestructura y se solicita al hospital los planos del diseños eléctrico y diseño hidrosanitario avalados por los ingenieros especialistas.
EL Hospital San Blas entrega planos del proyecto y presupuesto para revisión por parte de la Dirección de Infraestructura y Tecnología.</t>
  </si>
  <si>
    <t>Tiempos de revisión del proyecto de inversión al interior de la entidad y demora por parte del Hospital en la entrega de los ajustes solicitados por la Secretaria Distrital de Salud en lo diferentes componentes. Se notifico al Hospital y se comprometiron a entregar los ajustes requeridos en el mes de Julio de 2015, los cuales entrego a finales del mes.</t>
  </si>
  <si>
    <t>Reordenamiento, compra y reposición del equipo biomédico del hospital de suba II nivel
El Hospital Suba entrega proyecto de inversión "Reordenamiento Compra y Reposición del Equipo Biomédico del Hospital de Suba II Nivel" con radicado 2015ER25362 del 30-03-2015, Se consolida concepto técnico metodológico Preliminar favorable. Se emite concepto favorable en el componente de dotación, se remite a la Dirección de Planeación Sectorial el 29-05-2015 con radicado 2015IE15304, para consolidación de conceptos y posterior envió al Ministerio de Salud. Se envía proyecto al Ministerio con radicado 201542301087442 el 25-06-2015. Lo devuelven con radicado MSPS 201523101216751 del 15-07-2015 y radicado 2015ER55916 del 22-07-2015. Se está revisando para ajustar de acuerdo a la lista de chequeo entregada por el MSPS, se trabaja en conjunto SDS y Hospital para ajustar el proyecto.
Este proyecto en la vigencia 2015 se ejecutara desde el componente dotación, el componente de infraestructura se programara para la vigencia 2016 con la contratación del Plan de Regularización y Manejo del Hospital Suba, una vez se cuente con la viabilidad del proyecto de inversión por parte del Ministerio de Salud.</t>
  </si>
  <si>
    <t>Para la ejecución del proyecto de inversión  "Reordenamiento Compra y Reposición del Equipo Biomédico del Hospital de Suba II Nivel" se requiere la viabilidad del proyecto de inversión en los dos componentes (Infraestructura y dotación de Control especial). Se elabora concepto integral desde la Dirección de Planeación Sectorial y se radica proyecto de inversión en el Ministerio de Salud el 25-06-2015 con radicado 201542301087442. Proyecto devuelto por el Ministerio para ajustes.</t>
  </si>
  <si>
    <t>11% año 2011</t>
  </si>
  <si>
    <t>Construcción del sistema de alarma, detección y extinción de incendios de las sedes del hospital Tunjuelito II nivel ESE
Se han realizado consultas técnicas al interior de la Secretaria de Salud para definir las características técnicas del proyecto y planificar el proceso para la contratación de  las obras.</t>
  </si>
  <si>
    <t>Proyecto de inversión "Construcción de un sistemas de Alarma, Detección y Extinción de Incendios de las Sedes del Hospital Tunjuelito II Nivel ESE" cuenta con conceptos favorable en todos los componentes, se pasa para registro en el Banco de Programas y Proyectos de la Secretaria Distrital de Salud a partir del 23-06-2015.</t>
  </si>
  <si>
    <t>El Hospital Tunjuelito no ha atendido los requerimiento de complementación de proyecto de inversión en cuanto a diseños. Mediante correo electronico se reitero a la gerencia del Hospital Tunjuelito la solicitud.</t>
  </si>
  <si>
    <t>Adecuación de la unidad de cuidados neonatales en la Unidad Materno Infantil El Carmen - Hospital Tunjuelito
El Hospital Tunjuelito presenta proyecto de inversión "Adecuación  de la Unidad de Cuidados Neonatales en la Unidad Materno Infantil el Carmen - Hospital Tunjuelito" con radicado2015 ER  16127 del  27-02-2015, cuenta con concepto favorable en los componentes metodológico, de oferta y demanda, el 21-05-2015 mediante radicado 2015IE14562 se devuelve proyecto de inversión para los fines pertinentes, a la Dirección de Planeación Sectorial, teniendo en cuenta que el proyecto se encuentra en ejecución de obra.
Avance en la ejecución de obras de reordenamiento y ampliación de servicio de pediatría: 98%.
El 23 de junio de 2015 se realiza visita de verificación del avance de las obras.</t>
  </si>
  <si>
    <t>Las obras de adecuaciónde la Unidad de Cuidados Neonatales de la Unidad Materno Infantil el Carmen se ejecutaron en un 100%.</t>
  </si>
  <si>
    <t>El Hospital Tunjuelito adquirió dotación para la Unidad de Cuidados Neonatales financiada con recursos del Fondo de Desarrollo Local de Tunjuelito.</t>
  </si>
  <si>
    <t>Adecuación y dotación de la central de mezclas de medicamentos del Hospital El Tunal para la red del Sur (Componente Infraestructura)
La ESE actualmente se encuentra en la realización de los estudios previos para la contratación de la obra y la interventoría.
El 08-07-2015 con radicado 2015ER52073 el Hospital El Tunal entrega el plan de trabajo y cronograma convenio 1286-2015</t>
  </si>
  <si>
    <t>Suscripción del convenio 1286-2015 del 24-06-2015 para la Adquisición de Dotación Hospitalaria para la adecuación y dotación de la central de mezclas de medicamentos del Hospital El Tunal para la red del Sur, con aporte del Fondo Financiero Distrital de Salud  para infraestructura de $341.318.273.</t>
  </si>
  <si>
    <t>Convenio 1286-2015 con plazo de ejecución de 6 meses para la adecuación y dotación de la central de mezclas de medicamentos del Hospital El Tunal para la red del Sur</t>
  </si>
  <si>
    <t>No se presentan dificultades</t>
  </si>
  <si>
    <t>Adecuación y dotación del sistema de suministro de agua y planta de energía para garantizar las condiciones de habilitación de la UPA San Juan
El 08-07-2015 mediante radicado 2015IE19183 se solicita a la Subdirección de contratación solicitud para la aclaración del alcance del objeto de convenio 1284 de 2015, se han realizado reuniones con el área jurídica para socializar el detalle de la solicitud de aclaración del convenio sin que al corte de este informe se haya logrado la novedad contractual.
El 16-07-2015 se realizó visita de verificación de las necesidades planteadas por el Hospital en el proyecto para la UPA San Juan, en consecuencia de la visita se solicitó al hospital realizar ajustes a las intervenciones planteadas y al presupuesto.</t>
  </si>
  <si>
    <t>Suscripción del convenio 1284-2015 del 24-06-2015 para la adecuación y dotación del sistema de suministro de agua y planta de energía para garantizar las condiciones de habilitación de la UPA San Juan del Hospital de Nazareth, con aporte del Fondo Financiero Distrital de Salud de $503.587.692</t>
  </si>
  <si>
    <t>Convenio 1284-2015 con plazo de ejecución de 6 meses para realizar la adecuación y dotación del sistema de suministro de agua y planta de energía para garantizar las condiciones de habilitación de la UPA San Juan del Hospital de Nazareth.</t>
  </si>
  <si>
    <t>Adecuación del sistema de suministro de agua y del sistema de emergencia de energía eléctrica para garantizar las condiciones de habilitación del CAMI Nazareth
El 08-07-2015 mediante radicado 2015IE19182 se solicita a la Subdirección de contratación solicitud para la aclaración del alcance del objeto de convenio 1285 de 2015, se han realizado reuniones con el área jurídica para socializar el detalle de la solicitud de aclaración del convenio sin que al corte de este informe se haya logrado la novedad contractual. 
El 16-07-2015 se realizó visita de verificación de las necesidades planteadas por el Hospital en el proyecto para el CAMI Nazareth, en consecuencia de la visita se solicitó al hospital realizar ajustes a las intervenciones planteadas y al presupuesto.</t>
  </si>
  <si>
    <t>Suscripción del convenio 1285-2015 del 24-06-2015 para la adecuación y dotación del sistema de suministro de agua y planta de energía para garantizar las condiciones de habilitación CAMI Nazareth, , con aporte del Fondo Financiero Distrital de Salud de $466.451.704</t>
  </si>
  <si>
    <t>Convenio 1285-2015 con plazo de ejecución de 6 meses para realizar la adecuación y dotación del sistema de suministro de agua y planta de energía para garantizar las condiciones de habilitación del CAMI Nazareth.</t>
  </si>
  <si>
    <r>
      <rPr>
        <b/>
        <sz val="9"/>
        <color indexed="8"/>
        <rFont val="Calibri"/>
        <family val="2"/>
      </rPr>
      <t>Adecuación y remodelación   de infraestructuras pertenecientes a los puntos de atención de la red adscrita a la Secretaría Distrital de Salud de Bogotá D.C.   [Obras culminadas]</t>
    </r>
    <r>
      <rPr>
        <sz val="9"/>
        <color indexed="8"/>
        <rFont val="Calibri"/>
        <family val="2"/>
      </rPr>
      <t xml:space="preserve">
Fortalecimiento de la oferta de servicios de salud para la atención materno perinatal en el Instituto Materno Infantil (IMI)
El Hospital La Victoria entrega actualización del proyecto de inversión "Fortalecimiento de la oferta de Servicios de salud, para la atención materna perinatal en el instituto materno infantil Bogotá" con radicado 2015 ER 22321 del 18-03-2015, continua en evaluación por parte de la Secretaria Distrital de Salud. El 30-06-2015 se recibe en la Dirección de Infraestructura y Tecnología el proyecto de inversión para evaluación del proyecto en el componente de infraestructura.
El 09-07-2015 se realiza reunión para revisión de los diseños arquitectónicos del Instituto Materno Infantil, se realizan observaciones para ajustes de acuerdo a las normas de habilitación.
El 14-07-2015 se solicita al instituto Distrital de Patrimonio Cultural los ajustes a los diseños arquitectónicos de reforzamiento, restauración y ampliación del Instituto Materno Infantil, adelantado mediante convenio 2625-2012.
El 14-07-2015 mediante radicado 2015ER52570 y el 27-07-2015 con radicado 2015ER52003 el Instituto Distrital de Patrimonio Cultural remite copia de la resolución 1821-2015 del Ministerio de Cultura, por la cual se autoriza el proyecto de intervención del Instituto Materno Infantil.
El 15-07-2015 con radicado 201523101216511 el Ministerio de Salud da respuesta a la solicitud de recursos para el proyecto "Fortalecimiento de la oferta de Servicios de salud, para la atención materna perinatal en el instituto materno infantil Bogotá" según resolución 829 de 2015, debido a que el proyecto no cumple con los requisitos, adjuntan lista de chequeo para ajustar el proyecto.
Con radicado 2015ER56493 del 29-07-2015 el Instituto Distrital de Patrimonio Cultural entrega el Producto Final del Plan Especial de Manejo y Protección del Complejo Hospitalario San Juan de Dios y del Instituto Materno Infantil.</t>
    </r>
  </si>
  <si>
    <t xml:space="preserve">Se radica proyecto de intervención ante el Ministerio de Cultura el 16-01-2015, una vez se tenga viabilidad se puede tramitar la licencia de construcción.
Resolucion 1821-2015 de aprobacion del proyecto de intervención del Instituto Materno Infantil (MI) por parte de Mincultura. </t>
  </si>
  <si>
    <t>El 19 de junio de 2015 se realizó ajustes al proyecto de inversión en el Aplicativo del Plan Bienal de Inversiones en Salud, actualizando los valores a invertir en infraestructura de acuerdo a las necesidades actuales, dicha modificación requiere aprobación por parte del Ministerio de Salud, para lo cual desde la Secretaria Distrital de Salud se adelanta las acciones necesarios de acuerdo a lo establecido en la Resolución 5123 de 2006 de Minsalud.</t>
  </si>
  <si>
    <t>Sede administrativa Hospital Del Sur - Asdincgo
El 03-07-2015 mediante radicado 2015EE44956 se solicita al Hospital del Sur la entrega del informe final de ejecución del convenio 1604-2011 para continuar con el proceso de liquidación.
Se proyectan nuevos documentos para la compra directa del mobiliario por parte de la Secretaría Distrital de Salud, en trabajo a partir de los documentos insumo para la construcción de convenio. Se dispone de estudio de sector.</t>
  </si>
  <si>
    <t>Se avala la necesidad presentada por la ESE para el componente de dotacion del proyecto de inversion presentado.</t>
  </si>
  <si>
    <t>La Dirección de Infraestructura y Tecnología aportó para este proceso el insumo correspondiente a cotizaciones de mobiliario para colaborar en la construcción de este documento por parte de la ESE, sin embargo a la fecha no se ha presentado el ajuste requerido por parte del Hospital Del Sur.</t>
  </si>
  <si>
    <t>La obra de adecuación de la Sede Administrativa Asdincgo se encuentra ejecutada en el 100%, para esta vigencia se tiene contemplada la adquisición de la dotación de mobiliario.</t>
  </si>
  <si>
    <t>Remodelación, ampliación y dotación del servicio de urgencias del Hospital Simón Bolívar
Se suscribió el contrato de obra Nº 1814-14 con la firma VIACIMCO S.A.S por valor de $511´579,480, para realizar las obras de adecuación del área de urgencia del Hospital Simón Bolivar y el contrato Nº 1815-2014 con el Ing. Edgar Rodriguez para la realización de la interventoría a las obras, se adelanta la ejecución de la obra con un avance del 90%.</t>
  </si>
  <si>
    <t xml:space="preserve">Se avanza en la ejecución de las adecuaciones de las áreas de urgencias del Hospital Simón Bolívar, </t>
  </si>
  <si>
    <t>A fecha  del 30 de julio de 2015 el Hospital reporta un avance de obra de 90%.</t>
  </si>
  <si>
    <t>Adecuación y dotación de la central de esterilización del Hospital Simón Bolívar
En el mes de julio se puso a funcionar la central de esterilización del Hospital Simón Bolívar en los espacios adecuados mediante contrato 1724 de 2015, derivado del convenio 2589 de 2015.</t>
  </si>
  <si>
    <t>El 14-03-2015 se termino la ejecución del contrato de obra, por parte del Hospital se solicitan subsanaciones al contratista el cual se compromete a realizar sin reclamar mayor permanencia.</t>
  </si>
  <si>
    <t>Se suscribió el contrato de obra Nº 1724 de 2014, por valor de $40,156,480 para realizar el plan de contingencia para el proyecto de esterilización del Hospital Simón Bolivar. Se suscribió el contrato de obra Nº 1669-2014 por valor de $ 435,314,968 para realizar la adecuación y modernización de la Central de Esterilización del Hospital Simón Bolivar.  Se suscribió el Contrato Nº 1670-2014 por valor de $ 32,205,000 para realizar la interventoría al contrato de obra.
Avance de obra de 100%.</t>
  </si>
  <si>
    <t>Adecuación para el mejoramiento de la infraestructura de Usaquén, CAMI Verbenal, Orquídeas, Codito, San Cristobal.
El Hospital Usaquén presenta actualización del proyecto de inversión "Adecuación para el mejoramiento de la infraestructura de Usaquén, CAMI Verbenal, Orquídeas, Codito, San Cristobal." con radicado 2015ER16133 del 27-02-2015. El 29-05-2015 con radicado 2015IE15256 se recibe proyecto de inversión con concepto favorable en los componentes metodológico, de oferta y demanda, concepto con recomendación de ajustes en el componente financiero, se encuentra en ajustes por parte del Hospital, debido a las observaciones realizadas por la Dirección de Infraestructura y Tecnología de la SDS respecto de los anexos técnicos de la adecuación y reorganización de los servicios en la UPA CODITO
El día 13 de julio de 2015, se realiza visita técnica a las instalaciones de la UPA CODITO donde se verifica el estado actual de la infraestructura física de la UPA, se realiza registro fotográfico y se elabora informe ejecutivo indicando lo encontrado en la visita. Se solicita al Hospital de Usaquén que realice los ajustes al presupuesto de acuerdo a las observaciones realizadas por la SDS.</t>
  </si>
  <si>
    <t>Revisión de la documentación relativa a los anexos técnicos para la reorganización de la UPA CODITO.</t>
  </si>
  <si>
    <t>Consolidación de la información técnica para la reorganización de la UPA CODITO.</t>
  </si>
  <si>
    <t>La ESE no cuenta con la documentación técnica completa para la presentación del proyecto de inversión de la UPA CODITO, por tal razón se organizará una mesa de trabajo para la revisión del proyecto de inversión en su componente técnico, se solicita a la ESE se vayan haciendo avances en la generación de especificaciones técnicas y APUs para la entrega de los proyecto de obra asignados a la ESE. Sew espera que para finales del mes de agosto se cuente con todos los requerimientos técnicos para publicar prepliegos para la contratación de las obras de adecuación.</t>
  </si>
  <si>
    <r>
      <rPr>
        <b/>
        <sz val="9"/>
        <color indexed="8"/>
        <rFont val="Calibri"/>
        <family val="2"/>
      </rPr>
      <t xml:space="preserve">Dotación de tecnología biomedica   pertenecientes a    los puntos de atención  de la red adscrita a la Secretaría Distrital de Salud de Bogotá D.C.  </t>
    </r>
    <r>
      <rPr>
        <sz val="9"/>
        <color indexed="8"/>
        <rFont val="Calibri"/>
        <family val="2"/>
      </rPr>
      <t xml:space="preserve">
Dotación biomédica para la contingencia de urgencias de las ESES del distrito capital.
El 28-04-2015 mediante radicado 2015IE12122 se remite a la Subdirección de Contratación la documentación de la gestión del contrato 1510-2013, remitiendo actas de entrega originales, egresos devolutivos de almacén de la Secretaria Distrital de Salud, documentación soporte de entrega de monitores.
No se presentan avances en el periodo.</t>
    </r>
  </si>
  <si>
    <t>Se completa la entrega de las camillas y monitores de signos vitales adquiridos para la contingencia de las urgencias del Distrito Capital.</t>
  </si>
  <si>
    <t>Puesta en funcionamiento de las camillas hidráulicas de transporte y monitores de signos vitales en los hospitales: La Victoria, Tunal, Engativá, Kennedy, Santa Clara, San Blas, Meissen, Bosa, Tunjuelito, Centro Oriente, Suba, Del Sur, San Cristóbal y Rafael Uribe Uribe.</t>
  </si>
  <si>
    <t>Reposición de tecnología biomédica para el hospital Bosa II nivel E.S.E.
El 05-06-2015 mediante radicado 2015IE16077 se envía a la subdirección jurídica y de contratación la documentación para la liquidación del convenio 2552-2012.</t>
  </si>
  <si>
    <t>Se firmaron 4 contratos bajo los numeros 334 de 2014 (Kaika SAS) $157.739.387, 40 de 2014 con Jomedical por valor de $37.700.000, 41 de 2014 con Gemedco SA  por valor de $369.712.913  y el 43 de 2014 con Intelnet Medica SAS por valor de $199.000.000.  Valor total contratado $764.152.359
Se acuerda plazo de entrega para finales del marzo de 2015 con el proveedor AJOVECO de los equipos de Imagenologia.
Se entrega la totalidad de equipos para el Hospital Bosa  instalados y en funcionamiento.</t>
  </si>
  <si>
    <t>Se adquirio la dotación contemplada en el proyecto de reposición de tecnología biomédica.
Los equipos:1 Esterilizador, 1 Equipo De Rayos X Convencional Fijo, 1 Digitalizador De Imágenes, 1 Desfibrilador, 1 Desfibrilador con Marcapaso y 1 Ecógrafo, se encuentran instalados y en funcionamiento.
Se realiza la instalacion y puesta en funcionamiento  de los equipos.</t>
  </si>
  <si>
    <t>Dotación servicio farmacéutico Del Hospital Bosa II Nivel ESE
El día 02 de julio de 2015 se recibe rad No. 2015ER45371 del 12/06/2015 el cumplimiento de obligaciones del convenio 1403 de 2014 enviado por el Hospital Bosa II Nivel ESE. Ajustes al plan de trabajo y cronograma ajustado. El día 11 de junio de 2015, Se realizó Invitación Publica No. 40 la cual fue declarada desierta el día 16 de junio de 2015 ya que no se presentó ningún proveedor a cotizar para Contratar el Suministro de Carros de Medicamentos para el Hospital Bosa II Nivel ESE.                                                          
Se realiza nueva Invitación Nro. 44 de 2015 para  contratar el Suministro de Carros de Medicamentos para El Hospital Bosa II Nivel - ESE 2015/06/24 la cual es adjudicada el día 6 de julio de 2015  a la Firma Jomedical SAS ,por valor de  $ 28.420.000 
El 06-07-2015 mediante radicado 2015IE19003 se solicita el giro de los recursos del convenio 1403-2014 por $28.157.521.</t>
  </si>
  <si>
    <t>El 30-12-2014 se suscribe convenio 1403-2014 con el Hospital Bosa por $56.315.042 para adquirir dotación para el servicio farmacéutico. Se inicia el 21-01-2015 con plazo de 12 meses para su ejecución.
Viabilidad al proyecto de inversión "Dotación  del Servicio Farmaceútico del Hospital Bosa II Nivel ESE " el cual se inscribe el en Banco de programas y proyectos de la entidad a partir del 24-02-2015.
El hospital radica actualizacion del proyecto de inversion  a la vigencia 2015, se emiten conceptos tecnicos favorables por las Direcciones de Planeacion Sectorial, Direccion de Provision de Servicios de Salud y  Direccion de Infraestructura y Tecnologia
Se han adelantado los pliegos para la contratacion de los carros de  medicamentos.
Se autoriza el pago del primer 50% de los recursos aportados por el Fondo Financiero Distrital de Salud.</t>
  </si>
  <si>
    <t>El Hospital realizo incorporación de los recursos del convenio 1403-2014 mediante acuerdo No. 005 del 27 de febrero de 2015.</t>
  </si>
  <si>
    <t>Adquisición de dotación para reposición servicios de obstetricia y de imágenes diagnosticas de mediana complejidad. Hospital Bosa
La Secretaria Distrital de Salud entrego mediante radicado 201542300957982 del 04-06-2015 el proyecto de inversión “Adquisición de dotación para reposición servicios de obstetricia y de imágenes diagnósticas de mediana complejidad” para concepto técnico del Ministerio de Salud y la Protección Social. El 14-07-2015 con radicado del Ministerio de Salud 201523101206241 fue devuelto el proyecto para ajustes de acuerdo a la lista de chequeo.
El día 21 de julio de 2015 se realizan ajustes a los anexos técnicos del proyecto de inversión en coordinación con la Dirección de Planeación Sectorial de la Secretaria Distrital de Salud.</t>
  </si>
  <si>
    <t>Definicion de criterios al Hospital para presentacion de proyecto de inversion.
Concepto favorable al proyecto de inversión presentado en la vigencia 2015.</t>
  </si>
  <si>
    <t>Para poder adquirir la dotación de control especial priorizada para la vigencia 2015 se requiere concepto de viabilidad emitido por parte del Ministerio de Salud y la Protección Social, el proyecto se encuentra en evaluación de Minsalud desde el 04-06-2015</t>
  </si>
  <si>
    <t>Dotación de la unidad de medicina transfusional en el hospital Centro Oriente ESE II Nivel de Atención Sede Jorge Eliecer Gaitán
El 13-03-2015 con radicado 2015ER21069 se recibe proyecto denominado "Dotación Unidad Transfusional  para la Sede Jorge Eliecer  Gaitan  Hospital Centro Oriente  II Nivel", se consolida concepto técnico favorable al componente metodológico y se remite a Provisión de Servicios de Salud para evaluación técnica el día 17 de marzo, con número de radicado 2015IE7683, el 20-03-15 se remite concepto Favorable desde el componente de oferta y demanda a la Dirección de Infraestructura y Tecnología con radicado 2015IE8751 del 24-03-15,  Se emite concepto favorable en el componente de dotación, se remite a la Dirección de Planeación Sectorial el 21-05-2015 con radicado 2015IE14559. La Dirección de Planeación Sectorial revisa finalmente el proyecto para emitir concepto para inscribir en el Banco de Programas y Proyectos de la Entidad.
Se solicitan cotizaciones a los proveedores para elaborar el estudio de mercado para la adquisición de la dotación de este proyecto mediante subasta inversa.</t>
  </si>
  <si>
    <t>Proyecto favorable por parte de la Direccion de la Provision de Servicios y por la Direccion de Planeacion Sectorial
El 20-04-2015 se realiza acta en la cual se define el valor definitivo del proyecto el cual queda por un valor de $71.174.250</t>
  </si>
  <si>
    <t>No hay resultados en el 2015 en cuanto al proyecto de dotacion biomedica</t>
  </si>
  <si>
    <t>Se presentaron demoras para emitir el concepto tecnico ya que el hospital tuvo demoras en realizar los ajustes pertinentes.</t>
  </si>
  <si>
    <t>Este proyecto se incluye en la compra conjunta de dotación que realizará la SDS.</t>
  </si>
  <si>
    <t>Adquisición  de equipos para reposición de  servicios de cirugía ortopédica y uci pediátrica . Hospital Centro Oriente.
La Dirección de Provisión de Servicios en Salud radica proyecto a la Dirección de Infraestructura y Tecnología el 1 de julio de 2015 con Radicado 2015IE18693
El 03-07-2015 con radicado 2015IE18693 se recibe proyecto de inversión "adquisición de quipos para la reposición de cirugía ortopédica y UCI pediátrica" con concepto favorable del área de Análisis de Entidades Pública, por parte de la Dirección de Infraestructura y Tecnología componente de dotación se genera Concepto Técnico Favorable para el Equipo Arco en C, quedando pendiente el concepto técnico con respecto al instrumental para Cirugía Ortopédica
El 06-07-2015 mediante radicado 2015EE45165 se solicita al Hospital Centro Oriente informe el estado actual en que se encuentra el proyecto "Adquisición de equipos para la reposición de cirugía ortopédica y UCI pediátrica".</t>
  </si>
  <si>
    <t>Se define dotacion real según la necesidad del Hospital Centro Oriente para la sede Jorge Eliecer Gaitan</t>
  </si>
  <si>
    <t>Valor real de la dotacion según estudio de mercado a 2015</t>
  </si>
  <si>
    <t>Sede administrativa Hospital Del Sur - Asdincgo
Se proyectan nuevos documentos para la compra directa del mobiliario por parte de la Secretaría Distrital de Salud, en trabajo a partir de los documentos insumo para la construcción de convenio. Se dispone de estudio de sector.</t>
  </si>
  <si>
    <t>La Dirección de Infraestructura y Tecnología aportó para este proceso el insumo correspondiente a cotizaciones de mobiliario para colaborar en la construcción de este documento por parte de la ESE, el Hospital Del Sur tuvo que ajustar el proyecto dejando solo mobiliario para poder ser financiado con recursos del proyecto 880.</t>
  </si>
  <si>
    <r>
      <t xml:space="preserve">Adquisición de dotación hospitalaria para el cumplimiento de condiciones de habilitación del servicio de hospitalización  del hospital el Tunal III nivel ESE
El Hospital el Tunal presenta actualización del proyecto de inversión "Adquisición de dotación hospitalaria para el cumplimiento de condiciones de habilitación del servicio de hospitalización del hospital el tunal III nivel ESE" el 23-02-2015 con radicado 2015ER14029, cuenta con concepto favorable en los componentes metodológico, de oferta y demanda, se encuentra en evaluación del componente de dotación a partir del 13-03-2015. El Hospital en el mes de junio nuevamente realizo ajuste a metodología con el estudio de mercado entregado por la SDS, por parte de la Dirección de Infraestructura y Tecnología se ajustaron los anexos técnicos del proyecto, se emitirá concepto favorable en el mes de julio de 2015. </t>
    </r>
    <r>
      <rPr>
        <sz val="9"/>
        <color indexed="8"/>
        <rFont val="Calibri"/>
        <family val="2"/>
      </rPr>
      <t>No fue posible la emisión del concepto en el mes de julio teniendo en cuenta que los proyectos remitidos al Ministerio de Salud fueron devueltos para ajustes, se aplican los mismos lineamientos a este proyecto y se solicitan nuevas cotizaciones por la fluctuación del dólar.</t>
    </r>
  </si>
  <si>
    <t>Fluctuación del dólar afecta el proyecto ya que hay equipos en los que se ha incrementado su valor debido a que requieren ser importados, la subdirección de contratación y la dirección financiera realizaran estudio de oportunidad para definir la adquisición de la dotación.</t>
  </si>
  <si>
    <t>Adquisición de dotación para reposición de equipos de servicios de control especial: imagenología, alta complejidad obstétrica, uci neonatos, uci pediátrica, uci adultos, cirugía ortopédica y neurológica. Hospital El Tunal
La Secretaria Distrital de Salud entrego mediante radicado 201542300958032 del 04-06-2015 el proyecto de inversión "Adquisición de dotación para reposición de equipos de servicios de control especial: Imagenologia alta complejidad obstetricia, UCI neonatos. UCI Pediátrica, UCI adultos, cirugía ortopédica y neurología" para concepto técnico del Ministerio de Salud y la Protección Social, el proyecto fue devuelto por el Ministerio de Salud el 14-07-2015 mediante radicado MSPS 201523101206651, se trabaja en los ajustes entre el Hospital y la Secretaria Distrital de Salud, según lista de chequeo.</t>
  </si>
  <si>
    <t>Proyecto de inversión "Adquisicion de dotacion para reposicion de equipos de servicios de control especial: Imagenologia alta complejidad obstetricia, UCI neonatos. UCI Pediatarica, UCI adultos, cirugia ortopedica y neurologia" cuenta con viabilidad por parte de la Secretaria Distrital de Salud y se remite al Ministerio de Salud.</t>
  </si>
  <si>
    <t>El proyecto de inversión fue devuelto por el Ministerio de Salud para ser ajustados de acuerdo a lista de chequeo. Se trabaja en conjunto Hospital y Secretaria de Salud en la recopilación de los soportes solicitados.</t>
  </si>
  <si>
    <t>Para ejecutar el proyecto es necesario contar con la viabilidad del Ministerio de Salud por ser equipos de control especial. Una vez se cuente con la viabilidad por parte de la Secretaria Distrital de Salud se enviará al Ministerio de Salud.</t>
  </si>
  <si>
    <t>Fortalecimiento de los servicios de cuidado crítico y cirugía compleja (Angiografo)
El Hospital el Tunal entrega actualización del proyecto de inversión "Fortalecimiento de los servicios de cuidado crítico y cirugía compleja" el 13-02-2015 con radicado 2015ER11774, se encuentra en evaluación por parte de la Secretaria Distrital de Salud. Cuenta con concepto favorable en los componentes metodológico, de oferta y demanda, se encuentra en evaluación del componente de dotación a partir del 13-03-2015. El Hospital en el mes de junio nuevamente realizo ajuste a metodología con el estudio de mercado entregado por la SDS, por parte de la Dirección de Infraestructura y Tecnología se ajustaron los anexos técnicos del proyecto, se emitirá concepto favorable en el mes de julio de 2015. No fue posible la emisión del concepto en el mes de julio teniendo en cuenta que los proyectos remitidos al Ministerio de Salud fueron devueltos para ajustes, se aplican los mismos lineamientos a este proyecto y se solicitan nuevas cotizaciones por la fluctuación del dólar.</t>
  </si>
  <si>
    <r>
      <t xml:space="preserve">El proyecto de inversión ya cuenta con el concepto de viablidad emitido por el Ministerio de Salud en la vigencia 2014, lo que permite la adquisición de los equipos de control especial. </t>
    </r>
  </si>
  <si>
    <t>Dotación tecnológica para los servicios de mediana y alta complejidad del Hospital Engativá II Nivel ESE en el marco del Sistema Obligatorio de Garantía De Calidad
La Secretaria Distrital de Salud entrego mediante radicado 20152300957762 del 04-06-2015 el proyecto de inversión "Dotación Tecnológica para los Servicios de Mediana y Alta Complejidad del Hospital Engativá II Nivel ESE en el Marco del SOGC Fase 2" para concepto técnico del Ministerio de Salud y la Protección Social, el proyecto fue devuelto por el Ministerio de Salud el 14-07-2015 mediante radicado MSPS 201523101205001, se trabaja en los ajustes entre el Hospital y la Secretaria Distrital de Salud, según lista de chequeo.</t>
  </si>
  <si>
    <t>Adquisición en el mes de diciembre de 2014 por parte del Hospital Engativá de la dotación biompedica para la UCI Adultos que corresponde a la FASE I del proyecto.
Proyecto de inversión "Dotación Tecnológica para los Servicios de Mediana y Alta Complejidad del Hospital Engativá II Nivel ESE en el Marco del SOGC Fase 2" cuenta con viabilidad por parte de la Secretaria Distrital de Salud y se remite al Ministerio de Salud.</t>
  </si>
  <si>
    <t>El 19-02-2015 se inaugura y pone en funcionamiento la Unidad de Cuidados Intesivos Adultos en el Hospital Engativá.
La nueva UCI Adultos cuenta con:
·        10 camas hospitalarias eléctricas
·        Equipos de última tecnología como ventiladores y monitores de presión invasiva, fijos y de transporte, con su respectiva central de monitoreo.
·        Desfibriladores, entre otros equipos.
Con este nuevo servicio, la institución atenderá pacientes que se encuentren en estado crítico de salud, con afectación en su pronóstico vital; la demanda estimada en la Unidad de Cuidados Intensivos será de aproximadamente 700 pacientes adultos al año.</t>
  </si>
  <si>
    <t>Terminación de la infraestructura física y dotación del servicio de hospitalización del Cami Emaús
Se procedera a liquidar el convenio 2582-2012 mediante el cual se adquirió la dotación del CAMI Emaús.</t>
  </si>
  <si>
    <t>El cami se inauguro el 26-03-2014</t>
  </si>
  <si>
    <t>Se prestan los servicios ofertados por el CAMI Emaus desde el 26-03-2014.</t>
  </si>
  <si>
    <t>Adquisición de tecnología biomédica para el fortalecimiento de la atención en el servicio de ginecobstetricia del Hospital Fontibón ESE
El 03-07-2015 mediante radicado 2015EE44952 se remite al Hospital Fontibón el procedimiento relacionado con la transferencia de los saldos no ejecutados del convenio, así como los rendimientos financieros generados para la liquidación del convenio 2109-2012, el 29-07-2015 con radicado 2015ER57772 se recibe certificación de transferencia de recursos por rendimientos financieros al Fondo Financiero Distrital de Salud.</t>
  </si>
  <si>
    <t>Se entrega la totalidad de equipos para el servicio de Ginecobstetricia instalados y funcionando</t>
  </si>
  <si>
    <t>Equipos para el servicio de Ginecobstetricia instalados y funcionando:
- Doppler.
-Monitor fetal.
- Aspirador.
- Balanza pesa bebé.
- Laringoscopio.
- Torre de laparoscopia con su instrumental.
- 8 monitores de signos vitales.
-1 camilla ginecológica.
-1 máquina de anestesia con monitor multiparamétrico.
- Lámpara de calor radiante y ecógrafo.</t>
  </si>
  <si>
    <t xml:space="preserve">Dotación hospitalaria para los servicios de cirugía y urgencias del Hospital Fontibon ESE 
El 06-07-2015 mediante radicado 2015EE45145 se solicita al Hospital Fontibón el cumplimiento de la cláusula segunda del convenio 1337-2014 que se refiere a adelantar los procesos de selección y contratación de las personas naturales y/o jurídicas que se requieran para desarrollo y ejecución del objeto del convenio en mención.
Se entregan equipos instalados y funcionando: Un Ecógrafo con elastografia, Un Ecógrafo Básico, Un Electrobistury, Cinco Carros de transporte y Un Electrocauterio                                                                      
</t>
  </si>
  <si>
    <t>Se viabiliza e inscribe proyecto de inversión "Dotación Hospitalaria  para los servicios de Cirugía y Urgencias  del Hospital  Fontibón ESE" en el Banco de programas y proyectos de la entidad a partir del 24-02-2015
La ESE Fontibón envia acuerdo 003 de 2015 en  PDF para aprobación del presupuesto 2015, Concepto para incorporación de recursos del 6 de febrero de 2015.
Entregan especificaciones técnicas firmadas por los designados por el Hospital. 
Se aprueban términos de referencia para la adquisición de la dotación y se emite certificación para el uso de los recursos por parte del Hospital y giro de recursos del convenio por parte del Fondo Finanaciero Distrital de Salud.
El dia 23 de julio de 2015 se giran recursos por valor de $ 224.792.350 correspondiente al primer 50% del aporte del Fondo Financiero Distrital de Salud .</t>
  </si>
  <si>
    <t xml:space="preserve">El Hospital Fontibón suscribio contratos: 914, 946, 1009, 1010, 1011, 1013, 1015 y 1034 de 2015 por valor de $448.038.348, derivados del convenio 1337-2014.
Se entregaron los siguientes equipos instalados y funcionando: Un Ecografo con elastografia, Un Ecografo Basico, Un  Electrobistury, Cinco Carros de transporte y Un Electrocauterio.                                                                               </t>
  </si>
  <si>
    <r>
      <t>Adquisición prioritaria de equipos biomédicos del hospital La Victoria III Nivel E.S.E Bogotá D.C., localidad cuarta
El 03-07-2015 mediante radicado 2015EE44938 se remite oficio al Hospital La Victoria, reiterando el cumplimiento en la ejecución del convenio 1335-2014.
El Hospital La Victoria radicó oficio 2015ER56256 del 23/07/2015 mediante el cual remite cronograma general de trabajo actualizado referente al convenio 1335 de 2014.
El Hospital La Victoria radicó oficio 2015ER56258 del 23/07/2015 mediante el cual remite informes de seguimiento mensuales (mayo 23 a junio 22 y julio 23 a ju</t>
    </r>
    <r>
      <rPr>
        <sz val="9"/>
        <color indexed="10"/>
        <rFont val="Calibri"/>
        <family val="2"/>
      </rPr>
      <t>N</t>
    </r>
    <r>
      <rPr>
        <sz val="9"/>
        <color indexed="8"/>
        <rFont val="Calibri"/>
        <family val="2"/>
      </rPr>
      <t>io 22 de 2015) referente al convenio 1335 de 2014.
Se realizó comité operativo el 23 de julio de 2015, el cual se reciben los términos de referencia para aprobación del comité operativo. El 27-07-2015 con radicado 2015ER56804 el Hospital La Victoria hace entrega oficial de los términos de referencia para la adquisición equipos biomédicos para el área ginecobstetricia.</t>
    </r>
  </si>
  <si>
    <t xml:space="preserve">El dia 22 de enero de 2015 se realiza comité operativo del convenio para revisar los terminos de referencia y se realizan observaciones a la actualizacion de los terminos al año 2015.        </t>
  </si>
  <si>
    <t xml:space="preserve">El 22-12-2014 se suscribio convenio 1335-2014 entre el Fondo Financiero Distrital de Salud y el Hospital La Victoria para "Aunar esfuerzos para la adquisición, instalación y puesta en funcionamiento de equipos biomédicos para el área ginecobstetricia del hospital La Victoria III nivel de atención ESE" el cual inicio el 22-01-2015 con plazo de ejecución de 12 meses. </t>
  </si>
  <si>
    <t>El Hospital La Victoria no asisitió al comite operativo de seguimiento al convenio programado para el 24 de junio de 2015. Se proyecto oficio dirigido al Gerente del Hospital reiterando el cumplimiento de las obligaciones del convenio dentro de las cuales se encuentra asistir a los comites operativos, El 03-07-2015 mediante radicado 2015EE44938 se remite oficio al Hospital La Victoria, reiterando el cumplimiento en la ejecución del convenio 1335-2014.</t>
  </si>
  <si>
    <t>Fortalecimiento de la prestación de servicios de salud en el hospital la victoria
El 13-07-2015 se suscribe por las partes intervinientes en el convenio 2569-2012 el acta de liquidación del mismo, en el que se indica que el valor ejecutado del convenio fue de $1.015.523.189, quedando un saldo por liberar a favor del Fondo Financiero Distrital de Salud - Secretaria Distrital de Salud por $18.267.847.</t>
  </si>
  <si>
    <t>Adquisicion de equipos de imagenologia , plazo de ejecución del contrato adjudicado a Ajoveco S.A (90 días habiles conbtados a partir del 28 de noviembre de 2014).  Equipo instalado y puesto en funcionamiento</t>
  </si>
  <si>
    <t>Se realiza la instalacion y puesta en funcionamiento  del equipo de Rx  (con sistema de digitalizacion visualizacion y almacenamiento de PACS).
Los equipos y la planta eléctrica que hacen parte del proyecto se encuentran instalados y en funcionamiento.</t>
  </si>
  <si>
    <t>Adquisición de la dotación de control especial de la oferta para reposición de los equipos en los servicios de cuidados intermedios e intensivos, imágenes diagnosticas de alta complejidad y cirugía de ortopedia en el Hospital La Victoria Ese III Nivel
El 06-07-2015 mediante radicado 2015IE19034 se remite a la Dirección de Planeación Sectorial, concepto favorable del componente de dotación del proyecto de inversión "Adquisición de la Dotación de Control Especial de la Oferta para la Reposición de los Equipos en los Servicios de Cuidados Intermedios e Intensivos, Imágenes Diagnósticas de Alta Complejidad y Cirugía de Ortopedia en el Hospital La Victoria ESE III Nivel". El proyecto se encuentra en ajustes por parte de la Dirección de Infraestructura debido a lineamiento del Ministerio de Salud.</t>
  </si>
  <si>
    <t>Definicion de criterios al Hospital para presentacion de proyecto de inversion.
Se realizo mesa de trabajo con la Direccion de Infraestructura y Tecnologia para definir caracteristicas de equipos a presentar en el proyecto de inversion.</t>
  </si>
  <si>
    <t>Para poder adquirir la dotación de control especial priorizada para la vigencia 2015 se requiere concepto de viabilidad emitido por parte del Ministerio de Salud y la Protección Social, el proyecto se encuentra en ajuste de acuerdo a lineamientos del Ministerio de Salud.</t>
  </si>
  <si>
    <t>Adquisición y reposición de equipos biomédicos hospital Meissen II nivel E.S.E.
El 05-06-2015 mediante radicado 2015EE38702 se solicita al Hospital Meissen la documentación requerida para adelantar el proceso de liquidación del convenio 2586-2012.
El 28-07-2015 se realiza reunión con el referente del Hospital donde se indica los documentos requeridos para liquidar el convenio, se programa reunión para entrega y verificación de la misma.</t>
  </si>
  <si>
    <t>Se adquirieron y pusieron en funcionamiento los equipos : *Ecógrafo digital a m&amp;d
*Ventilador pediátrico a Hospitecnica
*Ventilador neonatal a Equitronic
*Ventilador neonatal convencional de alta frecuencia a Equitrinic
*Monitores de signos vitales invasivos a M&amp;D
*Monitores de signos vitales neonatal a Biosistemas
*Incubadora cerrada doble pared a Draguer
*Incubadora cerrada doble pared con servohumedad a Draguer</t>
  </si>
  <si>
    <t>Se puso en funcionamiento los equipos adquiridos mediante convenio 2586-2012</t>
  </si>
  <si>
    <t>Reforzamiento y ampliación del Hospital Occidente De Kennedy III Nivel de Atención (Dotación)
El Hospital Kennedy presenta proyecto de inversión "Reforzamiento y Ampliación del Hospital Occidente de Kennedy III Nivel de atención" con radicado 2015ER13077 del 18-02-2015, cuenta con concepto favorable en los componentes metodológico y de oferta y demanda, continua en evaluación componente de infraestructura y dotación.  Desde el componente de dotación se emitirá concepto de viabilidad del requerimiento técnico del Resonador Magnético Nuclear, sin embargo la adquisición el equipo dependerá del avance de la obra.
Aun no se emite concepto del Resonador, a la espera de la definición del componente de obra el cual definirá la adquisición de una planta eléctrica como respaldo del Resonador Magnético Nuclear. Desde el componente de infraestructura se deberá adherir el concepto del requerimiento eléctrico (Planta eléctrica), incluido en la presente actualización del proyecto de inversión.</t>
  </si>
  <si>
    <t>El componente de Infraestructura ha presentado retrasos. Actualmente se adelanta consultoria para la actualización de los estudios y diseños de la etapa I del proyecto. Se estima que en el mes de septiembre entreguen los estudios y diseños actualizados.</t>
  </si>
  <si>
    <t>Se ha definido que el resonador a adquirir es de 3 teslas.
La adquisiciòn de este equipo dependerá del avance de las obras civiles.</t>
  </si>
  <si>
    <t>Adquisición de equipos y elementos de dotación general para las instalaciones del Hospital Occidente de Kennedy
La ESE radica la documentación solicitada para la liquidación del convenio, el día 15 de mayo de 2015 con radicado Nª 2015ER38113 y se recibe en la dirección de Infraestructura y Tecnología el día 26 de mayo de 2015. Se continúa la verificación de los documentos para liquidación del convenio y se programa visita de verificación de la dotación para finales de agosto e inicios de septiembre de 2015.</t>
  </si>
  <si>
    <t>Mediante convenio 2523-2012 se adquirio dotación priorizada para el servicio de ginecoobtetricia del Hospital Occidente de Kennedy, la cual se encuentra en funcionamiento.</t>
  </si>
  <si>
    <t>Adquisición de equipos y elementos de dotación general para las instalaciones del hospital Occidente de Kennedy 2013 - 2016
El Hospital Kennedy presenta actualización del proyecto de inversión "Adquisición de equipos y elementos de dotación general para las instalaciones del Hospital Occidente de Kennedy 2013 -2016" con radicado 2015ER14391 del 23-02-2015, cuenta con concepto favorable en el componente metodológico. El proyecto fue radicado nuevamente por el Hospital, se encuentra en evaluación en la Dirección de Análisis de Entidades Públicas.
Paralelamente el hospital y la Dirección de Infraestructura han trabajado en los anexos técnicos que definen los equipos. Pendiente estudio de mercado para definir cantidades.</t>
  </si>
  <si>
    <t>Se adquirio dotación priorizada para la Unidad de Cuidados Intensivos, la cual se encuentra en proceso de instalación.</t>
  </si>
  <si>
    <t>El Hospital ya tiene parte de los equipos priorizados para la Unidad de Cuidados Intensivos.
El Hospital contrato al proveedor AMAREY NOVA Medics para adquisición de dotacion de equipos para la Unidad de Cuidados Intensivos por $2.355.606.863, así mismo con el fin de apoyar la cofinanciación del proyecto el Ministerio De Salud y Protección Social asigno $1.500.000.000 mediante Resolución 4901 de 2013 "Por la cual se efectúa una asignación del presupuesto Fosyga, subcuenta ECAT proyecto "Mejoramiento de la Red de Urgencias y Atención de enfermedades catastróficas y accidentes de tránsito - Subcuenta ECAT-FOSYGA" , y el Hospital Occidente de Kennedy aporta recursos propios por $855.606.863</t>
  </si>
  <si>
    <t>Se han requerido ajustes al proyecto de inversión en Análisis de entidades públicas, los cuales se estan realizando por parte del Hospital Occidente de Kennedy.</t>
  </si>
  <si>
    <t>Adquisición de dotación para reposición servicios de imágenes diagnósticas y obstetricia, unidades de cuidados intensivos e intermedios neonatal, pediátrico y adulto, nefrología, oncología, cirugías ortopédica y neurológica. Hospital Occidente de Kennedy.
El Hospital Kennedy presenta actualización del proyecto de inversión "Adquisición de dotación para reposición servicio imágenes diagnósticas y obstetricia, unidades de cuidados intensivos e intermedios neonatal, pediátrico y adulto, nefrología, oncología, cirugía: Ortopédica y Neurológica" con radicado 2015ER13893 del 20-02-2015, cuenta con concepto favorable en el componente de oferta y demanda y recomendación de ajustes en el componente metodológico, se emite concepto favorable en el componente de dotación y se remite a la Dirección de Planeación Sectorial el 29-05-2015 con radicado 2015IE15297.
En el mes de junio la ESE continúa haciendo ajustes a los anexos técnicos y de estudio de mercado requeridos por la Secretaria Distrital de Salud, al igual que la presentación de las cuatro carpetas requeridas por planeación para enviar el proyecto al Ministerio de Salud. Debido a los ajustes requeridos por el Ministerio de Salud a otros proyectos enviados, y la aplicación a este proyecto, el concepto se emitirá en el mes de agosto de 2015.
El 19-06-2015 se realiza ajustes al proyecto de inversión en el aplicativo del Plan Bienal de Inversiones, los cuales requerirán aprobación por parte del Ministerio de Salud y la Protección Social, se realiza reunión del Consejo territorial de Seguridad Social en Salud el 06-07-2015 donde se aprueban los ajustes del PBIS 2014-2015. Se está a la espera de la aprobación por parte del Ministerio.</t>
  </si>
  <si>
    <t>Se evalua el proyecto de inversión en todos sus componentes, emitidiendose concepto favorable.</t>
  </si>
  <si>
    <t>Se requiere concepto técnico favorable del proyecto de inversión por parte de Minsalud, para poder ejecutarlo.</t>
  </si>
  <si>
    <t>Dotación para el Hospital Occidente de Kennedy III Nivel ESE sede Tintal
El 08-04-2015 mediante radicado 2015ER27393 el Hospital Occidente de Kennedy entrega proyecto de inversión "Dotación de la Nueva Sede Tintal Hospital Occidente de Kennedy" Se consolida concepto técnico favorable con observaciones en los componentes metodológico y financiero, el 22-05-2015 con radicado 2015IE14591 se recibe de provisión de servicios con concepto favorable, se encuentra en evaluación del componente de dotación por parte de la Dirección de Infraestructura y Tecnología.
En el mes de junio la ESE continúa haciendo ajustes a los anexos técnicos y de estudio de mercado requeridos por la Secretaria Distrital de Salud, al igual que la presentación de las cuatro carpetas requeridas por planeación para enviar el proyecto al Ministerio de Salud. Debido a los ajustes requeridos por el Ministerio de Salud a otros proyectos enviados, y la aplicación a este proyecto, el concepto se emitirá en el mes de agosto de 2015.
El 19-06-2015 se inscribe proyecto de inversión en el aplicativo del Plan Bienal de Inversiones (PBIS), los cuales requerirán aprobación por parte del Ministerio de Salud y la Protección Social, se realiza reunión del Consejo territorial de Seguridad Social en Salud el 06-07-2015 donde se aprueban los ajustes del PBIS 2014-2015. Se está a la espera de la aprobación por parte del Ministerio.</t>
  </si>
  <si>
    <t>No hay logros en este periodo</t>
  </si>
  <si>
    <t>No hay resultados en este periodo</t>
  </si>
  <si>
    <t>Construcción dotación y puesta en funcionamiento de la Upa Antonio Nariño (Dotación)
El 05-06-2015 se realizó mesa de trabajo entre la Dirección de Infraestructura de la SDS y el Hospital Rafael Uribe Uribe en la que se realizó verificación sobre planos y se definio la dotación biomédica del proyecto.</t>
  </si>
  <si>
    <t>En la vigencia 2014 según informe de la interventoria la obra quedo en un 89% de avance, este valor esta sujeto a cambio una vez se liquide el contrato.
No se presentan logros en el periodo</t>
  </si>
  <si>
    <t>El Hospital Rafael Uribe no ha radicado nuevamente el proyecto de inversión con la dotación definida a partir de los planos.</t>
  </si>
  <si>
    <t>El Hospital debera presentar proyecto de inversión para el componente de dotación, esto depende del avance de la obra. Por parte de la dirección de Infraestructura y Tecnología se elabora segundo proyecto de acta de liquidación del contrato 1697-2011 con todos los soportes para remitir en la primera semana de julio de 2015, se remitio el 06-07-2015 mediante radicado 2015IE19019.</t>
  </si>
  <si>
    <t>Adquisición de equipos biomédicos para el fortalecimiento de los servicios de consulta externa de las sedes del hospital Rafael Uribe Uribe
No se presentan avances en el periodo</t>
  </si>
  <si>
    <t>El Hospital Rafael Uribe Uribe no ha definido los equipos que van a adquirir a través de este proyecto.  Desde la Dirección de Planeación Sectorial se realizaron reuniones por subredes en las que se solicitó a los Hospitales la radicación de todos los proyectos actualizados a la vigencia 2015 con plazo del 27-02-2015 y a la fecha no lo han radicado. Desde la Dirección de Planeación Sectorial se ha reiterado la solicitud de radicación del proyecto sin que a la fecha se haya logrado. Se programa este proyecto para la vigencia 2016 en el anteproyecto de presupuesto.</t>
  </si>
  <si>
    <t>Reposición y compra de equipos biomédicos para el Hospital San Blas II Nivel ESE
El día 25 de junio de 2015 se envía oficio a al Gerente del Hospital San Blas II Nivel ESE con el fin de agilizar los trámites ante la Secretaria Distrital de Salud en el   Proyecto de inversión "Reposición y Compra de Equipos Biomédicos para el Hospital San Blas II Nivel ESE Bogotá- Control Especial" el cual se encuentra en evaluación del componente de oferta y demanda por parte de la Dirección de Análisis de Entidades Públicas.
El 06-07-2015 mediante radicado 2015EE45169 se solicita al Hospital San Blas informe el estado actual en que se encuentra el proyecto "Reposición y compra de equipos biomédicos para el Hospital San Blas II Nivel ESE".</t>
  </si>
  <si>
    <t>Definicion de criterios al Hospital para presentacion de proyecto de inversion.
Se realizo mesa de trabajo con la Direccion de Infraestructura y Tecnologia par definir caracteristicas de equipos a presentar en el proyecto de inversion.</t>
  </si>
  <si>
    <t xml:space="preserve">El Hospital presenta ajustes al proyecto de inversion para lo cual se comunica al referente de planeacion de la ESE agilizar los tramites respectivos con la Direccion de Analisis de Entidades Públicas. </t>
  </si>
  <si>
    <t>Reposición y adquisición de equipos biomédicos para radiología en el Hospital San Blas ESE
El día 03 de julio de 2015 se realiza visita de verificación al Hospital San Blas, el proveedor de equipo de rayos x se compromete a entregar el equipo funcionando el día 14 de julio de 2015, El proveedor de equipo digitalizador de imágenes se compromete a entregar el equipo funcionando el día 27 de julio de 2015.
El 06-07-2015 mediante radicado 2015EE45110 se solicita al Hospital San Blas la entrega de los informes mensuales de ejecución del convenio en cumplimiento de la segunda cláusula contractual.
Se realiza entrega de los equipos RX y digitalizador de imágenes instalados y funcionando el día 27 de julio de 2015 en el Hospital San Blas II Nivel ESE.</t>
  </si>
  <si>
    <t>Se recibe copia de la prórroga No. 2 por seis meses del convenio 2140 de 2012.
Se culmina la ejecución de las obras de adecuación y se instala el equipo de RX convencional.
El Hospital San Blas mediante resolución 157 del 16-06-2015 adjudica  a través de invitación a cotizar la adquisición del sistema digitalizador de imagenes de RX (Cr, Pacs y robot quemador) a Suministros radiográficos S.A. por $261.289.000</t>
  </si>
  <si>
    <t>A la fecha se han adquirido los equipos: RX convencional y RX portátil mediante convenio 2140-2012, se realizo la adquisición del equipo Digitalizador de imágenes y se ponen en funcionamiento el 27-07-2015.</t>
  </si>
  <si>
    <t xml:space="preserve">Demoras por parte del Hospital San Blas para la adquisición y puesta en funcionamiento del Sistema Digitalizadorb de Imágenes, para lo cual se realizarón mesas de trabajo durante el mes y comprometer a los involucrados en al entrega y puesta en funcionamiento. </t>
  </si>
  <si>
    <t>Adquisición de equipos para la central de esterilización del hospital San Blas II Nivel ESE
Por parte del profesional de la Dirección de Infraestructura y Tecnología se realiza aclaración al Hospital San Blas indicando que en el proyecto denominado “Adquisición de Dotación Hospitalaria para cumplimiento de Condiciones de Habilitación y Fortalecimiento del Servicio de Salud” que contempla 407 equipos  por valor de $ 2.882.607.419,16 no se contempló el esterilizador en los anexos técnicos presentados por el Hospital. Por lo cual se emitió concepto técnico el día 16 de mayo de 2014 por la Dirección de Desarrollo de Servicios de Salud, es de aclarar que los anexos técnicos presentados por la ESE fueron verificados con La ing. Julieth Torres y el señor David Garcia y se presentaron a la Dirección de Planeacion y Sistemas sin dicho esterilizador.  
Por tanto el Hospital San Blas debe aclarar con la Dirección de Planeacion Sectorial si el esterilizador se debe actualizar en el proyecto de inversión del año 2010 o se debe presentar un nuevo proyecto.</t>
  </si>
  <si>
    <t>La no presentacion del Proyecto de inversion por parte de la ESE ante la Direccion de Planeacion Sectorial de la Secretaria Distrital de Salud.  Desde la Dirección de Planeación Sectorial se realizaron reuniones por subredes en las que se solicito a los Hospitales la radicación de todos los proyectos actualizados a la vigencia 2015 con plazo 27-02-2015 y a la fecha el Hospital no ha radicado.</t>
  </si>
  <si>
    <t xml:space="preserve">El hospital debe presentar proyecto de inversion con las correspondientes adecuaciones en el servico de esterilizacion. </t>
  </si>
  <si>
    <t>Construcción y dotación de la Upa Los Libertadores
El 08-05-2015 mediante radicado 2015ER36318 el Hospital San Cristóbal entrega actualización del proyecto de inversión "Construcción, Dotación y Puesta en Funcionamiento   de la UPA Los Libertadores de la ESE San Cristóbal" para evaluación por parte de la Secretaria Distrital de Salud, El 01-07-2015 se evalúa proyecto desde la Dirección Planeación Sectorial y se remite a la Dirección de Análisis de Entidades públicas.</t>
  </si>
  <si>
    <t>No hay logros en el 2015 en cuanto al proyecto de dotacion biomedica</t>
  </si>
  <si>
    <t>Se encuentra suspendida la obra UPA libertadores, por esta razon no se ha actualizado proyecto de dotacion a 2015 hasta tanto no se adjudiquen las obras de terminación, quedando condicionada la adquisición de la dotación a la continuidad de la obra, para lo cual se programan recursos en la presente vigencia, se elaboran estudios previos y pliegos de condiciones que se llevaron a comite de contratación para su aprobación y posterior publicación, una vez se cuente con la licencia de construcción revalidada.</t>
  </si>
  <si>
    <t>Se le informa al hospital que se debe actualizar las cotizaciones del proyecto a 2015 para definir el valor de la dotacion</t>
  </si>
  <si>
    <t>Reposición y compra de equipos biomédicos Hospital Santa Clara
La Secretaria Distrital de Salud entrego mediante radicado 201542300991682 del 10-06-2015 el proyecto de inversión "Reposición y Compra de equipos Biomédicos Hospital Santa Clara" para concepto técnico del Ministerio de Salud y la Protección Social, el proyecto es devuelto por el Ministerio de Salud para realizar ajustes de acuerdo a lista de chequeo; la Secretaria de Salud y conjunto con el hospital trabajan en los ajustes del proyecto y recopilación de documentos solicitados.</t>
  </si>
  <si>
    <t>Se logro la definicion de los criterios al Hospital para presentacion de proyecto de inversion.
Conceptos favorables a la actualizacion del  proyecto de inversion.</t>
  </si>
  <si>
    <t>El proyecto se ha financiado en $5.270.000.000 de aporte ordinario por parte del FFDS según convenio 1064-2008, se adquirio dotación por $5.287.911.857 de los cuales el hospital aporto $17.911.857 de recursos propios.
Se puede adelantar el proceso de adquisicion de equipos una vez se cuente con el presupuesto en el Hospital Santa Clara.</t>
  </si>
  <si>
    <t>Para poder adquirir la dotación de control especial priorizada para la vigencia 2015 se requiere concepto de viabilidad emitido por parte del Ministerio de Salud y la Protección Social, el proyecto fue devuelto por el Ministerio de Salud y se encuentra en ajustes para volver a remitir segun los lineamientos de Minsalud.</t>
  </si>
  <si>
    <t>Adquisición de dotación para reposición servicios de imágenes diagnósticas, unidades de cuidados intensivos e intermedios neonatal, pediátrico y adultos y cirugía cardiovascular. Hospital Santa Clara
La Secretaria Distrital de Salud entrego mediante radicado 201542300991682 del 10-06-2015 el proyecto de inversión "Adquisición de dotación para reposición de servicios de Imágenes Diagnósticas, Unidades de Cuidados Intensivos e Intermedios Neonatal, pediátrico y Adulto y Cirugía Cardiovascular"  para concepto técnico del Ministerio de Salud y la Protección Social el proyecto es devuelto por el Ministerio de Salud para realizar ajustes de acuerdo a lista de chequeo; la Secretaria de Salud y conjunto con el hospital trabajan en los ajustes del proyecto y recopilación de documentos solicitados.</t>
  </si>
  <si>
    <t>Proyecto de inversión "Adquisición de dotación para reposición de servicios de Imágenes Diagnósticas, Unidades de Cuidados Intensivos e Intermedios Neonatal, pediátrico y Adulto y Cirugía Cardiovascular" cuenta con concepto favorable en todos los componentes.</t>
  </si>
  <si>
    <t>Adecuación y dotación de la central de esterilización del Hospital Simón Bolívar
La última semana del mes de  julio se instalaron  y  se pusieron en marcha los equipos adquiridos para la central de esterilización mediante convenio 2590 de 2012.</t>
  </si>
  <si>
    <t>Adquisición de toda la dotación para la central de esterilización por parte del Hospital Simón Bolívar, mediante contratos derivados del convenio 2590-2012:  contrato 1723/2014, contrato 1800 de 2014 y contrato 1818 de 2014.</t>
  </si>
  <si>
    <t>Se adquirio y puso en funcionamiento dotación por $638.429.896 mediante convenio 2590-2012 suscrito con el Hospital Simón Bolívar por $898.923.848 que corresponde a: 1 autoclave (540-580) litros; 1 autoclave (300-430) litros; 1 lavadora - termo – desinfectora; 3 mesa de acero inoxidable, con ruedas; 3 mesa de acero inoxidable, con ruedas; 4 estantes en acero inoxidable de 5 niveles y ruedas; 8 estantes en acero inoxidable de 5 niveles; 1 locker de 6 puestos; 10 sillas secretariales o butaco, neumática, sin brazos; 1 archivador de 4 gavetas; 1 escritorio en L.</t>
  </si>
  <si>
    <t>Adquisición de dotación para el servicio de sala de partos1 del Hospital Simón Bolívar 
El hospital cuenta con toda la dotación contratada, se envía memorando a la  ESE solicitando información contractual, técnica, actas de recibo a satisfacción  y entradas de almacén  para realizar la visita y verificación de la dotación  adquirida.</t>
  </si>
  <si>
    <t>Actualmente se cuenta con  el 100% de la dotación adquirida mediante convenio 2139 de 2012, a traves de los contratos:
Contrato 1713-2014 con Hospimedics, Contrato 1714-2014 con Draeger: Contrato 1715-2014 con Equitronic SA, Contrato 1868-2014 con Biosistemas Ingeniería Médica, Contrato 1869-2014 con Amarey Nova Medica; Contrato 1870-2014 con Kaika: Contrato 1881 de 2014 con Intelnet Medical SAS, Contrato 1882 de 2014 con Stryker Colombia, Contrato 1885 de 2014 con Biosistemas Ingeniería Medica, Contrato 1886 de 2014 con Técnica Electromedica SA, Contrato 1894 de 2014 con Tecnica Electromedica SA, Contrato 1893 de 2014 con Biosistemas Ingeniería Medica, Contrato 1895 de 2014 con Pharmeuropea de Colombia, Contrato 1896 de 2014 con LM Instruments SA, Contrato 1897 de 2014 con Amarey Nova Medical, Contrato 1910 de 2014 con Biosistemas Ingeniería Medica SAS, Contrato 1898 de 2014 con Proyec Formas Ltda y Contrato 1884 de 2014 con Quirúrgicos LTDA.</t>
  </si>
  <si>
    <t>Instalación de la dotación en la sala de partos.
Se adquirio dotación por $798.477.798 mediante convenio 2139-2012 suscrito con el Hospital Simón Bolívar por $1.085.095.027 que corresponde a: Ecógrafo, lámpara cielítica, máquina de anestesia, mesa quirúrgica con estribos, ventilador de trasporte adulto pediátrico y neonatal, desfibrilador con marcapasos, colposcopio carl zeiss, monitor fetal doopler, cama electromecánica, camilla de transporte, escalerilla de dos peldaños, mesa de curaciones plato en acero inoxidable, mesa de mayo con cuatro ruedas, atril con base en acero inoxidable, mesas riñoneras, carro de paro, silla de ruedas, camilla ginecológica, reanimador, aspirador neonatal, laringoscopio, fonendoscopio, abu neonatal, bascula para bebe, monitores de signos vitales multiparametros touch, lámpara cuello de cisne, electrobisturi con carro valleylab, aniotomo, cureta de mola 12mmx28cm, cureta de mola 10mmx28cm, cureta de mola 21mmx28cm, equipo de parto, equipo revisión canal de parto, monitor de signos vitales, equipo de capnografia, aspirador portátil thomas, silla interlocutora, vitrina, escritorio o puesto en l, escritorio o puesto de trabajo rectal, silla plástica para acompañante, juego de espátulas de Velasco, juego de instrumental, equipo de legrado.</t>
  </si>
  <si>
    <t>Remodelación, ampliación y dotación del servicio de neonatos del Hospital Simón Bolívar
El hospital cuenta con toda la dotación contratada, se envía memorando a la ESE solicitando información contractual técnica, actas de recibo a satisfacción y entradas de almacén para realizar la visita y verificación de la dotación adquirida mediante convenio 2580-2012.</t>
  </si>
  <si>
    <t>Actualmente se cuenta con el 100% de la dotación adquirida mediante convenio  2580-2012 suscrito con el Hospital Simón Bolívar, a través de los contratos: 
Contrato 1718-2014 Con Lm Instruments; Contrato 1899-2014 Con Hospimedics 22 Diciembre De 2014; 1883-2014 C Orden De Compra Biosistemas Ingeniería Medica; Contrato 1812-2014 con Hospimedics; 1810-2014 Orden Chaher S.A.S; 1802-2014 Orden Tecnica Elctromedica; Contrato 1722-2014 Gbarco; Contrato 1720-2014 Técnica Electromedica; Contrato 1719-2014 Draguer; Contrato 1817-2014  -Draguer</t>
  </si>
  <si>
    <t>Se adquirió e instalo la dotación  para el servicio de neonatos por $1.176.697.896 que corresponde a: lámpara de fototerapia, incubadora abierta, cunas acrílicas neonatales, fonendos neonatales, incubadoras con humidificador, blender mezcladores de oxígeno, incubadora doble pared servocontrolada, reguladores de vacío de pared, flujometros sencillos de escala, resucitador infantil, monitor signos vitales con monitoria invasiva, monitor de signos vitales básico, pulsoximetros neonatales, incubadora doble de pared con humidificador, ventilador convencional sincronizado y ventilador alta frecuencia</t>
  </si>
  <si>
    <t>Adquisición de dotación para reposición de los servicios de: imágenes diagnósticas, uci e intermedio adulto y pediátrico, nefrología, uci coronaria, cirugías: cardiovascular, implantes, trasplantes de órganos y tejidos, ortopédica y neurológica. Hospital Simón Bolívar.
El 04-06-2015 se radica con número 201542300957882 del Ministerio de Salud y la Protección Social el proyecto de inversión "Adquisición de dotación para reposición de los servicios de: imágenes diagnósticas, UCI e intermedio adulto y pediátrico, nefrología UCI coronaria, cirugías: cardiovascular, implantes, trasplantes de órganos y tejidos, ortopédica y Neurológica"  para solicitud de concepto de vialidad por parte de esa entidad para poder ejecutar el proyecto, el proyecto fue devuelto por el Ministerio de Salud el 14-07-2015 mediante radicado MSPS 201523101205971 , se trabaja en los ajustes entre el Hospital y la Secretaria Distrital de Salud, según lista de chequeo.</t>
  </si>
  <si>
    <t>se cuenta con el listado de dotación definida y estudio de  mercado que sustenta este proyecto de inversión</t>
  </si>
  <si>
    <t xml:space="preserve">Se realizara mesa de trabajo con todas las dependencias de la SDS para realizar el concepto técnico favorable de este proyecto de inversión una vez se definan las obras de adecuación para la instalación de los equipos biomédicos para lo cual se agenda reunión con el Hospital Simón Bolívar para el 19-05-2015. </t>
  </si>
  <si>
    <t>Para poder adquirir la dotación de control especial priorizada para la vigencia 2015 se requiere concepto de viabilidad emitido por parte del Ministerio de Salud y la Protección Social, el proyecto fue devuelto por el Ministerio de Salud y se encuentra en ajustes de acuerdo a la lista de chequeo.</t>
  </si>
  <si>
    <t>Remodelación, ampliación y dotación del servicio de urgencias del Hospital Simón Bolívar
La ESE ya cuenta con todos los equipos, está pendiente la instalación y puesta en marcha de alguna de esta dotación, instalación que se realizará una vez se culmine la obra que está programada para el 19 de agosto de 2015, asimismo se envía memorando al hospital solicitando documentación pertinente, para la verificación del proceso contractual.</t>
  </si>
  <si>
    <t>Se adquirió toda la dotación objeto del convenio 2589-2012. se han adquirido equipos por $732.552.247. mediante contratos derivados del convenio:
Orden 1876- Tecnica Electromedica; Orden 1877- Biosistemas; Orden 1878- Tecnica Electromedica; Orden 1879- Amarey Novoa; Orden 1880- Gbarco; Orden 1890- Biosistemas Ingenieria Medica; Contrato 1875- Stryker Colombia; Orden 1906- Gbarco; Orden 1904- Soluciones De Movilidad Internacional SAS; Orden 1900- Equipos Y Confort SAS y Contrato 1892- Gbarco
Actualmente se cuenta con el 100%de la dotación objeto de este convenio. Se espera terminar la obra para su instalación, la fecha estimada de terminación de la obra es el 19 de agosto de 2015.</t>
  </si>
  <si>
    <t>Ya se adquirió la dotación para el servicio de urgencias que corresponde a:
1 ambu adulto bolsa 1600ML mascarilla silicona, 7 fonendoscopios estetoscopio de dos servicios, 9 laringoscopios fibra óptica welch allyn, 7 equipo de órganos y sentidos welch allyn, 2 ventiladores de trasporte oxymag adult/pe, 3 balanza pesa bebe electrónica de platón, 3 flujometro doble cromado 0-15 LPM 02 doble, 3 desfibrilador TEC 5531e Nihon con marcapaso, 3 electrocardiografos, 35 escalerillas de dos pasos, 19 mesas de puente, 5 camillas para examen, 9 lámparas cuello de cisne, 2 carros de paro, 9 sillas de ruedas, 1 cama cuna, 29 camillas de transporte, 11 basculas de piso con tallimetro mecánico para fijación a pared, 1 puesto de trabajo, 4 sillas interlocutoras, 19 sillas secretariales con brazos, 2 tandem 4, 1 nevera vertical 700 L medicamentos acero 304 y 27 monitores de signos vitales modular B20 GE</t>
  </si>
  <si>
    <t xml:space="preserve">Se debe culminar la obra para poder realizar la instalación y puesta en marcha de los equipos, el hospital aclara que para no generase un detrimento patrimonial con los bienes ya adquiridos, la garantía de los equipos correrá a partir del momento de su instalación y/o puesta en marcha </t>
  </si>
  <si>
    <t>Remodelación y dotación del servicio de salas de cirugía del hospital Simón Bolívar E.S.E
El 04-06-2015 se radica con número 201542300957712 del Ministerio de Salud y la Protección Social el proyecto de inversión "Remodelación y dotación del Servicios de Salas de Cirugía del Hospital Simón Bolívar" para solicitud de concepto de vialidad por parte de esa entidad para poder ejecutar el proyecto, el proyecto fue devuelto por el Ministerio de Salud el 14-07-2015 mediante radicado MSPS 201523101203211 , se trabaja en los ajustes entre el Hospital y la Secretaria Distrital de Salud, según lista de chequeo.</t>
  </si>
  <si>
    <t xml:space="preserve">Proyecto de inversión "Remodelacion y dotacion del Servicio de Salas de Cirugia del Hospital Simón Bolívar" cuenta con concepto favorable en todos los componentes. </t>
  </si>
  <si>
    <t>Para poder adquirir la dotación de control especial priorizada para la vigencia 2015 se requiere concepto de viabilidad emitido por parte del Ministerio de Salud y la Protección Social, el proyecto se encuentra en ajustes de acuerdo a lo requerido por el Ministerio.</t>
  </si>
  <si>
    <t>Adquisición de dotación hospitalaria para el servicio farmacéutico (central de mezclas)  del Hospital De Suba II Nivel
El 24-07-2015 la subdirección de contratación notifico al hospital de Suba sobre la necesidad de ajustar la garantía de cumplimiento para poder cumplir con los requisitos de perfeccionamiento del convenio, el 31 de 07-2015 desde la Dirección de Infraestructura reitera la solicitud al Hospital de Suba.</t>
  </si>
  <si>
    <t>Proyecto de inversión "Adquisición de Dotación Hospitalaria para la Central de Mezclas" cuenta con concepto favorable en todos los componentes. 
Suscripción del convenio 1275-2015 del 24-06-2015 para la Adquisición de dotación hospitalaria para el servicio farmacéutico (central de mezclas)  del Hospital De Suba II Nivel, con aporte del Fondo Financiero Distrital de Salud  para dotación de $149.997.208</t>
  </si>
  <si>
    <t>Convenio 1275-2015 con plazo de ejecución de 12 meses para la Adquisición de dotación hospitalaria para el servicio farmacéutico (central de mezclas)  del Hospital De Suba II Nivel</t>
  </si>
  <si>
    <t>La garantía de cumplimiento del convenio 1275-2015 requirio ajuste ya que el objeto del convenio no quedo bien consignado en la garantía. El hospital tardo en la entrega de la póliza ajustada. Se requirio desde la Subdirección de contratación y la Dirección de Infraestructura y tecnología.</t>
  </si>
  <si>
    <t>Adquisición y reposición de dotación de control especial para los servicios del hospital Tunjuelito II Nivel E.S.E.
El Hospital Tunjuelito presenta proyecto de inversión "Adquisición y Reposición de  Dotación de Control Especial para los Servicios del Hospital  Tunjuelito II Nivel ESE" con radicado 2015 ER  16138 del  27-02-2015, se encuentra en evaluación por parte de la Secretaria Distrital de Salud, cuenta con concepto de recomendación de ajustes en el componente metodológico, Se emite concepto favorable en el componente de dotación, se remite a la Dirección de Planeación Sectorial el 29-05-2015 con radicado 2015IE15300.
La Secretaria Distrital de Salud entrego mediante radicado 201542300991602 del 10-06-2015 el proyecto de inversión "Adquisición y Reposición de Dotación de Control Especial para los Servicios del Hospital Tunjuelito II Nivel ESE" para concepto técnico del Ministerio de Salud y la Protección Social. El proyecto fue devuelto por el Ministerio de Salud el 15-07-2015 mediante radicado MSPS 201523101211751, se trabaja en los ajustes entre el Hospital y la Secretaria Distrital de Salud, según lista de chequeo.</t>
  </si>
  <si>
    <t>Se define dotacion real según la necesidad del Hospital Tunjuelito para las sedes del Materno Infantil y Medicina interna.
Proyecto de inversión inscrito en el Banco de Programas y proyectos de la Secretaria Distrital de Salud.</t>
  </si>
  <si>
    <t>Para poder adquirir la dotación de control especial priorizada para la vigencia 2015 se requiere concepto de viabilidad emitido por parte del Ministerio de Salud y la Protección Social, el proyecto sesta en ajustes de acuerdo a los requerimientos del Ministerio de Salud.</t>
  </si>
  <si>
    <t>Adquisición del equipo de Rx, Visiometro y espirómetro para el hospital de Usaquén I Nivel ESE
El 19-03-2015 el Hospital Usaquén entrega proyecto de inversión "Adquisición del equipo de Rayos X, Visiometro y Espirómetro para el Hospital de Usaquén I Nivel ESE." mediante radicado 2015ER22747, se encuentra en evaluación por parte de la Secretaria Distrital de Salud, cuenta con concepto favorable en el componente metodológico, de oferta y demanda, se emite concepto favorable en el componente de dotación, se remite a la Dirección de Planeación Sectorial el 29-05-2015 con radicado 2015IE15307. Se espera la adquisición de esta dotación a través de la compra que realizaría la Secretaria Distrital de Salud por subasta inversa, se estima publicar la apertura del proceso en el mes de agosto de 2015. Se solicitan cotizaciones a los proveedores para construir el estudio de mercado del proceso.</t>
  </si>
  <si>
    <t xml:space="preserve">Proyecto de inversión "Adquisición del equipo de Rayos X, Visiómetro y Espirómtro para el Hospital de Usaquén I Nivel ESE." cuenta con concepto favorable en todos los componentes. </t>
  </si>
  <si>
    <t>Suministro e instalación de dotación hospitalaria para  el reemplazo de equipos e instrumental para las sedes hospitalarias de la red pública del distrito capital- tercerizados
Los días 01 y 02 de julio de 2015 se realizan reuniones con  los contratistas, los 22 hospitales de la Red Pública  y la Secretaria Distrital de Salud  para adelantar el proceso de entrega e instalación de equipos biomédicos del proceso SASI 007 de 2014 Equipos de No Control Especial.
Contratistas: Quirurgil S.A,  Jomedical S.A, Hospimedics S.A, Técnica Electromedica S.A y Los Pinos S.A. 
El 07-07-2015 se solicita a la Subdirección de Contratación concepto para compra de la dotación no adjudicada mediante proceso FFDS-SASI-007-2014 se recibe respuesta el 22-07-2015 con radicado 2015IE20533.
El día 17 de julio de 2015 se remite acta de inicio del contrato 1070 de 2015 suscrito con Hospimedics S.A  a la Subdirección Jurídica y de contratación. El día 21 de julio de 2015 Se realiza visita a las instalaciones de Hospimedics S.A. con el fin de verificar los Ecografos, Ecocardiografos, Banda Prueba de esfuerzo y Banda Caminadora.
Se están realizando las entregas de la dotación Biomédica a los 22 Hospitales adscritos a la Red pública del distrito de los proveedores ganadores en el proceso FFDS-SASI-007-2014. Los proveedores Hospimedics, Tecnica Electromedica ya han entregado los equipos a los Hospitales asignados y el Proveedor los Pinos ha estado haciendo entregas parciales a los Hospitales asignados. Están pendientes los proveedores Quirurgil y Jomedical por empezar a realizar las entregas de los equipos, los cuales están planeadas para el mes de agosto para el caso de Quirurgil y a principios de la semana de septiembre para el caso del proveedor Jomedical
Se realiza verificación de los equipos adjudicados con su respectiva documentación a entregar a cada una de las ESE en las instalaciones de los proveedores de Hospimedics y Tecnica Electromedica.</t>
  </si>
  <si>
    <t xml:space="preserve">Desde la Secretaria Distrital de Salud- Fondo Financiero Distrital de Salud se realizo el proceso de selección FFDS-SASI-007-2014, que tiene por objeto "Contratar el suministro e instalación de dotación hospitalaria para el reemplazo de equipos e instrumental para las sedes de hospitales de la Red Pública del Distrito Capital", con 16 lotes y presupuesto oficial de $31.932.966.912,46.
Una vez agotadas las instancias legales determinadas para el desarrollo del proceso FFDS-SASI-007-2014 se habilitan los lotes 02,03, 06, 07, 11, 12, 13, 14 y 15 con presupuesto oficial de $24.308.604,62 los cuales se adjudican mediante resolución 0380 del 15-04-2015 por $16.729.831.882.
Los proveedores ganadores se comprometen a entregar e instalar la dotacion respectiva en cada uno de los hospitales en un tiempo menor a los 7 meses que se proyectaran las minutas para su completa ejecucion. </t>
  </si>
  <si>
    <t>Adjudicar mediante resolución 0380 del 15-04-2015 los lotes 02, 03, 06, 07, 11, 12, 13, 14 y 15 por valor de $16.729.831.882 de la siguiente manera:
lote 02 a la firma Industrias Metálicas Los Pinos S.A. por valor de $4.349.176.950.
lote 03 a la firma Industrias Metálicas Los Pinos S.A. por valor de $1.364.982.309.
lote 06 a la firma Hospimedics S.A. por valor de $1.335.125.200.
lote 07 a la firma Quirurgil S.A.por valor de $1.517.037.984.
lote 11 a la firma Electromedica S.A. por valor de $1.115.999.999.
lote 12 a la firma Quirurgil S.A. por valor de $4.262.020.000.
lote 13 a la firma Jorge Machado Equipos Medicos JOMEDICAL S.A.S. por valor de $2.468.821.040.
lote 14 a la firma Hospimedics S.A. por valor de $234.030.000.
lote 15 a la firma Hospimedics S.A. por valor de $82.638.400.
El 01-06-2015 se suscribe contrato 1058-2015 entre el FFDS y Quirurgil S.A. por  $5.779.057.984 IVA incluido.
El 01-06-2015 se suscribe contrato 1059-2015 entre el FFDS y Jorge Machado Equipos Medicos JOMEDICAL S.A.S. por valor de $2.468.821.040 IVA incluido.
El 02-06-2015 se suscribe contrato 1060-2015 entre el FFDS y Técnica Electromedica S.A. por valor de $1.115.999.999 IVA incluido.
El 05-06-2015 se suscribe contrato 1062-2015 entre el FFDS e Industrias Metalicas Los Pinos S.A., por valor de $5.714.159.259 IVA incluido.
El 09-06-2015 se suscribe contrato 1070-2015 entre el FFDS y Hospimedics S.A., por valor de $1.651.793.600 IVA incluido.</t>
  </si>
  <si>
    <t>El contratista Los Pinos S.A. informa la negativa de entregar los equipos según la Distribución señalada por la Secretaria Distrital de Salud ya que se estan incluyendo mas de 22 sedes de los Hospitales, mediante radicado 2015EE48402 se informa al contratista que no se acepta la negativa de entrega debido a que en los pliegos de condiciones se mencionaban todas las sedes de los hospitales, adicionalmente se espera la situación sea superada en el menor tiempo posible.</t>
  </si>
  <si>
    <t>Adecuación y dotación de la central de mezclas de medicamentos del Hospital El Tunal para la red del Sur (Componente dotación)
La ESE actualmente se encuentra en la realización de los estudios previos para la contratación de la obra y la interventoría.
El 08-07-2015 con radicado 2015ER52073 el Hospital El Tunal entrega el plan de trabajo y cronograma convenio 1286-2015
El hospital tiene pendiente la entrega de la garantía de cumplimiento ajustada en el objeto del convenio. Para la legalización del convenio y poder dar inicio a la ejecución, se solicitó al hospital el 22 de julio de 2015 y se reiteró el 30 de julio de 2015.</t>
  </si>
  <si>
    <t>Suscripción del convenio 1286-2015 del 24-06-2015 para la Adquisición de Dotación Hospitalaria para la adecuación y dotación de la central de mezclas de medicamentos del Hospital El Tunal para la red del Sur, con aporte del Fondo Financiero Distrital de Salud  para dotación de $251.006.488.</t>
  </si>
  <si>
    <t>EL Hospital no ha radicado el ajuste de la garantia de cumplimiento del convenio para cumplir con los requisitos de perfeccionamiento y legalización para poder dar inicio a la ejecución del convenio 1286-2015. Se solicito al hospital el 22 de julio de 2015 y se reitero el 30 de julio de 2015.</t>
  </si>
  <si>
    <t>Suministro dotación hospitalaria para el mejoramiento de los servicios de salud oral en las ESE del Distrito Capital
Del contrato 1176-2015 con la Unión Temporal Orbimedic se adelantaron las siguientes acciones:
• Se realizó visitas de pre instalaciones a las 18 E.S.E. (68 sedes) entre 30 de junio y el 17 de julio de 2015.
• Entre la semana del 21 al 24 de julio se realiza la entrega del informe con los requerimientos de pre instalaciones de los equipos: Unidad Odontológica – Autoclave – Compresores a las 18 ESE. 
• Se realiza mesa de trabajo con el proveedor el 24 de Julio de 2015 en la SDS: Se coordina la entrega de la dotación que no requiere instalación (instrumental y demás equipos) para iniciarla el 18 de agosto de 2014, la cual debe venir con una carpeta con toda la documentación técnica de soporte.) Se le solicita al proveedor enviar la remisión valorizada con 5 días de antelación, para realizar el ingreso en el almacén de la SDS.
Del contrato 1117-2015 con Oral Pluss Dental
• Se realiza mesa de trabajo con el proveedor el 27 de julio de 2015 en la SDS: Se coordina la entrega del instrumental para iniciarla el 18 de agosto de 2014, la cual debe venir con una carpeta con toda la documentación técnica de soporte). Se le solicita al proveedor enviar la remisión valorizada con 5 días de antelación, para realizar el ingreso en el almacén de la SDS.</t>
  </si>
  <si>
    <t xml:space="preserve">Desde la Secretaria Distrital de Salud- Fondo Financiero Distrital de Salud se realizo el proceso de selección FFDS-SASI-008-2014, que tiene por objeto "Suministro de dotación hospitalaria para el mejoramiento de los servicios de salud oral en las ESE del Distrito Capital", con 12 lotes y presupuesto oficial de $3.814.055.354.
Una vez agotadas las instancias legales determinadas para el desarrollo del proceso FFDS-SASI-008-2014 se habilitan los lotes 1,2,5,6,7,8,9,10,11 y 12 con presupuesto oficial de $3.385.189.600,02 los cuales se adjudican mediante resolución 0639 del 19-05-2015.
</t>
  </si>
  <si>
    <t>Adjudicar el lote 01 a la Unión Temporal Orbimedic conformada por Orbidental SAS y Produmedic SAS por valor de $1.300.974.800.
Adjudicar el lote 02 a la Unión Temporal Orbimedic conformada por Orbidental SAS y Produmedic SAS por valor de $506.728.600.
Adjudicar el lote 05 a la Unión Temporal Orbimedic conformada por Orbidental SAS y Produmedic SAS por valor de $631.816.800
Adjudicar el lote 06 a la Unión Temporal Orbimedic conformada por Orbidental SAS y Produmedic SAS por valor de $20.503.000
Adjudicar el lote 07 a la Unión Temporal Orbimedic conformada por Orbidental SAS y Produmedic SAS por valor de $159.969.800
Adjudicar el lote 08 a la Unión Temporal Orbimedic conformada por Orbidental SAS y Produmedic SAS por valor de $200.305.160
Adjudicar el lote 09 a la firma Oral pluss Dental SAS por valor de $41.369.991
Adjudicar el lote 10 a la Unión Temporal Orbimedic conformada por Orbidental SAS y Produmedic SAS por valor de $59.745.397.
Adjudicar el lote 11 a la Unión Temporal Orbimedic conformada por Orbidental SAS y Produmedic SAS por valor de $345.298.937.
Adjudicar el lote 12 a la Unión Temporal Orbimedic conformada por Orbidental SAS y Produmedic SAS por valor de $263.576.760.
El 11-06-2015 se suscribe contrato 1117-2015 con el contratista Oral Pluss Dental S.A.S por valor de $304.946.751.
El 16-06-2015 se suscribe contrato 1176-2015 con la unión Temporal Orbimedic SAS por valor de $3.225.342.494</t>
  </si>
  <si>
    <r>
      <rPr>
        <b/>
        <sz val="9"/>
        <color indexed="8"/>
        <rFont val="Calibri"/>
        <family val="2"/>
      </rPr>
      <t>Obras nuevas de infraestructura en salud [equipamientos nuevos para la ciudad en proceso]</t>
    </r>
    <r>
      <rPr>
        <sz val="9"/>
        <color indexed="8"/>
        <rFont val="Calibri"/>
        <family val="2"/>
      </rPr>
      <t xml:space="preserve">
Construcción y dotación del Hospital Bosa II Nivel E.S.E.
El 10-07-2015 con radicado 2015ER51907 se recibe de la Secretaria Distrital de Planeación respuesta a la Consulta preliminar del plan de implantacion para el Hospital  Bosa II Nivel escala metropolitana y con radicado 2015ER51905 Solicitud de concepto actualizacion de consulta preliminar plan de implantacion Hospital Bosa.
Se realizó revisión  del proyecto de pliegos entregados por la ESE mediante reunión del 25 de Junio de 2015, se envió el documento digital con control de cambios y observaciones respectivas. El mismo fue enviado mediante correo electrónico el 15 de Julio de 2015. Se solicitó actualizar el cronograma de ejecución para el convenio N°1116 de2009.
Respondiendo a la solicitud realizada por la ESE en cuanto al documento aprobatorio del área registrada en el Programa Medico Arquitectónico, con el fin de realizar entrega del mismo como insumo en la contratación de estudios y diseño para la nueva sede del Hospital, la Dirección de Infraestructura y Tecnología  envío oficio el  21 de julio de 2015 a la ESE con radicado 2015EE49415.
El 17-07-2015 mediante radicado 2015EE49247 se solicita al Hospital el resumen de la ejecución del convenio 1116-2009.
El 21-07-2015 mediante radicado 2015IE20471 se emite concepto favorable en el componente de infraestructura al proyecto de inversión "Construcción y Dotación del Hospital de Bosa II Nivel" 
Se remite a la oficina asesora de la SDS y a la Subdirección de Contratación para conocimiento y fines pertinentes copia el oficio con radicado N° 2015ER47688 del 22 de Junio de 2015, en relación al recurso de reposición  realizado por la empresa GYG Construcciones S.A.S. contra resolución N°047 de 2015 emitida por el Hospital de Bosa en virtud del contrato N°054 de 2011.
Se radica los documentos de solicitud de prórroga el día 31 de Julio de 2015 mediante radicado N°2015IE21431 por parte de la Dirección de Infraestructura y tecnología,  teniendo en cuenta que el Convenio vence el 31 de Agosto de 2015.</t>
    </r>
  </si>
  <si>
    <t>Se inicia a partir del 30 de Enero de 2015 la elaboración del plan de implantación para el nuevo Hospital Bosa.</t>
  </si>
  <si>
    <t>Debido a que se debió realizar una actualización de la consulta preliminar del Plan de Implantación, aún no se ha podido radicar el Plan de Implantación elaborado. La ESE realizó prorroga al contrato de Consultoría (N° 47 de 2014) y al de Interventoría (N° 07 de 2015) las cuales se extienden hasta el 31 de Julio de 2015. Realizarán suspensión mientras se puede radicar.</t>
  </si>
  <si>
    <t>Construcción y dotación Centro de Habilitación y Rehabilitación La Mexicana
Se solicitó al Hospital Del Sur realizar los ajustes a los diseños y presupuesto del Proyecto para el 2015, para completar los documentos para radicar el proyecto en la Curaduría Urbana para solicitar la Licencia de Construcción en el mes de septiembre.
El 30-07-2015 el Hospital Del Sur entrega solicitud de adición del convenio 1258-2011 por 870.063.000
Mediante radicado 2015IE21352 del 30-07-2015 se solicita al área del presupuesto la Disponibilidad Presupuestal para la adición solicitada por el Hospital Del Sur.</t>
  </si>
  <si>
    <t>Se adelantan las modificaciones a los estudios y diseños del Centro de Rehabilitación, en los lotes con uso del suelo favorable según POT  para poder expedir la licencia de construcción.</t>
  </si>
  <si>
    <t>continuar con la ejecución del proyecto y dar uso de los recursos asignados y en disposicion de la ESE.</t>
  </si>
  <si>
    <t>Definición de la suspensión del convenios por parte de la Subdirección de contratación de la Secretaria Distrital de Salud. Se ha enviado correos electrónicos a la Subsecretaria y a la Subdirección de contratación.</t>
  </si>
  <si>
    <t>El proyecto ya cuenta con viabilidad técnica por parte del Ministerio de Salud y la Protección Social emitida el 19 de septiembre de 2011.</t>
  </si>
  <si>
    <t>Construcción, dotación y puesta en funcionamiento del Cami Diana Turbay- obra nueva reposición
Se hace la actualización del proyecto de inversión incluyendo los $25.788.000 que se solicitaron para la adición. Posteriormente se hace la inscripción en el banco de programas y proyectos de la Secretaria de Salud y se emiten los conceptos necesarios para que se hagan los desembolsos de la adición al Hospital Rafael Uribe Uribe. Se emiten conceptos de viabilidad técnica por parte de la Dirección de Infraestructura y Tecnología
Avance en el proceso precontractual. Se publican los pre-pliegos para la contratación de la obra el día 06 de julio y a su vez las observaciones al proceso se responden el día 23 de julio de 2015. Se realizan reuniones con la comunidad en las cuales se les muestran los avances en el proceso de la obra del CAMI.
Proyecto de inversión se inscribe en banco de programas y proyectos de la Secretaria Distrital de Salud para ser enviado a la Secretaria de Hacienda para que viabilicen el desembolso para la contratación de los estudios de suelos. El Hospital convoca asamblea para aprobar contratación de nuevos estudios de suelos.</t>
  </si>
  <si>
    <t>Se da el aval para que el hospital realice la entrega de los productos faltantes de la consultorìa.
El 20-05-2015 se suscribe acta de liquidación del convenio 2244-2012, se expide CDP para el proceso licitatoria para la Construcción del CAMI Diana Turbay.
Publicación de prepliegos y estudios previos del proceso FFDS-LP-006-2015 de objeto "Construcción del CAMI Diana Turbay nivel I de atención, en la ciudad de Bogota D.C" cuantia a contratar $9.626.514.214</t>
  </si>
  <si>
    <t>Se está a la espera de que el hospital haga la entrega de los productos faltantes, planimetrìas, detalles constructivos y presupuesto.</t>
  </si>
  <si>
    <t>Se requirio actualización a norma según resolución 110 de 2004 por encontrarse el predio en zona de riego de amenaza media por procesos de remosión  que le obliga a presentar complemento a Titulo H de la Norma NSR-10, necesario para trámite licencia de construcción. Una vez se cuente con la licencia de construcción se publicaran los términos definitivos del proceso FFDS-LP-006-2015.
Se deben subsanar observacionde de la curaduria 5 en cuanto a los requerimientos para nueva licencia de construccion.</t>
  </si>
  <si>
    <t>Construcción, dotación y puesta en funcionamiento de la sede de salud pública, promoción y prevención, sede administrativa y archivo central de la ESE San Cristobal.
El 02-07-2015 mediante radicado 2015ER49187 el Hospital San Cristóbal remite a la Secretaria de Salud brochure del proyecto "Construcción y Dotación de la Sede de Salud Pública Promoción y Prevención, Sede Administrativa y Archivo Central de la ESE San Cristóbal"</t>
  </si>
  <si>
    <t>Se cuenta con Plan de Regularización y manejo aprobado por la Secretaria Distrital de Planeación, para la Construcción, dotación y puesta en funcionamiento de la sede de salud pública, promoción y prevención, sede administrativa y archivo central de la ESE San Cristobal</t>
  </si>
  <si>
    <t>La contratación y ejecución de la obra se programa en el anteproyecto de presupuesto para la vigencia 2016</t>
  </si>
  <si>
    <t>Reposición de infraestructura y dotación para la nueva torre del Hospital Simón Bolívar
El 06-07-2015 mediante radicados 2015EE45262 y 2015EE45263 se informa al Hospital que se está adelantando la consecución de recursos para adelantar la contratación del Plan de Regularización y Manejo del Hospital con el fin de continuar el proceso posterior a la estructuración del estudio de prefactibilidad entregado por la firma WHITE y financiado por Nordic Bank.</t>
  </si>
  <si>
    <t>Se logro establecer los parametros y requerimientos de diseño del nuevo hospital Simon Bolivar, de acuerdo al Programa Medico Arquitectonico contenido dentro del proyecto de inversion.
El Hospital Simón Bolívar presenta proyecto de inversión "Reposición de Infraestructura y Dotación para la Nueva Torre del Hospital Simón Bolívar." con radicado 2015ER16153 del 27-02-2015, se encuentra en evaluación por parte de la Secretaria Distrital de Salud., cuenta con concepto de recomendación de ajustes en el componente metodológico y financiero, el 14-05-2015 se remite proyecto y concepto favorable desde el componente de infraestructura a la Dirección de Planeación Sectorial con radicado 2015IE13805 para inscripción en el Banco de Programas y Proyectos de la Secretaria Distrital de Salud.</t>
  </si>
  <si>
    <t>El 23-04-2015 la firma WHITE entrega a la Secretaria de Salud y al Hospital Simón Bolívar el documento técnico de factibilidad de la Nueva Torre del Hospital Simón Bolívar.</t>
  </si>
  <si>
    <t>El estudio de factibilidad entregado por la Firma WHITE será validado por el consultor que realice los estudios y diseños para la Nueva torre del Hospital Simón Bolívar.  Se estudia la posibilidad de financiar en la presente vigencia la contratación del Plan de Regularización y Manejo del Hospital.</t>
  </si>
  <si>
    <t>Reordenamiento medico arquitectónico del hospital El Tunal E.S.E. III nivel. ampliación de las unidades de cuidados críticos y urgencias y construcción de la torre de cuidados críticos
Actualmente se está determinando por parte de la Dirección de Infraestructura y tecnología la actualización del Plan de Regularización y Manejo (PRM) para el Hospital el Tunal III Nivel Atencion ESE.
Una vez actualizado el PRM se procederá a la actualización de los diseños y estudios técnicos faltantes.
El 30-06-2015 con radicado 2015IE18541 se recibe proyecto de inversión "Reordenamiento medico arquitectónico del Hospital El Tunal, ampliaciones de las Unidades de Cuidados Críticos y Urgencias y Construcción de la Torre de Cuidados Críticos" para evaluación del componente de infraestructura, continua en proceso de evaluación.
El 06-07-2015 mediante radicado 2015IE19040 se solicita al área de Contabilidad el estado de cuenta del convenio 0852-2007 para proceder con el trámite de liquidación del convenio. Se recibe estado de cuenta el 15-07-2015 con radicado 2015IE19800.</t>
  </si>
  <si>
    <t>El Hospital deberá radicar el Plan de Regularización y Manejo ante Planeación Distrital para poder ejecutar el proyecto, a la fecha aún no se completado la información requerida para adelantar el trámite.
El Hospital no ha complementado la documentación faltante requerida para continuar el tramite de liquidación del convenio 852-2007.Se le ha requerido por correo y personalmente a la referente del Hospital.</t>
  </si>
  <si>
    <t>Construcción y dotación del nuevo hospital de Tunjuelito II Nivel 
Se ajustaron los estudios del sector como los estudios previos para el proceso de mínima cuantía que se adelanta en coordinación con la dirección de contratación para la publicación y posterior contracción de la elaboración de los avalúos comerciales de los bienes inmuebles. Igualmente se ajusta nuevamente el Decreto de modificación del Decreto de Declaratoria de urgencia por observaciones remitidas por la Alcaldía mayor, las cuales una vez ajustadas se remite al despacho para firma del Secretario.    
El 16-07-2015 mediante radicado 2015IE20187 se remite documentos soporte para la elaboración de los avalúos comerciales
El 16-07-2015 mediante radicado 2015EE48930 se reitera la solicitud realizada mediante radicados 2015EE24807 del 09-04-2015, 2015EE29883 del 04-05-2015 respecto a la entrega de la documentación para la liquidación del convenio 2190-2012.</t>
  </si>
  <si>
    <t xml:space="preserve">Inicio proceso de negociación para la compra de los 25 predios.Presentación Oferta Formal de compra a los propietarios.
Se elaboraron los estudios previos para contratar la elaboración de los avaluos comerciales. Se modifica el Decreto de declaratoria de utilidad publica para encargar al Hospital Tunjuelito del proceso de compra de los predios. </t>
  </si>
  <si>
    <t>Se establecio la voluntad de vender y de comprar.
Se obtubo la viabilización del proyecto por parte de planeación dela SDS.</t>
  </si>
  <si>
    <t>Para esta vigencia, no se alcanza a comprar  los 25 predios, Sin embargo se iniciara el proceso con los recursos asignados.  Se está ajustando el proyecto para viabilidad técnica del Ministerio. Los predios a adquirir dependetar de loss resultados de los avalúos.</t>
  </si>
  <si>
    <t>Construcción y dotación hospital de Usme II nivel
Se continua con los ajustes requeridos por el Ministerio de Salud y La Protección Social al proyecto de inversión "Construcción y Dotación Hospital de Usme II Nivel" para remitir nuevamente para concepto técnico de viabilidad. Una vez se obtenga la viabilidad se podrá continuar con la elaboración de los diseños.
El 05-06-2015 se recibe en la Dirección de Infraestructura y Tecnología el radicado 2015ER43388 mediante el cual el Hospital Usme solicita prórroga y adición al convenio 0794-2007 con el fin de financiar la totalidad de la obra para la Construcción del nuevo Hospital de Usme II Nivel, alcance del 19-06-2015 con radicado 2015ER46988. Una vez se cuente con la viabilidad técnica del proyecto por parte del Ministerio se podrá tramitar la expedición del Certificado de Disponibilidad Presupuestal para la adición y prorroga del convenio.</t>
  </si>
  <si>
    <t>Se entrega en el Ministerio de Salud el proyecto de inversión "Construcción y Dotación  Hospital  de Usme II Nivel" para concepto técnico de viabilidad el 12 de mayo de 2015 con radicado 201542300782672.</t>
  </si>
  <si>
    <t>El proyecto de inversipon requierio de ajustes solicitados por el Ministerio de Salud y la Protección Social, la SDS en conjunto con el Hospital de Usme realizan los ajustes necesarios para volver a enviar proyecto de inversión a Minsalud.</t>
  </si>
  <si>
    <t>Construcción, reubicación y dotación Cami Manuela Beltrán.
El 15-05-2015 mediante radicado 2015 ER 38261 el Hospital Vista Hermosa entrega proyecto de inversión "Construcción, Reubicación y Dotación CAMI Manuela Beltran " para evaluación por parte de la Secretaria Distrital de Salud, se emite concepto favorable del componente metodológico, el 01 de junio de 2015 se emite concepto del componente metodológico y continua en la Dirección de Provisión de Servicios para evaluación del componente de oferta y demanda.
El 15-07-2015 con radicado 2015ER54064 se recibe de parte del Hospital Vista Hermosa el informe final de ejecución del convenio 0855-2007 para continuar el trámite de liquidación del mismo.</t>
  </si>
  <si>
    <r>
      <rPr>
        <b/>
        <sz val="9"/>
        <color indexed="8"/>
        <rFont val="Calibri"/>
        <family val="2"/>
      </rPr>
      <t>Obras nuevas de infraestructura en salud  [equipamientos nuevos para la ciudad obras culminadas]</t>
    </r>
    <r>
      <rPr>
        <sz val="9"/>
        <color indexed="8"/>
        <rFont val="Calibri"/>
        <family val="2"/>
      </rPr>
      <t xml:space="preserve">
Reposición CAMI chapinero
El 06-07-2015 mediante radicado 2015EE45258 se solicita al Hospital Chapinero aclarar el cambio de especificaciones técnicas y cantidades de algunos ítems adquiridos mediante el convenio 2594-2012, lo anterior con el fin de continuar con el proceso de liquidación del mencionado convenio, se recibe respuesta por parte del Hospital  con radicados 2015ER53274 del 13-07-2015 y 2015ER57054 del 27-07-2015.
El Ing. Oscar Bernal de la SDS envía correo electrónico el 30/07/2015 al Hospital solicitando información del convenio en cuanto al componente de obra para poder proceder con la liquidación del convenio 2594-2012</t>
    </r>
  </si>
  <si>
    <t xml:space="preserve">Se proyecta informe de visita del 8 de mayo de 2015, en donde se evidencia la ubicación de la dotacion derivada del convenio 2594 de 2012  como tambien el estado de la misma. El informe reposa en el archivo del convenio en la direccion de Infraestructura y Tecnologia. </t>
  </si>
  <si>
    <t>Se evidencia en la visita que la dotacion se encuentra en buenas condiciones y ubicada.</t>
  </si>
  <si>
    <t xml:space="preserve">Se recomienda a la ESE enviar informacion solicitada para aclarar y poder proceder con la liquidacion del convenio 2594 de 2012 </t>
  </si>
  <si>
    <t>Construcción dotación y puesta en funcionamiento de la Upa Antonio Nariño
El 06-07-2015 mediante radicado 2015IE19019 se da alcance al radicado 2015IE507 del 13-01-2015 remitiendo a la Subdirección de Contratación la documentación ajustada por el Consorcio Ana Rosa y el proyecto de acta de liquidación del contrato 1697-2011, con radicado 2015IE21194 del 29-07-2015 la Subdirección de contratación realiza devolución de la documentación, indicando que se encuentran algunas inconsistencias o falta de certificaciones para proceder a la liquidación del mismo.
El 13-07-2015 mediante radicado 2015IE19647 se solicita a la Dirección Financiera los requisitos financieros para el proceso de contratación para la ejecución de actividades de obra para la terminación de la UPA Antonio Nariño, se recibe respuesta el 24-07-2015 con radicado 2015IE20732.</t>
  </si>
  <si>
    <t>Ajustes a la proyecciòn de la liquidaciòn de acuerdo a las observaciones realizadas por la Subdirecciòn de contrataciòn de la SDS.</t>
  </si>
  <si>
    <t>Proyecto de liquidaciòn al contrato de obra 1697-2011 y al contrato de interventoria 0552-2012.</t>
  </si>
  <si>
    <t xml:space="preserve">No se ha recibido respuesta por parte de la Dirección Financiera a la solicitud realizada por al Dirección de Infraestructura y Tecnología el 17-02-2015 mediante radicado 2015IE3900  referente al ingreso de los recursos provenientes de las garantías bancarias.                   </t>
  </si>
  <si>
    <t>Construcción y dotación de la Upa Los Libertadores
El 05-06-2015 mediante radicado 2015EE38709 se informa al Consorcio Euroestudios A&amp;C algunos considerandos del proyecto de acta de liquidación del contrato 1698-2011, el 21-07-2015 con radicado 2015ER54792 se recibe respuesta.
El 14-07-2015 mediante radicado 2015EE47457 se informa al Consorcio Euroestudios que se realizó observaciones al informe ambiental final del contrato de obra 1698-2011 y que a la fecha la Secretaria Distrital de Medio Ambiente no ha dado respuesta respecto a posible sanción o multa sobre el incumplimiento del contratista de obra de la normatividad ambiental durante la ejecución del contrato de obra.
El 17-07-2015 mediante radicado 2015EE49249 se solicita a la subdirección de control Ambiental al Sector Público el resultado del análisis y evaluación de las medidas tomadas para el cumplimiento de la normatividad ambiental vigente, teniendo en cuenta que la respuesta es fundamental para el proceso de liquidación de los contratos derivados de la ejecución de la obra UPA Los Libertadores.
El 29-07-2015 con radicado 2015IE20880 la Subdirección de contratación hace devolución del proyecto de acta de liquidación del contrato 1698-2011 remitida con radicado 2015IE16608.
El 07-07-2015 con radicado 2015IE19061 se remite a la subdirección de contratación los estudios previos, estudios de sector y documentación técnica complementaria para la contratación de la terminación de las obras de la UPA Los Libertadores, el 13-07-2015 con radicado 2015IE19514 la subdirección de contratación hace devolución de los documentos solicitando documentación faltante para adelantar contratación.
El 07-07-2015 con radicado 2015IE19071 se solicita a la Dirección Financiera los requisitos financieros para la contratación de la terminación de la UPA Los Libertadores. Se recibe respuesta el 24-07-2015 con radicado 2015IE20730.
Se elaboran estudios y documentos previos para la terminación de las obras. Se presenta ante Comité de Contratación en donde se condiciona la publicación del proyecto de pliegos a la revalidación de la licencia de construcción.
El 21-07-2015 mediante radicado 2015IE0459 se solicita Certificado de Disponibilidad Presupuestal la contratación de la terminación de las obras de la UPA Los Libertadores.</t>
  </si>
  <si>
    <t>Se presenta ante Comité de Contratación los pliegos de condiciones y estudios previos en donde se condiciona la publicación del proceso a la revalidación de la licencia de construcción.</t>
  </si>
  <si>
    <t>La licencia de construcción del proyecto se encuentra vigente hasta el 14 de agosto de 2015. Se propone adelantar de forma ágil la revalidación de la misma, pero no se puede radicar la solicitud antes del 14-08-2015.</t>
  </si>
  <si>
    <r>
      <rPr>
        <b/>
        <sz val="9"/>
        <color indexed="8"/>
        <rFont val="Calibri"/>
        <family val="2"/>
      </rPr>
      <t>Obras de reforzamiento estructural realizadas en puntos de atención de la red adscrita a la Secretaría Distrital de Salud de Bogotá D.C. [Obras en proceso]</t>
    </r>
    <r>
      <rPr>
        <sz val="9"/>
        <color indexed="8"/>
        <rFont val="Calibri"/>
        <family val="2"/>
      </rPr>
      <t xml:space="preserve">
Ampliación, reordenamiento, reforzamiento estructural y dotación del Hospital La Victoria III Nivel ESE
01-04-15 se realiza comité de seguimiento en el que el hospital La Victoria informa que en reunión con la Secretaría Distrital de Planeación (SDP) realizada el 30-03-15, esa entidad recomienda concertar con Secretaria de Educación y Departamento Administrativo de la Defensoría del Espacio Público (DADEP) la ocupación  que tiene el colegio la victoria en predios del hospital y concertar el desarrollo de la vía peatonal de la kra 3 A Este, con respecto a la afectación por el metrocable debe estar resuelto al momento de radicar el plan de regularización a SDP.
El Hospital La Victoria entrega actualización del proyecto de inversión "Ampliación, Reordenamiento, Reforzamiento Estructural y Dotación Hospital La Victoria." con radicado 2015 ER 22322 del 18-03-2015, continua en evaluación del componente de oferta y demanda por parte de la Dirección de Provisión de Servicios de Salud de la Secretaria Distrital de Salud.
La consultoría se encuentra elaborando el plan de regularización y Manejo, ya entrego al hospital La Victoria el diagnostico de este plan, actualmente está para revisión por parte de la Secretaria Distrital de Salud para emitir las respectivas observaciones para ajustes.
De acuerdo a respuesta de la Secretaria Distrital de Movilidad el consultor debió ajustar la implantación, se revisa nuevamente desde la SDS el Plan de Regularización y Manejo para aprobación respectiva.</t>
    </r>
  </si>
  <si>
    <t>Ya se cuenta con levantamiento topográfico y Programa Médico Arquitectónico (PMA) para el proyecto de ampliación, reordenamiento, reforzamiento estructural y dotación del Hospital La Victoria III Nivel ESE
Incorporación cartográfica del predio aprobado por Catastro Distrital mediante radicado 2015EE26902 del 05-02-2015</t>
  </si>
  <si>
    <t>El predio cuenta con afectación por línea del metro cable, pendiente concepto de Secretaria de Móvilidad. El proyecto no avanza debido a la falta de definición de las cesiones de predios que se debe hacer con el DADEP por la ocupación de un predio por parte de un Colegio.</t>
  </si>
  <si>
    <t>Dentro del estado de formulación del Plan de Regularización y Manejo, se evidencio que el hospital se encuentra con  afectación por línea de metro cable de San Cristóbal, debe ser tenido en cuenta por parte de la consultoría al momento de la formulación del plan.</t>
  </si>
  <si>
    <t>Ampliación, reforzamiento y reordenamiento del Cami Pablo Vi Bosa
El 12 de mayo de 2015 con radicado 201542300782442 se entrega en el Ministerio de Salud el proyecto de inversión "Ampliación, Reforzamiento y Reordenamiento del CAMI Pablo VI Bosa" para viabilidad técnica. El proyecto fue devuelto por el Ministerio de Salud para ajustes según lista de chequeo. La SDS en conjunto con el Hospital trabaja en los ajustes y recopilación de documentos solicitados.</t>
  </si>
  <si>
    <t xml:space="preserve">Proyecto actualizado, viabilizado e inscrito en el Banco de Programas y proyectos de la entidad No. 20152019. </t>
  </si>
  <si>
    <t>Para la ejecución del proyecto se requiere de concepto de viabilidad emitido por el Ministerio de Salud y Protección Social. Se trabaja en los ajustes requeridos por Minsalud para volver a remitir el proyecto de inversión.</t>
  </si>
  <si>
    <t>Reforzamiento, reordenamiento y ampliación del hospital San Blas II Nivel ESE
El  14-07-2015 el Hospital San Blas publica proceso de invitación a ofertar No. 006 de 2015  cuyo objeto es: "el objeto del contrato es la elaboración de estudios para la regularización y manejo - PRM: 1. Programa médico arquitectónico , 4. levantamiento topográfico, 5. incorporación ante catastro, 6. estudio de tránsito, 7. concepto ambiental y forestal, como primera fase para desarrollar el proyecto de reordenamiento, reforzamiento y ampliación de la sede ubicada en el Hospital San Blas II Nivel E.S.E., (Trasversal 5 este No. 19-50 sur) y de la Sede CAD Despertar (Calle 11 sur No. 1B-10E)"
El 24-07-2015 el Hospital publica adenda No. 1 y el 31-07-2015 adenda No. 2 en la que se modifica el cronograma quedando de la siguiente manera: Recepción de propuestas del 5 al 11 de agosto de 2015, evaluación del 12 al 14 de agosto de 2015, publicación de resultados definitivos el 21 de agosto de 2015, suscripción del contrato a partir del 22 de agosto de 2015.
El 27-07-2015 con radicado 2015IE20849 se recibe proyecto de inversión "Reforzamiento, reordenamiento y ampliación del Hospital San Bas II Nivel ESE” con concepto favorable de la Dirección de Planeación Sectorial y concepto de recomendación de ajustes por parte de la Dirección de Provisión de Servicios de Salud. Se encuentra en evaluación del componente de infraestructura.</t>
  </si>
  <si>
    <t>Actualización del proyecto de inversión se encuentra en revisión con el fin de ser aprobado por la SDS.</t>
  </si>
  <si>
    <r>
      <rPr>
        <b/>
        <sz val="9"/>
        <color indexed="8"/>
        <rFont val="Calibri"/>
        <family val="2"/>
      </rPr>
      <t>Obras de reforzamiento estructural realizadas en puntos de atención de la red adscrita a la Secretaría Distrital de Salud de Bogotá D.C. [Obras culminadas]</t>
    </r>
    <r>
      <rPr>
        <sz val="9"/>
        <color indexed="8"/>
        <rFont val="Calibri"/>
        <family val="2"/>
      </rPr>
      <t xml:space="preserve">
Terminación de obra física y dotación del Cami Ferias del Hospital Engativá II Nivel ESE
Se está en la elaboración del acta de liquidación del convenio 2007-2012.
El 22-07-2015 con radicado 2015IE20535 proyecto de inversión "Dotación tecnológica para el servicio de consulta externa de la UPA Ferias" con concepto favorable de la Dirección de Análisis de Entidades Públicas para evaluación del componente de dotación.</t>
    </r>
  </si>
  <si>
    <t>En la vigencia 2014 se ejecutaron las obras de adecuación del CAMI Ferias en uin 100%.
No se presentan logros en el periodo</t>
  </si>
  <si>
    <t>Por el Programa de Sanieamiento Fiscal y Financiero (PSFF) del Hospital Engativa el CAMI Ferias pasa de ser CAMI a UPA afectando la dotación a adquirir debido a que el servicio de urgencias no se prestará. La UPA prestara solo servicios de Consulta Externa 12 horas, en la actualización del PMEs se contemplaran todas los cambios que las sedes de los hospitales tengan por el PSFF.
El Hospital Engativá entrega actualización del proyecto de inversión "Terminación Obra Física y Dotación del CAMI Ferias del Hospital Engativá" el 27-02-2015 con radicado 2015ER16093, se devuelve al Hospital por cuanto el valor y nombre no corresponde a los registrado en Plan Bienal de Inversiones en Salud 2014-2015. El Hospital indica que radicara nuevo proyecto con dotación para servicios de UPA el cual entrega el 22-07-2015 con radicado 2015IE20535.</t>
  </si>
  <si>
    <r>
      <t xml:space="preserve">Reforzamiento y ampliación del Hospital Occidente De Kennedy III Nivel De Atención
La oficina asesora jurídica entrega informe sobre el estado actual de la controversia jurídica suscitada en torno del contrato 1671 de 2010, elaborado por el Dr. Urueta, abogado externo de la entidad que lleva la representación de la misma en dicho proceso. Se menciona el estado actual del proceso:
1) El 17 de diciembre de 2014, ante el cierre temporal del Tribunal Contencioso Administrativo de Cundinamarca, debido al desarrollo de un paro judicial,  se acudió a la Personería  Distrital de Bogotá en consideración a la naturaleza de las funciones que la entidad cumple como Ministerio Público, especialmente la relativa a la vigilancia del cumplimiento de la Constitución Política, la ley, los actos administrativos y las decisiones judiciales, a fin de radicar demanda contencioso administrativa de controversias contractuales dirigida contra la Constructora Herreña Fronpeca Sucursal Colombia, con el propósito que la Personería como órgano de control diera traslado a la autoridad competente y garantizar así el acceso al derecho fundamental a la Administración de justicia del Fondo Financiero Distrital de Salud – Secretaría Distrital de Salud. 2) El 16 de enero de 2015, la Personería Distrital de Bogotá radicó la demanda ante el Tribunal Contencioso Administrativo de Cundinamarca, asignándose mediante Acta Individual de Reparto el número de radicación 25000233600020150020200, quedando el proceso al despacho del Magistrado Leonardo Augusto Torres Calderón.
3) El 2 de marzo de 2015, el Tribunal Contencioso Administrativo de Cundinamarca profirió Auto inadmitiendo la demanda, ordenando corregir algunos defectos de la demanda relacionados con: i) Aportar copia legible del contrato, ii) aportar copia del trámite adelantado ante el Tribunal de Arbitramento, iii) aportar proyecto de liquidación, iv) allegar copia de la conciliación extrajudicial. 
4) El día 28 de febrero de 2015, dentro del término de traslado concedido, se procedió a corregir la demanda y cumplir con lo solicitado. Se está a espera de respuesta por parte de Tribunal Administrativo de Cundinamarca.
5) Mediante Auto de fecha 1º de junio de 2015, el Tribunal Administrativo de Cundinamarca admitió la demanda interpuesta por el Fondo Financiero Distrital de Salud – Secretaría de Salud. 
Se proyectó por parte del Ing. Oscar Bernal el borrador del acta de liquidación del contrato N°1709 de 2010 y se envió mediante memorandos internos para los fines pertinentes a la Subdirección de Contratación y a la Dirección Administrativa, mencionando que el contrato N°1709 de 2010, obedece al contrato principal de obra N°1671 de 2010, el cual se encuentra en la actualidad en litigio jurídico liderado por la oficina asesora jurídica de la Secretaría Distrital de Salud, a cargo del abogado externo Juan Urueta. 
El 21-07-2015 mediante radicado 2015IE20420 se remite a la Dirección administrativa el proyecto de acta de liquidación del contrato 1709-2010.
El 21-07-2015 mediante radicado 2015IE20417 se remite a la Subdirección de Contratación el proyecto de acta de liquidación del contrato 1709-2010.
El 22-07-2015 con radicado 2015ER55127 se recibe respuesta de APPLUS NORCONTROL a comunicado 2015EE24345 sobre certificación del periodo responsabilidad por defectos (rete garantía).
Referente a la liquidación del Convenio N°1261 de 2011 en cuanto a Plan de Contingencia -  Hospital Occidente de Kenendy III Nivel de atención, se recibió la certificación bancaria correspondiente al convenio 1261 actualizada, por lo tanto se procede a revisar la carpeta para la correspondiente liquidación.
El Ing. Oscar Bernal de la Dirección de Infraestructura y Tecnología se encargará del proyectar el acta de liquidación del respectivo convenio.
El 01 de Julio de 2015, se realiza reunión de Comité Operativo, la ESE realiza la descripción del proceso de contratación: El proceso de contratación de Consultoría fue declarado desierto el 24 de Junio de 2015, lo anterior teniendo en cuenta que las dos ofertas presentadas no allegaron información para subsanar las observaciones realizadas en la observación jurídica, técnica y financiera. Por lo tanto el hospital informa que se encuentra realizando el proceso de contratación directa con la arquitecta Nidia Garzón representante legal del consorcio quien elaboró los estudios y diseños iniciales. En cuanto a la Interventoría la ESE realizó Adenda N°03 a los pliegos de contratación, el plazo para recepción de ofertas es hasta el 02 de julio de 2015.
El 08 de Julio de 2015, mediante Comité Operativo, la ESE informa que para el proceso de Interventoría no se presentaron proponentes por lo tanto se declara desierta la convocatoria, y que procederá a realizar la contracción directa. La SDS nuevamente solicitó a la ESE que a quien se contrate debe contar con el equipo idóneo, calidad profesional requerida, y que idealmente sean consultores con trayectoria.
El 15 de julio de 2015, la ESE manifiesta en reunión de seguimiento, que el día 10 de julio de 2015, se firmó el contrato de Consultoría y que en la actualidad se encuentran en trámites de legalización. En cuanto a Interventoría se informa que se encuentran en proceso de evaluación de proponentes. 
El 21-07-2015 mediante radicado 2015IE 20460 se solicita a la Dirección Financiera el primer desembolso del convenio 1383-2014.
Se solicitó a la ESE realizar informe de los procesos de Consultoría e Interventoría realizados con los anexos correspondientes, actualizar el cronograma para el convenio.
</t>
    </r>
    <r>
      <rPr>
        <b/>
        <sz val="9"/>
        <color indexed="8"/>
        <rFont val="Calibri"/>
        <family val="2"/>
      </rPr>
      <t>Adecuación de Servicio de Urgencias:</t>
    </r>
    <r>
      <rPr>
        <sz val="9"/>
        <color indexed="8"/>
        <rFont val="Calibri"/>
        <family val="2"/>
      </rPr>
      <t xml:space="preserve">
El 01 de julio de 2015, se realiza reunión de Comité Operativo, la ESE realiza la descripción del proceso de contratación:   Obra e Interventoría según pliegos publicados tienen fecha estipulada para recepción de ofertas hasta el 02 de julio de 2015 y adjudicación o declaratoria desierta para el 08 de julio de 2015.
El 08 de Julio de 2015, mediante Comité Operativo, la ESE informa que para el proceso de obra se presentaron siete proponentes, sin embargo ninguno pasó la evaluación jurídica, teniendo en cuenta que son temas subsanables tiene plazo dar respuesta hasta el 08 de julio de 2015. Para Interventoría se presentó un proponente e igualmente deberá subsanar según evaluación jurídica.
El 15 de julio de 2015, la ESE manifiesta en reunión de seguimiento, que el día 10 de julio de 2015 la obra se adjudicó a la firma ADKON Arquitectura S.A.S, y se encuentran en trámite de legalización y firma del contrato. La Interventoría se declaró desierta y por decisión del comité de contratación del Hospital se procede a abrir invitación nuevamente, la fecha estipulada para adjudicación y publicación de aceptación o declaratoria de desierta es el 29 de julio de 2015.
Se solicitó a la ESE realizar informe de los procesos de Contratación de obra e Interventoría realizados con los anexos correspondientes y actualizar el cronograma para el convenio.
El 21-07-2015 mediante radicado 2015IE 20457 se solicita a la Dirección Financiera el primer desembolso del convenio 1402-2014.
El 21-07-2015 mediante radicado 2015EE49567 se envía al Hospital Occidente de Kennedy la justificación de la necesidad de adicionar el área de ampliación provisional del área de urgencias para añadir módulos de observación de adultos y pediatría al planteamiento inicial del convenio 1402-2014.</t>
    </r>
  </si>
  <si>
    <t>Legalización y perfeccionamiento de los convenios N°1383-2014 y el 1402-2014 el 02 de febrero de 2014 . 
Elaboración de Términos de Invitación para la actualización y complementación a los estudios y diseños correspondientes a la etapa I del proyecto, por parte de la ESE.
Se cuenta con concepto favorable para la actualización 2015 del proyecto de Inversión  de "Reforzamiento y Ampliación del Hospital Occidente de Kennedy III Nivel de atención"  que contempla la revisión de Estudios y Diseños Técnicos y la adecuación y ampliación del área provisional del  urgencias.</t>
  </si>
  <si>
    <t>Acta de Inicio  para  los convenio N°1383-2014 y el 1402-2014 el 02 de febrero de 2014 . 
Borrador de Pliegos de Invitación para la actualización y complementación a los estudios y diseños correspondientes a la etapa I del proyecto.</t>
  </si>
  <si>
    <t>Consideración de adición de áreas provisionales para observación de adultos y pediatría. Por parte de la SDS se manifiesta que el convenio inicial no contine estas ampliaciones, por lo tanto deberán actualizar el proyecto de inversión. El Hospital procederá a realizar justificación y actualización del proyecto.</t>
  </si>
  <si>
    <r>
      <rPr>
        <b/>
        <sz val="9"/>
        <color indexed="8"/>
        <rFont val="Calibri"/>
        <family val="2"/>
      </rPr>
      <t>Construcción, Reforzamiento, Adecuación, remodelación, dotación y ampliación de infraestructuras pertenecientes a la Secretaría Distrital de Salud de Bogotá D.C. 
Adecuación y dotación del Centro de Zoonosis.</t>
    </r>
    <r>
      <rPr>
        <sz val="9"/>
        <color indexed="8"/>
        <rFont val="Calibri"/>
        <family val="2"/>
      </rPr>
      <t xml:space="preserve">
El contrato No. 0938-2014, se encuentra en su fase de liquidación. El contratista radico el pasado 27 de julio de 2015 los documentos constitutivos para el proyecto acta de liquidación.
Se procedió a causar la factura ante la Dirección Financiera.
El 09-07-2015 mediante radicado 2015IE19263 se solicitó a la Dirección Financiera los requisitos financieros para el proceso de selección abreviada para el "Mejoramiento y rehabilitación del área de recreación de animales, depósito de residuos sólidos, caseta de vigilancia, unida de separación de sedimentos, cuarto frío depósito de cadáveres, sistema de apantallamiento, cuartos técnicos de almacenamiento, insumos y equipos y actividades conexas de áreas exteriores en el Centro de Zoonosis de la Secretaria Distrital de Salud de Bogotá D.C."
El 17-07-2015 se remite a la Dirección Financiera el tercer pago del contrato 2053-2013.
El 17-07-2015 mediante radicado 2015EE49244 se solicita al interventor la entrega del proyecto de acta de liquidación y documentos soporte del contrato de obra 0938-2014 solicitado mediante correo electrónico el día 26 de junio de 2015, se recibe respuesta el 27-07-2015 con radicado 2015ER57215.
El 28-07-2015 con radicado 2015ER57362 se recibe de parte de la Constructora Jeinco SAS, póliza correspondiente al acta de entrega final de obra.
</t>
    </r>
    <r>
      <rPr>
        <b/>
        <sz val="9"/>
        <color indexed="8"/>
        <rFont val="Calibri"/>
        <family val="2"/>
      </rPr>
      <t xml:space="preserve">
Dotación:</t>
    </r>
    <r>
      <rPr>
        <sz val="9"/>
        <color indexed="8"/>
        <rFont val="Calibri"/>
        <family val="2"/>
      </rPr>
      <t xml:space="preserve">
Se solicitó cotizaciones que fueron allegadas por los proveedores para realizar el estudio de mercado.
El 24-07-2015 mediante radicado 2015IE20794 se recibió en la Dirección de Infraestructura y Tecnología el proyecto de inversión "Mejoramiento del acceso y calidad de los servicios del Centro de Zoonosis de Bogotá D.C." para evaluación del componente de dotación.</t>
    </r>
  </si>
  <si>
    <t>Se recibieron a satisfacción las obras contratadas el 26-05-2015.
Habilitacion de espacios para el uso destinado:
Zonas albergues y pasillos, enchapados y techados
Habilitacion del edificio sala de cirugia.
Habilitacion de las oficinas administrativas y zonas comunes
Mejoramiento de las instalaciones del Centro de Zoonosis.</t>
  </si>
  <si>
    <t>Primera Fase de la ejecución de las obras del Centro de Zoonosis recibidas a satisfacción, que incluye salas de cirugía, Kiosco, pasillo 1 al 18.
Licitación para la segunda fase del proyecto publicada
Habilitacion de espacios para el uso destinado:
Zonas albergues y pasillos, enchapados y techados
Habilitacion del edificio sala de cirugia.
Habilitacion de las oficinas administrativas y zonas comunes
Mejoramiento de las instalaciones del Centro de Zoonosis.</t>
  </si>
  <si>
    <t>El Centro de Zoonosis debe enviar estudio de oferta y demanda de los servicios y radicar proyecto de inversión para soportar la adquisicion de la dotación.</t>
  </si>
  <si>
    <r>
      <rPr>
        <b/>
        <sz val="9"/>
        <color indexed="8"/>
        <rFont val="Calibri"/>
        <family val="2"/>
      </rPr>
      <t>Asesoria  y asistencia técnica al desarrollo de la infraestructura física hospitalaria Distrital</t>
    </r>
    <r>
      <rPr>
        <sz val="9"/>
        <color indexed="8"/>
        <rFont val="Calibri"/>
        <family val="2"/>
      </rPr>
      <t xml:space="preserve">
Se suscriben contratos de prestación de servicios 1376, 1408 y 1416 de 2015 para dar continuidad a la asesoria y asistencia técnica al desarrollo de la infraestructura física hospitalaria Distrital de las 22 Empresas Sociales del Estado.</t>
    </r>
  </si>
  <si>
    <t>Perfeccionamiento de los contratros de prestación de servicios 0023, 0025, 0051, 0052, 0358, 0526, 0656, 0705, 0798, 0860, 0868, 0931, 0939, 0945 ,1016 1157, 1088, 1376, 1408 y 1416 de 2015</t>
  </si>
  <si>
    <t>Con el perfeccionamiemto de los contratos de prestación de servicios se logra manterner el personal que presta asesoria y asistencia técnica al desarrollo de la infraestructura hospitalaria Distrital</t>
  </si>
  <si>
    <r>
      <rPr>
        <b/>
        <sz val="9"/>
        <color indexed="8"/>
        <rFont val="Calibri"/>
        <family val="2"/>
      </rPr>
      <t xml:space="preserve">Seguimiento y evaluación de la gestión de los proyectos incluidos en el PMES </t>
    </r>
    <r>
      <rPr>
        <sz val="9"/>
        <color indexed="8"/>
        <rFont val="Calibri"/>
        <family val="2"/>
      </rPr>
      <t xml:space="preserve">
Se suscribe contrato de prestración de servicios 1410, 1412, 1480 y 1485 de 2015 para continuar con el seguimiento y evaluación de la gestión de los proyectos incluidos en el PMES.
Emisión de concepto favorable por parte de la Dirección de Infraestructura, componente de infraestructura y/o dotación:
* Adecuacion, ampliacion y dotacion UPA Estacion. Hospital Pablo VI Bosa.
*Adquisiscion de tecnologia biomedica para los servicios de Unidad de cuidado intensivo, intermedio, radiologia y cirugia ortopedica el Cami II. Hospital Fontibón.
*Adquisicion dotacion de control especial de la oferta para la reposicion de los equipos en los servicios de cuidados intermedios e intensivos, imágenes diagnosticas de alta complejidad y cirugia de ortopedia. Hospital la Victoria.
*Adecuacion y dotacion centro juvenil. Hospital Vista Hermosa</t>
    </r>
  </si>
  <si>
    <t>Perfeccionamiento de los contratros de prestación de servicios 0030, 0040, 0324, 0379, 0616, 0411, 0554, 0625, 0477, 0655, 0658, 0710, 0711, 0998, 1086, 1410, 1412, 1480 y 1485 de 2015</t>
  </si>
  <si>
    <t xml:space="preserve">Con el perfeccionamiemto de los contratos de prestación de servicios se logra manterner el personal que realiza 
Seguimiento y evaluación de la gestión de los proyectos incluidos en el PMES 
</t>
  </si>
  <si>
    <t>meta10</t>
  </si>
  <si>
    <t>99</t>
  </si>
  <si>
    <t>Número de  Centros de Salud y Desarrollo Humano en funcionamiento</t>
  </si>
  <si>
    <r>
      <rPr>
        <b/>
        <sz val="9"/>
        <color indexed="8"/>
        <rFont val="Calibri"/>
        <family val="2"/>
      </rPr>
      <t>Gestión de suelo, seguimiento y  evaluación de centros de Salud  y  desarrollo humano</t>
    </r>
    <r>
      <rPr>
        <sz val="9"/>
        <color indexed="8"/>
        <rFont val="Calibri"/>
        <family val="2"/>
      </rPr>
      <t xml:space="preserve">
Upa Santa Rita Tibabuyes.
Se continua la búsqueda del predio donde se pueda implantar la Upa Santa Rita.</t>
    </r>
  </si>
  <si>
    <t>El Hospital Suba no ha radicado el proyecto de inversión para la UPA Santa Rita Tibabuyes. Desde la Dirección de Planeación Sectorial se realizaron reuniones por subredes en las que se solicito a los Hospitales la radicación de todos los proyectos actualizados a la vigencia 2015, con plazo al 27-02-2015 y a la fecha no han radicado.</t>
  </si>
  <si>
    <t>A este proyecto no se le programaron recursos en la presente vigencia, sin embargo el Hospital debera continuar con la busqueda del predio para la Upa Santa Rita Tibabuyes.</t>
  </si>
  <si>
    <r>
      <rPr>
        <b/>
        <sz val="9"/>
        <color indexed="8"/>
        <rFont val="Calibri"/>
        <family val="2"/>
      </rPr>
      <t>Desarrollo de la infraestructura  y dotación requerida para la puesta en marcha de  Centros de Salud y Desarrollo Humano</t>
    </r>
    <r>
      <rPr>
        <sz val="9"/>
        <color indexed="8"/>
        <rFont val="Calibri"/>
        <family val="2"/>
      </rPr>
      <t xml:space="preserve">
Unidades móviles para el fortalecimiento de la atención primaria en salud, de la estrategia CAMAD y Zoonosis, operadas por las ESEs del Distrito Capital
Este proceso está conformado por los siguientes proyectos:
"Adquisición de Unidad Móvil para el Fortalecimiento de los Servicios de Esterilización de la Población Canina y Felina del Hospital Tunjuelito ESE"
"Fortalecimiento de la Prestación de los Servicios de Salud de Esterilización de la Población Canina y Felina en la Localidad de Bosa Unidad Móvil de Zoonosis"
"Adquisición Centro de Salud y Desarrollo Humano Móvil Usaquén UPZ Verbenal Territorio Oriental"
"Adquisición de Unidad Móvil para el Fortalecimiento de la Atención Primaria en Salud CAMAD - Hospital Centro Oriente"
"Adquisición de una UBA Móvil para el Fortalecimiento de la Atención Primaria en Salud- Hospital Centro Oriente II Nivel”
Para el mes de julio se realiza estudio de mercado para la proyección del valor de las unidades móviles teniendo en cuenta el incremento continuo del dólar lo que indica la elaboración de un estudio que permita conocer el tope máximo de valor que lleguen a tener las unidades móviles por tipología definida. A partir del nuevo estudio de mercado se solicita a los hospitales ajustar los proyectos de inscripción con los nuevos valores.
El 03-07-2015 mediante radicado 2015IE18851 la Dirección de Infraestructura y Tecnología remite a la Subdirección de contratación para revisión, los estudios precios, estudios de sector, fichas técnicas y proyecto de pliegos de condiciones para la adquisición de unidades Móviles para la Atención Primaria en Salud.</t>
    </r>
  </si>
  <si>
    <t xml:space="preserve">Se consolido estudio de mercado de cada una de las Unidades moviles a adquirir para el fortalecimiento de la atención primaria en salud, de la estrategia CAMAD y Zoonosis, operadas por las ESEs del Distrito Capital
Se avanza en el analisis de los componentes pertinentes en la evaluación de los proyectos de inversión para la adquisición de las unidades moviles mencionadas. </t>
  </si>
  <si>
    <t>Valores estimados para la adquisicion de cada unidad movil de acuerdo a la parte tecnica y al servicio a ofertar, para que los hospitales pudieran actualizar los proyectos de inversión.</t>
  </si>
  <si>
    <t>Por incremento del dólar se requirio solicitar nuevas cotizaciones para nuevo estudio de mercado. Los hospitales deben ajustar los proyectos con los nuevos valores.</t>
  </si>
  <si>
    <t>Tipologias de las unidades móviles:
Tipo 1: (1) Consultorio de Medicina General, (1) Consultorio de Enfermería + Baño y (1) Consultorio de Odontología.
Tipo 2: Consultorio de Medicina General, (1) Consultorio de Enfermería y (1) Consultorio de Odontología.
Tipo 3 (Zoonosis): (1)   Sala de cirugía, (1)   Sala de Hematología y (1)   Área exterior.
Tipo 4 (CAMAD): (1) Consultorio de Medicina General, (1) Consultorio de Enfermería + Baño y (1) Consultorio de Odontología.
Se programa; 1 unidad móvil tipo 2 para el hospital Centro Oriente; 2 unidades móviles tipo 3 para los hospitales Pablo VI Bosa  Tunjuelito; 1 unidad móvil tipo 4 para el hospital Centro Oriente y 1 unidad móvil tipo CSDH para el hospital Usaquén.</t>
  </si>
  <si>
    <t>Construcción y dotación upa 68 Britalia
El 05-05-2015 mediante radicado 2015IE12459 se recibe proyecto de inversión "Construcción y dotación UPA 68 Britalia", cuenta con concepto favorable en los componentes metodológico, de oferta y demanda, continúa en evaluación del componente de infraestructura.
La curaduría No. 4 en atención a la solicitud de copia del proyecto aprobado nos remitió a la Secretaria de Planeación Distrital y esta a su vez nos remitió a los archivos muertos de esa entidad donde se tuvo que realizar la búsqueda del proyecto con sus anexos.
Hasta la última semana de julio se pudo contar con el proyecto aprobado inicialmente por la curaduría en la vigencia 2012.</t>
  </si>
  <si>
    <t xml:space="preserve">
El 06-02-2015 el Hospital Del Sur radica  tramite de licencia de construcción reconocimiento, modalidad Ampliación, reforzamiento estructural, demolición parcial; asignada a la Curaduria Urbana No. 4. En la primera semana de julio se iba a llevar proyecto arquitectónico ajustado firmado por el Consultor, pero debido al tramite extra de busqueda del proyecto anterior en la Curaduria esta se reprograma para el mes de agosto. </t>
  </si>
  <si>
    <t xml:space="preserve">Se espera la obtención de los planos que contengan los diseños actualizados y oficiales para continuar con la evaluación del proyecto desde el componente técnico. </t>
  </si>
  <si>
    <t>Se adelantan las gestiones finales para que la coordinación UEL Salud de por liquidado el convenio 08-01-00-2005</t>
  </si>
  <si>
    <t>Adquirir una unidad móvil, para el hospital Fontibon ESE para el fortalecimiento de la atención primaria en salud
En el mes de enero se presenta la unidad móvil terminada para el Hospital Fontibón, de acuerdo al cumplimiento del objeto contractual.
No se presentan más avances, la etapa a seguir es la de liquidación del convenio 2476-2012.</t>
  </si>
  <si>
    <t>El hospital cuenta con la unidad móvil para los servicios de odontología medicina general y enfermería, en cumplimiento a la normativa de habilitación y personas en condición de discapacidad</t>
  </si>
  <si>
    <t>Se da cumplimiento total al objeto contractual</t>
  </si>
  <si>
    <t xml:space="preserve">3 en la localidad de Bosa años 2012 </t>
  </si>
  <si>
    <r>
      <t>Construcción reubicación Upa San Bernardino
El Hospital Pablo VI Bosa suscribió contrato con el Consorcio Estudios y Diseños UPA San Bernardino por valor de $109.999.999, con plazo de ejecución de 6 meses contados a partir del 22 de junio de 2015. El contratista avanza en la elaboración de los diseños y los presenta en la SDS.</t>
    </r>
    <r>
      <rPr>
        <b/>
        <sz val="9"/>
        <color indexed="10"/>
        <rFont val="Calibri"/>
        <family val="2"/>
      </rPr>
      <t xml:space="preserve">
</t>
    </r>
    <r>
      <rPr>
        <sz val="9"/>
        <color indexed="8"/>
        <rFont val="Calibri"/>
        <family val="2"/>
      </rPr>
      <t xml:space="preserve">
El Hospital Pablo VI Bosa realiza los ajustes a los diseños de acuerdo a las recomendaciones del Arq. Rodrigo Velez.</t>
    </r>
  </si>
  <si>
    <t>Se adelanta la contratacion de los estudios técnicos para la construcción de la UPA San Bernardino y los trámites para la expedición de la licencia de construcción y licencia de intervención del espacio público por parte del Hospital Pablo VI Bosa mediante convocatoria Control Social #82</t>
  </si>
  <si>
    <t>Se adquirio el predio ubicado en  el Sector Remanso I, en la kra  87n con calle 74c con un área de un área aproximada de 1726 m2 para la Construcción de la UPA San Bernardino.
Proyecto de inversión "Construcción, Reubicación UPA San Bernardino" se inscribe en el Banco de Programas y Proyectos de la Secretaria Distrital de Salud a partir del 19-05-2015.</t>
  </si>
  <si>
    <t>Fortalecimiento de la prestación de los servicios de salud de primer nivel - Uba Móvil de la ESE Pablo Vi Bosa
La unidad móvil ha sido entregada a conformidad al Hospital Pablo VI Bosa y se planea su inauguración para el 12 de junio de 2015 dando con esto cumplimiento al objeto contractual. No se inauguró antes del 24-06-2015 y por ley de garantías no se pudo realizar, la Unidad Móvil se puso en funcionamiento en el mes de junio de 2015.
El 29-07-2015 con radicado 2015ER57561 se recibe informe de ejecución del convenio 2627-2012 correspondiente a los meses de mayo y Junio de 2015.</t>
  </si>
  <si>
    <t>Se cuenta con la estructura -carrocería- para los servicios que dispondrá la unidad determinada, así mismo los elementos de dotación biomédica para su instalación en cada uno de los servicios.
Se construye en su totalidad y se dota la Unidad Móvil para el Hospital Pablo VI Bosa</t>
  </si>
  <si>
    <t>Disponer de una unidad móvil para el fortalecimiento de la prestación de servicios de primer nivel del Hospital Pablo VI Bosa, construida por la empresa soluciones mecánicas globales Solumek.</t>
  </si>
  <si>
    <t>Construcción, dotación y puesta en funcionamiento upa san juan de dios centro de excelencia en atención primaria
De acuerdo a comité de seguimiento del convenio 1728-2012 realizado el xx-07-2015, se pactó entre el Hospital y la Dirección de Infraestructura y Tecnología, dar por terminada la ejecución del convenio por no tener claridad de la aprobación de los Diseños para la intervención de la UPA San Juan de Dios por parte del Ministerio de Cultura y por la poca evolución del Plan Especial de Manejo y Protección del Complejo Hospitalario San Juan de Dios, también por solicitud del Hospital Rafael Uribe Uribe al presentarse la necesidad de liquidar los contratos de consultoría derivados del convenio que se encontraban suspendidos.
El 31-07-2015 con radicado 2015ER57916 el Hospital Rafael Uribe Uribe solicita las directrices para el pago final de contratos suscritos bajo el convenio 1728-2012.</t>
  </si>
  <si>
    <t>Suscripción de la prórroga No. 3 del convenio 1728-2012 por un plazo de 6 meses hasta el 27-08-2015.</t>
  </si>
  <si>
    <t>Se presenta dificultad en la respuesta que dio el Ministerio de Cultura con respecto a las intervenciones patrimoniales del Centro de Salud, ya que depende del concepto y aprobación del Plan Especial de Manejo y Protección que adelanta la Universidad Nacional, el cual se encuentra en revisión por parte de las entidades contratantes.</t>
  </si>
  <si>
    <t>Construcción y dotación del Cami Danubio
El Hospital Usme presenta actualización del proyecto de inversión "Construcción y Dotación del CAMI Danubio " con radicado 2015ER12460 del 15-02-2015, cuenta con concepto favorable en los componentes metodológico, de oferta y demanda e infraestructura. El proyecto de inversión continúa con la evaluación por parte de la Secretaria Distrital de Salud, en la dirección de Planeacion Sectorial, con la funcionaria Sagrario Forero para el correspondiente envío al Ministerio de Salud.
El 29-07-2015 con radicado 2015ER58067 el Departamento Administrativo de la Defensoría del Espacio Público solicita informes y gestiones administrativas adelantadas en el bien "Cami Danubio"
El día 30 de julio se realiza la visita del predio que se dispone para realizar la construcción del CAMI Danubio y se obtienen los mapas del predial donde se evidencia las afectaciones por parte de la Zona de Manejo y Preservación Ambiental de las quebradas que rodean el predio, las cuales se deben tener en cuenta en el momento del diseños del CAMI contemplando el espacio que se debe dejar para la roda de las quebradas.</t>
  </si>
  <si>
    <t>Proyecto de inversión evaluado para la vigencia 2015 e inscrito en el Banco de Programas y Proyectos de la Secretaria Distrital de Salud.</t>
  </si>
  <si>
    <r>
      <t xml:space="preserve">No se presentan dificultades en el periodo. </t>
    </r>
  </si>
  <si>
    <t>En el Plan de adquisiciones 2015 se programan recursos para contratar los estudios y diseños  y construcción del CAMI Danubio, desde la SDS se esta trabajando en los diseños para contratar la obra en la presente vigencia.</t>
  </si>
  <si>
    <t>meta11</t>
  </si>
  <si>
    <t>Formalización y legalización del instituto Distrital Pediátrico (porcentaje de avance)</t>
  </si>
  <si>
    <t xml:space="preserve">La ejecución del contrato 0288-2013 avanza en un 98,5% de la obras contratadas, respecto a la terminación de la obra se avanza en un 93%.
Se suscribio por parte del contratista y la interventoria acta de acuerdo y compromiso en la que se relacionan eventos compensable que quedan por ejecutar, correspondientes a trámites y gestiones ante las empresas de Servicios Públicos consecuentes con la instalación y aprobación de las acometidas definitivas, esto a raíz a que los trámites y tiempos de respuesta de estas empresas se prologaron más allá del tiempo de terminación contractual de la obra.
El 06-07-2015 con radicado 2015ER51211 el contratista ACR Sucursal Colombia hace entrega parcial de los planos record de la construcción del Hospital El Tintal, con radicado 2015ER57079 del 27-07-2015 entrega correcciones a planos record piso 3 y aire acondicionado
El 31-07-2015 se inicia el recibo de las obras contratadas por parte de la interventoria en la que se realizan observaciones para solicitar los ajustes requeridos al contratista de obra.
El 08-07-2015 mediante radicado 2015IE19158 se solicita a la Dirección financiera los requisitos financieros para el proceso de contratación de la "Interventoria administrativa, técnica, financiera, legal y ambiental a la ejecución de actividades de de obra blanca, acabados y suministro e instalación de equipo de aire medicinal, para la puesta en funcionamiento del hospital El Tintal ESE nivel II de atención, en la ciudad de Bogotá D.C.", se recibe respuesta el 23-07-2015 con radicado 2015IE20599.
El 08-07-2015 mediante radicado 2015IE19159 se remite a la subdirección de contratación los estudios previos y estudio de sector para la contratación de la Interventoria administrativa, técnica, financiera, legal y ambiental a la ejecución de actividades de de obra blanca, acabados y suministro e instalación de equipo de aire medicinal, para la puesta en funcionamiento del hospital El Tintal ESE nivel II de atención, en la ciudad de Bogotá D.C.
El 22-07-2015 se publican pliegos definitivos del proceso de licitación FFDS-LP-005-2015 para la obra blanca, acabados y suministro e instalación de equipo de aire medicinal, para la puesta en funcionamiento del hospital El Tintal, con fecha de adjudicación programada para el 28-08-2015. </t>
  </si>
  <si>
    <t>La ejecución del contrato 0288-2013 avanza en el 98,5% de ejecución.
Se logro modiicar el contrato 0288-2013 ajustando las cantidades de obra con la finalidad de terminar y poner en funcionamiento la red contraincendios requerida por la Norma NSR 10 capitulos J y K.
El 22-07-2015 se publican pliegos definitivos del proceso de licitación FFDS-LP-005-2015 para la obra blanca, acabados y suministro e instalación de equipo de aire medicinal, para la puesta en funcionamiento del hospital El Tintal con fecha de adjudicación programada para el 28-08-2015.</t>
  </si>
  <si>
    <t>Se pusieron en marcha los equipos instalados por el anterior contratista de obra.
Se instaló la caldera.
Se realiza el ajuste de la infraestructura del Hospital El Tintal para cumplimiento de las condiciones habilitantes y normativas vigentes.</t>
  </si>
  <si>
    <t>La Empresa de Acueducto y Alcantarillado no ha programado la cuadrilla para la instalación de los contadores que ya fueron entregado y aprobados por esa empresa.
Respecto a la Intalación de la acometida de la Red eléctrica, no se ha obtenido la certificación del RETIE por parte CODENSA y tampoco han programado la cuadrilla para la instalación del cable de media tensión y los contadores definitivos.
Para las dos acometidas el contratista de obra ha realizado las gestiones ante las empresas de servicios públicos y se suscribio por parte del contratista e interventoria acta de compromiso de estos eventos compensables que quedan por ejecutar.</t>
  </si>
  <si>
    <t>meta12</t>
  </si>
  <si>
    <t>Porcentaje de acciones administrativas para conformar una ESE como entidad especializada de trasplante preferencialmente de corazón, hígado, riñón y pulmón</t>
  </si>
  <si>
    <t>No se ha obtenido respuesta por parte de la Curaduria al trámite de subdivision de lote Malaria, este tramite lo esta adelantando directamente el Ministerio de Salud y la Protección Social, una vez el Ministerio notifique los avances se esta reportando. Informalmente del Ministerio han informado que entregaran la totalidad del lote siempre y cuando se entregue a cambio un lote de menor extensión para el Fondo Nacional de Estupefacientes.
A finales del marzo el Instituto Distrital de Patrimonio Cultural (IDPC) notifico al Hospital Santa Clara que el proceso de intervención de reforzamiento estructural de los edificios patrimoniales requiere nuevos ajustes y nuevos estudios para su aprobación; por los procesos precontractuales y disponibilidad presupuestal para la contratación de estos estudios el Hospital requiere más tiempo para cumplir los nuevos requisitos, por tanto el IDPC toma la decisión de archivar el proceso y recomienda a la ESE radicar una nueva solicitud con los estudios ajustados a sus condiciones.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</si>
  <si>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la Unidad especializada en trasplantes se artículo con el proyecto "Reforzamiento estructural,  Reordenamiento Físico Funcional, Ampliación  Hospital Santa Clara  ESE" a través del cual se contempla poder prestar servicios especializados de trasplante preferencialmente de corazón, hígado, riñón y pulmón en la ampliación y reordenamiento del Hospital.
En caso de no obtener viabilidad por parte del IDPC a las intervenciones de los edificios patrimoniales, se estudia la posibilidad de realizar nuevas estructuras en los lotes contiguos al Hospital Santa Clara que estan en proceso de negociación.</t>
  </si>
  <si>
    <t>5 - RENTAS CEDIDAS POR MONIPOLIO DE JUEGOS DE SUERTE Y AZAR Y ETSA RC</t>
  </si>
  <si>
    <t>6-RECURSSO DE CAJA DE COMPENSACIÓN FAMILIAR</t>
  </si>
  <si>
    <t>7 - RENDIMIENTOS FINANCIEROS - RECURSOS DEL BALANCE</t>
  </si>
  <si>
    <t>8 - PRESTACIÓN DE SERVICIOS DE LABORATORIO DE SALUD PUBLICA(LDSP)</t>
  </si>
  <si>
    <t>9 - OTROS RECURSOS DE BANCA NACIONAL Y MULTILATERAL</t>
  </si>
  <si>
    <t>Porcentajde de avance en actualización y reformulación del instrumento urbanístico</t>
  </si>
  <si>
    <t>Las Direcciones de Infraestructura y Tecnología, Planeación Sectorial y Análisis de Entidades Públicas Distritales del Sector Salud elaboran documentos para la reorganización de la red prestadora de servicios de salud del Distrito Capital, que serviran para conocer los puntos de atención que serán intervenidos y que conformaran la actualización del Plan Maestro de Equipamientos en Salud. ( Se realizo seguimiento de inversiones en las redes Centro Oriente y Norte)
Se elaboro presentación del PMES dando enfoque a los puntos a intervenir por plazo de ejecución según el Decreto 318 de 2006, se realizo análisis y estadísticas de avance del PMES como base para la actualización.
Se realizo visita por parte de la Veeduria y se entrego la información requerida respecto al Plan Maestro de Equipamientos en Salud.</t>
  </si>
  <si>
    <t>La Secretaria de Planeación Distrital no ha dado lineamientos para la actualización del Plan Maestro de Equipamientos en Salud.</t>
  </si>
  <si>
    <t>Porcentaje de avance en la actualización del sistema de información geográfica y saneamiento patrimonial para el Plan Maestro de Equipamiento en salud - PMES</t>
  </si>
  <si>
    <t xml:space="preserve">Se realizaron los siguientes planos cartográficos:
IPS con servicio de transplante hablilitado, Banco de tejidos, Servicio de transplante y banco de tejidos, IPS con servicio de transplante de tejido óseo, IPS con servicio de transplante de piel, IPS con servicio de transplante de válvulas cardiacas, IPS con servicio de transplante de médula ósea, IPS con servicio de de otros implantes y transplantes, Coordinación general  de la Red de donación y transplantes y Ubicación y entorno geográfico del CAMI Diana Turbay, visualizando elementos como los ejes viales, sistema hídrico, IPS Públicas e IPS Privadas.
Se generaron las siguientes coberturas geográficas:
Equipamientos existentes y proyectados de salud adscritos a la SDS, Ubicación de las IPS con servicio  de transplante habilitado, Ubicación banco de tejidos, Ubicación de IPS con servicio de transplante  de tejido óseo habilitado, Ubicación de IPS con servicio de transplante  de piel, Ubicación de IPS con servicio de transplante  de válvulas cardiacas, Ubicación de IPS con servicio de transplante  de médula ósea,  Ubicación de IPS con servicio de otros implantes y transplantes y Ubicación de las IPS de la Red de Donación y transplantes Regional No. 1
Se georreferenciaron los siguientes predios:
175 puntos, correspondientes a los equipamientos existentes y proyectados de salud adscritos a la SDS, 19 puntos los cuales corresponden a las IPS  con servicio de transplante habilitado, 3 puntos los cuales corresponden a los bancos de tejido, 16 puntos, correspondientes a las IPS con servicio de transplante oseo, 9 puntos los cuales ubican las IPS con servicio de transplante de piel, 7 puntos los cuales ubican las IPS con servicio de transplante de válvulas cardiacas, 6 puntos los cuales ubican las IPS con servicio de transplante de médula ósea, 4 puntos los cuales ubican las IPS con servicio de implantes y otros transplantes y 49 puntos de IPS, correspondientes a la Red de Donación y transplantes _ Regional No. 1. 
</t>
  </si>
  <si>
    <t xml:space="preserve">Elaboración de estudio de factibilidad para la creación del instituto Enfermedades Crónicas.
</t>
  </si>
  <si>
    <t>Porcentaje de avance del  estudio de factibilidad para la creación del instituto Enfermedades Crónicas.</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</si>
  <si>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de Enfermedades Crónicas, por tal motivo la Alcaldía Mayor da el lineamiento de articular las obras nuevas de institutos en infraestructuras existentes; el instituto Distrital de  Enfermedades Crónicas se artículo con el proyecto de  reordenamiento del CAMI II del Hospital Fontibón, para que en este se presenten servicios de atención a enfermedades crónicas.
Dado que no se constituye en obra nueva, no se requiere estudio de factibilidad. Habiendose ya cumplido con esta actividad.</t>
  </si>
  <si>
    <t>Porcentaje de gestión de recursos ante otras fuentes de financiación para la conformación del instituto Enfermedades Crónicas</t>
  </si>
  <si>
    <t>Se contempla asignar recursos para contratar los estudios y diseños para el reordenamiento del CAMI II de Fontibón para que se presten servicios especializados de enfermedades crónicas , se evalua el proyecto de inversión para definir el valor a financiar en la presente vigencia.
El 30-03-2015 con radicado 2015ER25267 el Hospital Fontibón envia solicitud para elaboración de convenio para la ejecución del proyecto "Ampliación, Reordenamiento, Acciones de Mitigación  al Impacto  y Dotación del CAMI II de Fontibón".
En el plan de adquisiciones  en el mes de julio se ajusto la meta por la que se asignaron $862.782.147 para desarrollar y ejecutar las acciones necesarias para el Reordenamiento, Ampliación  Y Acciones De Mitigación Al Impacto Del CAMI II De Fontibón.</t>
  </si>
  <si>
    <r>
      <t xml:space="preserve">Desarrollo de la infraestructura  y dotación requerida para funcionamiento del instituto Enfermedades Crónicas.
</t>
    </r>
  </si>
  <si>
    <t xml:space="preserve">Porcentaje de avance de la infraestructura y dotación requerida para funcionamiento del instituto Enfermedades Crónicas </t>
  </si>
  <si>
    <t>En el plan de adquisiciones en el mes de julio se ajusto la meta por la que se asignaron $862.782.147 para desarrollar y ejecutar las acciones necesarias para el Reordenamiento, Ampliación  Y Acciones De Mitigación Al Impacto Del CAMI II De Fontibón.
Se adelantan los diseños arquitectónicos por parte de la Secretaria Distrital de Salud para la contratacion de la ejecucion de obra de adecuación de la UCI del CAMI II de Fontibón. El Hospital Fontibón debe entregar el presupuesto ajustado para la consolidacion de la documentacion para dar inicio al proceso de licitacion.</t>
  </si>
  <si>
    <t>Porcentaje de gestión de recursos ante otras fuentes de financiación para la conformación de la red y la Ciudadela Distrital en salud mental</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</si>
  <si>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t>
  </si>
  <si>
    <t>Diseño e implementación de la Red Distrital de Salud Mental que incluye una Ciudadela Distrital en salud mental para atención de niños, niñas y adolescentes con consumo de sustancias psicoactivas y enfoque diferencial, al 2017</t>
  </si>
  <si>
    <t xml:space="preserve">Diseño y formulación de los instrumentos urbanísticos  y estudios complementarios que requiera la Ciudadela Distrital en salud mental, 
</t>
  </si>
  <si>
    <t xml:space="preserve">Porcentaje de avance en el Diseño y formulación de los instrumentos urbanísticos  y estudios complementarios que requiera la Ciudadela Distrital en salud mental </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</si>
  <si>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se ajusta el valor quedando presupuesto definitivo para esta meta para la vigencia 2015 en $55.848.000.
Se suscribe contrato de prestación de servicios 0281-2015 para Prestar servicios profesionales  a la  Dirección de Infraestructura y Tecnologia, en la supervisión, seguimiento, gestión y control de los proyectos de infraestructura física y dotación.</t>
  </si>
  <si>
    <t>Diseño e implementación de la Red Distrital de Salud Mental que incluye una Ciudadela Distrital en salud mental para atención de niños, niñas y adolescentes con consumo de sustancias psicoactivas y enfoque diferencial, al 2018</t>
  </si>
  <si>
    <r>
      <t xml:space="preserve">Desarrollo de la infraestructura  y dotación requerida para funcionamiento de la Ciudadela Distrital en salud mental.
</t>
    </r>
  </si>
  <si>
    <t>Porcentaje de avance de la infraestructura y dotación requerida para funcionamiento de la Ciudadela Distrital en salud mental</t>
  </si>
  <si>
    <t xml:space="preserve"> Diseño e implementación de la Red Distrital de Atención Integral a Personas con Discapacidad que incluye puesta en funcionamiento de la Clínica Fray Bartolomé de las Casas </t>
  </si>
  <si>
    <r>
      <t xml:space="preserve">Desarrollo de la infraestructura  y dotación requerida para la puesta en funcionamiento de la Clínica Fray Bartolomé de las Casas 
</t>
    </r>
  </si>
  <si>
    <t xml:space="preserve">Porcentaje de avance de la infraestructura y dotación requerida para la puesta en funcionamiento de la Clínica Fray Bartolomé de las Casas </t>
  </si>
  <si>
    <t>Se está a la espera del resultado de los ajuste 2 al PBIS 2014-2015 para poder iniciar el proceso de adición al convenio 1870-2012 para la ejecución de redes técnicas y adecuaciones de la Clinica Fray Bartolome de las Casas.</t>
  </si>
  <si>
    <t>Porcentaje de avance del  estudio de factibilidad para la creación instituto Distrital de Oncología,</t>
  </si>
  <si>
    <t>Porcentaje de gestión de recursos ante otras fuentes de financiación para la para la creación Instituto Distrital de Oncología</t>
  </si>
  <si>
    <t>En el plan de adquisiciones 2015 se programan recursos para contratar los Estudios y diseños para la delimitacion del proyecto de contruccion y dotacion de la unidad especializada Oncologica por $2.900.000.000.
El 03-06-2015 se recibe en la Dirección de Infraestructura y Tecnología oficio con radicado 2015ER42943 en el que el Hospital Occidente de Kennedy informa sobre los recursos que aportara el hospital para los estudios y diseños para el desarrollo del proyecto de la Unidad Especializada Oncologica.</t>
  </si>
  <si>
    <t>Porcentaje de avance de la infraestructura y dotación requerida para la creación del Instituto Distrital de Oncología,</t>
  </si>
  <si>
    <t>El Hospital Kennedy presenta proyecto de inversión "Estudios y diseños para la delimitacion del proyecto de Construcción y Dotación de la unidad Especializada Oncológica" con radicado 2015ER13076 del 18-02-2015. La Dirección de Provisión de Servicios de Salud envía el concepto favorable. Se evalua proyecto desde el componente de infraestructura emitiendose concepto favorable, el cual es remitido a la Dirección de Planeación Sectorial con radicado 2015IE14563 del 21-05-2015. Se elabora estudios previos y estudios de sector por parte de la Dirección de Infraestructura y Tecnología para elaboración de convenio, sin embargo no se reciben instrucciones para dicha elaboración. 
Se estudia la posibilidad de asignar recursos para la contratación del Plan de Implantación del proyecto previa viabilidad técnica por parte del Ministerio de Salud al proyecto de inversión, para lo cual se recopila la documentación necesaria, especialmente el estudio de factibilidad de proyecto, que según informa el Hospital Occidente de Kennedy, se elaboro en vigencias pasadas pero no cuenta con aprobación respectiva.</t>
  </si>
  <si>
    <t>Porcentaje de avance del  estudio de factibilidad para la creación instituto Distrital de Neurociencias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</si>
  <si>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Neurociencias se artículo con el proyecto "Centro de Excelencia en Neurociencias del Hospital Kennedy, para la I Fase se contemplan "Adecuaciones centro de excelencia especializados en epilepsia y reumatología Hospital Occidente De Kennedy"</t>
  </si>
  <si>
    <t>No se han asignado recursos para esta meta, el proyecto que esta ejecutando el Hospital Occidente de Kennedy se ha financiado con recursos propios de esa entidad.</t>
  </si>
  <si>
    <t>Porcentaje de avance de la infraestructura y dotación requerida para la creación del Instituto Distrital de Neurociencias</t>
  </si>
  <si>
    <t>Elaboración de estudio de factibilidad para la creación del instituto Distrital de Tórax y Corazón,,</t>
  </si>
  <si>
    <t>Porcentaje de avance del  estudio de factibilidad para la creación instituto Distrital de Tórax y Corazón,</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</si>
  <si>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Tórax y Corazón se artículo con el proyecto "Reforzamiento estructural,  Reordenamiento Físico Funcional, Ampliación  Hospital Santa Clara  ESE" a través del cual se contempla poder prestar servicios especializados de Tórax y Corazón en la ampliación y reordenamiento del Hospital.
Dado que no se constituye en obra nueva, no requiere de estudio de factibilidad para su ejecución, por esta razón esta actividad se encuentra en un 100% de avance.</t>
  </si>
  <si>
    <t>En el plan de adquisiciones 2015 se programan recursos para contratar la elaboración de diseños y estudios técnicos, urbanos generales y especiales, consecución de licencias y demás permisos requeridos para el "Reforzamiento estructural, reordenamiento físico y funcional y ampliación Hospital Santa Clara III nivel de atención ESE" por $9.889.000.000</t>
  </si>
  <si>
    <t xml:space="preserve">1.Número de puntos de atención de la red adscrita a la Secretaría Distrital de Salud de Bogotá D.C.  adecuados y remodelados en su infraestructura [Obras en proceso].
</t>
  </si>
  <si>
    <r>
      <rPr>
        <b/>
        <sz val="9"/>
        <color indexed="8"/>
        <rFont val="Calibri"/>
        <family val="2"/>
      </rPr>
      <t xml:space="preserve">Adecuación y remodelación de infraestructuras pertenecientes a los puntos de atención de la red adscrita a la Secretaría Distrital de Salud de Bogotá D.C.   [Obras en proceso]
Adecuación del área de urgencias del Hospital Bosa II nivel E.S.E.
</t>
    </r>
    <r>
      <rPr>
        <sz val="9"/>
        <color indexed="8"/>
        <rFont val="Calibri"/>
        <family val="2"/>
      </rPr>
      <t xml:space="preserve">
En el mes de Julio por solicitud de la Subsecretaria de Planeación y Gestión Sectorial, el día 09 de Julio de 2015 se realiza reunión de seguimiento al proyecto de adecuación de urgencias, el director de Infraestructura y Tecnología manifiesta que se realizará Contratación de este proyecto por parte de la SDS, sin embargo el proyecto deberá contar con todos los estudios y diseños para poder Salir a contratación. Por lo tanto la ESE deberá complementar los diseños faltantes. La ESE se compromete a complementarlos y enviarlos para su respectiva revisión. 
El 21 de julio de 2015 la ESE presenta diseño arquitectónico modificado, el 24 de julio de 2015 mediante reunión de seguimiento el Director de Infraestructura y Tecnología realiza respectivas observaciones al diseño. El 29 de julio se realiza visita al Hospital al área de urgencias a intervenir. El arquitecto referente por parte de la ESE realizará los respectivos ajustes y enviará los estudios y diseños, cantidades, presupuesto, especificaciones técnicas entre otras.
</t>
    </r>
    <r>
      <rPr>
        <b/>
        <sz val="9"/>
        <color indexed="8"/>
        <rFont val="Calibri"/>
        <family val="2"/>
      </rPr>
      <t xml:space="preserve">Construcción del sistema de alarmas, detección, control y extinción de incendios, Hospital El Tunal III Nivel de Atencion ESE
</t>
    </r>
    <r>
      <rPr>
        <sz val="9"/>
        <color indexed="8"/>
        <rFont val="Calibri"/>
        <family val="2"/>
      </rPr>
      <t xml:space="preserve">
El 06-07-2015 mediante radicado 2015IE19039 se solicita al área de Contabilidad el estado de cuenta del convenio 2619-2012 para continuar con el trámite de liquidación del convenio, se recibe estado de cuenta el 15-07-2015 con radicado 2015IE19800.
El 13-07-2015 con radicado 2015ER51279 se recibe del Hospital El Tunal documentos para la liquidación del convenio 2619-2012.
El 17-07-2015 mediante radicado 2015EE49248 se informa al Hospital El Tunal que la Dirección de Infraestructura y Tecnología está estructurando los documentos para el proceso de contratación para el componente de alarma contra incendios fase II y III.
</t>
    </r>
    <r>
      <rPr>
        <b/>
        <sz val="9"/>
        <color indexed="8"/>
        <rFont val="Calibri"/>
        <family val="2"/>
      </rPr>
      <t xml:space="preserve">Reordenamiento, ampliación, acciones de mitigación al impacto y dotación de la sede calle 80 del Hospital de Engativa
</t>
    </r>
    <r>
      <rPr>
        <sz val="9"/>
        <color indexed="8"/>
        <rFont val="Calibri"/>
        <family val="2"/>
      </rPr>
      <t xml:space="preserve">
Proyecto de inversión "Reordenamiento, Ampliación, Acciones De Mitigación Al Impacto Y Dotación de la Sede Calle 80 Del Hospital De Engativa" se devuelve al Hospital Engativa el día 05 de junio de 2015, es nuevamente radicado con las observaciones subsanadas, se espera salga con el concepto del área de planeación Sectorial.
</t>
    </r>
    <r>
      <rPr>
        <b/>
        <sz val="9"/>
        <color indexed="8"/>
        <rFont val="Calibri"/>
        <family val="2"/>
      </rPr>
      <t xml:space="preserve">Adecuación y dotación del servicio de urgencias en el hospital La Victoria ESE III Nivel
</t>
    </r>
    <r>
      <rPr>
        <sz val="9"/>
        <color indexed="8"/>
        <rFont val="Calibri"/>
        <family val="2"/>
      </rPr>
      <t xml:space="preserve">
El 18-03-2015 el Hospital La Victoria entrega proyecto de inversión "Adecuación y Dotación Servicio de Urgencias Hospital La Victoria ESE III Nivel "con radicado 2015ER22316, el 28-05-2015 se evalúa desde el componente financiero, se emite concepto técnico y una vez la ESE adicione los recursos a su presupuesto deberá solicitar la viabilidad financiera para poder ejecutarlo.
En el mes de Julio se realizan reuniones entre la SDS y el Hospital La Victoria para determinar las intervenciones que se van a realizar.
Se programa visita para el 04-08-2015 al Hospital La Victoria para verificar las intervenciones a realizar y corroborar los diseños.
</t>
    </r>
    <r>
      <rPr>
        <b/>
        <sz val="9"/>
        <color indexed="8"/>
        <rFont val="Calibri"/>
        <family val="2"/>
      </rPr>
      <t xml:space="preserve">Reposición de la infraestructura del hospital Meissen (asistencial y administrativa) y dotación de la nueva infraestructura
</t>
    </r>
    <r>
      <rPr>
        <sz val="9"/>
        <color indexed="8"/>
        <rFont val="Calibri"/>
        <family val="2"/>
      </rPr>
      <t xml:space="preserve">
Proyecto "Reposición de la infraestructura del Hospital Meissen (Asistencial y administrativa) y dotación de la Nueva Infraestructura", se emite concepto favorable al proyecto de inversión desde el componente metodológico, pasa a revisión del componente de oferta y demanda en la Dirección de análisis de Entidades públicas la cual emite concepto favorable. El 02-07-2015 la Dirección de Infraestructura y Tecnología recibe con radicado 2015IE18696 el proyecto de inversión para evaluación del componente de infraestructura.
Se realizó visita al Hospital de Meissen para evaluación de la obra para construir el presupuesto para la licitación para contratar la terminación del Hospital Meissen.
</t>
    </r>
    <r>
      <rPr>
        <b/>
        <sz val="9"/>
        <color indexed="8"/>
        <rFont val="Calibri"/>
        <family val="2"/>
      </rPr>
      <t xml:space="preserve">Adecuación del servicio de urgencias - hospital San Blas II Nivel ESE
</t>
    </r>
    <r>
      <rPr>
        <sz val="9"/>
        <color indexed="8"/>
        <rFont val="Calibri"/>
        <family val="2"/>
      </rPr>
      <t xml:space="preserve">
El Hospital San Blas presenta nuevamente proyecto de inversión "Adecuación Servicio de Urgencias  Hospital San Blas II Nivel ESE" con los ajustes y aclaraciones requeridas por la Dirección de Provisión de Servicios, cuenta con concepto favorable por parte de la Dirección de Análisis de Entidades Públicas, se evalúa desde el componente de infraestructura y se solicita al hospital los planos del diseños eléctrico y diseño hidrosanitario avalados por los ingenieros especialistas.
EL Hospital San Blas entrega planos del proyecto y presupuesto para revisión por parte de la Dirección de Infraestructura y Tecnología.
</t>
    </r>
    <r>
      <rPr>
        <b/>
        <sz val="9"/>
        <color indexed="8"/>
        <rFont val="Calibri"/>
        <family val="2"/>
      </rPr>
      <t xml:space="preserve">Reordenamiento, compra y reposición del equipo biomédico del hospital de suba II nivel
</t>
    </r>
    <r>
      <rPr>
        <sz val="9"/>
        <color indexed="8"/>
        <rFont val="Calibri"/>
        <family val="2"/>
      </rPr>
      <t xml:space="preserve">
El Hospital Suba entrega proyecto de inversión "Reordenamiento Compra y Reposición del Equipo Biomédico del Hospital de Suba II Nivel" con radicado 2015ER25362 del 30-03-2015, Se consolida concepto técnico metodológico Preliminar favorable. Se emite concepto favorable en el componente de dotación, se remite a la Dirección de Planeación Sectorial el 29-05-2015 con radicado 2015IE15304, para consolidación de conceptos y posterior envió al Ministerio de Salud. Se envía proyecto al Ministerio con radicado 201542301087442 el 25-06-2015. Lo devuelven con radicado MSPS 201523101216751 del 15-07-2015 y radicado 2015ER55916 del 22-07-2015. Se está revisando para ajustar de acuerdo a la lista de chequeo entregada por el MSPS, se trabaja en conjunto SDS y Hospital para ajustar el proyecto.
Este proyecto en la vigencia 2015 se ejecutara desde el componente dotación, el componente de infraestructura se programara para la vigencia 2016 con la contratación del Plan de Regularización y Manejo del Hospital Suba, una vez se cuente con la viabilidad del proyecto de inversión por parte del Ministerio de Salud.
</t>
    </r>
    <r>
      <rPr>
        <b/>
        <sz val="9"/>
        <color indexed="8"/>
        <rFont val="Calibri"/>
        <family val="2"/>
      </rPr>
      <t xml:space="preserve">Construcción del sistema de alarma, detección y extinción de incendios de las sedes del hospital Tunjuelito II nivel ESE
</t>
    </r>
    <r>
      <rPr>
        <sz val="9"/>
        <color indexed="8"/>
        <rFont val="Calibri"/>
        <family val="2"/>
      </rPr>
      <t xml:space="preserve">
Se han realizado consultas técnicas al interior de la Secretaria de Salud para definir las características técnicas del proyecto y planificar el proceso para la contratación de las obras.
</t>
    </r>
    <r>
      <rPr>
        <b/>
        <sz val="9"/>
        <color indexed="8"/>
        <rFont val="Calibri"/>
        <family val="2"/>
      </rPr>
      <t xml:space="preserve">Adecuación de la unidad de cuidados neonatales en la Unidad Materno Infantil El Carmen - Hospital Tunjuelito
</t>
    </r>
    <r>
      <rPr>
        <sz val="9"/>
        <color indexed="8"/>
        <rFont val="Calibri"/>
        <family val="2"/>
      </rPr>
      <t xml:space="preserve">
El Hospital Tunjuelito presenta proyecto de inversión "Adecuación  de la Unidad de Cuidados Neonatales en la Unidad Materno Infantil el Carmen - Hospital Tunjuelito" con radicado2015 ER  16127 del  27-02-2015, cuenta con concepto favorable en los componentes metodológico, de oferta y demanda, el 21-05-2015 mediante radicado 2015IE14562 se devuelve proyecto de inversión para los fines pertinentes, a la Dirección de Planeación Sectorial, teniendo en cuenta que el proyecto se encuentra en ejecución de obra.
Avance en la ejecución de obras de reordenamiento y ampliación de servicio de pediatría: 98%.
El 23 de junio de 2015 se realiza visita de verificación del avance de las obras.
</t>
    </r>
    <r>
      <rPr>
        <b/>
        <sz val="9"/>
        <color indexed="8"/>
        <rFont val="Calibri"/>
        <family val="2"/>
      </rPr>
      <t xml:space="preserve">Adecuación y dotación de la central de mezclas de medicamentos del Hospital El Tunal para la red del Sur (Componente Infraestructura)
</t>
    </r>
    <r>
      <rPr>
        <sz val="9"/>
        <color indexed="8"/>
        <rFont val="Calibri"/>
        <family val="2"/>
      </rPr>
      <t xml:space="preserve">
La ESE actualmente se encuentra en la realización de los estudios previos para la contratación de la obra y la interventoría.
El 08-07-2015 con radicado 2015ER52073 el Hospital El Tunal entrega el plan de trabajo y cronograma convenio 1286-2015
</t>
    </r>
    <r>
      <rPr>
        <b/>
        <sz val="9"/>
        <color indexed="8"/>
        <rFont val="Calibri"/>
        <family val="2"/>
      </rPr>
      <t xml:space="preserve">Adecuación y dotación del sistema de suministro de agua y planta de energía para garantizar las condiciones de habilitación de la UPA San Juan
</t>
    </r>
    <r>
      <rPr>
        <sz val="9"/>
        <color indexed="8"/>
        <rFont val="Calibri"/>
        <family val="2"/>
      </rPr>
      <t xml:space="preserve">
El 08-07-2015 mediante radicado 2015IE19183 se solicita a la Subdirección de contratación solicitud para la aclaración del alcance del objeto de convenio 1284 de 2015, se han realizado reuniones con el área jurídica para socializar el detalle de la solicitud de aclaración del convenio sin que al corte de este informe se haya logrado la novedad contractual.
El 16-07-2015 se realizó visita de verificación de las necesidades planteadas por el Hospital en el proyecto para la UPA San Juan, en consecuencia de la visita se solicitó al hospital realizar ajustes a las intervenciones planteadas y al presupuesto.
</t>
    </r>
    <r>
      <rPr>
        <b/>
        <sz val="9"/>
        <color indexed="8"/>
        <rFont val="Calibri"/>
        <family val="2"/>
      </rPr>
      <t xml:space="preserve">Adecuación del sistema de suministro de agua y del sistema de emergencia de energía eléctrica para garantizar las condiciones de habilitación del CAMI Nazareth
</t>
    </r>
    <r>
      <rPr>
        <sz val="9"/>
        <color indexed="8"/>
        <rFont val="Calibri"/>
        <family val="2"/>
      </rPr>
      <t xml:space="preserve">
El 08-07-2015 mediante radicado 2015IE19182 se solicita a la Subdirección de contratación solicitud para la aclaración del alcance del objeto de convenio 1285 de 2015, se han realizado reuniones con el área jurídica para socializar el detalle de la solicitud de aclaración del convenio sin que al corte de este informe se haya logrado la novedad contractual. 
El 16-07-2015 se realizó visita de verificación de las necesidades planteadas por el Hospital en el proyecto para el CAMI Nazareth, en consecuencia de la visita se solicitó al hospital realizar ajustes a las intervenciones planteadas y al presupuesto.</t>
    </r>
  </si>
  <si>
    <r>
      <rPr>
        <b/>
        <sz val="9"/>
        <color indexed="8"/>
        <rFont val="Calibri"/>
        <family val="2"/>
      </rPr>
      <t xml:space="preserve">Construcción del sistema de alarmas, detección, control y extinción de incendios, Hospital El Tunal III Nivel de Atencion ESE
</t>
    </r>
    <r>
      <rPr>
        <sz val="9"/>
        <color indexed="8"/>
        <rFont val="Calibri"/>
        <family val="2"/>
      </rPr>
      <t xml:space="preserve">
En febrero de 2015 se entrega la I etapa de la construcción de la red contra incendios del Hospital El Tunal.</t>
    </r>
  </si>
  <si>
    <t>2.Número de puntos de atención de la red adscrita a la Secretaría Distrital de Salud de Bogotá D.C. adecuados y remodelados en su infraestructura [Obras culminadas]</t>
  </si>
  <si>
    <r>
      <rPr>
        <b/>
        <sz val="9"/>
        <color indexed="8"/>
        <rFont val="Calibri"/>
        <family val="2"/>
      </rPr>
      <t xml:space="preserve">Adecuación y remodelación   de infraestructuras pertenecientes a los puntos de atención de la red adscrita a la Secretaría Distrital de Salud de Bogotá D.C.   [Obras culminadas]
Fortalecimiento de la oferta de servicios de salud para la atención materno perinatal en el Instituto Materno Infantil (IMI)
</t>
    </r>
    <r>
      <rPr>
        <sz val="9"/>
        <color indexed="8"/>
        <rFont val="Calibri"/>
        <family val="2"/>
      </rPr>
      <t xml:space="preserve">
El Hospital La Victoria entrega actualización del proyecto de inversión "Fortalecimiento de la oferta de Servicios de salud, para la atención materna perinatal en el instituto materno infantil Bogotá" con radicado 2015 ER 22321 del 18-03-2015, continua en evaluación por parte de la Secretaria Distrital de Salud. El 30-06-2015 se recibe en la Dirección de Infraestructura y Tecnología el proyecto de inversión para evaluación del proyecto en el componente de infraestructura.
El 09-07-2015 se realiza reunión para revisión de los diseños arquitectónicos del Instituto Materno Infantil, se realizan observaciones para ajustes de acuerdo a las normas de habilitación.
El 14-07-2015 se solicita al instituto Distrital de Patrimonio Cultural los ajustes a los diseños arquitectónicos de reforzamiento, restauración y ampliación del Instituto Materno Infantil, adelantado mediante convenio 2625-2012.
El 14-07-2015 mediante radicado 2015ER52570 y el 27-07-2015 con radicado 2015ER52003 el Instituto Distrital de Patrimonio Cultural remite copia de la resolución 1821-2015 del Ministerio de Cultura, por la cual se autoriza el proyecto de intervención del Instituto Materno Infantil.
El 15-07-2015 con radicado 201523101216511 el Ministerio de Salud da respuesta a la solicitud de recursos para el proyecto "Fortalecimiento de la oferta de Servicios de salud, para la atención materna perinatal en el instituto materno infantil Bogotá" según resolución 829 de 2015, debido a que el proyecto no cumple con los requisitos, adjuntan lista de chequeo para ajustar el proyecto.
Con radicado 2015ER56493 del 29-07-2015 el Instituto Distrital de Patrimonio Cultural entrega el Producto Final del Plan Especial de Manejo y Protección del Complejo Hospitalario San Juan de Dios y del Instituto Materno Infantil.
</t>
    </r>
    <r>
      <rPr>
        <b/>
        <sz val="9"/>
        <color indexed="8"/>
        <rFont val="Calibri"/>
        <family val="2"/>
      </rPr>
      <t xml:space="preserve">Sede administrativa Hospital Del Sur - Asdingo
</t>
    </r>
    <r>
      <rPr>
        <sz val="9"/>
        <color indexed="8"/>
        <rFont val="Calibri"/>
        <family val="2"/>
      </rPr>
      <t xml:space="preserve">
El 03-07-2015 mediante radicado 2015EE44956 se solicita al Hospital del Sur la entrega del informe final de ejecución del convenio 1604-2011 para continuar con el proceso de liquidación.
Se proyectan nuevos documentos para la compra directa del mobiliario por parte de la Secretaría Distrital de Salud, en trabajo a partir de los documentos insumo para la construcción de convenio. Se dispone de estudio de sector.
</t>
    </r>
    <r>
      <rPr>
        <b/>
        <sz val="9"/>
        <color indexed="8"/>
        <rFont val="Calibri"/>
        <family val="2"/>
      </rPr>
      <t xml:space="preserve">Remodelación, ampliación y dotación del servicio de urgencias del Hospital Simón Bolívar
</t>
    </r>
    <r>
      <rPr>
        <sz val="9"/>
        <color indexed="8"/>
        <rFont val="Calibri"/>
        <family val="2"/>
      </rPr>
      <t xml:space="preserve">
Se suscribió el contrato de obra Nº 1814-14 con la firma VIACIMCO S.A.S por valor de $511´579,480, para realizar las obras de adecuación del área de urgencia del Hospital Simón Bolivar y el contrato Nº 1815-2014 con el Ing. Edgar Rodriguez para la realización de la interventoría a las obras, se adelanta la ejecución de la obra con un avance del 90%.
</t>
    </r>
    <r>
      <rPr>
        <b/>
        <sz val="9"/>
        <color indexed="8"/>
        <rFont val="Calibri"/>
        <family val="2"/>
      </rPr>
      <t xml:space="preserve">
Adecuación y dotación de la central de esterilización del Hospital Simón Bolívar
</t>
    </r>
    <r>
      <rPr>
        <sz val="9"/>
        <color indexed="8"/>
        <rFont val="Calibri"/>
        <family val="2"/>
      </rPr>
      <t xml:space="preserve">
En el mes de julio se puso a funcionar la central de esterilización del Hospital Simón Bolívar en los espacios adecuados mediante contrato 1724 de 2015, derivado del convenio 2589 de 2015.
</t>
    </r>
    <r>
      <rPr>
        <b/>
        <sz val="9"/>
        <color indexed="8"/>
        <rFont val="Calibri"/>
        <family val="2"/>
      </rPr>
      <t xml:space="preserve">Adecuación para el mejoramiento de la infraestructura de Usaquén, CAMI Verbenal, Orquídeas, Codito, San Cristobal.
</t>
    </r>
    <r>
      <rPr>
        <sz val="9"/>
        <color indexed="8"/>
        <rFont val="Calibri"/>
        <family val="2"/>
      </rPr>
      <t xml:space="preserve">
El Hospital Usaquén presenta actualización del proyecto de inversión "Adecuación para el mejoramiento de la infraestructura de Usaquén, CAMI Verbenal, Orquídeas, Codito, San Cristobal." con radicado 2015ER16133 del 27-02-2015. El 29-05-2015 con radicado 2015IE15256 se recibe proyecto de inversión con concepto favorable en los componentes metodológico, de oferta y demanda, concepto con recomendación de ajustes en el componente financiero, se encuentra en ajustes por parte del Hospital, debido a las observaciones realizadas por la Dirección de Infraestructura y Tecnología de la SDS respecto de los anexos técnicos de la adecuación y reorganización de los servicios en la UPA CODITO
El día 13 de julio de 2015, se realiza visita técnica a las instalaciones de la UPA CODITO donde se verifica el estado actual de la infraestructura física de la UPA, se realiza registro fotográfico y se elabora informe ejecutivo indicando lo encontrado en la visita. Se solicita al Hospital de Usaquén que realice los ajustes al presupuesto de acuerdo a las observaciones realizadas por la SDS.</t>
    </r>
  </si>
  <si>
    <r>
      <rPr>
        <b/>
        <sz val="9"/>
        <rFont val="Calibri"/>
        <family val="2"/>
      </rPr>
      <t>Adecuación y dotación de la central de esterilización del Hospital Simón Bolívar</t>
    </r>
    <r>
      <rPr>
        <sz val="9"/>
        <rFont val="Calibri"/>
        <family val="2"/>
      </rPr>
      <t xml:space="preserve">
Mediante convenio 2555-2012 suscrito entre el Fondo Financiero Disitrital de Salud y el Hospital Simón Bolívar por $561.481.666 se ejecutaron las obras de adecuación de la Central de esterilización del Hospital Simón Bollívar, el area adecuacuada se puso en funcionamiento en la última semana del mes de julio de 2015, adicionalmente mediante convenio 2590-2012 suscrito entre el FFDS y el Hospital Simón Bolívar se adquirieron los siguientes equipos:
1 Autoclave (540-580) Litros, 1 Autoclave (300-430) Litros, 1 lavadora - termo – desinfectora, 3 mesa de acero inoxidable con ruedas, 3 mesa de acero inoxidable con ruedas, 4 Estante en acero inoxidable de 5 niveles y ruedas, 8 Estante en acero inoxidable de 5 niveles, 1 Locker de 6 puestos, 10 sillas secretariales o butaco, neumática, sin brazos, 2 archivadores de 4 gavetas y 1 escritorio en L.</t>
    </r>
  </si>
  <si>
    <t>3.Número de puntos de atención de la red adscrita a la Secretaría Distrital de Salud de Bogotá D.C. apoyados con dotación de tecnología biomedica</t>
  </si>
  <si>
    <r>
      <rPr>
        <b/>
        <sz val="9"/>
        <color indexed="8"/>
        <rFont val="Calibri"/>
        <family val="2"/>
      </rPr>
      <t xml:space="preserve">Dotación de tecnología biomédica   pertenecientes a    los puntos de atención de la red adscrita a la Secretaría Distrital de Salud de Bogotá D.C.  
Dotación biomédica para la contingencia de urgencias de las ESES del distrito capital.
</t>
    </r>
    <r>
      <rPr>
        <sz val="9"/>
        <color indexed="8"/>
        <rFont val="Calibri"/>
        <family val="2"/>
      </rPr>
      <t xml:space="preserve">
No se presentan avances en el periodo.
</t>
    </r>
    <r>
      <rPr>
        <b/>
        <sz val="9"/>
        <color indexed="8"/>
        <rFont val="Calibri"/>
        <family val="2"/>
      </rPr>
      <t xml:space="preserve">Reposición de tecnología biomédica para el hospital Bosa II nivel E.S.E.
</t>
    </r>
    <r>
      <rPr>
        <sz val="9"/>
        <color indexed="8"/>
        <rFont val="Calibri"/>
        <family val="2"/>
      </rPr>
      <t xml:space="preserve">
El 05-06-2015 mediante radicado 2015IE16077 se envía a la subdirección jurídica y de contratación la documentación para la liquidación del convenio 2552-2012.
</t>
    </r>
    <r>
      <rPr>
        <b/>
        <sz val="9"/>
        <color indexed="8"/>
        <rFont val="Calibri"/>
        <family val="2"/>
      </rPr>
      <t xml:space="preserve">Dotación servicio farmacéutico Del Hospital Bosa II Nivel ESE
</t>
    </r>
    <r>
      <rPr>
        <sz val="9"/>
        <color indexed="8"/>
        <rFont val="Calibri"/>
        <family val="2"/>
      </rPr>
      <t xml:space="preserve">
El día 02 de julio de 2015 se recibe rad No. 2015ER45371 del 12/06/2015 el cumplimiento de obligaciones del convenio 1403 de 2014 enviado por el Hospital Bosa II Nivel ESE. Ajustes al plan de trabajo y cronograma ajustado. El día 11 de junio de 2015, Se realizó Invitación Publica No. 40 la cual fue declarada desierta el día 16 de junio de 2015 ya que no se presentó ningún proveedor a cotizar para Contratar el Suministro de Carros de Medicamentos para el Hospital Bosa II Nivel ESE.                                                          
Se realiza nueva Invitación Nro. 44 de 2015 para  contratar el Suministro de Carros de Medicamentos para El Hospital Bosa II Nivel - ESE 2015/06/24 la cual es adjudicada el día 6 de julio de 2015  a la Firma Jomedical SAS ,por valor de  $ 28.420.000 
El 06-07-2015 mediante radicado 2015IE19003 se solicita el giro de los recursos del convenio 1403-2014 por $28.157.521.
</t>
    </r>
    <r>
      <rPr>
        <b/>
        <sz val="9"/>
        <color indexed="8"/>
        <rFont val="Calibri"/>
        <family val="2"/>
      </rPr>
      <t xml:space="preserve">Adquisición de dotación para reposición servicios de obstetricia y de imágenes diagnosticas de mediana complejidad. Hospital Bosa
</t>
    </r>
    <r>
      <rPr>
        <sz val="9"/>
        <color indexed="8"/>
        <rFont val="Calibri"/>
        <family val="2"/>
      </rPr>
      <t xml:space="preserve">
La Secretaria Distrital de Salud entrego mediante radicado 201542300957982 del 04-06-2015 el proyecto de inversión “Adquisición de dotación para reposición servicios de obstetricia y de imágenes diagnósticas de mediana complejidad” para concepto técnico del Ministerio de Salud y la Protección Social. El 14-07-2015 con radicado del Ministerio de Salud 201523101206241 fue devuelto el proyecto para ajustes de acuerdo a la lista de chequeo.
El día 21 de julio de 2015 se realizan ajustes a los anexos técnicos del proyecto de inversión en coordinación con la Dirección de Planeación Sectorial de la Secretaria Distrital de Salud.
</t>
    </r>
    <r>
      <rPr>
        <b/>
        <sz val="9"/>
        <color indexed="8"/>
        <rFont val="Calibri"/>
        <family val="2"/>
      </rPr>
      <t xml:space="preserve">Dotación de la unidad de medicina transfusional en el hospital Centro Oriente ESE II Nivel de Atención Sede Jorge Eliecer Gaitán
</t>
    </r>
    <r>
      <rPr>
        <sz val="9"/>
        <color indexed="8"/>
        <rFont val="Calibri"/>
        <family val="2"/>
      </rPr>
      <t xml:space="preserve">
El 13-03-2015 con radicado 2015ER21069 se recibe proyecto denominado "Dotación Unidad Transfusional  para la Sede Jorge Eliecer  Gaitan  Hospital Centro Oriente  II Nivel", se consolida concepto técnico favorable al componente metodológico y se remite a Provisión de Servicios de Salud para evaluación técnica el día 17 de marzo, con número de radicado 2015IE7683, el 20-03-15 se remite concepto Favorable desde el componente de oferta y demanda a la Dirección de Infraestructura y Tecnología con radicado 2015IE8751 del 24-03-15,  Se emite concepto favorable en el componente de dotación, se remite a la Dirección de Planeación Sectorial el 21-05-2015 con radicado 2015IE14559. La Dirección de Planeación Sectorial revisa finalmente el proyecto para emitir concepto para inscribir en el Banco de Programas y Proyectos de la Entidad.
Se solicitan cotizaciones a los proveedores para elaborar el estudio de mercado para la adquisición de la dotación de este proyecto mediante subasta inversa.
</t>
    </r>
    <r>
      <rPr>
        <b/>
        <sz val="9"/>
        <color indexed="8"/>
        <rFont val="Calibri"/>
        <family val="2"/>
      </rPr>
      <t xml:space="preserve">Adquisición de equipos para reposición de servicios de cirugía ortopédica y uci pediátrica. Hospital Centro Oriente.
</t>
    </r>
    <r>
      <rPr>
        <sz val="9"/>
        <color indexed="8"/>
        <rFont val="Calibri"/>
        <family val="2"/>
      </rPr>
      <t xml:space="preserve">
La Dirección de Provisión de Servicios en Salud radica proyecto a la Dirección de Infraestructura y Tecnología el 1 de julio de 2015 con Radicado 2015IE18693
El 03-07-2015 con radicado 2015IE18693 se recibe proyecto de inversión "adquisición de quipos para la reposición de cirugía ortopédica y UCI pediátrica" con concepto favorable del área de Análisis de Entidades Pública, por parte de la Dirección de Infraestructura y Tecnología componente de dotación se genera Concepto Técnico Favorable para el Equipo Arco en C, quedando pendiente el concepto técnico con respecto al instrumental para Cirugía Ortopédica
El 06-07-2015 mediante radicado 2015EE45165 se solicita al Hospital Centro Oriente informe el estado actual en que se encuentra el proyecto "Adquisición de equipos para la reposición de cirugía ortopédica y UCI pediátrica".
</t>
    </r>
    <r>
      <rPr>
        <b/>
        <sz val="9"/>
        <color indexed="8"/>
        <rFont val="Calibri"/>
        <family val="2"/>
      </rPr>
      <t xml:space="preserve">Sede administrativa Hospital Del Sur - Asdincgo
</t>
    </r>
    <r>
      <rPr>
        <sz val="9"/>
        <color indexed="8"/>
        <rFont val="Calibri"/>
        <family val="2"/>
      </rPr>
      <t xml:space="preserve">
Se proyectan nuevos documentos para la compra directa del mobiliario por parte de la Secretaría Distrital de Salud, en trabajo a partir de los documentos insumo para la construcción de convenio. Se dispone de estudio de sector.
</t>
    </r>
    <r>
      <rPr>
        <b/>
        <sz val="9"/>
        <color indexed="8"/>
        <rFont val="Calibri"/>
        <family val="2"/>
      </rPr>
      <t xml:space="preserve">Adquisición de dotación hospitalaria para el cumplimiento de condiciones de habilitación del servicio de hospitalización  del hospital el Tunal III nivel ESE
</t>
    </r>
    <r>
      <rPr>
        <sz val="9"/>
        <color indexed="8"/>
        <rFont val="Calibri"/>
        <family val="2"/>
      </rPr>
      <t xml:space="preserve">
El Hospital el Tunal presenta actualización del proyecto de inversión "Adquisición de dotación hospitalaria para el cumplimiento de condiciones de habilitación del servicio de hospitalización del hospital el tunal III nivel ESE" el 23-02-2015 con radicado 2015ER14029, cuenta con concepto favorable en los componentes metodológico, de oferta y demanda, se encuentra en evaluación del componente de dotación a partir del 13-03-2015. El Hospital en el mes de junio nuevamente realizo ajuste a metodología con el estudio de mercado entregado por la SDS, por parte de la Dirección de Infraestructura y Tecnología se ajustaron los anexos técnicos del proyecto, se emitirá concepto favorable en el mes de julio de 2015. No fue posible la emisión del concepto en el mes de julio teniendo en cuenta que los proyectos remitidos al Ministerio de Salud fueron devueltos para ajustes, se aplican los mismos lineamientos a este proyecto y se solicitan nuevas cotizaciones por la fluctuación del dólar.
</t>
    </r>
    <r>
      <rPr>
        <b/>
        <sz val="9"/>
        <color indexed="8"/>
        <rFont val="Calibri"/>
        <family val="2"/>
      </rPr>
      <t xml:space="preserve">Adquisición de dotación para reposición de equipos de servicios de control especial: imagenología, alta complejidad obstétrica, uci neonatos, uci pediátrica, uci adultos, cirugía ortopédica y neurológica. Hospital El Tunal
</t>
    </r>
    <r>
      <rPr>
        <sz val="9"/>
        <color indexed="8"/>
        <rFont val="Calibri"/>
        <family val="2"/>
      </rPr>
      <t xml:space="preserve">
La Secretaria Distrital de Salud entrego mediante radicado 201542300958032 del 04-06-2015 el proyecto de inversión "Adquisición de dotación para reposición de equipos de servicios de control especial: Imagenologia alta complejidad obstetricia, UCI neonatos. UCI Pediátrica, UCI adultos, cirugía ortopédica y neurología" para concepto técnico del Ministerio de Salud y la Protección Social, el proyecto fue devuelto por el Ministerio de Salud el 14-07-2015 mediante radicado MSPS 201523101206651, se trabaja en los ajustes entre el Hospital y la Secretaria Distrital de Salud, según lista de chequeo.
</t>
    </r>
    <r>
      <rPr>
        <b/>
        <sz val="9"/>
        <color indexed="8"/>
        <rFont val="Calibri"/>
        <family val="2"/>
      </rPr>
      <t xml:space="preserve">Fortalecimiento de los servicios de cuidado crítico y cirugía compleja (Angiografo)
</t>
    </r>
    <r>
      <rPr>
        <sz val="9"/>
        <color indexed="8"/>
        <rFont val="Calibri"/>
        <family val="2"/>
      </rPr>
      <t xml:space="preserve">
El Hospital el Tunal entrega actualización del proyecto de inversión "Fortalecimiento de los servicios de cuidado crítico y cirugía compleja" el 13-02-2015 con radicado 2015ER11774, se encuentra en evaluación por parte de la Secretaria Distrital de Salud. Cuenta con concepto favorable en los componentes metodológico, de oferta y demanda, se encuentra en evaluación del componente de dotación a partir del 13-03-2015. El Hospital en el mes de junio nuevamente realizo ajuste a metodología con el estudio de mercado entregado por la SDS, por parte de la Dirección de Infraestructura y Tecnología se ajustaron los anexos técnicos del proyecto, se emitirá concepto favorable en el mes de julio de 2015. No fue posible la emisión del concepto en el mes de julio teniendo en cuenta que los proyectos remitidos al Ministerio de Salud fueron devueltos para ajustes, se aplican los mismos lineamientos a este proyecto y se solicitan nuevas cotizaciones por la fluctuación del dólar.
</t>
    </r>
    <r>
      <rPr>
        <b/>
        <sz val="9"/>
        <color indexed="8"/>
        <rFont val="Calibri"/>
        <family val="2"/>
      </rPr>
      <t xml:space="preserve">Dotación tecnológica para los servicios de mediana y alta complejidad del Hospital Engativá II Nivel ESE en el marco del Sistema Obligatorio de Garantía De Calidad
</t>
    </r>
    <r>
      <rPr>
        <sz val="9"/>
        <color indexed="8"/>
        <rFont val="Calibri"/>
        <family val="2"/>
      </rPr>
      <t xml:space="preserve">
La Secretaria Distrital de Salud entrego mediante radicado 20152300957762 del 04-06-2015 el proyecto de inversión "Dotación Tecnológica para los Servicios de Mediana y Alta Complejidad del Hospital Engativá II Nivel ESE en el Marco del SOGC Fase 2" para concepto técnico del Ministerio de Salud y la Protección Social, el proyecto fue devuelto por el Ministerio de Salud el 14-07-2015 mediante radicado MSPS 201523101205001, se trabaja en los ajustes entre el Hospital y la Secretaria Distrital de Salud, según lista de chequeo.
</t>
    </r>
    <r>
      <rPr>
        <b/>
        <sz val="9"/>
        <color indexed="8"/>
        <rFont val="Calibri"/>
        <family val="2"/>
      </rPr>
      <t xml:space="preserve">Terminación de la infraestructura física y dotación del servicio de hospitalización del Cami Emaús
</t>
    </r>
    <r>
      <rPr>
        <sz val="9"/>
        <color indexed="8"/>
        <rFont val="Calibri"/>
        <family val="2"/>
      </rPr>
      <t xml:space="preserve">
Se procederá a liquidar el convenio 2582-2012 mediante el cual se adquirió la dotación del CAMI Emaús.
</t>
    </r>
    <r>
      <rPr>
        <b/>
        <sz val="9"/>
        <color indexed="8"/>
        <rFont val="Calibri"/>
        <family val="2"/>
      </rPr>
      <t xml:space="preserve">Adquisición de tecnología biomédica para el fortalecimiento de la atención en el servicio de ginecobstetricia del Hospital Fontibón ESE
</t>
    </r>
    <r>
      <rPr>
        <sz val="9"/>
        <color indexed="8"/>
        <rFont val="Calibri"/>
        <family val="2"/>
      </rPr>
      <t xml:space="preserve">
El 03-07-2015 mediante radicado 2015EE44952 se remite al Hospital Fontibón el procedimiento relacionado con la transferencia de los saldos no ejecutados del convenio, así como los rendimientos financieros generados para la liquidación del convenio 2109-2012, el 29-07-2015 con radicado 2015ER57772 se recibe certificación de transferencia de recursos por rendimientos financieros al Fondo Financiero Distrital de Salud.
</t>
    </r>
    <r>
      <rPr>
        <b/>
        <sz val="9"/>
        <color indexed="8"/>
        <rFont val="Calibri"/>
        <family val="2"/>
      </rPr>
      <t xml:space="preserve">Dotación hospitalaria para los servicios de cirugía y urgencias del Hospital Fontibon ESE 
</t>
    </r>
    <r>
      <rPr>
        <sz val="9"/>
        <color indexed="8"/>
        <rFont val="Calibri"/>
        <family val="2"/>
      </rPr>
      <t xml:space="preserve">
El 06-07-2015 mediante radicado 2015EE45145 se solicita al Hospital Fontibón el cumplimiento de la cláusula segunda del convenio 1337-2014 que se refiere a adelantar los procesos de selección y contratación de las personas naturales y/o jurídicas que se requieran para desarrollo y ejecución del objeto del convenio en mención.
Se entregan equipos instalados y funcionando: Un Ecógrafo con elastografia, Un Ecógrafo Básico, Un Electrobistury, Cinco Carros de transporte y Un Electrocauterio.         
</t>
    </r>
    <r>
      <rPr>
        <b/>
        <sz val="9"/>
        <color indexed="8"/>
        <rFont val="Calibri"/>
        <family val="2"/>
      </rPr>
      <t xml:space="preserve">Adquisición prioritaria de equipos biomédicos del hospital La Victoria III Nivel E.S.E Bogotá D.C., localidad cuarta
</t>
    </r>
    <r>
      <rPr>
        <sz val="9"/>
        <color indexed="8"/>
        <rFont val="Calibri"/>
        <family val="2"/>
      </rPr>
      <t xml:space="preserve">
El 03-07-2015 mediante radicado 2015EE44938 se remite oficio al Hospital La Victoria, reiterando el cumplimiento en la ejecución del convenio 1335-2014.
El Hospital La Victoria radicó oficio 2015ER56256 del 23/07/2015 mediante el cual remite cronograma general de trabajo actualizado referente al convenio 1335 de 2014.
El Hospital La Victoria radicó oficio 2015ER56258 del 23/07/2015 mediante el cual remite informes de seguimiento mensuales (mayo 23 a junio 22 y julio 23 a julio 22 de 2015) referente al convenio 1335 de 2014.
Se realizó comité operativo el 23 de julio de 2015, el cual se reciben los términos de referencia para aprobación del comité operativo. El 27-07-2015 con radicado 2015ER56804 el Hospital La Victoria hace entrega oficial de los términos de referencia para la adquisición equipos biomédicos para el área ginecobstetricia.
</t>
    </r>
    <r>
      <rPr>
        <b/>
        <sz val="9"/>
        <color indexed="8"/>
        <rFont val="Calibri"/>
        <family val="2"/>
      </rPr>
      <t xml:space="preserve">Fortalecimiento de la prestación de servicios de salud en el hospital la victoria
</t>
    </r>
    <r>
      <rPr>
        <sz val="9"/>
        <color indexed="8"/>
        <rFont val="Calibri"/>
        <family val="2"/>
      </rPr>
      <t xml:space="preserve">
El 13-07-2015 se suscribe por las partes intervinientes en el convenio 2569-2012 el acta de liquidación del mismo, en el que se indica que el valor ejecutado del convenio fue de $1.015.523.189, quedando un saldo por liberar a favor del Fondo Financiero Distrital de Salud - Secretaria Distrital de Salud por $18.267.847.
</t>
    </r>
    <r>
      <rPr>
        <b/>
        <sz val="9"/>
        <color indexed="8"/>
        <rFont val="Calibri"/>
        <family val="2"/>
      </rPr>
      <t xml:space="preserve">Adquisición de la dotación de control especial de la oferta para reposición de los equipos en los servicios de cuidados intermedios e intensivos, imágenes diagnosticas de alta complejidad y cirugía de ortopedia en el Hospital La Victoria Ese III Nivel
</t>
    </r>
    <r>
      <rPr>
        <sz val="9"/>
        <color indexed="8"/>
        <rFont val="Calibri"/>
        <family val="2"/>
      </rPr>
      <t xml:space="preserve">
El 06-07-2015 mediante radicado 2015IE19034 se remite a la Dirección de Planeación Sectorial, concepto favorable del componente de dotación del proyecto de inversión "Adquisición de la Dotación de Control Especial de la Oferta para la Reposición de los Equipos en los Servicios de Cuidados Intermedios e Intensivos, Imágenes Diagnósticas de Alta Complejidad y Cirugía de Ortopedia en el Hospital La Victoria ESE III Nivel". El proyecto se encuentra en ajustes por parte de la Dirección de Infraestructura debido a lineamiento del Ministerio de Salud.
</t>
    </r>
    <r>
      <rPr>
        <b/>
        <sz val="9"/>
        <color indexed="8"/>
        <rFont val="Calibri"/>
        <family val="2"/>
      </rPr>
      <t xml:space="preserve">Adquisición y reposición de equipos biomédicos hospital Meissen II nivel E.S.E.
</t>
    </r>
    <r>
      <rPr>
        <sz val="9"/>
        <color indexed="8"/>
        <rFont val="Calibri"/>
        <family val="2"/>
      </rPr>
      <t xml:space="preserve">
El 05-06-2015 mediante radicado 2015EE38702 se solicita al Hospital Meissen la documentación requerida para adelantar el proceso de liquidación del convenio 2586-2012.
El 28-07-2015 se realiza reunión con el referente del Hospital donde se indica los documentos requeridos para liquidar el convenio, se programa reunión para entrega y verificación de la misma.
</t>
    </r>
    <r>
      <rPr>
        <b/>
        <sz val="9"/>
        <color indexed="8"/>
        <rFont val="Calibri"/>
        <family val="2"/>
      </rPr>
      <t xml:space="preserve">Reforzamiento y ampliación del Hospital Occidente De Kennedy III Nivel de Atención (Dotación)
</t>
    </r>
    <r>
      <rPr>
        <sz val="9"/>
        <color indexed="8"/>
        <rFont val="Calibri"/>
        <family val="2"/>
      </rPr>
      <t xml:space="preserve">
El Hospital Kennedy presenta proyecto de inversión "Reforzamiento y Ampliación del Hospital Occidente de Kennedy III Nivel de atención" con radicado 2015ER13077 del 18-02-2015, cuenta con concepto favorable en los componentes metodológico y de oferta y demanda, continua en evaluación componente de infraestructura y dotación.  Desde el componente de dotación se emitirá concepto de viabilidad del requerimiento técnico del Resonador Magnético Nuclear, sin embargo la adquisición el equipo dependerá del avance de la obra.
Aun no se emite concepto del Resonador, a la espera de la definición del componente de obra el cual definirá la adquisición de una planta eléctrica como respaldo del Resonador Magnético Nuclear. Desde el componente de infraestructura se deberá adherir el concepto del requerimiento eléctrico (Planta eléctrica), incluido en la presente actualización del proyecto de inversión.
</t>
    </r>
    <r>
      <rPr>
        <b/>
        <sz val="9"/>
        <color indexed="8"/>
        <rFont val="Calibri"/>
        <family val="2"/>
      </rPr>
      <t xml:space="preserve">Adquisición de equipos y elementos de dotación general para las instalaciones del Hospital Occidente de Kennedy
</t>
    </r>
    <r>
      <rPr>
        <sz val="9"/>
        <color indexed="8"/>
        <rFont val="Calibri"/>
        <family val="2"/>
      </rPr>
      <t xml:space="preserve">
La ESE radica la documentación solicitada para la liquidación del convenio, el día 15 de mayo de 2015 con radicado Nª 2015ER38113 y se recibe en la dirección de Infraestructura y Tecnología el día 26 de mayo de 2015. Se continúa la verificación de los documentos para liquidación del convenio y se programa visita de verificación de la dotación para finales de agosto e inicios de septiembre de 2015.
</t>
    </r>
    <r>
      <rPr>
        <b/>
        <sz val="9"/>
        <color indexed="8"/>
        <rFont val="Calibri"/>
        <family val="2"/>
      </rPr>
      <t xml:space="preserve">Adquisición de equipos y elementos de dotación general para las instalaciones del hospital Occidente de Kennedy 2013 - 2016
</t>
    </r>
    <r>
      <rPr>
        <sz val="9"/>
        <color indexed="8"/>
        <rFont val="Calibri"/>
        <family val="2"/>
      </rPr>
      <t xml:space="preserve">
El Hospital Kennedy presenta actualización del proyecto de inversión "Adquisición de equipos y elementos de dotación general para las instalaciones del Hospital Occidente de Kennedy 2013 -2016" con radicado 2015ER14391 del 23-02-2015, cuenta con concepto favorable en el componente metodológico. El proyecto fue radicado nuevamente por el Hospital, se encuentra en evaluación en la Dirección de Análisis de Entidades Públicas.
Paralelamente el hospital y la Dirección de Infraestructura han trabajado en los anexos técnicos que definen los equipos. Pendiente estudio de mercado para definir cantidades.
</t>
    </r>
    <r>
      <rPr>
        <b/>
        <sz val="9"/>
        <color indexed="8"/>
        <rFont val="Calibri"/>
        <family val="2"/>
      </rPr>
      <t xml:space="preserve">Adquisición de dotación para reposición servicios de imágenes diagnósticas y obstetricia, unidades de cuidados intensivos e intermedios neonatal, pediátrico y adulto, nefrología, oncología, cirugías ortopédica y neurológica. Hospital Occidente de Kennedy.
</t>
    </r>
    <r>
      <rPr>
        <sz val="9"/>
        <color indexed="8"/>
        <rFont val="Calibri"/>
        <family val="2"/>
      </rPr>
      <t xml:space="preserve">
El Hospital Kennedy presenta actualización del proyecto de inversión "Adquisición de dotación para reposición servicio imágenes diagnósticas y obstetricia, unidades de cuidados intensivos e intermedios neonatal, pediátrico y adulto, nefrología, oncología, cirugía: Ortopédica y Neurológica" con radicado 2015ER13893 del 20-02-2015, cuenta con concepto favorable en el componente de oferta y demanda y recomendación de ajustes en el componente metodológico, se emite concepto favorable en el componente de dotación y se remite a la Dirección de Planeación Sectorial el 29-05-2015 con radicado 2015IE15297.
En el mes de junio la ESE continúa haciendo ajustes a los anexos técnicos y de estudio de mercado requeridos por la Secretaria Distrital de Salud, al igual que la presentación de las cuatro carpetas requeridas por planeación para enviar el proyecto al Ministerio de Salud. Debido a los ajustes requeridos por el Ministerio de Salud a otros proyectos enviados, y la aplicación a este proyecto, el concepto se emitirá en el mes de agosto de 2015.
El 19-06-2015 se realiza ajustes al proyecto de inversión en el aplicativo del Plan Bienal de Inversiones, los cuales requerirán aprobación por parte del Ministerio de Salud y la Protección Social, se realiza reunión del Consejo territorial de Seguridad Social en Salud el 06-07-2015 donde se aprueban los ajustes del PBIS 2014-2015. Se está a la espera de la aprobación por parte del Ministerio.
</t>
    </r>
    <r>
      <rPr>
        <b/>
        <sz val="9"/>
        <color indexed="8"/>
        <rFont val="Calibri"/>
        <family val="2"/>
      </rPr>
      <t xml:space="preserve">Reubicación Cami Patio Bonito - futuro Hospital Tintal (Dotación)
</t>
    </r>
    <r>
      <rPr>
        <sz val="9"/>
        <color indexed="8"/>
        <rFont val="Calibri"/>
        <family val="2"/>
      </rPr>
      <t xml:space="preserve">
El 08-04-2015 mediante radicado 2015ER27393 el Hospital Occidente de Kennedy entrega proyecto de inversión "Dotación de la Nueva Sede Tintal Hospital Occidente de Kennedy" Se consolida concepto técnico favorable con observaciones en los componentes metodológico y financiero, el 22-05-2015 con radicado 2015IE14591 se recibe de provisión de servicios con concepto favorable, se encuentra en evaluación del componente de dotación por parte de la Dirección de Infraestructura y Tecnología.
En el mes de junio la ESE continúa haciendo ajustes a los anexos técnicos y de estudio de mercado requeridos por la Secretaria Distrital de Salud, al igual que la presentación de las cuatro carpetas requeridas por planeación para enviar el proyecto al Ministerio de Salud. Debido a los ajustes requeridos por el Ministerio de Salud a otros proyectos enviados, y la aplicación a este proyecto, el concepto se emitirá en el mes de agosto de 2015.
El 19-06-2015 se inscribe proyecto de inversión en el aplicativo del Plan Bienal de Inversiones (PBIS), los cuales requerirán aprobación por parte del Ministerio de Salud y la Protección Social, se realiza reunión del Consejo territorial de Seguridad Social en Salud el 06-07-2015 donde se aprueban los ajustes del PBIS 2014-2015. Se está a la espera de la aprobación por parte del Ministerio.
</t>
    </r>
    <r>
      <rPr>
        <b/>
        <sz val="9"/>
        <color indexed="8"/>
        <rFont val="Calibri"/>
        <family val="2"/>
      </rPr>
      <t xml:space="preserve">Construcción dotación y puesta en funcionamiento de la Upa Antonio Nariño (Dotación)
</t>
    </r>
    <r>
      <rPr>
        <sz val="9"/>
        <color indexed="8"/>
        <rFont val="Calibri"/>
        <family val="2"/>
      </rPr>
      <t xml:space="preserve">
El 05-06-2015 se realizó mesa de trabajo entre la Dirección de Infraestructura de la SDS y el Hospital Rafael Uribe Uribe para realizar verificación sobre planos para definir la dotación biomédica del proyecto.
</t>
    </r>
    <r>
      <rPr>
        <b/>
        <sz val="9"/>
        <color indexed="8"/>
        <rFont val="Calibri"/>
        <family val="2"/>
      </rPr>
      <t xml:space="preserve">Adquisición de equipos biomédicos para el fortalecimiento de los servicios de consulta externa de las sedes del hospital Rafael Uribe Uribe
</t>
    </r>
    <r>
      <rPr>
        <sz val="9"/>
        <color indexed="8"/>
        <rFont val="Calibri"/>
        <family val="2"/>
      </rPr>
      <t xml:space="preserve">
No se presentan avances en el periodo
</t>
    </r>
    <r>
      <rPr>
        <b/>
        <sz val="9"/>
        <color indexed="8"/>
        <rFont val="Calibri"/>
        <family val="2"/>
      </rPr>
      <t xml:space="preserve">Reposición y compra de equipos biomédicos para el Hospital San Blas II Nivel ESE
</t>
    </r>
    <r>
      <rPr>
        <sz val="9"/>
        <color indexed="8"/>
        <rFont val="Calibri"/>
        <family val="2"/>
      </rPr>
      <t xml:space="preserve">
El día 25 de junio de 2015 se envía oficio a al Gerente del Hospital San Blas II Nivel ESE con el fin de agilizar los trámites ante la Secretaria Distrital de Salud en el   Proyecto de inversión "Reposición y Compra de Equipos Biomédicos para el Hospital San Blas II Nivel ESE Bogotá- Control Especial" el cual se encuentra en evaluación del componente de oferta y demanda por parte de la Dirección de Análisis de Entidades Públicas.
El 06-07-2015 mediante radicado 2015EE45169 se solicita al Hospital San Blas informe el estado actual en que se encuentra el proyecto "Reposición y compra de equipos biomédicos para el Hospital San Blas II Nivel ESE".
</t>
    </r>
    <r>
      <rPr>
        <b/>
        <sz val="9"/>
        <color indexed="8"/>
        <rFont val="Calibri"/>
        <family val="2"/>
      </rPr>
      <t xml:space="preserve">Reposición y adquisición de equipos biomédicos para radiología en el Hospital San Blas ESE
</t>
    </r>
    <r>
      <rPr>
        <sz val="9"/>
        <color indexed="8"/>
        <rFont val="Calibri"/>
        <family val="2"/>
      </rPr>
      <t xml:space="preserve">
El día 03 de julio de 2015 se realiza visita de verificación al Hospital San Blas, el proveedor de equipo de rayos x se compromete a entregar el equipo funcionando el día 14 de julio de 2015, El proveedor de equipo digitalizador de imágenes se compromete a entregar el equipo funcionando el día 27 de julio de 2015.
El 06-07-2015 mediante radicado 2015EE45110 se solicita al Hospital San Blas la entrega de los informes mensuales de ejecución del convenio en cumplimiento de la segunda cláusula contractual.
Se coordina entrega de los equipos RX y digitalizador de imágenes instalados y funcionando el día 27 de julio de 2015 en el Hospital San Blas II Nivel ESE.
</t>
    </r>
    <r>
      <rPr>
        <b/>
        <sz val="9"/>
        <color indexed="8"/>
        <rFont val="Calibri"/>
        <family val="2"/>
      </rPr>
      <t xml:space="preserve">Adquisición de equipos para la central de esterilización del hospital San Blas II Nivel ESE
</t>
    </r>
    <r>
      <rPr>
        <sz val="9"/>
        <color indexed="8"/>
        <rFont val="Calibri"/>
        <family val="2"/>
      </rPr>
      <t xml:space="preserve">
Por parte del profesional de la Dirección de Infraestructura y Tecnología se realiza aclaración al Hospital San Blas indicando que en el proyecto denominado “Adquisición de Dotación Hospitalaria para cumplimiento de Condiciones de Habilitación y Fortalecimiento del Servicio de Salud” que contempla 407 equipos  por valor de $ 2.882.607.419,16 no se contempló el esterilizador en los anexos técnicos presentados por el Hospital. Por lo cual se emitió concepto técnico el día 16 de mayo de 2014 por la Dirección de Desarrollo de Servicios de Salud, es de aclarar que los anexos técnicos presentados por la ESE fueron verificados con La ing. Julieth Torres y el señor David Garcia y se presentaron a la Dirección de Planeacion y Sistemas sin dicho esterilizador.  
Por tanto el Hospital San Blas debe aclarar con la Dirección de Planeacion Sectorial si el esterilizador se debe actualizar en el proyecto de inversión del año 2010 o se debe presentar un nuevo proyecto.
</t>
    </r>
    <r>
      <rPr>
        <b/>
        <sz val="9"/>
        <color indexed="8"/>
        <rFont val="Calibri"/>
        <family val="2"/>
      </rPr>
      <t xml:space="preserve">Construcción y dotación de la Upa Los Libertadores
</t>
    </r>
    <r>
      <rPr>
        <sz val="9"/>
        <color indexed="8"/>
        <rFont val="Calibri"/>
        <family val="2"/>
      </rPr>
      <t xml:space="preserve">
El 08-05-2015 mediante radicado 2015ER36318 el Hospital San Cristóbal entrega actualización del proyecto de inversión "Construcción, Dotación y Puesta en Funcionamiento   de la UPA Los Libertadores de la ESE San Cristóbal" para evaluación por parte de la Secretaria Distrital de Salud, El 01-07-2015 se evalúa proyecto desde la Dirección Planeación Sectorial y se remite a la Dirección de Análisis de Entidades públicas.
</t>
    </r>
    <r>
      <rPr>
        <b/>
        <sz val="9"/>
        <color indexed="8"/>
        <rFont val="Calibri"/>
        <family val="2"/>
      </rPr>
      <t xml:space="preserve">Reposición y compra de equipos biomédicos Hospital Santa Clara
</t>
    </r>
    <r>
      <rPr>
        <sz val="9"/>
        <color indexed="8"/>
        <rFont val="Calibri"/>
        <family val="2"/>
      </rPr>
      <t xml:space="preserve">
La Secretaria Distrital de Salud entrego mediante radicado 201542300991682 del 10-06-2015 el proyecto de inversión "Reposición y Compra de equipos Biomédicos Hospital Santa Clara" para concepto técnico del Ministerio de Salud y la Protección Social, el proyecto es devuelto por el Ministerio de Salud para realizar ajustes de acuerdo a lista de chequeo; la Secretaria de Salud y conjunto con el hospital trabajan en los ajustes del proyecto y recopilación de documentos solicitados.
</t>
    </r>
    <r>
      <rPr>
        <b/>
        <sz val="9"/>
        <color indexed="8"/>
        <rFont val="Calibri"/>
        <family val="2"/>
      </rPr>
      <t xml:space="preserve">Adquisición de dotación para reposición servicios de imágenes diagnósticas, unidades de cuidados intensivos e intermedios neonatal, pediátrico y adultos y cirugía cardiovascular. Hospital Santa Clara
</t>
    </r>
    <r>
      <rPr>
        <sz val="9"/>
        <color indexed="8"/>
        <rFont val="Calibri"/>
        <family val="2"/>
      </rPr>
      <t xml:space="preserve">
La Secretaria Distrital de Salud entrego mediante radicado 201542300991682 del 10-06-2015 el proyecto de inversión "Adquisición de dotación para reposición de servicios de Imágenes Diagnósticas, Unidades de Cuidados Intensivos e Intermedios Neonatal, pediátrico y Adulto y Cirugía Cardiovascular"  para concepto técnico del Ministerio de Salud y la Protección Social el proyecto es devuelto por el Ministerio de Salud para realizar ajustes de acuerdo a lista de chequeo; la Secretaria de Salud y conjunto con el hospital trabajan en los ajustes del proyecto y recopilación de documentos solicitados.
</t>
    </r>
    <r>
      <rPr>
        <b/>
        <sz val="9"/>
        <color indexed="8"/>
        <rFont val="Calibri"/>
        <family val="2"/>
      </rPr>
      <t xml:space="preserve">Adecuación y dotación de la central de esterilización del Hospital Simón Bolívar
</t>
    </r>
    <r>
      <rPr>
        <sz val="9"/>
        <color indexed="8"/>
        <rFont val="Calibri"/>
        <family val="2"/>
      </rPr>
      <t xml:space="preserve">
La última semana del mes de julio se instalaron y se pusieron en marcha los equipos adquiridos para la central de esterilización mediante convenio 2590 de 2012.
</t>
    </r>
    <r>
      <rPr>
        <b/>
        <sz val="9"/>
        <color indexed="8"/>
        <rFont val="Calibri"/>
        <family val="2"/>
      </rPr>
      <t xml:space="preserve">Adquisición de dotación para el servicio de sala de partos1 del Hospital Simón Bolívar
</t>
    </r>
    <r>
      <rPr>
        <sz val="9"/>
        <color indexed="8"/>
        <rFont val="Calibri"/>
        <family val="2"/>
      </rPr>
      <t xml:space="preserve">
El hospital cuenta con toda la dotación contratada, se envía memorando a la  ESE solicitando información contractual, técnica, actas de recibo a satisfacción  y entradas de almacén  para realizar la visita y verificación de la dotación  adquirida.
</t>
    </r>
    <r>
      <rPr>
        <b/>
        <sz val="9"/>
        <color indexed="8"/>
        <rFont val="Calibri"/>
        <family val="2"/>
      </rPr>
      <t xml:space="preserve">Remodelación, ampliación y dotación del servicio de neonatos del Hospital Simón Bolívar
</t>
    </r>
    <r>
      <rPr>
        <sz val="9"/>
        <color indexed="8"/>
        <rFont val="Calibri"/>
        <family val="2"/>
      </rPr>
      <t xml:space="preserve">
El hospital cuenta con toda la dotación contratada, se envía memorando a la ESE solicitando información contractual técnica, actas de recibo a satisfacción y entradas de almacén para realizar la visita y verificación de la dotación adquirida mediante convenio 2580-2012.
</t>
    </r>
    <r>
      <rPr>
        <b/>
        <sz val="9"/>
        <color indexed="8"/>
        <rFont val="Calibri"/>
        <family val="2"/>
      </rPr>
      <t xml:space="preserve">Adquisición de dotación para reposición de los servicios de: imágenes diagnósticas, uci e intermedio adulto y pediátrico, nefrología, uci coronaria, cirugías: cardiovascular, implantes, trasplantes de órganos y tejidos, ortopédica y neurológica. Hospital Simón Bolívar.
</t>
    </r>
    <r>
      <rPr>
        <sz val="9"/>
        <color indexed="8"/>
        <rFont val="Calibri"/>
        <family val="2"/>
      </rPr>
      <t xml:space="preserve">
El 04-06-2015 se radica con número 201542300957882 del Ministerio de Salud y la Protección Social el proyecto de inversión "Adquisición de dotación para reposición de los servicios de: imágenes diagnósticas, UCI e intermedio adulto y pediátrico, nefrología UCI coronaria, cirugías: cardiovascular, implantes, trasplantes de órganos y tejidos, ortopédica y Neurológica"  para solicitud de concepto de vialidad por parte de esa entidad para poder ejecutar el proyecto, el proyecto fue devuelto por el Ministerio de Salud el 14-07-2015 mediante radicado MSPS 201523101205971 , se trabaja en los ajustes entre el Hospital y la Secretaria Distrital de Salud, según lista de chequeo.
</t>
    </r>
    <r>
      <rPr>
        <b/>
        <sz val="9"/>
        <color indexed="8"/>
        <rFont val="Calibri"/>
        <family val="2"/>
      </rPr>
      <t xml:space="preserve">Remodelación, ampliación y dotación del servicio de urgencias del Hospital Simón Bolívar
</t>
    </r>
    <r>
      <rPr>
        <sz val="9"/>
        <color indexed="8"/>
        <rFont val="Calibri"/>
        <family val="2"/>
      </rPr>
      <t xml:space="preserve">
La ESE ya cuenta con todos los equipos, está pendiente la instalación y puesta en marcha de alguna de esta dotación, instalación que se realizará una vez se culmine la obra que está programada para el 19 de agosto de 2015, asimismo se envía memorando al hospital solicitando documentación pertinente, para la verificación del proceso contractual.
</t>
    </r>
    <r>
      <rPr>
        <b/>
        <sz val="9"/>
        <color indexed="8"/>
        <rFont val="Calibri"/>
        <family val="2"/>
      </rPr>
      <t xml:space="preserve">Remodelación y dotación del servicio de salas de cirugía del hospital Simón Bolívar E.S.E
</t>
    </r>
    <r>
      <rPr>
        <sz val="9"/>
        <color indexed="8"/>
        <rFont val="Calibri"/>
        <family val="2"/>
      </rPr>
      <t xml:space="preserve">
El 04-06-2015 se radica con número 201542300957712 del Ministerio de Salud y la Protección Social el proyecto de inversión "Remodelación y dotación del Servicios de Salas de Cirugía del Hospital Simón Bolívar" para solicitud de concepto de vialidad por parte de esa entidad para poder ejecutar el proyecto, el proyecto fue devuelto por el Ministerio de Salud el 14-07-2015 mediante radicado MSPS 201523101203211 , se trabaja en los ajustes entre el Hospital y la Secretaria Distrital de Salud, según lista de chequeo.
</t>
    </r>
    <r>
      <rPr>
        <b/>
        <sz val="9"/>
        <color indexed="8"/>
        <rFont val="Calibri"/>
        <family val="2"/>
      </rPr>
      <t xml:space="preserve">Adquisición de dotación hospitalaria para el servicio farmacéutico (central de mezclas) del Hospital De Suba II Nivel
</t>
    </r>
    <r>
      <rPr>
        <sz val="9"/>
        <color indexed="8"/>
        <rFont val="Calibri"/>
        <family val="2"/>
      </rPr>
      <t xml:space="preserve">
El 24-07-2015 la subdirección de contratación notifico al hospital de Suba sobre la necesidad de ajustar la garantía de cumplimiento para poder cumplir con los requisitos de perfeccionamiento del convenio, el 31 de 07-2015 desde la Dirección de Infraestructura reitera la solicitud al Hospital de Suba.
</t>
    </r>
    <r>
      <rPr>
        <b/>
        <sz val="9"/>
        <color indexed="8"/>
        <rFont val="Calibri"/>
        <family val="2"/>
      </rPr>
      <t xml:space="preserve">Adquisición y reposición de dotación de control especial para los servicios del hospital Tunjuelito II Nivel E.S.E.
</t>
    </r>
    <r>
      <rPr>
        <sz val="9"/>
        <color indexed="8"/>
        <rFont val="Calibri"/>
        <family val="2"/>
      </rPr>
      <t xml:space="preserve">
El Hospital Tunjuelito presenta proyecto de inversión "Adquisición y Reposición de  Dotación de Control Especial para los Servicios del Hospital  Tunjuelito II Nivel ESE" con radicado 2015 ER  16138 del  27-02-2015, se encuentra en evaluación por parte de la Secretaria Distrital de Salud, cuenta con concepto de recomendación de ajustes en el componente metodológico, Se emite concepto favorable en el componente de dotación, se remite a la Dirección de Planeación Sectorial el 29-05-2015 con radicado 2015IE15300.
La Secretaria Distrital de Salud entrego mediante radicado 201542300991602 del 10-06-2015 el proyecto de inversión "Adquisición y Reposición de Dotación de Control Especial para los Servicios del Hospital Tunjuelito II Nivel ESE" para concepto técnico del Ministerio de Salud y la Protección Social. El proyecto fue devuelto por el Ministerio de Salud el 15-07-2015 mediante radicado MSPS 201523101211751, se trabaja en los ajustes entre el Hospital y la Secretaria Distrital de Salud, según lista de chequeo.
</t>
    </r>
    <r>
      <rPr>
        <b/>
        <sz val="9"/>
        <color indexed="8"/>
        <rFont val="Calibri"/>
        <family val="2"/>
      </rPr>
      <t xml:space="preserve">Adquisición del equipo de Rx, Visiometro y espirómetro para el hospital de Usaquén I Nivel ESE
</t>
    </r>
    <r>
      <rPr>
        <sz val="9"/>
        <color indexed="8"/>
        <rFont val="Calibri"/>
        <family val="2"/>
      </rPr>
      <t xml:space="preserve">
El 19-03-2015 el Hospital Usaquén entrega proyecto de inversión "Adquisición del equipo de Rayos X, Visiometro y Espirómetro para el Hospital de Usaquén I Nivel ESE." mediante radicado 2015ER22747, se encuentra en evaluación por parte de la Secretaria Distrital de Salud, cuenta con concepto favorable en el componente metodológico, de oferta y demanda, se emite concepto favorable en el componente de dotación, se remite a la Dirección de Planeación Sectorial el 29-05-2015 con radicado 2015IE15307. Se espera la adquisición de esta dotación a través de la compra que realizaría la Secretaria Distrital de Salud por subasta inversa, se estima publicar la apertura del proceso en el mes de agosto de 2015. Se solicitan cotizaciones a los proveedores para construir el estudio de mercado del proceso.
</t>
    </r>
    <r>
      <rPr>
        <b/>
        <sz val="9"/>
        <color indexed="8"/>
        <rFont val="Calibri"/>
        <family val="2"/>
      </rPr>
      <t xml:space="preserve">Suministro e instalación de dotación hospitalaria para el reemplazo de equipos e instrumental para las sedes hospitalarias de la red pública del distrito capital- tercerizados
</t>
    </r>
    <r>
      <rPr>
        <sz val="9"/>
        <color indexed="8"/>
        <rFont val="Calibri"/>
        <family val="2"/>
      </rPr>
      <t xml:space="preserve">
Los días 01 y 02 de julio de 2015 se realizan reuniones con los contratistas, los 22 hospitales de la Red Pública y la Secretaria Distrital de Salud para adelantar el proceso de entrega e instalación de equipos biomédicos del proceso SASI 007 de 2014 Equipos de No Control Especial.
Contratistas: Quirurgil S.A, Jomedical S.A, Hospimedics S.A, Técnica Electromedica S.A y Los Pinos S.A. 
El 07-07-2015 se solicita a la Subdirección de Contratación concepto para compra de la dotación no adjudicada mediante proceso FFDS-SASI-007-2014 se recibe respuesta el 22-07-2015 con radicado 2015IE20533.
El día 17 de julio de 2015 se remite acta de inicio del contrato 1070 de 2015 suscrito con Hospimedics S.A a la Subdirección Jurídica y de contratación. El día 21 de julio de 2015 Se realiza visita a las instalaciones de Hospimedics S.A. con el fin de verificar los Ecografos, Ecocardiografos, Banda Prueba de esfuerzo y Banda Caminadora.
Se están realizando las entregas de la dotación Biomédica a los 22 Hospitales adscritos a la Red pública del distrito de los proveedores ganadores en el proceso FFDS-SASI-007-2014. Los proveedores Hospimedics, Tecnica Electromedica ya han entregado los equipos a los Hospitales asignados y el Proveedor los Pinos ha estado haciendo entregas parciales a los Hospitales asignados. Están pendientes los proveedores Quirurgil y Jomedical por empezar a realizar las entregas de los equipos, los cuales están planeadas para el mes de agosto para el caso de Quirurgil y a principios de la semana de septiembre para el caso del proveedor Jomedical
Se realiza verificación de los equipos adjudicados con su respectiva documentación a entregar a cada una de las ESE en las instalaciones de los proveedores de Hospimedics y Tecnica Electromedica.
El 07-07-2015 mediante radicado 2015EE45516 se solicita a los hospitales la asignación de profesionales para el acompañamiento del proceso de adquisición de la dotación biomédica que se va a realizar desde el FFDS-SDS en la vigencia 2015 y se cita a reunión para los días 08, 09 y 10 de julio de 2015.
Adecuación y dotación de la central de mezclas de medicamentos del Hospital El Tunal para la red del Sur (Componente dotación)
La ESE actualmente se encuentra en la realización de los estudios previos para la contratación de la obra y la interventoría.
El 08-07-2015 con radicado 2015ER52073 el Hospital El Tunal entrega el plan de trabajo y cronograma convenio 1286-2015
El hospital tiene pendiente la entrega de la garantía de cumplimiento ajustada en el objeto del convenio. Para la legalización del convenio y poder dar inicio a la ejecución, se solicitó al hospital el 22 de julio de 2015 y se reiteró el 30 de julio de 2015.
Suministro dotación hospitalaria para el mejoramiento de los servicios de salud oral en las ESE del Distrito Capital
Del contrato 1176-2015 con la Unión Temporal Orbimedic se adelantaron las siguientes acciones:
• Se realizó visitas de pre instalaciones a las 18 E.S.E. (68 sedes) entre 30 de junio y el 17 de julio de 2015.
• Entre la semana del 21 al 24 de julio se realiza la entrega del informe con los requerimientos de pre instalaciones de los equipos: Unidad Odontológica – Autoclave – Compresores a las 18 ESE. 
• Se realiza mesa de trabajo con el proveedor el 24 de Julio de 2015 en la SDS: Se coordina la entrega de la dotación que no requiere instalación (instrumental y demás equipos) para iniciarla el 18 de agosto de 2014, la cual debe venir con una carpeta con toda la documentación técnica de soporte.) Se le solicita al proveedor enviar la remisión valorizada con 5 días de antelación, para realizar el ingreso en el almacén de la SDS.
Del contrato 1117-2015 con Oral Pluss Dental
• Se realiza mesa de trabajo con el proveedor el 27 de julio de 2015 en la SDS: Se coordina la entrega del instrumental para iniciarla el 18 de agosto de 2014, la cual debe venir con una carpeta con toda la documentación técnica de soporte). Se le solicita al proveedor enviar la remisión valorizada con 5 días de antelación, para realizar el ingreso en el almacén de la SDS
</t>
    </r>
  </si>
  <si>
    <r>
      <rPr>
        <b/>
        <sz val="9"/>
        <color indexed="8"/>
        <rFont val="Calibri"/>
        <family val="2"/>
      </rPr>
      <t xml:space="preserve">Dotación tecnológica para los servicios de mediana y alta complejidad del Hospital Engativá II Nivel ESE en el marco del Sistema Obligatorio de Garantía De Calidad Fase I
</t>
    </r>
    <r>
      <rPr>
        <sz val="9"/>
        <color indexed="8"/>
        <rFont val="Calibri"/>
        <family val="2"/>
      </rPr>
      <t xml:space="preserve">
El 19-02-2015 Se inauguró la Unidad de Cuidados Intensivos Adultos del Hospital Engativá. La nueva UCI Adultos cuenta con:
•        10 camas hospitalarias eléctricas
•        Equipos de última tecnología como ventiladores y monitores de presión invasiva, fijos y de transporte, con su respectiva central de monitoreo.
•        Desfibriladores, entre otros equipos.
Con este nuevo servicio, la institución atenderá pacientes que se encuentren en estado crítico de salud, con afectación en su pronóstico vital; la demanda estimada en la Unidad de Cuidados Intensivos será de aproximadamente 700 pacientes adultos al año.
</t>
    </r>
    <r>
      <rPr>
        <b/>
        <sz val="9"/>
        <color indexed="8"/>
        <rFont val="Calibri"/>
        <family val="2"/>
      </rPr>
      <t xml:space="preserve">Adquisición de tecnología biomédica para el fortalecimiento de la atención en el servicio de ginecobstetricia del Hospital Fontibón ESE
</t>
    </r>
    <r>
      <rPr>
        <sz val="9"/>
        <color indexed="8"/>
        <rFont val="Calibri"/>
        <family val="2"/>
      </rPr>
      <t xml:space="preserve">
Equipos para el servicio de Ginecobstetricia instalados y funcionando a partir del 02-02-2015:
- Doppler.
-Monitor fetal.
- Aspirador.
- Balanza pesa bebé.
- Laringoscopio.
- Torre de laparoscopia con su instrumental.
- 8 monitores de signos vitales.
-1 camilla ginecológica.
-1 máquina de anestesia con monitor multiparamétrico.
- Lámpara de calor radiante y ecógrafo.
</t>
    </r>
    <r>
      <rPr>
        <b/>
        <sz val="9"/>
        <color indexed="8"/>
        <rFont val="Calibri"/>
        <family val="2"/>
      </rPr>
      <t xml:space="preserve">Adquisición y reposición de equipos biomédicos Hospital Meissen
</t>
    </r>
    <r>
      <rPr>
        <sz val="9"/>
        <color indexed="8"/>
        <rFont val="Calibri"/>
        <family val="2"/>
      </rPr>
      <t xml:space="preserve">
Se adquirieron y pusieron en funcionamiento los equipos a partir de marzo de 2015: *Ecógrafo digital a m&amp;d
*Ventilador pediátrico a Hospitecnica
*Ventilador neonatal a Equitronic
*Ventilador neonatal convencional de alta frecuencia a Equitrinic
*Monitores de signos vitales invasivos a M&amp;D
*Monitores de signos vitales neonatal a Biosistemas
*Incubadora cerrada doble pared a Draguer
*Incubadora cerrada doble pared con servohumedad a Draguer
</t>
    </r>
    <r>
      <rPr>
        <b/>
        <sz val="9"/>
        <color indexed="8"/>
        <rFont val="Calibri"/>
        <family val="2"/>
      </rPr>
      <t xml:space="preserve">Dotación equipos RX, esterilización, medicina interna e imagenología Hospital Bosa
</t>
    </r>
    <r>
      <rPr>
        <sz val="9"/>
        <color indexed="8"/>
        <rFont val="Calibri"/>
        <family val="2"/>
      </rPr>
      <t xml:space="preserve">
Se adquirio la dotación contemplada en el proyecto de reposición de tecnología biomédica a partir del 10-04-2015.
Los equipos:1 Esterilizador, 1 Equipo De Rayos X Convencional Fijo, 1 Digitalizador De Imágenes, 1 Desfibrilador, 1 Desfibrilador con Marcapaso y 1 Ecógrafo, se encuentran instalados y en funcionamiento.
</t>
    </r>
    <r>
      <rPr>
        <b/>
        <sz val="9"/>
        <color indexed="8"/>
        <rFont val="Calibri"/>
        <family val="2"/>
      </rPr>
      <t xml:space="preserve">Fortalecimiento de la prestación de servicios de salud en el hospital la victoria
</t>
    </r>
    <r>
      <rPr>
        <sz val="9"/>
        <color indexed="8"/>
        <rFont val="Calibri"/>
        <family val="2"/>
      </rPr>
      <t xml:space="preserve">
Mediante convenio 2569-2012 suscrito entre el FFDS y El Hospital La Victoria se adquirió planta eléctrica por $258.178.198 y equipo de Rx (con sistema de digitalización visualización y almacenamiento de PACS). 
El 05-05-2015 se realiza visita de verificación de la adquisición, instalación y puesta en funcionamiento del equipo de RX, sistema de digitalización de imágenes y planta eléctrica.
</t>
    </r>
    <r>
      <rPr>
        <b/>
        <sz val="9"/>
        <color indexed="8"/>
        <rFont val="Calibri"/>
        <family val="2"/>
      </rPr>
      <t xml:space="preserve">Adquisición de dotación para el servicio de sala de partos 1 del Hospital Simón Bolívar
</t>
    </r>
    <r>
      <rPr>
        <sz val="9"/>
        <color indexed="8"/>
        <rFont val="Calibri"/>
        <family val="2"/>
      </rPr>
      <t xml:space="preserve">Mediante convenio 2139-2012 suscrito entre el FFDS y el Hospital Simón Bolívar se adquirieron los siguientes equipos:
Contrato 1715-2014 con Equitronic SA: mesa quirúrgica con estribos
Contrato 1868-2014 con Biosistemas Ingeniería Medica: ventilador de trasporte adulto pediátrico y neonatal
Contrato 1869-2014 con Amarey Nova Medica: desfibrilador con marcapasos
Contrato 1870-2014 con Kaika: colposcopio carl zeiss
Contrato 1881 de 2014 con Intelnet Medical SAS: monitor fetal doopler
Contrato 1882 de 2014 con Stryker Colombia: cama electromecánica, camilla de transporte
Contrato 1885 de 2014 con Biosistemas Ingeniería Medica: escalerilla de dos peldaños, mesa de curaciones plato en acero inoxidable, mesa de mayo con cuatro ruedas, atril con base en acero inoxidable, mesas riñoneras, carro de paro, silla de ruedas, camilla ginecológica
Contrato 1886 de 2014 con Técnica Electromedica SA: reanimador, aspirador neonatal, laringoscopio, fonendoscopio, abu neonatal, bascula para bebe
Contrato 1894 de 2014 con Tecnica Electromedica SA: monitores de signos vitales multiparametros touch
Contrato 1893 de 2014 con Biosistemas Ingeniería Medica: lámpara cuello de cisne
Contrato 1895 de 2014 con Pharmeuropea de Colombia: electrobisturi con carro valleylab
Contrato 1896 de 2014 con LM Instruments SA: aniotomo, cureta de mola 12mmx28cm, cureta de mola 10mmx28cm, cureta de mola 21mmx28cm, equipo de parto, equipo revisión canal de parto
Contrato 1897 de 2014 con Amarey Nova Medical: monitor de signos vitales, equipo de capnografia
Contrato 1910 de 2014 con Biosistemas Ingeniería Medica SAS: aspirador portátil thomas
Contrato 1898 de 2014 con Proyec Formas Ltda: silla interlocutora, vitrina, escritorio o puesto en l, escritorio o puesto de trabajo rectal, silla plástica para acompañante
Contrato 1884 de 2014 con Quirúrgicos LTDA: juego de espátulas de Velasco, juego de instrumental, equipo de legrado
</t>
    </r>
    <r>
      <rPr>
        <b/>
        <sz val="9"/>
        <color indexed="8"/>
        <rFont val="Calibri"/>
        <family val="2"/>
      </rPr>
      <t xml:space="preserve">Remodelación, ampliación y dotación del servicio de neonatos del Hospital Simón Bolívar
</t>
    </r>
    <r>
      <rPr>
        <sz val="9"/>
        <color indexed="8"/>
        <rFont val="Calibri"/>
        <family val="2"/>
      </rPr>
      <t xml:space="preserve">Mediante convenio 2580-2012 suscrito entre el FFDS y el Hospital Simón Bolívar se adquirieron los siguientes equipos:
Contrato 1718-2014 con Lm Instruments: lampara de fototerapia, incubadora abierta, cunas acrílicas neonatales, fonendos neonatales
Contrato 1899-2014 con Hospimedics: incubadoras con humidificador
Orden de compra 1883-2014 Biosistemas Ingeniería Medica: blender mezcladores de oxigeno
Contrato 1812-2014 con Hospimedics: incubadora doble pared servocontrolada
Orden 1810-2014 Chaher S.A.S: reguladores de vacío de pared, flujometros sencillos de escala
Orden 1802-2014 Tecnica Elctromedica: resucitador infantil
Contrato 1722-2014  Gbarco: monitor signos vitales con monitoria invasiva, monitor de signos vitales básico, pulsoximetros neonatales
Contrato 1720-2014 Técnica Electromedica: incubadora doble de pared con humidificador
Contrato 1719-2014  Draguer: ventilador convencional sincronizado
Contrato 1817-2014  Draguer: ventilador alta frecuencia
</t>
    </r>
    <r>
      <rPr>
        <b/>
        <sz val="9"/>
        <color indexed="8"/>
        <rFont val="Calibri"/>
        <family val="2"/>
      </rPr>
      <t>Adecuación y dotación de la central de esterilización del Hospital Simón Bolívar</t>
    </r>
    <r>
      <rPr>
        <sz val="9"/>
        <color indexed="8"/>
        <rFont val="Calibri"/>
        <family val="2"/>
      </rPr>
      <t xml:space="preserve">
Mediante convenio 2590-2012 suscrito entre el FFDS y el Hospital Simón Bolívar se adquirieron los siguientes equipos:
1 Autoclave (540-580) Litros, 1 Autoclave (300-430) Litros, 1 lavadora - termo – desinfectora, 3 mesa de acero inoxidable con ruedas, 3 mesa de acero inoxidable con ruedas, 4 Estante en acero inoxidable de 5 niveles y ruedas, 8 Estante en acero inoxidable de 5 niveles, 1 Locker de 6 puestos, 10 sillas secretariales o butaco, neumática, sin brazos, 2 archivadores de 4 gavetas y 1 escritorio en L.
</t>
    </r>
    <r>
      <rPr>
        <b/>
        <sz val="9"/>
        <color indexed="8"/>
        <rFont val="Calibri"/>
        <family val="2"/>
      </rPr>
      <t xml:space="preserve">Reposición y adquisición de equipos biomédicos para radiología en el Hospital San Blas ESE
</t>
    </r>
    <r>
      <rPr>
        <sz val="9"/>
        <color indexed="8"/>
        <rFont val="Calibri"/>
        <family val="2"/>
      </rPr>
      <t xml:space="preserve">
Mediante convenio 2140-2012 suscrito entre el Fondo Financiero Distrital de Sañud y el Hospital San Blas por $480.000.000, se adquirieron los equipos: RX convencional,  RX portátil y equipo Digitalizador de imágenes;  se ponen en funcionamiento a partir del 27-07-2015.</t>
    </r>
  </si>
  <si>
    <t xml:space="preserve">4.Número de obras nuevas de infraestructura en salud [equipamientos nuevos para la ciudad en proceso]
</t>
  </si>
  <si>
    <r>
      <rPr>
        <b/>
        <sz val="9"/>
        <color indexed="8"/>
        <rFont val="Calibri"/>
        <family val="2"/>
      </rPr>
      <t xml:space="preserve">Obras nuevas de infraestructura en salud [equipamientos nuevos para la ciudad en proceso]
Construcción y dotación del Hospital Bosa II Nivel E.S.E.
</t>
    </r>
    <r>
      <rPr>
        <sz val="9"/>
        <color indexed="8"/>
        <rFont val="Calibri"/>
        <family val="2"/>
      </rPr>
      <t xml:space="preserve">
El 10-07-2015 con radicado 2015ER51907 se recibe de la Secretaria Distrital de Planeación respuesta a la Consulta preliminar del plan de implantación para el Hospital Bosa II Nivel escala metropolitana y con radicado 2015ER51905 Solicitud de concepto actualización de consulta preliminar plan de implantación Hospital Bosa.
Se realizó revisión del proyecto de pliegos entregados por la ESE mediante reunión del 25 de junio de 2015, se envió el documento digital con control de cambios y observaciones respectivas. El mismo fue enviado mediante correo electrónico el 15 de julio de 2015. Se solicitó actualizar el cronograma de ejecución para el convenio N° 1116 de 2009.
Respondiendo a la solicitud realizada por la ESE en cuanto al documento aprobatorio del área registrada en el Programa Medico Arquitectónico, con el fin de realizar entrega del mismo como insumo en la contratación de estudios y diseño para la nueva sede del Hospital, la Dirección de Infraestructura y Tecnología envío oficio el 21 de julio de 2015 a la ESE con radicado 2015EE49415.
El 17-07-2015 mediante radicado 2015EE49247 se solicita al Hospital el resumen de la ejecución del convenio 1116-2009.
El 21-07-2015 mediante radicado 2015IE20471 se emite concepto favorable en el componente de infraestructura al proyecto de inversión "Construcción y Dotación del Hospital de Bosa II Nivel" 
Se remite a la oficina asesora de la SDS y a la Subdirección de Contratación para conocimiento y fines pertinentes copia el oficio con radicado N° 2015ER47688 del 22 de Junio de 2015, en relación al recurso de reposición realizado por la empresa GYG Construcciones S.A.S. contra resolución N°047 de 2015 emitida por el Hospital de Bosa en virtud del contrato N°054 de 2011.
Se radica los documentos de solicitud de prórroga el día 31 de julio de 2015 mediante radicado N°2015IE21431 por parte de la Dirección de Infraestructura y tecnología, teniendo en cuenta que el Convenio vence el 31 de agosto de 2015.
</t>
    </r>
    <r>
      <rPr>
        <b/>
        <sz val="9"/>
        <color indexed="8"/>
        <rFont val="Calibri"/>
        <family val="2"/>
      </rPr>
      <t xml:space="preserve">Construcción y dotación Centro de Habilitación y Rehabilitación La Mexicana
</t>
    </r>
    <r>
      <rPr>
        <sz val="9"/>
        <color indexed="8"/>
        <rFont val="Calibri"/>
        <family val="2"/>
      </rPr>
      <t xml:space="preserve">
Se solicitó al Hospital Del Sur realizar los ajustes a los diseños y presupuesto del Proyecto para el 2015, para completar los documentos para radicar el proyecto en la Curaduría Urbana para solicitar la Licencia de Construcción.
El 30-07-2015 el Hospital Del Sur entrega solicitud de adición del convenio 1258-2011 por 870.063.000
Mediante radicado 2015IE21352 del 30-07-2015 se solicita al área del presupuesto la Disponibilidad Presupuestal para la adición solicitada por el Hospital Del Sur.
</t>
    </r>
    <r>
      <rPr>
        <b/>
        <sz val="9"/>
        <color indexed="8"/>
        <rFont val="Calibri"/>
        <family val="2"/>
      </rPr>
      <t xml:space="preserve">Construcción, dotación y puesta en funcionamiento del Cami Diana Turbay- obra nueva reposición
</t>
    </r>
    <r>
      <rPr>
        <sz val="9"/>
        <color indexed="8"/>
        <rFont val="Calibri"/>
        <family val="2"/>
      </rPr>
      <t xml:space="preserve">
El 06-07-2015 se suscribe adición No. 3 del convenio 0911-2005 por $25.788.000 para la actualización de los estudios y diseños.
Se hace la actualización del proyecto de inversión incluyendo los $25.788.000 que se solicitaron para la adición. Posteriormente se hace la inscripción en el banco de programas y proyectos de la Secretaria de Salud y se emiten los conceptos necesarios para que se hagan los desembolsos de la adición al Hospital Rafael Uribe Uribe. Se emiten conceptos de viabilidad técnica por parte de la Dirección de Infraestructura y Tecnología
Avance en el proceso precontractual. Se publican los pre-pliegos para la contratación de la obra el día 06 de julio y a su vez las observaciones al proceso se responden el día 23 de julio de 2015. Se realizan reuniones con la comunidad en las cuales se les muestran los avances en el proceso de la obra del CAMI.
Proyecto de inversión se inscribe en banco de programas y proyectos de la Secretaria Distrital de Salud para ser enviado a la Secretaria de Hacienda para que viabilicen el desembolso para la contratación de los estudios de suelos. El Hospital convoca asamblea para aprobar contratación de nuevos estudios de suelos.
</t>
    </r>
    <r>
      <rPr>
        <b/>
        <sz val="9"/>
        <color indexed="8"/>
        <rFont val="Calibri"/>
        <family val="2"/>
      </rPr>
      <t xml:space="preserve">Construcción, dotación y puesta en funcionamiento de la sede de salud pública, promoción y prevención, sede administrativa y archivo central de la ESE San Cristobal.
</t>
    </r>
    <r>
      <rPr>
        <sz val="9"/>
        <color indexed="8"/>
        <rFont val="Calibri"/>
        <family val="2"/>
      </rPr>
      <t xml:space="preserve">
El 02-07-2015 mediante radicado 2015ER49187 el Hospital San Cristóbal remite a la Secretaria de Salud brochure del proyecto "Construcción y Dotación de la Sede de Salud Pública Promoción y Prevención, Sede Administrativa y Archivo Central de la ESE San Cristóbal"
</t>
    </r>
    <r>
      <rPr>
        <b/>
        <sz val="9"/>
        <color indexed="8"/>
        <rFont val="Calibri"/>
        <family val="2"/>
      </rPr>
      <t xml:space="preserve">Reposición de infraestructura y dotación para la nueva torre del Hospital Simón Bolívar
</t>
    </r>
    <r>
      <rPr>
        <sz val="9"/>
        <color indexed="8"/>
        <rFont val="Calibri"/>
        <family val="2"/>
      </rPr>
      <t xml:space="preserve">
El 06-07-2015 mediante radicados 2015EE45262 y 2015EE45263 se informa al Hospital que se está adelantando la consecución de recursos para adelantar la contratación del Plan de Regularización y Manejo del Hospital con el fin de continuar el proceso posterior a la estructuración del estudio de prefactibilidad entregado por la firma WHITE y financiado por Nordic Bank.
</t>
    </r>
    <r>
      <rPr>
        <b/>
        <sz val="9"/>
        <color indexed="8"/>
        <rFont val="Calibri"/>
        <family val="2"/>
      </rPr>
      <t xml:space="preserve">Reordenamiento medico arquitectónico del hospital El Tunal E.S.E. III nivel. Ampliación de las unidades de cuidados críticos y urgencias y construcción de la torre de cuidados críticos
</t>
    </r>
    <r>
      <rPr>
        <sz val="9"/>
        <color indexed="8"/>
        <rFont val="Calibri"/>
        <family val="2"/>
      </rPr>
      <t xml:space="preserve">
Actualmente se está determinando por parte de la Dirección de Infraestructura y tecnología la actualización del Plan de Regularización y Manejo (PRM) para el Hospital el Tunal III Nivel Atencion ESE.
Una vez actualizado el PRM se procederá a la actualización de los diseños y estudios técnicos faltantes.
El 30-06-2015 con radicado 2015IE18541 se recibe proyecto de inversión "Reordenamiento medico arquitectónico del Hospital El Tunal, ampliaciones de las Unidades de Cuidados Críticos y Urgencias y Construcción de la Torre de Cuidados Críticos" para evaluación del componente de infraestructura, continua en proceso de evaluación.
El 06-07-2015 mediante radicado 2015IE19040 se solicita al área de Contabilidad el estado de cuenta del convenio 0852-2007 para proceder con el trámite de liquidación del convenio. Se recibe estado de cuenta el 15-07-2015 con radicado 2015IE19800.
</t>
    </r>
    <r>
      <rPr>
        <b/>
        <sz val="9"/>
        <color indexed="8"/>
        <rFont val="Calibri"/>
        <family val="2"/>
      </rPr>
      <t xml:space="preserve">Construcción y dotación del nuevo hospital de Tunjuelito II Nivel 
</t>
    </r>
    <r>
      <rPr>
        <sz val="9"/>
        <color indexed="8"/>
        <rFont val="Calibri"/>
        <family val="2"/>
      </rPr>
      <t xml:space="preserve">
Se ajustaron los estudios del sector como los estudios previos para el proceso de mínima cuantía que se adelanta en coordinación con la dirección de contratación para la publicación y posterior contracción de la elaboración de los avalúos comerciales de los bienes inmuebles. Igualmente se ajusta nuevamente el Decreto de modificación del Decreto de Declaratoria de urgencia por observaciones remitidas por la Alcaldía mayor, las cuales una vez ajustadas se remite al despacho para firma del Secretario.    
El 16-07-2015 mediante radicado 2015IE20187 se remite documentos soporte para la elaboración de los avalúos comerciales
El 16-07-2015 mediante radicado 2015EE48930 se reitera la solicitud realizada mediante radicados 2015EE24807 del 09-04-2015, 2015EE29883 del 04-05-2015 respecto a la entrega de la documentación para la liquidación del convenio 2190-2012.
</t>
    </r>
    <r>
      <rPr>
        <b/>
        <sz val="9"/>
        <color indexed="8"/>
        <rFont val="Calibri"/>
        <family val="2"/>
      </rPr>
      <t xml:space="preserve">Construcción y dotación hospital de Usme II nivel
</t>
    </r>
    <r>
      <rPr>
        <sz val="9"/>
        <color indexed="8"/>
        <rFont val="Calibri"/>
        <family val="2"/>
      </rPr>
      <t xml:space="preserve">
Se continua con los ajustes requeridos por el Ministerio de Salud y La Protección Social al proyecto de inversión "Construcción y Dotación Hospital de Usme II Nivel" para remitir nuevamente para concepto técnico de viabilidad. Una vez se obtenga la viabilidad se podrá continuar con la elaboración de los diseños.
El 05-06-2015 se recibe en la Dirección de Infraestructura y Tecnología el radicado 2015ER43388 mediante el cual el Hospital Usme solicita prórroga y adición al convenio 0794-2007 con el fin de financiar la totalidad de la obra para la Construcción del nuevo Hospital de Usme II Nivel, alcance del 19-06-2015 con radicado 2015ER46988
</t>
    </r>
    <r>
      <rPr>
        <b/>
        <sz val="9"/>
        <color indexed="8"/>
        <rFont val="Calibri"/>
        <family val="2"/>
      </rPr>
      <t xml:space="preserve">Construcción, reubicación y dotación Cami Manuela Beltrán.
</t>
    </r>
    <r>
      <rPr>
        <sz val="9"/>
        <color indexed="8"/>
        <rFont val="Calibri"/>
        <family val="2"/>
      </rPr>
      <t xml:space="preserve">
El 15-05-2015 mediante radicado 2015 ER 38261 el Hospital Vista Hermosa entrega proyecto de inversión "Construcción, Reubicación y Dotación CAMI Manuela Beltran " para evaluación por parte de la Secretaria Distrital de Salud, se emite concepto favorable del componente metodológico, el 01 de junio de 2015 se emite concepto del componente metodológico y continua en la Dirección de Provisión de Servicios para evaluación del componente de oferta y demanda.
El 15-07-2015 con radicado 2015ER54064 se recibe de parte del Hospital Vista Hermosa el informe final de ejecución del convenio 0855-2007 para continuar el trámite de liquidación del mismo.</t>
    </r>
  </si>
  <si>
    <t xml:space="preserve">5.Número de obras nuevas de infraestructura en salud [equipamientos nuevos para la ciudad obras culminadas].
</t>
  </si>
  <si>
    <r>
      <rPr>
        <b/>
        <sz val="9"/>
        <color indexed="8"/>
        <rFont val="Calibri"/>
        <family val="2"/>
      </rPr>
      <t xml:space="preserve">Obras nuevas de infraestructura en salud [equipamientos nuevos para la ciudad obras culminadas]
Reposición CAMI chapinero
</t>
    </r>
    <r>
      <rPr>
        <sz val="9"/>
        <color indexed="8"/>
        <rFont val="Calibri"/>
        <family val="2"/>
      </rPr>
      <t xml:space="preserve">
El 06-07-2015 mediante radicado 2015EE45258 se solicita al Hospital Chapinero aclarar el cambio de especificaciones técnicas y cantidades de algunos ítems adquiridos mediante el convenio 2594-2012, lo anterior con el fin de continuar con el proceso de liquidación del mencionado convenio, se recibe respuesta por parte del Hospital  con radicados 2015ER53274 del 13-07-2015 y 2015ER57054 del 27-07-2015.
El Ing. Oscar Bernal de la SDS envía correo electrónico el 30/07/2015 al Hospital solicitando información del convenio en cuanto al componente de obra para poder proceder con la liquidación del convenio 2594-2012
</t>
    </r>
    <r>
      <rPr>
        <b/>
        <sz val="9"/>
        <color indexed="8"/>
        <rFont val="Calibri"/>
        <family val="2"/>
      </rPr>
      <t xml:space="preserve">Construcción dotación y puesta en funcionamiento de la Upa Antonio Nariño
</t>
    </r>
    <r>
      <rPr>
        <sz val="9"/>
        <color indexed="8"/>
        <rFont val="Calibri"/>
        <family val="2"/>
      </rPr>
      <t xml:space="preserve">
El 06-07-2015 mediante radicado 2015IE19019 se da alcance al radicado 2015IE507 del 13-01-2015 remitiendo a la Subdirección de Contratación la documentación ajustada por el Consorcio Ana Rosa y el proyecto de acta de liquidación del contrato 1697-2011, con radicado 2015IE21194 del 29-07-2015 la Subdirección de contratación realiza devolución de la documentación, indicando que se encuentran algunas inconsistencias o falta de certificaciones para proceder a la liquidación del mismo.
El 13-07-2015 mediante radicado 2015IE19647 se solicita a la Dirección Financiera los requisitos financieros para el proceso de contratación para la ejecución de actividades de obra para la terminación de la UPA Antonio Nariño, se recibe respuesta el 24-07-2015 con radicado 2015IE20732.
</t>
    </r>
    <r>
      <rPr>
        <b/>
        <sz val="9"/>
        <color indexed="8"/>
        <rFont val="Calibri"/>
        <family val="2"/>
      </rPr>
      <t xml:space="preserve">Construcción y dotación de la Upa Los Libertadores
</t>
    </r>
    <r>
      <rPr>
        <sz val="9"/>
        <color indexed="8"/>
        <rFont val="Calibri"/>
        <family val="2"/>
      </rPr>
      <t xml:space="preserve">
El 05-06-2015 mediante radicado 2015EE38709 se informa al Consorcio Euroestudios A&amp;C algunos considerandos del proyecto de acta de liquidación del contrato 1698-2011, el 21-07-2015 con radicado 2015ER54792 se recibe respuesta.
El 14-07-2015 mediante radicado 2015EE47457 se informa al Consorcio Euroestudios que se realizó observaciones al informe ambiental final del contrato de obra 1698-2011 y que a la fecha la Secretaria Distrital de Medio Ambiente no ha dado respuesta respecto a posible sanción o multa sobre el incumplimiento del contratista de obra de la normatividad ambiental durante la ejecución del contrato de obra.
El 17-07-2015 mediante radicado 2015EE49249 se solicita a la subdirección de control Ambiental al Sector Público el resultado del análisis y evaluación de las medidas tomadas para el cumplimiento de la normatividad ambiental vigente, teniendo en cuenta que la respuesta es fundamental para el proceso de liquidación de los contratos derivados de la ejecución de la obra UPA Los Libertadores.
El 29-07-2015 con radicado 2015IE20880 la Subdirección de contratación hace devolución del proyecto de acta de liquidación del contrato 1698-2011 remitida con radicado 2015IE16608.
El 07-07-2015 con radicado 2015IE19061 se remite a la subdirección de contratación los estudios previos, estudios de sector y documentación técnica complementaria para la contratación de la terminación de las obras de la UPA Los Libertadores, el 13-07-2015 con radicado 2015IE19514 la subdirección de contratación hace devolución de los documentos solicitando documentación faltante para adelantar contratación.
El 07-07-2015 con radicado 2015IE19071 se solicita a la Dirección Financiera los requisitos financieros para la contratación de la terminación de la UPA Los Libertadores. Se recibe respuesta el 24-07-2015 con radicado 2015IE20730.
Se elaboran estudios y documentos previos para la terminación de las obras. Se presenta ante Comité de Contratación en donde se condiciona la publicación del proyecto de pliegos a la revalidación de la licencia de construcción.
El 21-07-2015 mediante radicado 2015IE0459 se solicita Certificado de Disponibilidad Presupuestal la contratación de la terminación de las obras de la UPA Los Libertadores.
El 24-07-2015 mediante radicado 2015EE50365 se solicita al Hospital San Cristóbal la documentación para tramitar la revalidación de la licencia de construcción No. LC 12-3-0091 de 2012 para la Unidad Primaria de Atención Los Libertadores.</t>
    </r>
  </si>
  <si>
    <t>6.Número de obras de reforzamiento estructural realizadas en puntos de atención de la red adscrita a la Secretaría Distrital de Salud de Bogotá D.C. [Obras en proceso]</t>
  </si>
  <si>
    <r>
      <rPr>
        <b/>
        <sz val="9"/>
        <color indexed="8"/>
        <rFont val="Calibri"/>
        <family val="2"/>
      </rPr>
      <t xml:space="preserve">Obras de reforzamiento estructural realizadas en puntos de atención de la red adscrita a la Secretaría Distrital de Salud de Bogotá D.C. [Obras en proceso]
Ampliación, reordenamiento, reforzamiento estructural y dotación del Hospital La Victoria III Nivel ESE
</t>
    </r>
    <r>
      <rPr>
        <sz val="9"/>
        <color indexed="8"/>
        <rFont val="Calibri"/>
        <family val="2"/>
      </rPr>
      <t xml:space="preserve">
01-04-15 se realiza comité de seguimiento en el que el hospital La Victoria informa que en reunión con la Secretaría Distrital de Planeación (SDP) realizada el 30-03-15, esa entidad recomienda concertar con Secretaria de Educación y Departamento Administrativo de la Defensoría del Espacio Público (DADEP) la ocupación  que tiene el colegio la victoria en predios del hospital y concertar el desarrollo de la vía peatonal de la kra 3 A Este, con respecto a la afectación por el metrocable debe estar resuelto al momento de radicar el plan de regularización a SDP.
El Hospital La Victoria entrega actualización del proyecto de inversión "Ampliación, Reordenamiento, Reforzamiento Estructural y Dotación Hospital La Victoria." con radicado 2015 ER 22322 del 18-03-2015, continua en evaluación del componente de oferta y demanda por parte de la Dirección de Provisión de Servicios de Salud de la Secretaria Distrital de Salud.
La consultoría se encuentra elaborando el plan de regularización y Manejo, ya entrego al hospital La Victoria el diagnostico de este plan, actualmente está para revisión por parte de la Secretaria Distrital de Salud para emitir las respectivas observaciones para ajustes.
De acuerdo a respuesta de la Secretaria Distrital de Movilidad el consultor debió ajustar la implantación, se revisa nuevamente desde la SDS el Plan de Regularización y Manejo para aprobación respectiva.
</t>
    </r>
    <r>
      <rPr>
        <b/>
        <sz val="9"/>
        <color indexed="8"/>
        <rFont val="Calibri"/>
        <family val="2"/>
      </rPr>
      <t xml:space="preserve">Ampliación, reforzamiento y reordenamiento del Cami Pablo Vi Bosa
</t>
    </r>
    <r>
      <rPr>
        <sz val="9"/>
        <color indexed="8"/>
        <rFont val="Calibri"/>
        <family val="2"/>
      </rPr>
      <t xml:space="preserve">
El 12 de mayo de 2015 con radicado 201542300782442 se entrega en el Ministerio de Salud el proyecto de inversión "Ampliación, Reforzamiento y Reordenamiento del CAMI Pablo VI Bosa" para viabilidad técnica. El proyecto fue devuelto por el Ministerio de Salud para ajustes según lista de chequeo. La SDS en conjunto con el Hospital trabaja en los ajustes y recopilación de documentos solicitados.
</t>
    </r>
    <r>
      <rPr>
        <b/>
        <sz val="9"/>
        <color indexed="8"/>
        <rFont val="Calibri"/>
        <family val="2"/>
      </rPr>
      <t xml:space="preserve">Reforzamiento, reordenamiento y ampliación del hospital San Blas II Nivel ESE
</t>
    </r>
    <r>
      <rPr>
        <sz val="9"/>
        <color indexed="8"/>
        <rFont val="Calibri"/>
        <family val="2"/>
      </rPr>
      <t xml:space="preserve">
El  14-07-2015 el Hospital San Blas publica proceso de invitación a ofertar No. 006 de 2015  cuyo objeto es: "el objeto del contrato es la elaboración de estudios para la regularización y manejo - PRM: 1. Programa médico arquitectónico , 4. levantamiento topográfico, 5. incorporación ante catastro, 6. estudio de tránsito, 7. concepto ambiental y forestal, como primera fase para desarrollar el proyecto de reordenamiento, reforzamiento y ampliación de la sede ubicada en el Hospital San Blas II Nivel E.S.E., (Trasversal 5 este No. 19-50 sur) y de la Sede CAD Despertar (Calle 11 sur No. 1B-10E)"
El 24-07-2015 el Hospital publica adenda No. 1 y el 31-07-2015 adenda No. 2 en la que se modifica el cronograma quedando de la siguiente manera: Recepción de propuestas del 5 al 11 de agosto de 2015, evaluación del 12 al 14 de agosto de 2015, publicación de resultados definitivos el 21 de agosto de 2015, suscripción del contrato a partir del 22 de agosto de 2015.
El 27-07-2015 con radicado 2015IE20849 se recibe proyecto de inversión "Reforzamiento, reordenamiento y ampliación del Hospital San Bas II Nivel ESE” con concepto favorable de la Dirección de Planeación Sectorial y concepto de recomendación de ajustes por parte de la Dirección de Provisión de Servicios de Salud. Se encuentra en evaluación del componente de infraestructura.</t>
    </r>
  </si>
  <si>
    <t>7.Número de obras con reforzamiento estructural realizadas en puntos de atención de la red adscrita a la Secretaría Distrital de Salud de Bogotá D.C.[Obras en culminadas]</t>
  </si>
  <si>
    <r>
      <rPr>
        <b/>
        <sz val="9"/>
        <color indexed="8"/>
        <rFont val="Calibri"/>
        <family val="2"/>
      </rPr>
      <t xml:space="preserve">Obras de reforzamiento estructural realizadas en puntos de atención de la red adscrita a la Secretaría Distrital de Salud de Bogotá D.C. [Obras culminadas]
Terminación de obra física y dotación del Cami Ferias del Hospital Engativá II Nivel ESE
</t>
    </r>
    <r>
      <rPr>
        <sz val="9"/>
        <color indexed="8"/>
        <rFont val="Calibri"/>
        <family val="2"/>
      </rPr>
      <t xml:space="preserve">
Se está en la elaboración del acta de liquidación del convenio 2007-2012.
El 22-07-2015 con radicado 2015IE20535 proyecto de inversión "Dotación tecnológica para el servicio de consulta externa de la UPA Ferias" con concepto favorable de la Dirección de Análisis de Entidades Públicas para evaluación del componente de dotación.
</t>
    </r>
    <r>
      <rPr>
        <b/>
        <sz val="9"/>
        <color indexed="8"/>
        <rFont val="Calibri"/>
        <family val="2"/>
      </rPr>
      <t xml:space="preserve">Reforzamiento y ampliación del Hospital Occidente De Kennedy III Nivel De Atención
</t>
    </r>
    <r>
      <rPr>
        <sz val="9"/>
        <color indexed="8"/>
        <rFont val="Calibri"/>
        <family val="2"/>
      </rPr>
      <t xml:space="preserve">
La oficina asesora jurídica entrega informe sobre el estado actual de la controversia jurídica suscitada en torno del contrato 1671 de 2010, elaborado por el Dr. Urueta, abogado externo de la entidad que lleva la representación de la misma en dicho proceso. Se menciona el estado actual del proceso:
1) El 17 de diciembre de 2014, ante el cierre temporal del Tribunal Contencioso Administrativo de Cundinamarca, debido al desarrollo de un paro judicial,  se acudió a la Personería  Distrital de Bogotá en consideración a la naturaleza de las funciones que la entidad cumple como Ministerio Público, especialmente la relativa a la vigilancia del cumplimiento de la Constitución Política, la ley, los actos administrativos y las decisiones judiciales, a fin de radicar demanda contencioso administrativa de controversias contractuales dirigida contra la Constructora Herreña Fronpeca Sucursal Colombia, con el propósito que la Personería como órgano de control diera traslado a la autoridad competente y garantizar así el acceso al derecho fundamental a la Administración de justicia del Fondo Financiero Distrital de Salud – Secretaría Distrital de Salud. 2) El 16 de enero de 2015, la Personería Distrital de Bogotá radicó la demanda ante el Tribunal Contencioso Administrativo de Cundinamarca, asignándose mediante Acta Individual de Reparto el número de radicación 25000233600020150020200, quedando el proceso al despacho del Magistrado Leonardo Augusto Torres Calderón.
3) El 2 de marzo de 2015, el Tribunal Contencioso Administrativo de Cundinamarca profirió Auto inadmitiendo la demanda, ordenando corregir algunos defectos de la demanda relacionados con: i) Aportar copia legible del contrato, ii) aportar copia del trámite adelantado ante el Tribunal de Arbitramento, iii) aportar proyecto de liquidación, iv) allegar copia de la conciliación extrajudicial. 
4) El día 28 de febrero de 2015, dentro del término de traslado concedido, se procedió a corregir la demanda y cumplir con lo solicitado. Se está a espera de respuesta por parte de Tribunal Administrativo de Cundinamarca.
5) Mediante Auto de fecha 1º de junio de 2015, el Tribunal Administrativo de Cundinamarca admitió la demanda interpuesta por el Fondo Financiero Distrital de Salud – Secretaría de Salud. 
Se proyectó por parte del Ing. Oscar Bernal el borrador del acta de liquidación del contrato N°1709 de 2010 y se envió mediante memorandos internos para los fines pertinentes a la Subdirección de Contratación y a la Dirección Administrativa, mencionando que el contrato N°1709 de 2010, obedece al contrato principal de obra N°1671 de 2010, el cual se encuentra en la actualidad en litigio jurídico liderado por la oficina asesora jurídica de la Secretaría Distrital de Salud, a cargo del abogado externo Juan Urueta. 
El 21-07-2015 mediante radicado 2015IE20420 se remite a la Dirección administrativa el proyecto de acta de liquidación del contrato 1709-2010.
El 21-07-2015 mediante radicado 2015IE20417 se remite a la Subdirección de Contratación el proyecto de acta de liquidación del contrato 1709-2010.
El 22-07-2015 con radicado 2015ER55127 se recibe respuesta de APPLUS NORCONTROL a comunicado 2015EE24345 sobre certificación del periodo responsabilidad por defectos (rete garantía).
Referente a la liquidación del Convenio N°1261 de 2011 en cuanto a Plan de Contingencia -  Hospital Occidente de Kenendy III Nivel de atención, se recibió la certificación bancaria correspondiente al convenio 1261 actualizada, por lo tanto se procede a revisar la carpeta para la correspondiente liquidación.
El Ing. Oscar Bernal de la Dirección de Infraestructura y Tecnología se encargará del proyectar el acta de liquidación del respectivo convenio.
El 01 de Julio de 2015, se realiza reunión de Comité Operativo, la ESE realiza la descripción del proceso de contratación: El proceso de contratación de Consultoría fue declarado desierto el 24 de Junio de 2015, lo anterior teniendo en cuenta que las dos ofertas presentadas no allegaron información para subsanar las observaciones realizadas en la observación jurídica, técnica y financiera. Por lo tanto el hospital informa que se encuentra realizando el proceso de contratación directa con la arquitecta Nidia Garzón representante legal del consorcio quien elaboró los estudios y diseños iniciales. En cuanto a la Interventoría la ESE realizó Adenda N°03 a los pliegos de contratación, el plazo para recepción de ofertas es hasta el 02 de julio de 2015.
El 08 de Julio de 2015, mediante Comité Operativo, la ESE informa que para el proceso de Interventoría no se presentaron proponentes por lo tanto se declara desierta la convocatoria, y que procederá a realizar la contracción directa. La SDS nuevamente solicitó a la ESE que a quien se contrate debe contar con el equipo idóneo, calidad profesional requerida, y que idealmente sean consultores con trayectoria.
El 15 de julio de 2015, la ESE manifiesta en reunión de seguimiento, que el día 10 de julio de 2015, se firmó el contrato de Consultoría y que en la actualidad se encuentran en trámites de legalización. En cuanto a Interventoría se informa que se encuentran en proceso de evaluación de proponentes. 
El 21-07-2015 mediante radicado 2015IE 20460 se solicita a la Dirección Financiera el primer desembolso del convenio 1383-2014.
Se solicitó a la ESE realizar informe de los procesos de Consultoría e Interventoría realizados con los anexos correspondientes, actualizar el cronograma para el convenio.
</t>
    </r>
    <r>
      <rPr>
        <b/>
        <sz val="9"/>
        <color indexed="8"/>
        <rFont val="Calibri"/>
        <family val="2"/>
      </rPr>
      <t xml:space="preserve">Adecuación de Servicio de Urgencias:
</t>
    </r>
    <r>
      <rPr>
        <sz val="9"/>
        <color indexed="8"/>
        <rFont val="Calibri"/>
        <family val="2"/>
      </rPr>
      <t xml:space="preserve">
El 01 de julio de 2015, se realiza reunión de Comité Operativo, la ESE realiza la descripción del proceso de contratación:   Obra e Interventoría según pliegos publicados tienen fecha estipulada para recepción de ofertas hasta el 02 de julio de 2015 y adjudicación o declaratoria desierta para el 08 de julio de 2015.
El 08 de Julio de 2015, mediante Comité Operativo, la ESE informa que para el proceso de obra se presentaron siete proponentes, sin embargo ninguno pasó la evaluación jurídica, teniendo en cuenta que son temas subsanables tiene plazo dar respuesta hasta el 08 de julio de 2015. Para Interventoría se presentó un proponente e igualmente deberá subsanar según evaluación jurídica.
El 15 de julio de 2015, la ESE manifiesta en reunión de seguimiento, que el día 10 de julio de 2015 la obra se adjudicó a la firma ADKON Arquitectura S.A.S, y se encuentran en trámite de legalización y firma del contrato. La Interventoría se declaró desierta y por decisión del comité de contratación del Hospital se procede a abrir invitación nuevamente, la fecha estipulada para adjudicación y publicación de aceptación o declaratoria de desierta es el 29 de julio de 2015.
Se solicitó a la ESE realizar informe de los procesos de Contratación de obra e Interventoría realizados con los anexos correspondientes y actualizar el cronograma para el convenio.
El 21-07-2015 mediante radicado 2015IE 20457 se solicita a la Dirección Financiera el primer desembolso del convenio 1402-2014.
El 21-07-2015 mediante radicado 2015EE49567 se envía al Hospital Occidente de Kennedy la justificación de la necesidad de adicionar el área de ampliación provisional del área de urgencias para añadir módulos de observación de adultos y pediatría al planteamiento inicial del convenio 1402-2014.
</t>
    </r>
  </si>
  <si>
    <t xml:space="preserve">Avance en la ejecución de los proyectos de remodelaciones y adecuaciones  en infraestructuras pertenecientes a la Secretaría de Salud </t>
  </si>
  <si>
    <r>
      <rPr>
        <b/>
        <sz val="9"/>
        <color indexed="8"/>
        <rFont val="Calibri"/>
        <family val="2"/>
      </rPr>
      <t>Construcción, Reforzamiento, Adecuación, remodelación, dotación y ampliación de infraestructuras pertenecientes a la Secretaría Distrital de Salud de Bogotá D.C. 
Adecuación y dotación del Centro de Zoonosis.</t>
    </r>
    <r>
      <rPr>
        <sz val="9"/>
        <color indexed="8"/>
        <rFont val="Calibri"/>
        <family val="2"/>
      </rPr>
      <t xml:space="preserve">
Actualmente el contrato de obra No. 0938-2014 termino su fase de ejecución.
La obra se finalizó y recibió a través del documento constitutivo denominado " Acta de entrega final de obra" el día 04 de mayo de 2015 con alcance el día 26 de mayo de 2015 por una lista de no conformidades de carácter técnico y calidad.
El contrato en referencia entro actualmente a su fase de liquidación, se solicitó al interventor de obra a través de correo electrónico de fecha 12 de junio de 2015, la entrega del documento denominado "proyecto acta de liquidación" con todos los documentos y soportes generados durante la ejecución del contrato de obra.
Está en trámite para cancelación el Corte de obra No. 3 del contrato 0938-2014 del periodo correspondiente del 28 de febrero al 31 de marzo de 2015.
Actualmente el contrato de prestación de servicios No. 2053-2013 entro en su fase de Liquidación.
Se radicaron dos (2) cuentas de cobro de los periodos del Febrero - Marzo - Mayo de 2015, para cancelación de la vigencia de 2015,
El último pago se realizara contra el acta de liquidación del contrato y se realizara el pago a través de resolución pago pasivo exigible, lo anterior a que la vigencia del contrato era del año de 2013.
El Centro de Zoonosis envío vía correo electrónico las necesidades de dotación con estudio de mercado.</t>
    </r>
  </si>
  <si>
    <t xml:space="preserve">Asesoria  y asistencia técnica al desarrollo de la infraestructura física hospitalaria Distrital
</t>
  </si>
  <si>
    <t>Porcentaje de Avance en la asesoria y asistencia técnica para el desarrollo de la infraestructura física</t>
  </si>
  <si>
    <t xml:space="preserve">Seguimiento y evaluación de la gestión de los proyectos incluidos en el PMES 
</t>
  </si>
  <si>
    <t>Porcentaje de avance en la gestión de suelo, seguimiento y evaluación de centros de salud y desarrollo humano</t>
  </si>
  <si>
    <r>
      <rPr>
        <b/>
        <sz val="9"/>
        <color indexed="8"/>
        <rFont val="Calibri"/>
        <family val="2"/>
      </rPr>
      <t xml:space="preserve">Gestión de suelo, seguimiento y  evaluación de centros de Salud  y  desarrollo humano
</t>
    </r>
    <r>
      <rPr>
        <sz val="9"/>
        <color indexed="8"/>
        <rFont val="Calibri"/>
        <family val="2"/>
      </rPr>
      <t xml:space="preserve">
</t>
    </r>
    <r>
      <rPr>
        <b/>
        <sz val="9"/>
        <color indexed="8"/>
        <rFont val="Calibri"/>
        <family val="2"/>
      </rPr>
      <t>Upa Santa Rita Tibabuyes.</t>
    </r>
    <r>
      <rPr>
        <sz val="9"/>
        <color indexed="8"/>
        <rFont val="Calibri"/>
        <family val="2"/>
      </rPr>
      <t xml:space="preserve">
Se continua la búsqueda del predio donde se pueda implantar la Upa Santa Rita.</t>
    </r>
  </si>
  <si>
    <t xml:space="preserve"> Desarrollo de la infraestructura  y dotación requerida para 
la puesta en marcha de  Centros de Salud y Desarrollo Humano</t>
  </si>
  <si>
    <t>Porcentaje de avance en el desarrollo de la infraestructura y dotación requerida para la puesta marcha de los centros de salud y desarrollo humano</t>
  </si>
  <si>
    <r>
      <rPr>
        <b/>
        <sz val="9"/>
        <color indexed="8"/>
        <rFont val="Calibri"/>
        <family val="2"/>
      </rPr>
      <t xml:space="preserve">Desarrollo de la infraestructura y dotación requerida para la puesta en marcha de Centros de Salud y Desarrollo Humano
Unidades móviles para el fortalecimiento de la atención primaria en salud, de la estrategia CAMAD y Zoonosis, operadas por las ESEs del Distrito Capital
</t>
    </r>
    <r>
      <rPr>
        <sz val="9"/>
        <color indexed="8"/>
        <rFont val="Calibri"/>
        <family val="2"/>
      </rPr>
      <t xml:space="preserve">
Este proceso está conformado por los siguientes proyectos:
"Adquisición de Unidad Móvil para el Fortalecimiento de los Servicios de Esterilización de la Población Canina y Felina del Hospital Tunjuelito ESE"
"Fortalecimiento de la Prestación de los Servicios de Salud de Esterilización de la Población Canina y Felina en la Localidad de Bosa Unidad Móvil de Zoonosis"
"Adquisición Centro de Salud y Desarrollo Humano Móvil Usaquén UPZ Verbenal Territorio Oriental"
"Adquisición de Unidad Móvil para el Fortalecimiento de la Atención Primaria en Salud CAMAD - Hospital Centro Oriente"
"Adquisición de una UBA Móvil para el Fortalecimiento de la Atención Primaria en Salud- Hospital Centro Oriente II Nivel”
Para el mes de julio se realiza estudio de mercado para la proyección del valor de las unidades móviles teniendo en cuenta el incremento continuo del dólar lo que indica la elaboración de un estudio que permita conocer el tope máximo de valor que lleguen a tener las unidades móviles por tipología definida. A partir del nuevo estudio de mercado se solicita a los hospitales ajustar los proyectos de inscripción con los nuevos valores.
El 03-07-2015 mediante radicado 2015IE18851 la Dirección de Infraestructura y Tecnología remite a la Subdirección de contratación para revisión, los estudios precios, estudios de sector, fichas técnicas y proyecto de pliegos de condiciones para la adquisición de unidades Móviles para la Atención Primaria en Salud.
</t>
    </r>
    <r>
      <rPr>
        <b/>
        <sz val="9"/>
        <color indexed="8"/>
        <rFont val="Calibri"/>
        <family val="2"/>
      </rPr>
      <t xml:space="preserve">Construcción y dotación upa 68 Britalia
</t>
    </r>
    <r>
      <rPr>
        <sz val="9"/>
        <color indexed="8"/>
        <rFont val="Calibri"/>
        <family val="2"/>
      </rPr>
      <t xml:space="preserve">
El 05-05-2015 mediante radicado 2015IE12459 se recibe proyecto de inversión "Construcción y dotación UPA 68 Britalia", cuenta con concepto favorable en los componentes metodológico, de oferta y demanda, continúa en evaluación del componente de infraestructura.
La curaduría No. 4 en atención a la solicitud de copia del proyecto aprobado nos remitió a la Secretaria de Planeación Distrital y esta a su vez nos remitió a los archivos muertos de esa entidad donde se tuvo que realizar la búsqueda del proyecto con sus anexos.
Hasta la última semana de julio se pudo contar con el proyecto aprobado inicialmente por la curaduría en la vigencia 2012.
</t>
    </r>
    <r>
      <rPr>
        <b/>
        <sz val="9"/>
        <color indexed="8"/>
        <rFont val="Calibri"/>
        <family val="2"/>
      </rPr>
      <t xml:space="preserve">Adquirir una unidad móvil, para el hospital Fontibon ESE para el fortalecimiento de la atención primaria en salud
</t>
    </r>
    <r>
      <rPr>
        <sz val="9"/>
        <color indexed="8"/>
        <rFont val="Calibri"/>
        <family val="2"/>
      </rPr>
      <t xml:space="preserve">
En el mes de enero se presenta la unidad móvil terminada para el Hospital Fontibón, de acuerdo al cumplimiento del objeto contractual.
No se presentan más avances, la etapa a seguir es la de liquidación del convenio 2476-2012.
</t>
    </r>
    <r>
      <rPr>
        <b/>
        <sz val="9"/>
        <color indexed="8"/>
        <rFont val="Calibri"/>
        <family val="2"/>
      </rPr>
      <t xml:space="preserve">Construcción reubicación Upa San Bernardino
</t>
    </r>
    <r>
      <rPr>
        <sz val="9"/>
        <color indexed="8"/>
        <rFont val="Calibri"/>
        <family val="2"/>
      </rPr>
      <t xml:space="preserve">
El Hospital Pablo VI Bosa suscribió contrato con el Consorcio Estudios y Diseños UPA San Bernardino por valor de $109.999.999, con plazo de ejecución de 6 meses contados a partir del 22 de junio de 2015.
El Hospital Pablo VI Bosa realiza los ajustes a los diseños de acuerdo a las recomendaciones del Arq. Rodrigo Vélez.
</t>
    </r>
    <r>
      <rPr>
        <b/>
        <sz val="9"/>
        <color indexed="8"/>
        <rFont val="Calibri"/>
        <family val="2"/>
      </rPr>
      <t xml:space="preserve">Fortalecimiento de la prestación de los servicios de salud de primer nivel - Uba Móvil de la ESE Pablo Vi Bosa
</t>
    </r>
    <r>
      <rPr>
        <sz val="9"/>
        <color indexed="8"/>
        <rFont val="Calibri"/>
        <family val="2"/>
      </rPr>
      <t xml:space="preserve">
La unidad móvil ha sido entregada a conformidad al Hospital Pablo VI Bosa y se planea su inauguración para el 12 de junio de 2015 dando con esto cumplimiento al objeto contractual. No se inauguró antes del 24-06-2015 y por ley de garantías no se pudo realizar, la Unidad Móvil se puso en funcionamiento en el mes de junio de 2015.
El 29-07-2015 con radicado 2015ER57561 se recibe informe de ejecución del convenio 2627-2012 correspondiente a los meses de mayo y Junio de 2015.
</t>
    </r>
    <r>
      <rPr>
        <b/>
        <sz val="9"/>
        <color indexed="8"/>
        <rFont val="Calibri"/>
        <family val="2"/>
      </rPr>
      <t xml:space="preserve">Construcción, dotación y puesta en funcionamiento upa san juan de dios centro de excelencia en atención primaria
</t>
    </r>
    <r>
      <rPr>
        <sz val="9"/>
        <color indexed="8"/>
        <rFont val="Calibri"/>
        <family val="2"/>
      </rPr>
      <t xml:space="preserve">De acuerdo a comité de seguimiento del convenio 1728-2012 realizado el xx-07-2015, se pactó entre el Hospital y la Dirección de Infraestructura y Tecnología, dar por terminada la ejecución del convenio por no tener claridad de la aprobación de los Diseños para la intervención de la UPA San Juan de Dios por parte del Ministerio de Cultura y por la poca evolución del Plan Especial de Manejo y Protección del Complejo Hospitalario San Juan de Dios, también por solicitud del Hospital Rafael Uribe Uribe al presentarse la necesidad de liquidar los contratos de consultoría derivados del convenio que se encontraban suspendidos.
El 31-07-2015 con radicado 2015ER57916 el Hospital Rafael Uribe Uribe solicita las directrices para el pago final de contratos suscritos bajo el convenio 1728-2012.
</t>
    </r>
    <r>
      <rPr>
        <b/>
        <sz val="9"/>
        <color indexed="8"/>
        <rFont val="Calibri"/>
        <family val="2"/>
      </rPr>
      <t xml:space="preserve">Construcción y dotación del Cami Danubio
</t>
    </r>
    <r>
      <rPr>
        <sz val="9"/>
        <color indexed="8"/>
        <rFont val="Calibri"/>
        <family val="2"/>
      </rPr>
      <t xml:space="preserve">
El Hospital Usme presenta actualización del proyecto de inversión "Construcción y Dotación del CAMI Danubio " con radicado 2015ER12460 del 15-02-2015, cuenta con concepto favorable en los componentes metodológico, de oferta y demanda e infraestructura. El proyecto de inversión continúa con la evaluación por parte de la Secretaria Distrital de Salud, en la dirección de Planeacion Sectorial, con la funcionaria Sagrario Forero para el correspondiente envío al Ministerio de Salud.
El 29-07-2015 con radicado 2015ER58067 el Departamento Administrativo de la Defensoría del Espacio Público solicita informes y gestiones administrativas adelantadas en el bien "Cami Danubio"
El día 30 de julio se realiza la visita del predio que se dispone para realizar la construcción del CAMI Danubio y se obtienen los mapas del predial donde se evidencia las afectaciones por parte de la Zona de Manejo y Preservación Ambiental de las quebradas que rodean el predio.</t>
    </r>
  </si>
  <si>
    <r>
      <rPr>
        <b/>
        <sz val="9"/>
        <color indexed="8"/>
        <rFont val="Calibri"/>
        <family val="2"/>
      </rPr>
      <t xml:space="preserve">Adquirir una unidad móvil, para el hospital Fontibon ESE para el fortalecimiento de la atención primaria en salud
</t>
    </r>
    <r>
      <rPr>
        <sz val="9"/>
        <color indexed="8"/>
        <rFont val="Calibri"/>
        <family val="2"/>
      </rPr>
      <t xml:space="preserve">
En el mes de enero se presenta la unidad móvil terminada para el Hospital Fontibón, de acuerdo al cumplimiento del objeto contractual.
</t>
    </r>
    <r>
      <rPr>
        <b/>
        <sz val="9"/>
        <color indexed="8"/>
        <rFont val="Calibri"/>
        <family val="2"/>
      </rPr>
      <t xml:space="preserve">Fortalecimiento de la prestación de los servicios de salud de primer nivel - Uba Móvil de la ESE Pablo Vi Bosa
</t>
    </r>
    <r>
      <rPr>
        <sz val="9"/>
        <color indexed="8"/>
        <rFont val="Calibri"/>
        <family val="2"/>
      </rPr>
      <t xml:space="preserve">
La unidad móvil ha sido entregada a conformidad al Hospital Pablo VI Bosa y se planea su inauguración para el 12 de junio de 2015 dando con esto cumplimiento al objeto contractual.</t>
    </r>
  </si>
  <si>
    <t xml:space="preserve"> Gestionar la creación de un Instituto Pediátrico Distrital, 2016.</t>
  </si>
  <si>
    <t>En el plan de adquisiciones 2015 se programan recursos para la obra blanca para la terminación del Hospital El Tintal por $2.200.000.000.</t>
  </si>
  <si>
    <t>Porcentaje de avance de la infraestructura y dotación requerida para la creación de un Instituto Pediátrico Distrital</t>
  </si>
  <si>
    <t>Porcentaje de avance del  estudio de factibilidad para la  conformación de una ESE pública como entidad especializada de trasplante preferencialmente de corazón, hígado, riñón y pulmón</t>
  </si>
  <si>
    <t>Porcentaje de gestión de recursos ante otras fuentes de financiación para conformar una ESE pública como entidad especializada de trasplante preferencialmente de corazón, hígado, riñón y pulmón</t>
  </si>
  <si>
    <t>Porcentaje de avance de la infraestructura y dotación requerida para conformar una ESE pública como entidad especializada de trasplante preferencialmente de corazón, hígado, riñón y pulmón</t>
  </si>
  <si>
    <t>Porcentaje de avance del  estudio de factibilidad para la Creación de una Unidad de Atención drogodependiente o de desintoxicación para las niñas, niños, las y los adolescentes consumidores de SPA en los diferentes grados de adicción</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</si>
  <si>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que le apunta a la Unidad de Atención drogodependiente o de desintoxicación para las niñas, niños, las y los adolescentes consumidores de SPA en los diferentes grados de adicción. (Programa de Atención a la infancia, adolescencia y juventud).</t>
  </si>
  <si>
    <t>Porcentaje de gestión de recursos ante otras fuentes de financiación para la creación de una Unidad de Atención drogodependiente o de desintoxicación para las niñas, niños, las y los adolescentes consumidores de SPA en los diferentes grados de adicción</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</si>
  <si>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se disminuye el presupuesto a $55.848.000 que le apunta a la Unidad de Atención drogodependiente o de desintoxicación para las niñas, niños, las y los adolescentes consumidores de SPA en los diferentes grados de adicción. (Programa de Atención a la infancia, adolescencia y juventud).</t>
  </si>
  <si>
    <t>Porcentaje de avance de la infraestructura y dotación requerida para la creación de una Unidad de Atención drogodependiente o de desintoxicación para las niñas, niños, las y los adolescentes consumidores de SPA en los diferentes grados de adicción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</si>
</sst>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3" formatCode="0.000000000000"/>
    <numFmt numFmtId="204" formatCode="#,##0.00000000000000000000000000000000000000"/>
    <numFmt numFmtId="208" formatCode="#,##0.000000000000000"/>
    <numFmt numFmtId="209" formatCode="0.00000000"/>
    <numFmt numFmtId="210" formatCode="_-* #,##0.00000000000\ _€_-;\-* #,##0.00000000000\ _€_-;_-* &quot;-&quot;???????????\ _€_-;_-@_-"/>
    <numFmt numFmtId="227" formatCode="0.0"/>
    <numFmt numFmtId="228" formatCode="&quot;$&quot;\ #,##0;[Red]&quot;$&quot;\ #,##0"/>
    <numFmt numFmtId="229" formatCode="_-* #,##0_-;\-* #,##0_-;_-* &quot;-&quot;??_-;_-@_-"/>
  </numFmts>
  <fonts count="102">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1"/>
      <color indexed="8"/>
      <name val="Arial"/>
      <family val="2"/>
    </font>
    <font>
      <sz val="9"/>
      <name val="Tahoma"/>
      <family val="2"/>
    </font>
    <font>
      <b/>
      <sz val="9"/>
      <name val="Tahoma"/>
      <family val="2"/>
    </font>
    <font>
      <sz val="11"/>
      <color indexed="8"/>
      <name val="Tahoma"/>
      <family val="2"/>
    </font>
    <font>
      <sz val="11"/>
      <name val="Arial"/>
      <family val="2"/>
    </font>
    <font>
      <sz val="9"/>
      <name val="Calibri"/>
      <family val="2"/>
    </font>
    <font>
      <sz val="9"/>
      <color indexed="8"/>
      <name val="Tahoma"/>
      <family val="2"/>
    </font>
    <font>
      <b/>
      <sz val="11"/>
      <color indexed="8"/>
      <name val="Calibri"/>
      <family val="2"/>
    </font>
    <font>
      <sz val="10"/>
      <name val="Tahoma"/>
      <family val="2"/>
    </font>
    <font>
      <sz val="11"/>
      <name val="Tahoma"/>
      <family val="2"/>
    </font>
    <font>
      <sz val="26"/>
      <color indexed="8"/>
      <name val="Calibri"/>
      <family val="2"/>
    </font>
    <font>
      <b/>
      <sz val="16"/>
      <color indexed="9"/>
      <name val="Calibri"/>
      <family val="2"/>
    </font>
    <font>
      <b/>
      <sz val="14"/>
      <color indexed="9"/>
      <name val="Calibri"/>
      <family val="2"/>
    </font>
    <font>
      <sz val="8"/>
      <color indexed="9"/>
      <name val="Calibri"/>
      <family val="2"/>
    </font>
    <font>
      <b/>
      <sz val="11"/>
      <color indexed="8"/>
      <name val="Tahoma"/>
      <family val="2"/>
    </font>
    <font>
      <sz val="12"/>
      <color indexed="8"/>
      <name val="Arial"/>
      <family val="2"/>
    </font>
    <font>
      <sz val="11"/>
      <color indexed="9"/>
      <name val="Tahoma"/>
      <family val="2"/>
    </font>
    <font>
      <sz val="12"/>
      <color indexed="9"/>
      <name val="Calibri"/>
      <family val="2"/>
    </font>
    <font>
      <b/>
      <sz val="10"/>
      <name val="Tahoma"/>
      <family val="2"/>
    </font>
    <font>
      <b/>
      <i/>
      <sz val="10"/>
      <name val="Tahoma"/>
      <family val="2"/>
    </font>
    <font>
      <sz val="9"/>
      <color indexed="8"/>
      <name val="Calibri"/>
      <family val="2"/>
    </font>
    <font>
      <sz val="12"/>
      <color indexed="8"/>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Calibri"/>
      <family val="2"/>
    </font>
    <font>
      <sz val="9"/>
      <name val="Verdana"/>
      <family val="2"/>
    </font>
    <font>
      <b/>
      <sz val="11"/>
      <name val="Calibri"/>
      <family val="2"/>
    </font>
    <font>
      <sz val="12"/>
      <name val="Calibri"/>
      <family val="2"/>
    </font>
    <font>
      <sz val="10"/>
      <name val="Calibri"/>
      <family val="2"/>
    </font>
    <font>
      <b/>
      <sz val="9"/>
      <color indexed="8"/>
      <name val="Calibri"/>
      <family val="2"/>
    </font>
    <font>
      <sz val="12"/>
      <color indexed="10"/>
      <name val="Calibri"/>
      <family val="2"/>
    </font>
    <font>
      <b/>
      <sz val="9"/>
      <name val="Calibri"/>
      <family val="2"/>
    </font>
    <font>
      <b/>
      <sz val="9"/>
      <color indexed="18"/>
      <name val="Calibri"/>
      <family val="2"/>
    </font>
    <font>
      <b/>
      <sz val="9"/>
      <color indexed="10"/>
      <name val="Calibri"/>
      <family val="2"/>
    </font>
    <font>
      <sz val="9"/>
      <color indexed="10"/>
      <name val="Calibri"/>
      <family val="2"/>
    </font>
    <font>
      <sz val="16"/>
      <name val="Tahoma"/>
      <family val="2"/>
    </font>
    <font>
      <sz val="8"/>
      <color indexed="8"/>
      <name val="Arial"/>
      <family val="2"/>
    </font>
    <font>
      <sz val="10"/>
      <color indexed="8"/>
      <name val="Calibri"/>
      <family val="2"/>
    </font>
    <font>
      <b/>
      <sz val="10"/>
      <color indexed="9"/>
      <name val="Arial"/>
      <family val="2"/>
    </font>
    <font>
      <sz val="10"/>
      <color indexed="8"/>
      <name val="Arial"/>
      <family val="2"/>
    </font>
    <font>
      <b/>
      <sz val="11"/>
      <color indexed="10"/>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9"/>
      <color theme="1"/>
      <name val="Tahoma"/>
      <family val="2"/>
    </font>
    <font>
      <sz val="9"/>
      <color theme="1"/>
      <name val="Calibri"/>
      <family val="2"/>
    </font>
    <font>
      <sz val="11"/>
      <color rgb="FFFF0000"/>
      <name val="Tahoma"/>
      <family val="2"/>
    </font>
    <font>
      <b/>
      <sz val="11"/>
      <color rgb="FFFF0000"/>
      <name val="Arial"/>
      <family val="2"/>
    </font>
    <font>
      <sz val="11"/>
      <color rgb="FFFF0000"/>
      <name val="Arial"/>
      <family val="2"/>
    </font>
    <font>
      <sz val="11"/>
      <color theme="1"/>
      <name val="Tahoma"/>
      <family val="2"/>
    </font>
    <font>
      <sz val="12"/>
      <color theme="1"/>
      <name val="Calibri"/>
      <family val="2"/>
    </font>
    <font>
      <sz val="26"/>
      <color rgb="FFFF0000"/>
      <name val="Calibri"/>
      <family val="2"/>
    </font>
    <font>
      <b/>
      <sz val="9"/>
      <color rgb="FFFF0000"/>
      <name val="Calibri"/>
      <family val="2"/>
    </font>
    <font>
      <sz val="8"/>
      <color rgb="FF000000"/>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56"/>
        <bgColor indexed="64"/>
      </patternFill>
    </fill>
    <fill>
      <patternFill patternType="solid">
        <fgColor theme="0" tint="-0.3499799966812134"/>
        <bgColor indexed="64"/>
      </patternFill>
    </fill>
    <fill>
      <patternFill patternType="solid">
        <fgColor rgb="FF00206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62"/>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color indexed="63"/>
      </bottom>
    </border>
    <border>
      <left style="thin"/>
      <right style="thin"/>
      <top style="thin"/>
      <bottom>
        <color indexed="63"/>
      </bottom>
    </border>
    <border>
      <left style="thin"/>
      <right style="thin"/>
      <top style="thin"/>
      <bottom style="thin"/>
    </border>
    <border>
      <left>
        <color indexed="63"/>
      </left>
      <right style="thin">
        <color indexed="9"/>
      </right>
      <top style="thin">
        <color indexed="9"/>
      </top>
      <bottom>
        <color indexed="63"/>
      </bottom>
    </border>
    <border>
      <left style="medium"/>
      <right style="thin"/>
      <top style="thin"/>
      <bottom style="thin"/>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border>
    <border>
      <left style="thin"/>
      <right style="thin"/>
      <top/>
      <bottom style="thin"/>
    </border>
    <border>
      <left style="medium"/>
      <right style="medium"/>
      <top style="medium"/>
      <bottom style="medium"/>
    </border>
    <border>
      <left/>
      <right style="thin">
        <color indexed="9"/>
      </right>
      <top/>
      <bottom/>
    </border>
    <border>
      <left/>
      <right style="thin">
        <color indexed="9"/>
      </right>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s>
  <cellStyleXfs count="7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1"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0" fillId="0" borderId="8" applyNumberFormat="0" applyFill="0" applyAlignment="0" applyProtection="0"/>
    <xf numFmtId="0" fontId="89" fillId="0" borderId="9" applyNumberFormat="0" applyFill="0" applyAlignment="0" applyProtection="0"/>
  </cellStyleXfs>
  <cellXfs count="502">
    <xf numFmtId="0" fontId="0" fillId="0" borderId="0" xfId="0" applyFont="1" applyAlignment="1">
      <alignment/>
    </xf>
    <xf numFmtId="0" fontId="0" fillId="0" borderId="0" xfId="0"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0" fontId="12" fillId="33" borderId="0" xfId="0" applyFont="1" applyFill="1" applyAlignment="1" applyProtection="1">
      <alignment vertical="center"/>
      <protection/>
    </xf>
    <xf numFmtId="0" fontId="0" fillId="33"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3" borderId="0" xfId="0" applyFill="1" applyAlignment="1" applyProtection="1">
      <alignment horizontal="left" vertical="center"/>
      <protection/>
    </xf>
    <xf numFmtId="0" fontId="0" fillId="0" borderId="0" xfId="0" applyAlignment="1" applyProtection="1">
      <alignment horizontal="center" vertical="center"/>
      <protection/>
    </xf>
    <xf numFmtId="0" fontId="7" fillId="0" borderId="0" xfId="0" applyFont="1" applyAlignment="1" applyProtection="1">
      <alignment horizontal="center" vertical="center"/>
      <protection/>
    </xf>
    <xf numFmtId="0" fontId="0" fillId="34" borderId="0" xfId="0" applyFill="1" applyAlignment="1" applyProtection="1">
      <alignment vertical="center"/>
      <protection/>
    </xf>
    <xf numFmtId="0" fontId="10" fillId="35" borderId="10"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11" fillId="35" borderId="11"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7" fillId="0" borderId="12" xfId="0" applyFont="1" applyFill="1" applyBorder="1" applyAlignment="1" applyProtection="1">
      <alignment horizontal="justify" vertical="center" wrapText="1"/>
      <protection/>
    </xf>
    <xf numFmtId="0" fontId="13" fillId="0" borderId="1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3" fillId="0" borderId="12" xfId="0" applyFont="1" applyFill="1" applyBorder="1" applyAlignment="1" applyProtection="1">
      <alignment vertical="center" wrapText="1"/>
      <protection/>
    </xf>
    <xf numFmtId="195" fontId="17" fillId="0" borderId="12" xfId="0" applyNumberFormat="1" applyFont="1" applyFill="1" applyBorder="1" applyAlignment="1" applyProtection="1">
      <alignment horizontal="center" vertical="center" wrapText="1"/>
      <protection/>
    </xf>
    <xf numFmtId="0" fontId="13" fillId="0" borderId="12" xfId="0" applyFont="1" applyFill="1" applyBorder="1" applyAlignment="1" applyProtection="1">
      <alignment horizontal="justify" vertical="center" wrapText="1"/>
      <protection/>
    </xf>
    <xf numFmtId="0" fontId="13" fillId="34" borderId="12" xfId="0" applyFont="1" applyFill="1" applyBorder="1" applyAlignment="1" applyProtection="1">
      <alignment horizontal="justify" vertical="center" wrapText="1"/>
      <protection/>
    </xf>
    <xf numFmtId="0" fontId="17" fillId="0" borderId="12" xfId="0" applyFont="1" applyFill="1" applyBorder="1" applyAlignment="1" applyProtection="1">
      <alignment horizontal="left" vertical="center" wrapText="1"/>
      <protection/>
    </xf>
    <xf numFmtId="195" fontId="18" fillId="0" borderId="12" xfId="0" applyNumberFormat="1"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9" fontId="18" fillId="0" borderId="12" xfId="0" applyNumberFormat="1" applyFont="1" applyFill="1" applyBorder="1" applyAlignment="1" applyProtection="1">
      <alignment horizontal="center" vertical="center" wrapText="1"/>
      <protection/>
    </xf>
    <xf numFmtId="0" fontId="13" fillId="36" borderId="12" xfId="0" applyFont="1" applyFill="1" applyBorder="1" applyAlignment="1" applyProtection="1">
      <alignment horizontal="center" vertical="center" wrapText="1"/>
      <protection/>
    </xf>
    <xf numFmtId="195" fontId="13" fillId="36" borderId="12" xfId="0" applyNumberFormat="1" applyFont="1" applyFill="1" applyBorder="1" applyAlignment="1" applyProtection="1">
      <alignment horizontal="center" vertical="center" wrapText="1"/>
      <protection/>
    </xf>
    <xf numFmtId="0" fontId="0" fillId="36" borderId="12" xfId="0" applyFill="1" applyBorder="1" applyAlignment="1" applyProtection="1">
      <alignment vertical="center"/>
      <protection/>
    </xf>
    <xf numFmtId="0" fontId="90" fillId="0" borderId="12" xfId="0" applyFont="1" applyFill="1" applyBorder="1" applyAlignment="1" applyProtection="1">
      <alignment horizontal="justify" vertical="center" wrapText="1"/>
      <protection/>
    </xf>
    <xf numFmtId="0" fontId="90" fillId="34" borderId="12" xfId="0" applyFont="1" applyFill="1" applyBorder="1" applyAlignment="1" applyProtection="1">
      <alignment horizontal="justify" vertical="center" wrapText="1"/>
      <protection/>
    </xf>
    <xf numFmtId="0" fontId="90" fillId="36" borderId="12" xfId="0" applyFont="1" applyFill="1" applyBorder="1" applyAlignment="1" applyProtection="1">
      <alignment horizontal="justify" vertical="center" wrapText="1"/>
      <protection/>
    </xf>
    <xf numFmtId="0" fontId="90" fillId="0" borderId="12" xfId="0" applyFont="1" applyFill="1" applyBorder="1" applyAlignment="1" applyProtection="1">
      <alignment horizontal="left" vertical="center" wrapText="1"/>
      <protection/>
    </xf>
    <xf numFmtId="0" fontId="90" fillId="0" borderId="12" xfId="0" applyFont="1" applyFill="1" applyBorder="1" applyAlignment="1" applyProtection="1">
      <alignment horizontal="center" vertical="center" wrapText="1"/>
      <protection/>
    </xf>
    <xf numFmtId="0" fontId="0" fillId="36" borderId="12" xfId="0" applyFill="1" applyBorder="1" applyAlignment="1" applyProtection="1">
      <alignment horizontal="center" vertical="center"/>
      <protection/>
    </xf>
    <xf numFmtId="0" fontId="0" fillId="37" borderId="12" xfId="0" applyFill="1" applyBorder="1" applyAlignment="1" applyProtection="1">
      <alignment horizontal="center" vertical="center"/>
      <protection/>
    </xf>
    <xf numFmtId="0" fontId="0" fillId="37" borderId="12" xfId="0" applyFill="1" applyBorder="1" applyAlignment="1" applyProtection="1">
      <alignment vertical="center"/>
      <protection/>
    </xf>
    <xf numFmtId="0" fontId="90" fillId="37" borderId="12" xfId="0" applyFont="1" applyFill="1" applyBorder="1" applyAlignment="1" applyProtection="1">
      <alignment horizontal="justify" vertical="center" wrapText="1"/>
      <protection/>
    </xf>
    <xf numFmtId="0" fontId="13" fillId="37" borderId="12" xfId="0" applyFont="1" applyFill="1" applyBorder="1" applyAlignment="1" applyProtection="1">
      <alignment horizontal="center" vertical="center" wrapText="1"/>
      <protection/>
    </xf>
    <xf numFmtId="195" fontId="13" fillId="37" borderId="12" xfId="0" applyNumberFormat="1" applyFont="1" applyFill="1" applyBorder="1" applyAlignment="1" applyProtection="1">
      <alignment horizontal="center" vertical="center" wrapText="1"/>
      <protection/>
    </xf>
    <xf numFmtId="9" fontId="18" fillId="0" borderId="12" xfId="62" applyNumberFormat="1" applyFont="1" applyFill="1" applyBorder="1" applyAlignment="1" applyProtection="1">
      <alignment horizontal="center" vertical="center" wrapText="1"/>
      <protection/>
    </xf>
    <xf numFmtId="9" fontId="17" fillId="0" borderId="12" xfId="62" applyNumberFormat="1" applyFont="1" applyFill="1" applyBorder="1" applyAlignment="1" applyProtection="1">
      <alignment horizontal="center" vertical="center" wrapText="1"/>
      <protection/>
    </xf>
    <xf numFmtId="0" fontId="90" fillId="36" borderId="12" xfId="0" applyFont="1" applyFill="1" applyBorder="1" applyAlignment="1" applyProtection="1">
      <alignment horizontal="left" vertical="center" wrapText="1"/>
      <protection/>
    </xf>
    <xf numFmtId="0" fontId="90" fillId="37" borderId="12" xfId="0" applyFont="1" applyFill="1" applyBorder="1" applyAlignment="1" applyProtection="1">
      <alignment horizontal="left" vertical="center" wrapText="1"/>
      <protection/>
    </xf>
    <xf numFmtId="0" fontId="91" fillId="0" borderId="12" xfId="0" applyFont="1" applyFill="1" applyBorder="1" applyAlignment="1" applyProtection="1">
      <alignment horizontal="center" vertical="center" wrapText="1"/>
      <protection/>
    </xf>
    <xf numFmtId="0" fontId="92" fillId="0" borderId="12" xfId="0" applyFont="1" applyFill="1" applyBorder="1" applyAlignment="1" applyProtection="1">
      <alignment horizontal="center" vertical="center" wrapText="1"/>
      <protection/>
    </xf>
    <xf numFmtId="10" fontId="7" fillId="0" borderId="12" xfId="0" applyNumberFormat="1"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7" fillId="36" borderId="12" xfId="0" applyFont="1" applyFill="1" applyBorder="1" applyAlignment="1" applyProtection="1">
      <alignment horizontal="center" vertical="center" wrapText="1"/>
      <protection locked="0"/>
    </xf>
    <xf numFmtId="0" fontId="0" fillId="36" borderId="12" xfId="0" applyFill="1" applyBorder="1" applyAlignment="1" applyProtection="1">
      <alignment vertical="center" wrapText="1"/>
      <protection locked="0"/>
    </xf>
    <xf numFmtId="10" fontId="7" fillId="37" borderId="12" xfId="0" applyNumberFormat="1" applyFont="1" applyFill="1" applyBorder="1" applyAlignment="1" applyProtection="1">
      <alignment horizontal="center" vertical="center" wrapText="1"/>
      <protection locked="0"/>
    </xf>
    <xf numFmtId="0" fontId="0" fillId="37" borderId="12" xfId="0" applyFill="1" applyBorder="1" applyAlignment="1" applyProtection="1">
      <alignment vertical="center" wrapText="1"/>
      <protection locked="0"/>
    </xf>
    <xf numFmtId="10" fontId="7" fillId="36" borderId="12" xfId="0" applyNumberFormat="1"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90" fillId="0" borderId="12" xfId="0" applyFont="1" applyFill="1" applyBorder="1" applyAlignment="1" applyProtection="1">
      <alignment horizontal="justify" vertical="center"/>
      <protection/>
    </xf>
    <xf numFmtId="0" fontId="17" fillId="0" borderId="12" xfId="0" applyFont="1" applyFill="1" applyBorder="1" applyAlignment="1" applyProtection="1">
      <alignment vertical="center" wrapText="1"/>
      <protection/>
    </xf>
    <xf numFmtId="0" fontId="13" fillId="0" borderId="12" xfId="0" applyFont="1" applyFill="1" applyBorder="1" applyAlignment="1" applyProtection="1">
      <alignment horizontal="center" vertical="center" textRotation="90" wrapText="1"/>
      <protection/>
    </xf>
    <xf numFmtId="0" fontId="17" fillId="0" borderId="12" xfId="0" applyFont="1" applyFill="1" applyBorder="1" applyAlignment="1" applyProtection="1">
      <alignment horizontal="center" vertical="center" textRotation="90" wrapText="1"/>
      <protection/>
    </xf>
    <xf numFmtId="1" fontId="17" fillId="0" borderId="12" xfId="52" applyNumberFormat="1" applyFont="1" applyFill="1" applyBorder="1" applyAlignment="1" applyProtection="1">
      <alignment horizontal="center" vertical="center" textRotation="90" wrapText="1"/>
      <protection/>
    </xf>
    <xf numFmtId="0" fontId="90" fillId="34" borderId="12" xfId="0" applyFont="1" applyFill="1" applyBorder="1" applyAlignment="1" applyProtection="1">
      <alignment horizontal="center" vertical="center" wrapText="1"/>
      <protection/>
    </xf>
    <xf numFmtId="0" fontId="21" fillId="34" borderId="12" xfId="0" applyFont="1" applyFill="1" applyBorder="1" applyAlignment="1" applyProtection="1">
      <alignment horizontal="center" vertical="center"/>
      <protection/>
    </xf>
    <xf numFmtId="0" fontId="21" fillId="34" borderId="12" xfId="0" applyFont="1" applyFill="1" applyBorder="1" applyAlignment="1" applyProtection="1">
      <alignment horizontal="justify" vertical="center" wrapText="1"/>
      <protection/>
    </xf>
    <xf numFmtId="0" fontId="21" fillId="34" borderId="12" xfId="0" applyFont="1" applyFill="1" applyBorder="1" applyAlignment="1" applyProtection="1">
      <alignment horizontal="center" vertical="center" wrapText="1"/>
      <protection/>
    </xf>
    <xf numFmtId="0" fontId="21" fillId="34" borderId="12" xfId="0" applyFont="1" applyFill="1" applyBorder="1" applyAlignment="1" applyProtection="1" quotePrefix="1">
      <alignment horizontal="center" vertical="center"/>
      <protection/>
    </xf>
    <xf numFmtId="227" fontId="21" fillId="34" borderId="12" xfId="58" applyNumberFormat="1" applyFont="1" applyFill="1" applyBorder="1" applyAlignment="1" applyProtection="1">
      <alignment horizontal="center" vertical="center" wrapText="1"/>
      <protection/>
    </xf>
    <xf numFmtId="0" fontId="21" fillId="34" borderId="12" xfId="0" applyFont="1" applyFill="1" applyBorder="1" applyAlignment="1" applyProtection="1">
      <alignment horizontal="justify" vertical="center"/>
      <protection locked="0"/>
    </xf>
    <xf numFmtId="0" fontId="21" fillId="34" borderId="0" xfId="0" applyFont="1" applyFill="1" applyAlignment="1" applyProtection="1">
      <alignment horizontal="justify" vertical="center"/>
      <protection locked="0"/>
    </xf>
    <xf numFmtId="0" fontId="16" fillId="38" borderId="12" xfId="0" applyNumberFormat="1" applyFont="1" applyFill="1" applyBorder="1" applyAlignment="1" applyProtection="1">
      <alignment horizontal="center" vertical="center" wrapText="1"/>
      <protection/>
    </xf>
    <xf numFmtId="0" fontId="16" fillId="38" borderId="12" xfId="0" applyNumberFormat="1" applyFont="1" applyFill="1" applyBorder="1" applyAlignment="1" applyProtection="1">
      <alignment vertical="center" wrapText="1"/>
      <protection/>
    </xf>
    <xf numFmtId="0" fontId="16" fillId="38" borderId="12" xfId="0" applyNumberFormat="1" applyFont="1" applyFill="1" applyBorder="1" applyAlignment="1" applyProtection="1">
      <alignment horizontal="justify" vertical="center" wrapText="1"/>
      <protection/>
    </xf>
    <xf numFmtId="0" fontId="93" fillId="38" borderId="12" xfId="0" applyNumberFormat="1" applyFont="1" applyFill="1" applyBorder="1" applyAlignment="1" applyProtection="1">
      <alignment horizontal="center" vertical="center" wrapText="1"/>
      <protection/>
    </xf>
    <xf numFmtId="0" fontId="93" fillId="38" borderId="12" xfId="0" applyNumberFormat="1" applyFont="1" applyFill="1" applyBorder="1" applyAlignment="1" applyProtection="1">
      <alignment horizontal="justify" vertical="center" wrapText="1"/>
      <protection/>
    </xf>
    <xf numFmtId="0" fontId="93" fillId="38" borderId="12" xfId="0" applyNumberFormat="1" applyFont="1" applyFill="1" applyBorder="1" applyAlignment="1" applyProtection="1">
      <alignment vertical="center" wrapText="1"/>
      <protection/>
    </xf>
    <xf numFmtId="0" fontId="84" fillId="38" borderId="12" xfId="0" applyFont="1" applyFill="1" applyBorder="1" applyAlignment="1" applyProtection="1">
      <alignment horizontal="justify" vertical="center" wrapText="1"/>
      <protection/>
    </xf>
    <xf numFmtId="0" fontId="84" fillId="38" borderId="12" xfId="0" applyFont="1" applyFill="1" applyBorder="1" applyAlignment="1" applyProtection="1">
      <alignment horizontal="center" vertical="center"/>
      <protection/>
    </xf>
    <xf numFmtId="0" fontId="84" fillId="38" borderId="12" xfId="0" applyFont="1" applyFill="1" applyBorder="1" applyAlignment="1" applyProtection="1">
      <alignment horizontal="center" vertical="center"/>
      <protection/>
    </xf>
    <xf numFmtId="0" fontId="84" fillId="38" borderId="12" xfId="0" applyFont="1" applyFill="1" applyBorder="1" applyAlignment="1" applyProtection="1">
      <alignment vertical="center"/>
      <protection/>
    </xf>
    <xf numFmtId="0" fontId="84" fillId="38" borderId="12" xfId="0" applyNumberFormat="1" applyFont="1" applyFill="1" applyBorder="1" applyAlignment="1" applyProtection="1">
      <alignment horizontal="center" vertical="center" wrapText="1"/>
      <protection/>
    </xf>
    <xf numFmtId="9" fontId="94" fillId="38" borderId="12" xfId="62" applyNumberFormat="1" applyFont="1" applyFill="1" applyBorder="1" applyAlignment="1" applyProtection="1">
      <alignment horizontal="center" vertical="center" wrapText="1"/>
      <protection locked="0"/>
    </xf>
    <xf numFmtId="0" fontId="95" fillId="38" borderId="12" xfId="0" applyFont="1" applyFill="1" applyBorder="1" applyAlignment="1" applyProtection="1">
      <alignment horizontal="justify" vertical="center" wrapText="1"/>
      <protection locked="0"/>
    </xf>
    <xf numFmtId="0" fontId="0" fillId="34" borderId="0" xfId="0" applyFill="1" applyAlignment="1" applyProtection="1">
      <alignment vertical="center"/>
      <protection locked="0"/>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vertical="center" wrapText="1"/>
      <protection/>
    </xf>
    <xf numFmtId="0" fontId="2" fillId="0" borderId="0" xfId="0" applyFont="1" applyAlignment="1" applyProtection="1">
      <alignment vertical="center" wrapText="1"/>
      <protection locked="0"/>
    </xf>
    <xf numFmtId="0" fontId="16" fillId="37" borderId="12" xfId="0" applyNumberFormat="1" applyFont="1" applyFill="1" applyBorder="1" applyAlignment="1" applyProtection="1">
      <alignment horizontal="center" vertical="center" wrapText="1"/>
      <protection locked="0"/>
    </xf>
    <xf numFmtId="0" fontId="16" fillId="37" borderId="12" xfId="0" applyNumberFormat="1" applyFont="1" applyFill="1" applyBorder="1" applyAlignment="1" applyProtection="1">
      <alignment vertical="center" wrapText="1"/>
      <protection locked="0"/>
    </xf>
    <xf numFmtId="0" fontId="16" fillId="37" borderId="12" xfId="0" applyNumberFormat="1" applyFont="1" applyFill="1" applyBorder="1" applyAlignment="1" applyProtection="1">
      <alignment horizontal="justify" vertical="center" wrapText="1"/>
      <protection locked="0"/>
    </xf>
    <xf numFmtId="0" fontId="93" fillId="37" borderId="12" xfId="0" applyNumberFormat="1" applyFont="1" applyFill="1" applyBorder="1" applyAlignment="1" applyProtection="1">
      <alignment horizontal="center" vertical="center" wrapText="1"/>
      <protection locked="0"/>
    </xf>
    <xf numFmtId="0" fontId="93" fillId="37" borderId="12" xfId="0" applyNumberFormat="1" applyFont="1" applyFill="1" applyBorder="1" applyAlignment="1" applyProtection="1">
      <alignment horizontal="justify" vertical="center" wrapText="1"/>
      <protection locked="0"/>
    </xf>
    <xf numFmtId="0" fontId="93" fillId="37" borderId="12" xfId="0" applyNumberFormat="1" applyFont="1" applyFill="1" applyBorder="1" applyAlignment="1" applyProtection="1">
      <alignment vertical="center" wrapText="1"/>
      <protection locked="0"/>
    </xf>
    <xf numFmtId="0" fontId="84" fillId="37" borderId="12" xfId="0" applyFont="1" applyFill="1" applyBorder="1" applyAlignment="1" applyProtection="1">
      <alignment horizontal="justify" vertical="center" wrapText="1"/>
      <protection locked="0"/>
    </xf>
    <xf numFmtId="0" fontId="84" fillId="37" borderId="12" xfId="0" applyFont="1" applyFill="1" applyBorder="1" applyAlignment="1" applyProtection="1">
      <alignment horizontal="center" vertical="center"/>
      <protection locked="0"/>
    </xf>
    <xf numFmtId="0" fontId="84" fillId="37" borderId="12" xfId="0" applyFont="1" applyFill="1" applyBorder="1" applyAlignment="1" applyProtection="1">
      <alignment horizontal="center" vertical="center"/>
      <protection locked="0"/>
    </xf>
    <xf numFmtId="0" fontId="84" fillId="37" borderId="12" xfId="0" applyFont="1" applyFill="1" applyBorder="1" applyAlignment="1" applyProtection="1">
      <alignment vertical="center"/>
      <protection locked="0"/>
    </xf>
    <xf numFmtId="0" fontId="84" fillId="37" borderId="12" xfId="0" applyNumberFormat="1" applyFont="1" applyFill="1" applyBorder="1" applyAlignment="1" applyProtection="1">
      <alignment horizontal="center" vertical="center" wrapText="1"/>
      <protection locked="0"/>
    </xf>
    <xf numFmtId="9" fontId="94" fillId="37" borderId="12" xfId="62" applyNumberFormat="1" applyFont="1" applyFill="1" applyBorder="1" applyAlignment="1" applyProtection="1">
      <alignment horizontal="center" vertical="center" wrapText="1"/>
      <protection locked="0"/>
    </xf>
    <xf numFmtId="0" fontId="95" fillId="37" borderId="12" xfId="0" applyFont="1" applyFill="1" applyBorder="1" applyAlignment="1" applyProtection="1">
      <alignment horizontal="justify" vertical="center" wrapText="1"/>
      <protection locked="0"/>
    </xf>
    <xf numFmtId="0" fontId="20" fillId="0" borderId="0" xfId="0" applyFont="1" applyFill="1" applyAlignment="1" applyProtection="1">
      <alignment horizontal="left" vertical="center"/>
      <protection/>
    </xf>
    <xf numFmtId="0" fontId="2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3" fillId="0" borderId="0" xfId="0" applyFont="1" applyAlignment="1" applyProtection="1">
      <alignment horizontal="left"/>
      <protection/>
    </xf>
    <xf numFmtId="0" fontId="23" fillId="0" borderId="0" xfId="0" applyFont="1" applyAlignment="1" applyProtection="1">
      <alignment horizontal="center"/>
      <protection/>
    </xf>
    <xf numFmtId="0" fontId="3" fillId="35" borderId="11" xfId="0" applyFont="1" applyFill="1" applyBorder="1" applyAlignment="1" applyProtection="1">
      <alignment horizontal="left" vertical="center" wrapText="1"/>
      <protection/>
    </xf>
    <xf numFmtId="0" fontId="11" fillId="35" borderId="11" xfId="0" applyFont="1" applyFill="1" applyBorder="1" applyAlignment="1" applyProtection="1">
      <alignment horizontal="left" vertical="center" wrapText="1"/>
      <protection/>
    </xf>
    <xf numFmtId="0" fontId="10" fillId="35" borderId="13" xfId="0" applyFont="1" applyFill="1" applyBorder="1" applyAlignment="1" applyProtection="1">
      <alignment horizontal="center" vertical="center" wrapText="1"/>
      <protection/>
    </xf>
    <xf numFmtId="0" fontId="26" fillId="35" borderId="1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16" fillId="0" borderId="14" xfId="0" applyNumberFormat="1" applyFont="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9" fontId="21" fillId="34" borderId="12" xfId="0" applyNumberFormat="1" applyFont="1" applyFill="1" applyBorder="1" applyAlignment="1" applyProtection="1">
      <alignment horizontal="center" vertical="center" wrapText="1"/>
      <protection/>
    </xf>
    <xf numFmtId="0" fontId="16" fillId="34" borderId="12" xfId="0" applyFont="1" applyFill="1" applyBorder="1" applyAlignment="1" applyProtection="1">
      <alignment horizontal="left" vertical="center" wrapText="1"/>
      <protection locked="0"/>
    </xf>
    <xf numFmtId="0" fontId="96" fillId="34" borderId="0" xfId="0" applyFont="1" applyFill="1" applyAlignment="1" applyProtection="1">
      <alignment horizontal="left" vertical="center"/>
      <protection/>
    </xf>
    <xf numFmtId="169" fontId="16" fillId="34" borderId="12" xfId="52" applyNumberFormat="1" applyFont="1" applyFill="1" applyBorder="1" applyAlignment="1" applyProtection="1">
      <alignment horizontal="left" vertical="center" wrapText="1"/>
      <protection/>
    </xf>
    <xf numFmtId="0" fontId="29" fillId="34" borderId="0" xfId="0" applyFont="1" applyFill="1" applyAlignment="1" applyProtection="1">
      <alignment horizontal="left" vertical="center"/>
      <protection/>
    </xf>
    <xf numFmtId="0" fontId="16" fillId="0" borderId="14"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0" fontId="27" fillId="34" borderId="12" xfId="0" applyFont="1" applyFill="1" applyBorder="1" applyAlignment="1" applyProtection="1">
      <alignment horizontal="center" vertical="center" wrapText="1"/>
      <protection/>
    </xf>
    <xf numFmtId="195" fontId="2" fillId="0" borderId="12" xfId="62" applyNumberFormat="1" applyFont="1" applyBorder="1" applyAlignment="1">
      <alignment horizontal="center" vertical="center" wrapText="1"/>
    </xf>
    <xf numFmtId="0" fontId="11" fillId="39" borderId="12" xfId="0" applyFont="1" applyFill="1" applyBorder="1" applyAlignment="1" applyProtection="1">
      <alignment horizontal="center" vertical="center"/>
      <protection/>
    </xf>
    <xf numFmtId="0" fontId="11" fillId="39" borderId="12" xfId="0" applyFont="1" applyFill="1" applyBorder="1" applyAlignment="1" applyProtection="1">
      <alignment vertical="center"/>
      <protection/>
    </xf>
    <xf numFmtId="0" fontId="30" fillId="39" borderId="12" xfId="0" applyFont="1" applyFill="1" applyBorder="1" applyAlignment="1" applyProtection="1">
      <alignment horizontal="center" vertical="center"/>
      <protection/>
    </xf>
    <xf numFmtId="169" fontId="11" fillId="39" borderId="12" xfId="0" applyNumberFormat="1" applyFont="1" applyFill="1" applyBorder="1" applyAlignment="1" applyProtection="1">
      <alignment vertical="center"/>
      <protection/>
    </xf>
    <xf numFmtId="0" fontId="97" fillId="39" borderId="0" xfId="0" applyFont="1" applyFill="1" applyAlignment="1" applyProtection="1">
      <alignment vertical="center"/>
      <protection/>
    </xf>
    <xf numFmtId="0" fontId="30" fillId="39" borderId="0" xfId="0" applyFont="1" applyFill="1" applyAlignment="1" applyProtection="1">
      <alignment vertical="center"/>
      <protection/>
    </xf>
    <xf numFmtId="0" fontId="97" fillId="0" borderId="0" xfId="0" applyFont="1" applyAlignment="1" applyProtection="1">
      <alignment horizontal="center" vertical="center"/>
      <protection/>
    </xf>
    <xf numFmtId="0" fontId="97" fillId="33" borderId="0" xfId="0" applyFont="1" applyFill="1" applyAlignment="1" applyProtection="1">
      <alignment horizontal="center" vertical="center"/>
      <protection/>
    </xf>
    <xf numFmtId="0" fontId="97" fillId="33" borderId="0" xfId="0" applyFont="1" applyFill="1" applyAlignment="1" applyProtection="1">
      <alignment vertical="center"/>
      <protection/>
    </xf>
    <xf numFmtId="0" fontId="97" fillId="33" borderId="0" xfId="0" applyFont="1" applyFill="1" applyAlignment="1" applyProtection="1">
      <alignment horizontal="left" vertical="center"/>
      <protection/>
    </xf>
    <xf numFmtId="0" fontId="97" fillId="0" borderId="0" xfId="0" applyFont="1" applyFill="1" applyAlignment="1" applyProtection="1">
      <alignment horizontal="center" vertical="center"/>
      <protection/>
    </xf>
    <xf numFmtId="0" fontId="97" fillId="0" borderId="0" xfId="0" applyFont="1" applyFill="1" applyAlignment="1" applyProtection="1">
      <alignment horizontal="left" vertical="center"/>
      <protection/>
    </xf>
    <xf numFmtId="0" fontId="97" fillId="0" borderId="0" xfId="0" applyFont="1" applyFill="1" applyAlignment="1" applyProtection="1">
      <alignment vertical="center"/>
      <protection/>
    </xf>
    <xf numFmtId="0" fontId="97" fillId="0" borderId="0" xfId="0" applyFont="1" applyAlignment="1" applyProtection="1">
      <alignment vertical="center"/>
      <protection/>
    </xf>
    <xf numFmtId="0" fontId="30" fillId="33" borderId="0" xfId="0" applyFont="1" applyFill="1" applyAlignment="1" applyProtection="1">
      <alignment vertical="center"/>
      <protection/>
    </xf>
    <xf numFmtId="0" fontId="21" fillId="34" borderId="12" xfId="0" applyFont="1" applyFill="1" applyBorder="1" applyAlignment="1" applyProtection="1">
      <alignment horizontal="justify" vertical="center" wrapText="1"/>
      <protection locked="0"/>
    </xf>
    <xf numFmtId="0" fontId="31" fillId="34" borderId="12" xfId="0" applyFont="1" applyFill="1" applyBorder="1" applyAlignment="1" applyProtection="1">
      <alignment horizontal="justify" vertical="center" wrapText="1"/>
      <protection locked="0"/>
    </xf>
    <xf numFmtId="227" fontId="21" fillId="34" borderId="12" xfId="58" applyNumberFormat="1" applyFont="1" applyFill="1" applyBorder="1" applyAlignment="1" applyProtection="1">
      <alignment horizontal="center" vertical="center" wrapText="1"/>
      <protection locked="0"/>
    </xf>
    <xf numFmtId="195" fontId="2" fillId="0" borderId="12" xfId="62" applyNumberFormat="1" applyFont="1" applyBorder="1" applyAlignment="1" applyProtection="1">
      <alignment horizontal="center" vertical="center" wrapText="1"/>
      <protection locked="0"/>
    </xf>
    <xf numFmtId="0" fontId="4" fillId="35" borderId="15"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protection/>
    </xf>
    <xf numFmtId="169" fontId="28" fillId="34" borderId="11" xfId="52" applyNumberFormat="1" applyFont="1" applyFill="1" applyBorder="1" applyAlignment="1" applyProtection="1">
      <alignment horizontal="left" vertical="center" wrapText="1"/>
      <protection locked="0"/>
    </xf>
    <xf numFmtId="169" fontId="28" fillId="34" borderId="19" xfId="52" applyNumberFormat="1" applyFont="1" applyFill="1" applyBorder="1" applyAlignment="1" applyProtection="1">
      <alignment horizontal="left" vertical="center" wrapText="1"/>
      <protection locked="0"/>
    </xf>
    <xf numFmtId="0" fontId="11" fillId="35" borderId="20" xfId="0" applyFont="1" applyFill="1" applyBorder="1" applyAlignment="1" applyProtection="1">
      <alignment horizontal="center" vertical="center" wrapText="1"/>
      <protection/>
    </xf>
    <xf numFmtId="0" fontId="11" fillId="35" borderId="21"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protection/>
    </xf>
    <xf numFmtId="0" fontId="3" fillId="35" borderId="22" xfId="0" applyFont="1" applyFill="1" applyBorder="1" applyAlignment="1" applyProtection="1">
      <alignment horizontal="center" vertical="center" wrapText="1"/>
      <protection/>
    </xf>
    <xf numFmtId="0" fontId="3" fillId="35" borderId="16"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protection/>
    </xf>
    <xf numFmtId="0" fontId="4" fillId="35" borderId="16" xfId="0" applyFont="1" applyFill="1" applyBorder="1" applyAlignment="1" applyProtection="1">
      <alignment horizontal="center" vertical="center"/>
      <protection/>
    </xf>
    <xf numFmtId="0" fontId="3" fillId="35" borderId="24" xfId="0" applyFont="1" applyFill="1" applyBorder="1" applyAlignment="1" applyProtection="1">
      <alignment horizontal="center" vertical="center" wrapText="1"/>
      <protection/>
    </xf>
    <xf numFmtId="0" fontId="3" fillId="35" borderId="25" xfId="0" applyFont="1" applyFill="1" applyBorder="1" applyAlignment="1" applyProtection="1">
      <alignment horizontal="center" vertical="center" wrapText="1"/>
      <protection/>
    </xf>
    <xf numFmtId="0" fontId="23" fillId="0" borderId="0" xfId="0" applyFont="1" applyAlignment="1" applyProtection="1">
      <alignment horizontal="left"/>
      <protection/>
    </xf>
    <xf numFmtId="0" fontId="98" fillId="0" borderId="0" xfId="0" applyFont="1" applyAlignment="1" applyProtection="1">
      <alignment horizontal="left"/>
      <protection locked="0"/>
    </xf>
    <xf numFmtId="0" fontId="24" fillId="35" borderId="11" xfId="0" applyFont="1" applyFill="1" applyBorder="1" applyAlignment="1" applyProtection="1">
      <alignment horizontal="center" vertical="center" wrapText="1"/>
      <protection/>
    </xf>
    <xf numFmtId="0" fontId="24" fillId="35" borderId="19" xfId="0" applyFont="1" applyFill="1" applyBorder="1" applyAlignment="1" applyProtection="1">
      <alignment horizontal="center" vertical="center" wrapText="1"/>
      <protection/>
    </xf>
    <xf numFmtId="0" fontId="25" fillId="35" borderId="26" xfId="0" applyFont="1" applyFill="1" applyBorder="1" applyAlignment="1" applyProtection="1">
      <alignment horizontal="center" vertical="center" wrapText="1"/>
      <protection/>
    </xf>
    <xf numFmtId="0" fontId="25" fillId="35" borderId="27" xfId="0" applyFont="1" applyFill="1" applyBorder="1" applyAlignment="1" applyProtection="1">
      <alignment horizontal="center" vertical="center" wrapText="1"/>
      <protection/>
    </xf>
    <xf numFmtId="0" fontId="11" fillId="35" borderId="28" xfId="0" applyFont="1" applyFill="1" applyBorder="1" applyAlignment="1" applyProtection="1">
      <alignment horizontal="center" vertical="center" wrapText="1"/>
      <protection/>
    </xf>
    <xf numFmtId="0" fontId="11" fillId="35" borderId="29" xfId="0" applyFont="1" applyFill="1" applyBorder="1" applyAlignment="1" applyProtection="1">
      <alignment horizontal="center" vertical="center" wrapText="1"/>
      <protection/>
    </xf>
    <xf numFmtId="0" fontId="11" fillId="35" borderId="13" xfId="0" applyFont="1" applyFill="1" applyBorder="1" applyAlignment="1" applyProtection="1">
      <alignment horizontal="center" vertical="center" wrapText="1"/>
      <protection/>
    </xf>
    <xf numFmtId="0" fontId="3" fillId="35" borderId="3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3" fillId="35" borderId="23" xfId="0" applyFont="1" applyFill="1" applyBorder="1" applyAlignment="1" applyProtection="1">
      <alignment horizontal="center" vertical="center" wrapText="1"/>
      <protection/>
    </xf>
    <xf numFmtId="0" fontId="53" fillId="0" borderId="32" xfId="0" applyFont="1" applyBorder="1" applyAlignment="1">
      <alignment horizontal="center"/>
    </xf>
    <xf numFmtId="0" fontId="53" fillId="0" borderId="33" xfId="0" applyFont="1" applyBorder="1" applyAlignment="1">
      <alignment horizontal="center"/>
    </xf>
    <xf numFmtId="0" fontId="53" fillId="0" borderId="34" xfId="0" applyFont="1" applyBorder="1" applyAlignment="1">
      <alignment horizontal="center"/>
    </xf>
    <xf numFmtId="0" fontId="54" fillId="0" borderId="35" xfId="0" applyFont="1" applyBorder="1" applyAlignment="1">
      <alignment horizontal="center" wrapText="1"/>
    </xf>
    <xf numFmtId="0" fontId="54" fillId="0" borderId="36" xfId="0" applyFont="1" applyBorder="1" applyAlignment="1">
      <alignment horizontal="center" wrapText="1"/>
    </xf>
    <xf numFmtId="0" fontId="54" fillId="0" borderId="37" xfId="0" applyFont="1" applyBorder="1" applyAlignment="1">
      <alignment horizontal="center" wrapText="1"/>
    </xf>
    <xf numFmtId="0" fontId="54" fillId="0" borderId="35" xfId="0" applyFont="1" applyBorder="1" applyAlignment="1">
      <alignment horizontal="left" wrapText="1"/>
    </xf>
    <xf numFmtId="0" fontId="54" fillId="0" borderId="36" xfId="0" applyFont="1" applyBorder="1" applyAlignment="1">
      <alignment horizontal="left" wrapText="1"/>
    </xf>
    <xf numFmtId="0" fontId="54" fillId="0" borderId="37" xfId="0" applyFont="1" applyBorder="1" applyAlignment="1">
      <alignment horizontal="left" wrapText="1"/>
    </xf>
    <xf numFmtId="0" fontId="53" fillId="0" borderId="35" xfId="0" applyFont="1" applyBorder="1" applyAlignment="1">
      <alignment horizontal="center"/>
    </xf>
    <xf numFmtId="0" fontId="53" fillId="0" borderId="36" xfId="0" applyFont="1" applyBorder="1" applyAlignment="1">
      <alignment horizontal="center"/>
    </xf>
    <xf numFmtId="0" fontId="53" fillId="0" borderId="37" xfId="0" applyFont="1" applyBorder="1" applyAlignment="1">
      <alignment/>
    </xf>
    <xf numFmtId="0" fontId="53" fillId="0" borderId="37" xfId="0" applyFont="1" applyBorder="1" applyAlignment="1">
      <alignment horizontal="center"/>
    </xf>
    <xf numFmtId="0" fontId="53" fillId="0" borderId="35" xfId="0" applyFont="1" applyBorder="1" applyAlignment="1">
      <alignment horizontal="center" wrapText="1"/>
    </xf>
    <xf numFmtId="0" fontId="53" fillId="0" borderId="36" xfId="0" applyFont="1" applyBorder="1" applyAlignment="1">
      <alignment horizontal="center" wrapText="1"/>
    </xf>
    <xf numFmtId="0" fontId="53" fillId="0" borderId="37" xfId="0" applyFont="1" applyBorder="1" applyAlignment="1">
      <alignment horizontal="center" wrapText="1"/>
    </xf>
    <xf numFmtId="0" fontId="53" fillId="0" borderId="0" xfId="0" applyFont="1" applyAlignment="1">
      <alignment/>
    </xf>
    <xf numFmtId="0" fontId="53" fillId="40" borderId="0" xfId="0" applyFont="1" applyFill="1" applyAlignment="1">
      <alignment/>
    </xf>
    <xf numFmtId="0" fontId="53" fillId="0" borderId="14" xfId="0" applyFont="1" applyBorder="1" applyAlignment="1">
      <alignment horizontal="center"/>
    </xf>
    <xf numFmtId="0" fontId="53" fillId="0" borderId="12" xfId="0" applyFont="1" applyBorder="1" applyAlignment="1">
      <alignment horizontal="center"/>
    </xf>
    <xf numFmtId="0" fontId="53" fillId="0" borderId="38" xfId="0" applyFont="1" applyBorder="1" applyAlignment="1">
      <alignment horizontal="center"/>
    </xf>
    <xf numFmtId="0" fontId="54" fillId="0" borderId="39" xfId="0" applyFont="1" applyBorder="1" applyAlignment="1">
      <alignment horizontal="center" wrapText="1"/>
    </xf>
    <xf numFmtId="0" fontId="54" fillId="0" borderId="0" xfId="0" applyFont="1" applyBorder="1" applyAlignment="1">
      <alignment horizontal="center" wrapText="1"/>
    </xf>
    <xf numFmtId="0" fontId="54" fillId="0" borderId="40" xfId="0" applyFont="1" applyBorder="1" applyAlignment="1">
      <alignment horizontal="center" wrapText="1"/>
    </xf>
    <xf numFmtId="0" fontId="54" fillId="0" borderId="39" xfId="0" applyFont="1" applyBorder="1" applyAlignment="1">
      <alignment horizontal="left" wrapText="1"/>
    </xf>
    <xf numFmtId="0" fontId="54" fillId="0" borderId="0" xfId="0" applyFont="1" applyBorder="1" applyAlignment="1">
      <alignment horizontal="left" wrapText="1"/>
    </xf>
    <xf numFmtId="0" fontId="54" fillId="0" borderId="40" xfId="0" applyFont="1" applyBorder="1" applyAlignment="1">
      <alignment horizontal="left" wrapText="1"/>
    </xf>
    <xf numFmtId="0" fontId="53" fillId="0" borderId="39" xfId="0" applyFont="1" applyBorder="1" applyAlignment="1">
      <alignment horizontal="center"/>
    </xf>
    <xf numFmtId="0" fontId="53" fillId="0" borderId="0" xfId="0" applyFont="1" applyBorder="1" applyAlignment="1">
      <alignment horizontal="center"/>
    </xf>
    <xf numFmtId="0" fontId="53" fillId="0" borderId="40" xfId="0" applyFont="1" applyBorder="1" applyAlignment="1">
      <alignment/>
    </xf>
    <xf numFmtId="0" fontId="53" fillId="0" borderId="40" xfId="0" applyFont="1" applyBorder="1" applyAlignment="1">
      <alignment horizontal="center"/>
    </xf>
    <xf numFmtId="0" fontId="53" fillId="0" borderId="39" xfId="0" applyFont="1" applyBorder="1" applyAlignment="1">
      <alignment horizontal="center" wrapText="1"/>
    </xf>
    <xf numFmtId="0" fontId="53" fillId="0" borderId="0" xfId="0" applyFont="1" applyBorder="1" applyAlignment="1">
      <alignment horizontal="center" wrapText="1"/>
    </xf>
    <xf numFmtId="0" fontId="53" fillId="0" borderId="40" xfId="0" applyFont="1" applyBorder="1" applyAlignment="1">
      <alignment horizontal="center" wrapText="1"/>
    </xf>
    <xf numFmtId="0" fontId="53" fillId="0" borderId="41" xfId="0" applyFont="1" applyBorder="1" applyAlignment="1">
      <alignment horizontal="center"/>
    </xf>
    <xf numFmtId="0" fontId="53" fillId="0" borderId="42" xfId="0" applyFont="1" applyBorder="1" applyAlignment="1">
      <alignment horizontal="center"/>
    </xf>
    <xf numFmtId="0" fontId="53" fillId="0" borderId="43" xfId="0" applyFont="1" applyBorder="1" applyAlignment="1">
      <alignment horizontal="center"/>
    </xf>
    <xf numFmtId="0" fontId="54" fillId="0" borderId="44" xfId="0" applyFont="1" applyBorder="1" applyAlignment="1">
      <alignment horizontal="center" wrapText="1"/>
    </xf>
    <xf numFmtId="0" fontId="54" fillId="0" borderId="45" xfId="0" applyFont="1" applyBorder="1" applyAlignment="1">
      <alignment horizontal="center" wrapText="1"/>
    </xf>
    <xf numFmtId="0" fontId="54" fillId="0" borderId="46" xfId="0" applyFont="1" applyBorder="1" applyAlignment="1">
      <alignment horizontal="center" wrapText="1"/>
    </xf>
    <xf numFmtId="0" fontId="54" fillId="0" borderId="44" xfId="0" applyFont="1" applyBorder="1" applyAlignment="1">
      <alignment horizontal="left" wrapText="1"/>
    </xf>
    <xf numFmtId="0" fontId="54" fillId="0" borderId="45" xfId="0" applyFont="1" applyBorder="1" applyAlignment="1">
      <alignment horizontal="left" wrapText="1"/>
    </xf>
    <xf numFmtId="0" fontId="54" fillId="0" borderId="46" xfId="0" applyFont="1" applyBorder="1" applyAlignment="1">
      <alignment horizontal="left" wrapText="1"/>
    </xf>
    <xf numFmtId="0" fontId="53" fillId="0" borderId="44" xfId="0" applyFont="1" applyBorder="1" applyAlignment="1">
      <alignment horizontal="center"/>
    </xf>
    <xf numFmtId="0" fontId="53" fillId="0" borderId="45" xfId="0" applyFont="1" applyBorder="1" applyAlignment="1">
      <alignment horizontal="center"/>
    </xf>
    <xf numFmtId="0" fontId="53" fillId="0" borderId="46" xfId="0" applyFont="1" applyBorder="1" applyAlignment="1">
      <alignment/>
    </xf>
    <xf numFmtId="0" fontId="53" fillId="0" borderId="46" xfId="0" applyFont="1" applyBorder="1" applyAlignment="1">
      <alignment horizontal="center"/>
    </xf>
    <xf numFmtId="0" fontId="53" fillId="0" borderId="44" xfId="0" applyFont="1" applyBorder="1" applyAlignment="1">
      <alignment horizontal="center" wrapText="1"/>
    </xf>
    <xf numFmtId="0" fontId="53" fillId="0" borderId="45" xfId="0" applyFont="1" applyBorder="1" applyAlignment="1">
      <alignment horizontal="center" wrapText="1"/>
    </xf>
    <xf numFmtId="0" fontId="53" fillId="0" borderId="46" xfId="0" applyFont="1" applyBorder="1" applyAlignment="1">
      <alignment horizontal="center" wrapText="1"/>
    </xf>
    <xf numFmtId="0" fontId="0" fillId="0" borderId="0" xfId="0" applyAlignment="1">
      <alignment vertical="center"/>
    </xf>
    <xf numFmtId="0" fontId="0" fillId="0" borderId="0" xfId="0" applyFill="1" applyAlignment="1">
      <alignment vertical="center"/>
    </xf>
    <xf numFmtId="0" fontId="20" fillId="0" borderId="0" xfId="0" applyFont="1" applyFill="1" applyAlignment="1">
      <alignment vertical="center"/>
    </xf>
    <xf numFmtId="0" fontId="0" fillId="40" borderId="0" xfId="0" applyFill="1" applyAlignment="1">
      <alignment vertical="center"/>
    </xf>
    <xf numFmtId="0" fontId="3" fillId="35" borderId="0"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35" borderId="12"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33" fillId="40" borderId="12" xfId="0" applyFont="1" applyFill="1" applyBorder="1" applyAlignment="1" applyProtection="1">
      <alignment horizontal="center" vertical="center" wrapText="1"/>
      <protection/>
    </xf>
    <xf numFmtId="194" fontId="58" fillId="40" borderId="12" xfId="0" applyNumberFormat="1" applyFont="1" applyFill="1" applyBorder="1" applyAlignment="1">
      <alignment horizontal="center" vertical="center"/>
    </xf>
    <xf numFmtId="0" fontId="18" fillId="0" borderId="11" xfId="0" applyFont="1" applyFill="1" applyBorder="1" applyAlignment="1" applyProtection="1">
      <alignment horizontal="center" vertical="center" wrapText="1"/>
      <protection/>
    </xf>
    <xf numFmtId="0" fontId="19" fillId="0" borderId="11" xfId="0" applyFont="1" applyBorder="1" applyAlignment="1" applyProtection="1">
      <alignment horizontal="center" vertical="center" wrapText="1"/>
      <protection/>
    </xf>
    <xf numFmtId="0" fontId="33" fillId="0" borderId="47"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10" fontId="33" fillId="0" borderId="11" xfId="0" applyNumberFormat="1" applyFont="1" applyFill="1" applyBorder="1" applyAlignment="1" applyProtection="1">
      <alignment horizontal="center" vertical="center" wrapText="1"/>
      <protection hidden="1"/>
    </xf>
    <xf numFmtId="10" fontId="33" fillId="0" borderId="11" xfId="0" applyNumberFormat="1" applyFont="1" applyFill="1" applyBorder="1" applyAlignment="1" applyProtection="1">
      <alignment horizontal="center" vertical="center" wrapText="1"/>
      <protection hidden="1" locked="0"/>
    </xf>
    <xf numFmtId="169" fontId="33" fillId="0" borderId="11" xfId="51" applyNumberFormat="1" applyFont="1" applyFill="1" applyBorder="1" applyAlignment="1" applyProtection="1">
      <alignment horizontal="center" vertical="center" wrapText="1"/>
      <protection hidden="1"/>
    </xf>
    <xf numFmtId="0" fontId="33" fillId="33" borderId="11" xfId="0" applyFont="1" applyFill="1" applyBorder="1" applyAlignment="1" applyProtection="1">
      <alignment horizontal="left" vertical="center" wrapText="1" indent="1"/>
      <protection locked="0"/>
    </xf>
    <xf numFmtId="0" fontId="18" fillId="0" borderId="11" xfId="0" applyFont="1" applyFill="1" applyBorder="1" applyAlignment="1" applyProtection="1">
      <alignment horizontal="left" vertical="center" wrapText="1" indent="1"/>
      <protection locked="0"/>
    </xf>
    <xf numFmtId="0" fontId="18" fillId="33" borderId="11" xfId="0" applyFont="1" applyFill="1" applyBorder="1" applyAlignment="1" applyProtection="1">
      <alignment horizontal="left" vertical="center" wrapText="1" indent="1"/>
      <protection locked="0"/>
    </xf>
    <xf numFmtId="0" fontId="33" fillId="0" borderId="11" xfId="0" applyFont="1" applyFill="1" applyBorder="1" applyAlignment="1" applyProtection="1">
      <alignment horizontal="left" vertical="center" wrapText="1" indent="1"/>
      <protection locked="0"/>
    </xf>
    <xf numFmtId="0" fontId="59" fillId="0" borderId="32" xfId="0" applyFont="1" applyFill="1" applyBorder="1" applyAlignment="1" applyProtection="1">
      <alignment vertical="center"/>
      <protection locked="0"/>
    </xf>
    <xf numFmtId="3" fontId="7" fillId="0" borderId="33" xfId="0" applyNumberFormat="1" applyFont="1" applyFill="1" applyBorder="1" applyAlignment="1" applyProtection="1">
      <alignment horizontal="center" vertical="center"/>
      <protection locked="0"/>
    </xf>
    <xf numFmtId="3" fontId="7" fillId="0" borderId="33" xfId="0" applyNumberFormat="1" applyFont="1" applyFill="1" applyBorder="1" applyAlignment="1">
      <alignment horizontal="center" vertical="center"/>
    </xf>
    <xf numFmtId="3" fontId="7" fillId="0" borderId="34" xfId="0" applyNumberFormat="1" applyFont="1" applyFill="1" applyBorder="1" applyAlignment="1">
      <alignment horizontal="center" vertical="center"/>
    </xf>
    <xf numFmtId="169" fontId="0" fillId="0" borderId="0" xfId="0" applyNumberFormat="1" applyFill="1" applyAlignment="1">
      <alignment vertical="center"/>
    </xf>
    <xf numFmtId="169" fontId="0" fillId="40" borderId="0" xfId="0" applyNumberFormat="1" applyFill="1" applyAlignment="1">
      <alignment vertical="center"/>
    </xf>
    <xf numFmtId="169" fontId="33" fillId="0" borderId="12" xfId="51" applyNumberFormat="1" applyFont="1" applyFill="1" applyBorder="1" applyAlignment="1" applyProtection="1">
      <alignment horizontal="center" vertical="center" wrapText="1"/>
      <protection/>
    </xf>
    <xf numFmtId="0" fontId="18" fillId="0" borderId="19" xfId="0" applyFont="1" applyFill="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33" fillId="0" borderId="19" xfId="0" applyFont="1" applyFill="1" applyBorder="1" applyAlignment="1" applyProtection="1">
      <alignment horizontal="center" vertical="center" wrapText="1"/>
      <protection/>
    </xf>
    <xf numFmtId="10" fontId="33" fillId="0" borderId="19" xfId="0" applyNumberFormat="1" applyFont="1" applyFill="1" applyBorder="1" applyAlignment="1" applyProtection="1">
      <alignment horizontal="center" vertical="center" wrapText="1"/>
      <protection hidden="1"/>
    </xf>
    <xf numFmtId="10" fontId="33" fillId="0" borderId="19" xfId="0" applyNumberFormat="1" applyFont="1" applyFill="1" applyBorder="1" applyAlignment="1" applyProtection="1">
      <alignment horizontal="center" vertical="center" wrapText="1"/>
      <protection hidden="1" locked="0"/>
    </xf>
    <xf numFmtId="169" fontId="33" fillId="0" borderId="19" xfId="51" applyNumberFormat="1" applyFont="1" applyFill="1" applyBorder="1" applyAlignment="1" applyProtection="1">
      <alignment horizontal="center" vertical="center" wrapText="1"/>
      <protection hidden="1"/>
    </xf>
    <xf numFmtId="0" fontId="33" fillId="33" borderId="19" xfId="0" applyFont="1" applyFill="1" applyBorder="1" applyAlignment="1" applyProtection="1">
      <alignment horizontal="left" vertical="center" wrapText="1" indent="1"/>
      <protection locked="0"/>
    </xf>
    <xf numFmtId="0" fontId="33" fillId="0" borderId="19" xfId="0" applyFont="1" applyFill="1" applyBorder="1" applyAlignment="1" applyProtection="1">
      <alignment horizontal="left" vertical="center" wrapText="1" indent="1"/>
      <protection locked="0"/>
    </xf>
    <xf numFmtId="0" fontId="18" fillId="0" borderId="19" xfId="0" applyFont="1" applyFill="1" applyBorder="1" applyAlignment="1" applyProtection="1">
      <alignment horizontal="left" vertical="center" wrapText="1" indent="1"/>
      <protection locked="0"/>
    </xf>
    <xf numFmtId="0" fontId="18" fillId="33" borderId="19" xfId="0" applyFont="1" applyFill="1" applyBorder="1" applyAlignment="1" applyProtection="1">
      <alignment horizontal="left" vertical="center" wrapText="1" indent="1"/>
      <protection locked="0"/>
    </xf>
    <xf numFmtId="0" fontId="59" fillId="0" borderId="14" xfId="0" applyFont="1" applyFill="1" applyBorder="1" applyAlignment="1" applyProtection="1">
      <alignment vertical="center"/>
      <protection locked="0"/>
    </xf>
    <xf numFmtId="3" fontId="7" fillId="0" borderId="12" xfId="0" applyNumberFormat="1" applyFont="1" applyFill="1" applyBorder="1" applyAlignment="1" applyProtection="1">
      <alignment horizontal="center" vertical="center"/>
      <protection locked="0"/>
    </xf>
    <xf numFmtId="3" fontId="7" fillId="0" borderId="12" xfId="0" applyNumberFormat="1" applyFont="1" applyFill="1" applyBorder="1" applyAlignment="1">
      <alignment horizontal="center" vertical="center"/>
    </xf>
    <xf numFmtId="3" fontId="7" fillId="0" borderId="38" xfId="0" applyNumberFormat="1" applyFont="1" applyFill="1" applyBorder="1" applyAlignment="1">
      <alignment horizontal="center" vertical="center"/>
    </xf>
    <xf numFmtId="0" fontId="7" fillId="0" borderId="14" xfId="0" applyFont="1" applyFill="1" applyBorder="1" applyAlignment="1" applyProtection="1">
      <alignment/>
      <protection locked="0"/>
    </xf>
    <xf numFmtId="0" fontId="60" fillId="0" borderId="14" xfId="0" applyFont="1" applyFill="1" applyBorder="1" applyAlignment="1" applyProtection="1">
      <alignment/>
      <protection locked="0"/>
    </xf>
    <xf numFmtId="3" fontId="60" fillId="0" borderId="12" xfId="0" applyNumberFormat="1" applyFont="1" applyFill="1" applyBorder="1" applyAlignment="1" applyProtection="1">
      <alignment horizontal="center" vertical="center"/>
      <protection/>
    </xf>
    <xf numFmtId="3" fontId="60" fillId="0" borderId="38" xfId="0" applyNumberFormat="1" applyFont="1" applyFill="1" applyBorder="1" applyAlignment="1" applyProtection="1">
      <alignment horizontal="center" vertical="center"/>
      <protection/>
    </xf>
    <xf numFmtId="0" fontId="18" fillId="0" borderId="48" xfId="0" applyFont="1" applyFill="1" applyBorder="1" applyAlignment="1" applyProtection="1">
      <alignment horizontal="center" vertical="center" wrapText="1"/>
      <protection/>
    </xf>
    <xf numFmtId="0" fontId="19" fillId="0" borderId="48" xfId="0" applyFont="1" applyBorder="1" applyAlignment="1" applyProtection="1">
      <alignment horizontal="center" vertical="center" wrapText="1"/>
      <protection/>
    </xf>
    <xf numFmtId="0" fontId="33" fillId="0" borderId="48" xfId="0" applyFont="1" applyFill="1" applyBorder="1" applyAlignment="1" applyProtection="1">
      <alignment horizontal="center" vertical="center" wrapText="1"/>
      <protection/>
    </xf>
    <xf numFmtId="10" fontId="33" fillId="0" borderId="48" xfId="0" applyNumberFormat="1" applyFont="1" applyFill="1" applyBorder="1" applyAlignment="1" applyProtection="1">
      <alignment horizontal="center" vertical="center" wrapText="1"/>
      <protection hidden="1"/>
    </xf>
    <xf numFmtId="10" fontId="33" fillId="0" borderId="48" xfId="0" applyNumberFormat="1" applyFont="1" applyFill="1" applyBorder="1" applyAlignment="1" applyProtection="1">
      <alignment horizontal="center" vertical="center" wrapText="1"/>
      <protection hidden="1" locked="0"/>
    </xf>
    <xf numFmtId="169" fontId="33" fillId="0" borderId="48" xfId="51" applyNumberFormat="1" applyFont="1" applyFill="1" applyBorder="1" applyAlignment="1" applyProtection="1">
      <alignment horizontal="center" vertical="center" wrapText="1"/>
      <protection hidden="1"/>
    </xf>
    <xf numFmtId="0" fontId="33" fillId="33" borderId="48" xfId="0" applyFont="1" applyFill="1" applyBorder="1" applyAlignment="1" applyProtection="1">
      <alignment horizontal="left" vertical="center" wrapText="1" indent="1"/>
      <protection locked="0"/>
    </xf>
    <xf numFmtId="0" fontId="33" fillId="0" borderId="48" xfId="0" applyFont="1" applyFill="1" applyBorder="1" applyAlignment="1" applyProtection="1">
      <alignment horizontal="left" vertical="center" wrapText="1" indent="1"/>
      <protection locked="0"/>
    </xf>
    <xf numFmtId="0" fontId="18" fillId="0" borderId="48" xfId="0" applyFont="1" applyFill="1" applyBorder="1" applyAlignment="1" applyProtection="1">
      <alignment horizontal="left" vertical="center" wrapText="1" indent="1"/>
      <protection locked="0"/>
    </xf>
    <xf numFmtId="0" fontId="18" fillId="33" borderId="48" xfId="0" applyFont="1" applyFill="1" applyBorder="1" applyAlignment="1" applyProtection="1">
      <alignment horizontal="left" vertical="center" wrapText="1" indent="1"/>
      <protection locked="0"/>
    </xf>
    <xf numFmtId="0" fontId="7" fillId="0" borderId="41" xfId="0" applyFont="1" applyFill="1" applyBorder="1" applyAlignment="1" applyProtection="1">
      <alignment/>
      <protection locked="0"/>
    </xf>
    <xf numFmtId="3" fontId="7" fillId="0" borderId="42" xfId="0" applyNumberFormat="1" applyFont="1" applyFill="1" applyBorder="1" applyAlignment="1" applyProtection="1">
      <alignment horizontal="center" vertical="center"/>
      <protection locked="0"/>
    </xf>
    <xf numFmtId="3" fontId="7" fillId="0" borderId="42" xfId="0" applyNumberFormat="1" applyFont="1" applyFill="1" applyBorder="1" applyAlignment="1">
      <alignment horizontal="center" vertical="center"/>
    </xf>
    <xf numFmtId="3" fontId="7" fillId="0" borderId="43" xfId="0" applyNumberFormat="1" applyFont="1" applyFill="1" applyBorder="1" applyAlignment="1">
      <alignment horizontal="center" vertical="center"/>
    </xf>
    <xf numFmtId="0" fontId="12" fillId="35" borderId="12" xfId="0" applyFont="1" applyFill="1" applyBorder="1" applyAlignment="1">
      <alignment vertical="center"/>
    </xf>
    <xf numFmtId="0" fontId="12" fillId="35" borderId="12" xfId="0" applyFont="1" applyFill="1" applyBorder="1" applyAlignment="1" applyProtection="1">
      <alignment vertical="center"/>
      <protection locked="0"/>
    </xf>
    <xf numFmtId="0" fontId="12" fillId="35" borderId="12" xfId="0" applyFont="1" applyFill="1" applyBorder="1" applyAlignment="1" applyProtection="1">
      <alignment vertical="center"/>
      <protection hidden="1"/>
    </xf>
    <xf numFmtId="169" fontId="3" fillId="35" borderId="12" xfId="0" applyNumberFormat="1" applyFont="1" applyFill="1" applyBorder="1" applyAlignment="1" applyProtection="1">
      <alignment vertical="center"/>
      <protection hidden="1"/>
    </xf>
    <xf numFmtId="0" fontId="12" fillId="0" borderId="12" xfId="0" applyFont="1" applyFill="1" applyBorder="1" applyAlignment="1" applyProtection="1">
      <alignment vertical="center"/>
      <protection locked="0"/>
    </xf>
    <xf numFmtId="0" fontId="12" fillId="35" borderId="0" xfId="0" applyFont="1" applyFill="1" applyAlignment="1">
      <alignment vertical="center"/>
    </xf>
    <xf numFmtId="197" fontId="1" fillId="0" borderId="0" xfId="51" applyNumberFormat="1" applyFont="1" applyAlignment="1">
      <alignment/>
    </xf>
    <xf numFmtId="169" fontId="0" fillId="0" borderId="0" xfId="0" applyNumberFormat="1" applyAlignment="1">
      <alignment vertical="center"/>
    </xf>
    <xf numFmtId="203" fontId="0" fillId="0" borderId="0" xfId="0" applyNumberFormat="1" applyAlignment="1">
      <alignment vertical="center"/>
    </xf>
    <xf numFmtId="1" fontId="0" fillId="0" borderId="0" xfId="0" applyNumberFormat="1" applyAlignment="1">
      <alignment vertical="center"/>
    </xf>
    <xf numFmtId="209" fontId="0" fillId="0" borderId="0" xfId="0" applyNumberFormat="1" applyFill="1" applyAlignment="1">
      <alignment vertical="center"/>
    </xf>
    <xf numFmtId="210" fontId="0" fillId="0" borderId="0" xfId="0" applyNumberFormat="1" applyFill="1" applyAlignment="1">
      <alignment vertical="center"/>
    </xf>
    <xf numFmtId="2" fontId="0" fillId="0" borderId="0" xfId="0" applyNumberFormat="1" applyAlignment="1">
      <alignment vertical="center"/>
    </xf>
    <xf numFmtId="198" fontId="0" fillId="0" borderId="0" xfId="0" applyNumberFormat="1" applyAlignment="1">
      <alignment vertical="center"/>
    </xf>
    <xf numFmtId="171" fontId="1" fillId="0" borderId="0" xfId="51" applyFont="1" applyAlignment="1">
      <alignment vertical="center"/>
    </xf>
    <xf numFmtId="0" fontId="0" fillId="0" borderId="0" xfId="0" applyAlignment="1">
      <alignment horizontal="left" vertical="center"/>
    </xf>
    <xf numFmtId="193" fontId="0" fillId="0" borderId="0" xfId="0" applyNumberFormat="1" applyAlignment="1">
      <alignment vertical="center"/>
    </xf>
    <xf numFmtId="199" fontId="0" fillId="0" borderId="0" xfId="0" applyNumberFormat="1" applyAlignment="1">
      <alignment vertical="center"/>
    </xf>
    <xf numFmtId="200" fontId="1" fillId="41" borderId="49" xfId="51" applyNumberFormat="1" applyFont="1" applyFill="1" applyBorder="1" applyAlignment="1">
      <alignment vertical="center"/>
    </xf>
    <xf numFmtId="9" fontId="1" fillId="0" borderId="0" xfId="64" applyFont="1" applyAlignment="1">
      <alignment vertical="center"/>
    </xf>
    <xf numFmtId="200" fontId="1" fillId="0" borderId="0" xfId="51" applyNumberFormat="1" applyFont="1" applyAlignment="1">
      <alignment vertical="center"/>
    </xf>
    <xf numFmtId="200" fontId="0" fillId="41" borderId="49" xfId="0" applyNumberFormat="1" applyFill="1" applyBorder="1" applyAlignment="1">
      <alignment vertical="center"/>
    </xf>
    <xf numFmtId="0" fontId="53" fillId="0" borderId="36" xfId="0" applyFont="1" applyBorder="1" applyAlignment="1">
      <alignment wrapText="1"/>
    </xf>
    <xf numFmtId="0" fontId="53" fillId="0" borderId="0" xfId="0" applyFont="1" applyBorder="1" applyAlignment="1">
      <alignment wrapText="1"/>
    </xf>
    <xf numFmtId="0" fontId="53" fillId="0" borderId="45" xfId="0" applyFont="1" applyBorder="1" applyAlignment="1">
      <alignment wrapText="1"/>
    </xf>
    <xf numFmtId="0" fontId="5" fillId="0" borderId="0" xfId="0" applyFont="1" applyAlignment="1" applyProtection="1">
      <alignment/>
      <protection/>
    </xf>
    <xf numFmtId="0" fontId="7" fillId="0" borderId="0" xfId="0" applyFont="1" applyAlignment="1">
      <alignment vertical="center"/>
    </xf>
    <xf numFmtId="0" fontId="3" fillId="35" borderId="50" xfId="0" applyFont="1" applyFill="1" applyBorder="1" applyAlignment="1" applyProtection="1">
      <alignment horizontal="center" vertical="center" wrapText="1"/>
      <protection/>
    </xf>
    <xf numFmtId="0" fontId="3" fillId="35" borderId="50" xfId="0" applyFont="1" applyFill="1" applyBorder="1" applyAlignment="1" applyProtection="1">
      <alignment horizontal="center" vertical="center" wrapText="1"/>
      <protection/>
    </xf>
    <xf numFmtId="0" fontId="3" fillId="35" borderId="10" xfId="0" applyFont="1" applyFill="1" applyBorder="1" applyAlignment="1" applyProtection="1">
      <alignment vertical="center" wrapText="1"/>
      <protection/>
    </xf>
    <xf numFmtId="3" fontId="3" fillId="35" borderId="23" xfId="0" applyNumberFormat="1" applyFont="1" applyFill="1" applyBorder="1" applyAlignment="1" applyProtection="1">
      <alignment horizontal="center" vertical="center" wrapText="1"/>
      <protection/>
    </xf>
    <xf numFmtId="3" fontId="3" fillId="35" borderId="22" xfId="0" applyNumberFormat="1" applyFont="1" applyFill="1" applyBorder="1" applyAlignment="1" applyProtection="1">
      <alignment horizontal="center" vertical="center" wrapText="1"/>
      <protection/>
    </xf>
    <xf numFmtId="3" fontId="3" fillId="35" borderId="16" xfId="0" applyNumberFormat="1" applyFont="1" applyFill="1" applyBorder="1" applyAlignment="1" applyProtection="1">
      <alignment horizontal="center" vertical="center" wrapText="1"/>
      <protection/>
    </xf>
    <xf numFmtId="0" fontId="3" fillId="35" borderId="51" xfId="0"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4" fillId="35" borderId="15" xfId="0" applyNumberFormat="1" applyFont="1" applyFill="1" applyBorder="1" applyAlignment="1" applyProtection="1">
      <alignment horizontal="center" vertical="center" wrapText="1"/>
      <protection/>
    </xf>
    <xf numFmtId="196" fontId="33" fillId="0" borderId="12" xfId="0" applyNumberFormat="1" applyFont="1" applyFill="1" applyBorder="1" applyAlignment="1" applyProtection="1">
      <alignment horizontal="center" vertical="center"/>
      <protection/>
    </xf>
    <xf numFmtId="0" fontId="33" fillId="0" borderId="12" xfId="0" applyFont="1" applyFill="1" applyBorder="1" applyAlignment="1" applyProtection="1">
      <alignment horizontal="center" vertical="center"/>
      <protection/>
    </xf>
    <xf numFmtId="0" fontId="34" fillId="0" borderId="11" xfId="0" applyFont="1" applyBorder="1" applyAlignment="1">
      <alignment vertical="center" wrapText="1"/>
    </xf>
    <xf numFmtId="0" fontId="28" fillId="33" borderId="12" xfId="0" applyFont="1" applyFill="1" applyBorder="1" applyAlignment="1">
      <alignment horizontal="justify" vertical="top" wrapText="1"/>
    </xf>
    <xf numFmtId="0" fontId="33" fillId="0" borderId="12" xfId="0" applyFont="1" applyFill="1" applyBorder="1" applyAlignment="1" applyProtection="1">
      <alignment horizontal="left" vertical="center" wrapText="1"/>
      <protection/>
    </xf>
    <xf numFmtId="0" fontId="33" fillId="0" borderId="12" xfId="0" applyFont="1" applyFill="1" applyBorder="1" applyAlignment="1" applyProtection="1">
      <alignment horizontal="center" vertical="center" wrapText="1"/>
      <protection/>
    </xf>
    <xf numFmtId="0" fontId="34" fillId="33" borderId="12" xfId="0" applyFont="1" applyFill="1" applyBorder="1" applyAlignment="1" applyProtection="1">
      <alignment horizontal="justify" vertical="top" wrapText="1"/>
      <protection/>
    </xf>
    <xf numFmtId="195" fontId="61" fillId="0" borderId="12" xfId="0" applyNumberFormat="1" applyFont="1" applyFill="1" applyBorder="1" applyAlignment="1" applyProtection="1">
      <alignment horizontal="center" vertical="center" wrapText="1"/>
      <protection/>
    </xf>
    <xf numFmtId="9" fontId="18" fillId="0" borderId="12" xfId="62" applyNumberFormat="1" applyFont="1" applyFill="1" applyBorder="1" applyAlignment="1" applyProtection="1">
      <alignment horizontal="center" vertical="center" wrapText="1"/>
      <protection locked="0"/>
    </xf>
    <xf numFmtId="228" fontId="62" fillId="0" borderId="12" xfId="0" applyNumberFormat="1" applyFont="1" applyFill="1" applyBorder="1" applyAlignment="1">
      <alignment horizontal="center" vertical="center" wrapText="1"/>
    </xf>
    <xf numFmtId="3" fontId="33" fillId="0" borderId="12" xfId="0" applyNumberFormat="1" applyFont="1" applyFill="1" applyBorder="1" applyAlignment="1" applyProtection="1">
      <alignment horizontal="center" vertical="center"/>
      <protection locked="0"/>
    </xf>
    <xf numFmtId="200" fontId="0" fillId="0" borderId="12" xfId="0" applyNumberFormat="1" applyFill="1" applyBorder="1" applyAlignment="1">
      <alignment vertical="center"/>
    </xf>
    <xf numFmtId="0" fontId="18" fillId="0" borderId="12" xfId="0" applyFont="1" applyFill="1" applyBorder="1" applyAlignment="1" applyProtection="1">
      <alignment horizontal="justify" vertical="top" wrapText="1"/>
      <protection locked="0"/>
    </xf>
    <xf numFmtId="195" fontId="33" fillId="0" borderId="12" xfId="64" applyNumberFormat="1" applyFont="1" applyFill="1" applyBorder="1" applyAlignment="1" applyProtection="1">
      <alignment horizontal="center" vertical="center"/>
      <protection/>
    </xf>
    <xf numFmtId="0" fontId="33" fillId="0" borderId="12" xfId="0" applyFont="1" applyFill="1" applyBorder="1" applyAlignment="1" applyProtection="1">
      <alignment horizontal="center" vertical="center"/>
      <protection locked="0"/>
    </xf>
    <xf numFmtId="3" fontId="0" fillId="0" borderId="0" xfId="0" applyNumberFormat="1" applyFill="1" applyAlignment="1">
      <alignment vertical="center"/>
    </xf>
    <xf numFmtId="3" fontId="0" fillId="40" borderId="0" xfId="0" applyNumberFormat="1" applyFill="1" applyAlignment="1">
      <alignment vertical="center"/>
    </xf>
    <xf numFmtId="200" fontId="0" fillId="0" borderId="0" xfId="0" applyNumberFormat="1" applyFill="1" applyAlignment="1">
      <alignment vertical="center"/>
    </xf>
    <xf numFmtId="0" fontId="34" fillId="0" borderId="12" xfId="0" applyFont="1" applyFill="1" applyBorder="1" applyAlignment="1" applyProtection="1">
      <alignment horizontal="justify" vertical="top" wrapText="1"/>
      <protection/>
    </xf>
    <xf numFmtId="200" fontId="0" fillId="0" borderId="12" xfId="0" applyNumberFormat="1" applyFill="1" applyBorder="1" applyAlignment="1" applyProtection="1">
      <alignment vertical="center"/>
      <protection locked="0"/>
    </xf>
    <xf numFmtId="3" fontId="33" fillId="34" borderId="12" xfId="0" applyNumberFormat="1" applyFont="1" applyFill="1" applyBorder="1" applyAlignment="1" applyProtection="1">
      <alignment horizontal="center" vertical="center"/>
      <protection locked="0"/>
    </xf>
    <xf numFmtId="0" fontId="33" fillId="0" borderId="12" xfId="0" applyFont="1" applyFill="1" applyBorder="1" applyAlignment="1" applyProtection="1">
      <alignment vertical="center" wrapText="1"/>
      <protection locked="0"/>
    </xf>
    <xf numFmtId="196" fontId="63" fillId="42" borderId="12" xfId="0" applyNumberFormat="1" applyFont="1" applyFill="1" applyBorder="1" applyAlignment="1" applyProtection="1">
      <alignment horizontal="center" vertical="center"/>
      <protection/>
    </xf>
    <xf numFmtId="196" fontId="33" fillId="42" borderId="12" xfId="0" applyNumberFormat="1" applyFont="1" applyFill="1" applyBorder="1" applyAlignment="1" applyProtection="1">
      <alignment horizontal="center" vertical="center"/>
      <protection/>
    </xf>
    <xf numFmtId="0" fontId="33" fillId="42" borderId="12" xfId="0" applyFont="1" applyFill="1" applyBorder="1" applyAlignment="1" applyProtection="1">
      <alignment horizontal="center" vertical="center"/>
      <protection/>
    </xf>
    <xf numFmtId="0" fontId="33" fillId="42" borderId="12" xfId="0" applyFont="1" applyFill="1" applyBorder="1" applyAlignment="1" applyProtection="1">
      <alignment horizontal="left" vertical="center" wrapText="1"/>
      <protection/>
    </xf>
    <xf numFmtId="3" fontId="33" fillId="42" borderId="12" xfId="0" applyNumberFormat="1" applyFont="1" applyFill="1" applyBorder="1" applyAlignment="1" applyProtection="1">
      <alignment horizontal="center" vertical="center"/>
      <protection/>
    </xf>
    <xf numFmtId="0" fontId="33" fillId="42" borderId="12" xfId="0" applyFont="1" applyFill="1" applyBorder="1" applyAlignment="1">
      <alignment vertical="center"/>
    </xf>
    <xf numFmtId="3" fontId="33" fillId="42" borderId="12" xfId="0" applyNumberFormat="1" applyFont="1" applyFill="1" applyBorder="1" applyAlignment="1">
      <alignment vertical="center"/>
    </xf>
    <xf numFmtId="195" fontId="33" fillId="42" borderId="12" xfId="64" applyNumberFormat="1" applyFont="1" applyFill="1" applyBorder="1" applyAlignment="1" applyProtection="1">
      <alignment horizontal="center" vertical="center"/>
      <protection/>
    </xf>
    <xf numFmtId="0" fontId="0" fillId="42" borderId="0" xfId="0" applyFill="1" applyAlignment="1">
      <alignment vertical="center"/>
    </xf>
    <xf numFmtId="196" fontId="34" fillId="0" borderId="12" xfId="0" applyNumberFormat="1" applyFont="1" applyFill="1" applyBorder="1" applyAlignment="1" applyProtection="1">
      <alignment horizontal="justify" vertical="center"/>
      <protection/>
    </xf>
    <xf numFmtId="0" fontId="34" fillId="0" borderId="12" xfId="0" applyFont="1" applyFill="1" applyBorder="1" applyAlignment="1" applyProtection="1">
      <alignment horizontal="justify" vertical="top"/>
      <protection/>
    </xf>
    <xf numFmtId="200" fontId="0" fillId="0" borderId="12" xfId="0" applyNumberFormat="1" applyFill="1" applyBorder="1" applyAlignment="1">
      <alignment horizontal="center" vertical="center"/>
    </xf>
    <xf numFmtId="196" fontId="63" fillId="0" borderId="12" xfId="0" applyNumberFormat="1" applyFont="1" applyFill="1" applyBorder="1" applyAlignment="1" applyProtection="1">
      <alignment horizontal="center" vertical="center"/>
      <protection/>
    </xf>
    <xf numFmtId="0" fontId="34" fillId="0" borderId="48" xfId="0" applyFont="1" applyFill="1" applyBorder="1" applyAlignment="1" applyProtection="1">
      <alignment horizontal="justify" vertical="top"/>
      <protection/>
    </xf>
    <xf numFmtId="3" fontId="33" fillId="0" borderId="12" xfId="0" applyNumberFormat="1" applyFont="1" applyFill="1" applyBorder="1" applyAlignment="1" applyProtection="1">
      <alignment horizontal="center" vertical="center"/>
      <protection/>
    </xf>
    <xf numFmtId="3" fontId="34" fillId="0" borderId="12" xfId="0" applyNumberFormat="1" applyFont="1" applyFill="1" applyBorder="1" applyAlignment="1" applyProtection="1">
      <alignment horizontal="center" vertical="center"/>
      <protection/>
    </xf>
    <xf numFmtId="0" fontId="18" fillId="33" borderId="12" xfId="0" applyFont="1" applyFill="1" applyBorder="1" applyAlignment="1" applyProtection="1">
      <alignment horizontal="left" vertical="top" wrapText="1"/>
      <protection locked="0"/>
    </xf>
    <xf numFmtId="196" fontId="63" fillId="0" borderId="0" xfId="0" applyNumberFormat="1" applyFont="1" applyFill="1" applyBorder="1" applyAlignment="1" applyProtection="1">
      <alignment horizontal="center" vertical="center"/>
      <protection/>
    </xf>
    <xf numFmtId="0" fontId="3" fillId="43" borderId="12" xfId="0" applyFont="1" applyFill="1" applyBorder="1" applyAlignment="1" applyProtection="1">
      <alignment horizontal="center" vertical="center"/>
      <protection/>
    </xf>
    <xf numFmtId="0" fontId="3" fillId="43" borderId="12" xfId="0" applyFont="1" applyFill="1" applyBorder="1" applyAlignment="1" applyProtection="1">
      <alignment horizontal="left" vertical="center" wrapText="1"/>
      <protection/>
    </xf>
    <xf numFmtId="9" fontId="3" fillId="43" borderId="12" xfId="0" applyNumberFormat="1" applyFont="1" applyFill="1" applyBorder="1" applyAlignment="1" applyProtection="1">
      <alignment horizontal="center" vertical="center" wrapText="1"/>
      <protection locked="0"/>
    </xf>
    <xf numFmtId="9" fontId="65" fillId="43" borderId="12" xfId="0" applyNumberFormat="1" applyFont="1" applyFill="1" applyBorder="1" applyAlignment="1" applyProtection="1">
      <alignment horizontal="center" vertical="center" wrapText="1"/>
      <protection locked="0"/>
    </xf>
    <xf numFmtId="3" fontId="3" fillId="43" borderId="12" xfId="0" applyNumberFormat="1" applyFont="1" applyFill="1" applyBorder="1" applyAlignment="1" applyProtection="1">
      <alignment horizontal="center" vertical="center"/>
      <protection/>
    </xf>
    <xf numFmtId="3" fontId="66" fillId="44" borderId="12" xfId="0" applyNumberFormat="1" applyFont="1" applyFill="1" applyBorder="1" applyAlignment="1" applyProtection="1">
      <alignment horizontal="center" vertical="center"/>
      <protection/>
    </xf>
    <xf numFmtId="0" fontId="20" fillId="0" borderId="0" xfId="0" applyFont="1" applyAlignment="1">
      <alignment vertical="center"/>
    </xf>
    <xf numFmtId="200" fontId="1" fillId="40" borderId="0" xfId="51" applyNumberFormat="1" applyFont="1" applyFill="1" applyAlignment="1">
      <alignment vertical="center"/>
    </xf>
    <xf numFmtId="204" fontId="0" fillId="0" borderId="0" xfId="0" applyNumberFormat="1" applyAlignment="1">
      <alignment vertical="center"/>
    </xf>
    <xf numFmtId="3" fontId="0" fillId="0" borderId="0" xfId="0" applyNumberFormat="1" applyAlignment="1">
      <alignment vertical="center"/>
    </xf>
    <xf numFmtId="200" fontId="0" fillId="0" borderId="0" xfId="0" applyNumberFormat="1" applyAlignment="1">
      <alignment vertical="center"/>
    </xf>
    <xf numFmtId="208" fontId="0" fillId="0" borderId="0" xfId="0" applyNumberFormat="1" applyAlignment="1">
      <alignment vertical="center"/>
    </xf>
    <xf numFmtId="0" fontId="33" fillId="0" borderId="11" xfId="0" applyFont="1" applyFill="1" applyBorder="1" applyAlignment="1" applyProtection="1">
      <alignment horizontal="left" vertical="center" wrapText="1" indent="1"/>
      <protection/>
    </xf>
    <xf numFmtId="9" fontId="33" fillId="0" borderId="11" xfId="0" applyNumberFormat="1" applyFont="1" applyFill="1" applyBorder="1" applyAlignment="1" applyProtection="1">
      <alignment horizontal="center" vertical="center" wrapText="1"/>
      <protection/>
    </xf>
    <xf numFmtId="10" fontId="33" fillId="0" borderId="11" xfId="0" applyNumberFormat="1" applyFont="1" applyFill="1" applyBorder="1" applyAlignment="1" applyProtection="1">
      <alignment horizontal="center" vertical="center" wrapText="1"/>
      <protection locked="0"/>
    </xf>
    <xf numFmtId="0" fontId="33" fillId="0" borderId="11" xfId="0" applyFont="1" applyFill="1" applyBorder="1" applyAlignment="1" applyProtection="1">
      <alignment horizontal="justify" vertical="center" wrapText="1"/>
      <protection locked="0"/>
    </xf>
    <xf numFmtId="0" fontId="33" fillId="0" borderId="19" xfId="0" applyFont="1" applyFill="1" applyBorder="1" applyAlignment="1" applyProtection="1">
      <alignment horizontal="left" vertical="center" wrapText="1" indent="1"/>
      <protection/>
    </xf>
    <xf numFmtId="9" fontId="33" fillId="0" borderId="19" xfId="0" applyNumberFormat="1" applyFont="1" applyFill="1" applyBorder="1" applyAlignment="1" applyProtection="1">
      <alignment horizontal="center" vertical="center" wrapText="1"/>
      <protection/>
    </xf>
    <xf numFmtId="10" fontId="33" fillId="0" borderId="19" xfId="0" applyNumberFormat="1" applyFont="1" applyFill="1" applyBorder="1" applyAlignment="1" applyProtection="1">
      <alignment horizontal="center" vertical="center" wrapText="1"/>
      <protection locked="0"/>
    </xf>
    <xf numFmtId="0" fontId="33" fillId="0" borderId="19" xfId="0" applyFont="1" applyFill="1" applyBorder="1" applyAlignment="1" applyProtection="1">
      <alignment horizontal="justify" vertical="center" wrapText="1"/>
      <protection locked="0"/>
    </xf>
    <xf numFmtId="0" fontId="33" fillId="0" borderId="48" xfId="0" applyFont="1" applyFill="1" applyBorder="1" applyAlignment="1" applyProtection="1">
      <alignment horizontal="left" vertical="center" wrapText="1" indent="1"/>
      <protection/>
    </xf>
    <xf numFmtId="9" fontId="33" fillId="0" borderId="48" xfId="0" applyNumberFormat="1" applyFont="1" applyFill="1" applyBorder="1" applyAlignment="1" applyProtection="1">
      <alignment horizontal="center" vertical="center" wrapText="1"/>
      <protection/>
    </xf>
    <xf numFmtId="10" fontId="33" fillId="0" borderId="48" xfId="0" applyNumberFormat="1" applyFont="1" applyFill="1" applyBorder="1" applyAlignment="1" applyProtection="1">
      <alignment horizontal="center" vertical="center" wrapText="1"/>
      <protection locked="0"/>
    </xf>
    <xf numFmtId="0" fontId="33" fillId="0" borderId="48" xfId="0" applyFont="1" applyFill="1" applyBorder="1" applyAlignment="1" applyProtection="1">
      <alignment horizontal="justify" vertical="center" wrapText="1"/>
      <protection locked="0"/>
    </xf>
    <xf numFmtId="0" fontId="33" fillId="33" borderId="12" xfId="0" applyFont="1" applyFill="1" applyBorder="1" applyAlignment="1" applyProtection="1">
      <alignment horizontal="center" vertical="center" wrapText="1"/>
      <protection/>
    </xf>
    <xf numFmtId="194" fontId="58" fillId="0" borderId="12" xfId="0" applyNumberFormat="1" applyFont="1" applyFill="1" applyBorder="1" applyAlignment="1">
      <alignment horizontal="center" vertical="center"/>
    </xf>
    <xf numFmtId="0" fontId="33" fillId="0" borderId="11" xfId="0" applyFont="1" applyFill="1" applyBorder="1" applyAlignment="1" applyProtection="1">
      <alignment horizontal="left" vertical="center" wrapText="1" indent="1"/>
      <protection/>
    </xf>
    <xf numFmtId="0" fontId="18" fillId="0" borderId="11" xfId="0" applyFont="1" applyFill="1" applyBorder="1" applyAlignment="1" applyProtection="1">
      <alignment horizontal="justify" vertical="center" wrapText="1"/>
      <protection locked="0"/>
    </xf>
    <xf numFmtId="3" fontId="0" fillId="0" borderId="33" xfId="0" applyNumberFormat="1" applyFill="1" applyBorder="1" applyAlignment="1" applyProtection="1">
      <alignment horizontal="center" vertical="center"/>
      <protection locked="0"/>
    </xf>
    <xf numFmtId="3" fontId="0" fillId="0" borderId="33" xfId="0" applyNumberFormat="1" applyFill="1" applyBorder="1" applyAlignment="1">
      <alignment horizontal="center" vertical="center"/>
    </xf>
    <xf numFmtId="3" fontId="0" fillId="0" borderId="34" xfId="0" applyNumberFormat="1" applyFill="1" applyBorder="1" applyAlignment="1">
      <alignment horizontal="center" vertical="center"/>
    </xf>
    <xf numFmtId="0" fontId="33" fillId="0" borderId="19" xfId="0" applyFont="1" applyFill="1" applyBorder="1" applyAlignment="1" applyProtection="1">
      <alignment horizontal="left" vertical="center" wrapText="1" indent="1"/>
      <protection/>
    </xf>
    <xf numFmtId="0" fontId="18" fillId="0" borderId="19" xfId="0" applyFont="1" applyFill="1" applyBorder="1" applyAlignment="1" applyProtection="1">
      <alignment horizontal="justify" vertical="center" wrapText="1"/>
      <protection locked="0"/>
    </xf>
    <xf numFmtId="3" fontId="0" fillId="0" borderId="12" xfId="0" applyNumberFormat="1" applyFill="1" applyBorder="1" applyAlignment="1" applyProtection="1">
      <alignment horizontal="center" vertical="center"/>
      <protection locked="0"/>
    </xf>
    <xf numFmtId="3" fontId="0" fillId="0" borderId="12" xfId="0" applyNumberFormat="1" applyFill="1" applyBorder="1" applyAlignment="1">
      <alignment horizontal="center" vertical="center"/>
    </xf>
    <xf numFmtId="3" fontId="0" fillId="0" borderId="38" xfId="0" applyNumberFormat="1" applyFill="1" applyBorder="1" applyAlignment="1">
      <alignment horizontal="center" vertical="center"/>
    </xf>
    <xf numFmtId="9" fontId="33" fillId="0" borderId="19" xfId="0" applyNumberFormat="1" applyFont="1" applyFill="1" applyBorder="1" applyAlignment="1" applyProtection="1">
      <alignment horizontal="left" vertical="center" wrapText="1" indent="1"/>
      <protection/>
    </xf>
    <xf numFmtId="0" fontId="0" fillId="0" borderId="14" xfId="0" applyFill="1" applyBorder="1" applyAlignment="1" applyProtection="1">
      <alignment/>
      <protection locked="0"/>
    </xf>
    <xf numFmtId="0" fontId="4" fillId="0" borderId="14" xfId="0" applyFont="1" applyFill="1" applyBorder="1" applyAlignment="1" applyProtection="1">
      <alignment/>
      <protection locked="0"/>
    </xf>
    <xf numFmtId="3" fontId="4" fillId="0" borderId="12" xfId="0" applyNumberFormat="1" applyFont="1" applyFill="1" applyBorder="1" applyAlignment="1" applyProtection="1">
      <alignment horizontal="center" vertical="center"/>
      <protection/>
    </xf>
    <xf numFmtId="3" fontId="4" fillId="0" borderId="38" xfId="0" applyNumberFormat="1" applyFont="1" applyFill="1" applyBorder="1" applyAlignment="1" applyProtection="1">
      <alignment horizontal="center" vertical="center"/>
      <protection/>
    </xf>
    <xf numFmtId="0" fontId="0" fillId="0" borderId="14" xfId="0" applyFont="1" applyFill="1" applyBorder="1" applyAlignment="1" applyProtection="1">
      <alignment/>
      <protection locked="0"/>
    </xf>
    <xf numFmtId="0" fontId="33" fillId="0" borderId="48" xfId="0" applyFont="1" applyFill="1" applyBorder="1" applyAlignment="1" applyProtection="1">
      <alignment horizontal="left" vertical="center" wrapText="1" indent="1"/>
      <protection/>
    </xf>
    <xf numFmtId="0" fontId="18" fillId="0" borderId="48" xfId="0" applyFont="1" applyFill="1" applyBorder="1" applyAlignment="1" applyProtection="1">
      <alignment horizontal="justify" vertical="center" wrapText="1"/>
      <protection locked="0"/>
    </xf>
    <xf numFmtId="0" fontId="0" fillId="0" borderId="41" xfId="0" applyFill="1" applyBorder="1" applyAlignment="1" applyProtection="1">
      <alignment/>
      <protection locked="0"/>
    </xf>
    <xf numFmtId="3" fontId="0" fillId="0" borderId="42" xfId="0" applyNumberFormat="1" applyFill="1" applyBorder="1" applyAlignment="1" applyProtection="1">
      <alignment horizontal="center" vertical="center"/>
      <protection locked="0"/>
    </xf>
    <xf numFmtId="3" fontId="0" fillId="0" borderId="42" xfId="0" applyNumberFormat="1" applyFill="1" applyBorder="1" applyAlignment="1">
      <alignment horizontal="center" vertical="center"/>
    </xf>
    <xf numFmtId="3" fontId="0" fillId="0" borderId="43" xfId="0" applyNumberFormat="1" applyFill="1" applyBorder="1" applyAlignment="1">
      <alignment horizontal="center" vertical="center"/>
    </xf>
    <xf numFmtId="0" fontId="18" fillId="34" borderId="11" xfId="0" applyFont="1" applyFill="1" applyBorder="1" applyAlignment="1" applyProtection="1">
      <alignment horizontal="justify" vertical="center" wrapText="1"/>
      <protection locked="0"/>
    </xf>
    <xf numFmtId="0" fontId="18" fillId="34" borderId="19" xfId="0" applyFont="1" applyFill="1" applyBorder="1" applyAlignment="1" applyProtection="1">
      <alignment horizontal="justify" vertical="center" wrapText="1"/>
      <protection locked="0"/>
    </xf>
    <xf numFmtId="0" fontId="18" fillId="34" borderId="48" xfId="0" applyFont="1" applyFill="1" applyBorder="1" applyAlignment="1" applyProtection="1">
      <alignment horizontal="justify" vertical="center" wrapText="1"/>
      <protection locked="0"/>
    </xf>
    <xf numFmtId="9" fontId="33" fillId="0" borderId="11" xfId="62" applyFont="1" applyFill="1" applyBorder="1" applyAlignment="1" applyProtection="1">
      <alignment horizontal="center" vertical="center" wrapText="1"/>
      <protection hidden="1"/>
    </xf>
    <xf numFmtId="9" fontId="33" fillId="0" borderId="19" xfId="62" applyFont="1" applyFill="1" applyBorder="1" applyAlignment="1" applyProtection="1">
      <alignment horizontal="center" vertical="center" wrapText="1"/>
      <protection hidden="1"/>
    </xf>
    <xf numFmtId="9" fontId="33" fillId="0" borderId="48" xfId="62" applyFont="1" applyFill="1" applyBorder="1" applyAlignment="1" applyProtection="1">
      <alignment horizontal="center" vertical="center" wrapText="1"/>
      <protection hidden="1"/>
    </xf>
    <xf numFmtId="10" fontId="33" fillId="0" borderId="11" xfId="64" applyNumberFormat="1" applyFont="1" applyFill="1" applyBorder="1" applyAlignment="1" applyProtection="1">
      <alignment horizontal="center" vertical="center" wrapText="1"/>
      <protection hidden="1"/>
    </xf>
    <xf numFmtId="10" fontId="33" fillId="0" borderId="19" xfId="64" applyNumberFormat="1" applyFont="1" applyFill="1" applyBorder="1" applyAlignment="1" applyProtection="1">
      <alignment horizontal="center" vertical="center" wrapText="1"/>
      <protection hidden="1"/>
    </xf>
    <xf numFmtId="10" fontId="33" fillId="0" borderId="48" xfId="64" applyNumberFormat="1" applyFont="1" applyFill="1" applyBorder="1" applyAlignment="1" applyProtection="1">
      <alignment horizontal="center" vertical="center" wrapText="1"/>
      <protection hidden="1"/>
    </xf>
    <xf numFmtId="0" fontId="18" fillId="34" borderId="52" xfId="0" applyFont="1" applyFill="1" applyBorder="1" applyAlignment="1" applyProtection="1">
      <alignment horizontal="justify" vertical="center" wrapText="1"/>
      <protection locked="0"/>
    </xf>
    <xf numFmtId="0" fontId="18" fillId="34" borderId="53" xfId="0" applyFont="1" applyFill="1" applyBorder="1" applyAlignment="1" applyProtection="1">
      <alignment horizontal="justify" vertical="center" wrapText="1"/>
      <protection locked="0"/>
    </xf>
    <xf numFmtId="9" fontId="0" fillId="0" borderId="0" xfId="0" applyNumberFormat="1" applyFill="1" applyAlignment="1">
      <alignment vertical="center"/>
    </xf>
    <xf numFmtId="0" fontId="18" fillId="34" borderId="54" xfId="0" applyFont="1" applyFill="1" applyBorder="1" applyAlignment="1" applyProtection="1">
      <alignment horizontal="justify" vertical="center" wrapText="1"/>
      <protection locked="0"/>
    </xf>
    <xf numFmtId="0" fontId="33" fillId="0" borderId="12" xfId="0" applyFont="1" applyFill="1" applyBorder="1" applyAlignment="1" applyProtection="1">
      <alignment horizontal="justify" vertical="center" wrapText="1"/>
      <protection locked="0"/>
    </xf>
    <xf numFmtId="0" fontId="33" fillId="0" borderId="12" xfId="0" applyFont="1" applyBorder="1" applyAlignment="1" applyProtection="1">
      <alignment horizontal="justify" vertical="center" wrapText="1"/>
      <protection locked="0"/>
    </xf>
    <xf numFmtId="169" fontId="0" fillId="34" borderId="0" xfId="0" applyNumberFormat="1" applyFill="1" applyAlignment="1">
      <alignment vertical="center"/>
    </xf>
    <xf numFmtId="0" fontId="33" fillId="34" borderId="12" xfId="0" applyFont="1" applyFill="1" applyBorder="1" applyAlignment="1" applyProtection="1">
      <alignment horizontal="justify" vertical="center" wrapText="1"/>
      <protection locked="0"/>
    </xf>
    <xf numFmtId="0" fontId="33" fillId="0" borderId="12" xfId="0" applyFont="1" applyFill="1" applyBorder="1" applyAlignment="1" applyProtection="1">
      <alignment horizontal="left" vertical="center" wrapText="1"/>
      <protection locked="0"/>
    </xf>
    <xf numFmtId="0" fontId="67" fillId="0" borderId="12"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33" fillId="34" borderId="12" xfId="0" applyFont="1" applyFill="1" applyBorder="1" applyAlignment="1" applyProtection="1">
      <alignment horizontal="left" vertical="center" wrapText="1"/>
      <protection locked="0"/>
    </xf>
    <xf numFmtId="0" fontId="18" fillId="0" borderId="12" xfId="0" applyFont="1" applyBorder="1" applyAlignment="1" applyProtection="1">
      <alignment horizontal="justify" vertical="center" wrapText="1"/>
      <protection locked="0"/>
    </xf>
    <xf numFmtId="0" fontId="18" fillId="0" borderId="12" xfId="0" applyFont="1" applyFill="1" applyBorder="1" applyAlignment="1" applyProtection="1">
      <alignment horizontal="justify" vertical="center" wrapText="1"/>
      <protection locked="0"/>
    </xf>
    <xf numFmtId="0" fontId="99" fillId="0" borderId="12" xfId="0" applyFont="1" applyFill="1" applyBorder="1" applyAlignment="1" applyProtection="1">
      <alignment horizontal="left" vertical="center" wrapText="1"/>
      <protection locked="0"/>
    </xf>
    <xf numFmtId="0" fontId="99" fillId="34" borderId="12" xfId="0" applyFont="1" applyFill="1" applyBorder="1" applyAlignment="1" applyProtection="1">
      <alignment horizontal="justify" vertical="center" wrapText="1"/>
      <protection locked="0"/>
    </xf>
    <xf numFmtId="0" fontId="99" fillId="0" borderId="12" xfId="0" applyFont="1" applyFill="1" applyBorder="1" applyAlignment="1" applyProtection="1">
      <alignment horizontal="justify" vertical="center" wrapText="1"/>
      <protection locked="0"/>
    </xf>
    <xf numFmtId="200" fontId="33" fillId="0" borderId="11" xfId="51" applyNumberFormat="1" applyFont="1" applyFill="1" applyBorder="1" applyAlignment="1" applyProtection="1">
      <alignment horizontal="center" vertical="center" wrapText="1"/>
      <protection hidden="1"/>
    </xf>
    <xf numFmtId="0" fontId="33" fillId="0" borderId="11" xfId="0" applyNumberFormat="1" applyFont="1" applyFill="1" applyBorder="1" applyAlignment="1" applyProtection="1">
      <alignment horizontal="center" vertical="center" wrapText="1"/>
      <protection locked="0"/>
    </xf>
    <xf numFmtId="200" fontId="33" fillId="0" borderId="19" xfId="51" applyNumberFormat="1" applyFont="1" applyFill="1" applyBorder="1" applyAlignment="1" applyProtection="1">
      <alignment horizontal="center" vertical="center" wrapText="1"/>
      <protection hidden="1"/>
    </xf>
    <xf numFmtId="0" fontId="33" fillId="0" borderId="19" xfId="0" applyNumberFormat="1" applyFont="1" applyFill="1" applyBorder="1" applyAlignment="1" applyProtection="1">
      <alignment horizontal="center" vertical="center" wrapText="1"/>
      <protection locked="0"/>
    </xf>
    <xf numFmtId="0" fontId="33" fillId="0" borderId="12" xfId="0" applyNumberFormat="1" applyFont="1" applyFill="1" applyBorder="1" applyAlignment="1" applyProtection="1">
      <alignment horizontal="left" vertical="center" wrapText="1"/>
      <protection locked="0"/>
    </xf>
    <xf numFmtId="200" fontId="33" fillId="0" borderId="48" xfId="51" applyNumberFormat="1" applyFont="1" applyFill="1" applyBorder="1" applyAlignment="1" applyProtection="1">
      <alignment horizontal="center" vertical="center" wrapText="1"/>
      <protection hidden="1"/>
    </xf>
    <xf numFmtId="0" fontId="33" fillId="0" borderId="48" xfId="0" applyNumberFormat="1" applyFont="1" applyFill="1" applyBorder="1" applyAlignment="1" applyProtection="1">
      <alignment horizontal="center" vertical="center" wrapText="1"/>
      <protection locked="0"/>
    </xf>
    <xf numFmtId="0" fontId="33" fillId="0" borderId="12" xfId="0" applyFont="1" applyFill="1" applyBorder="1" applyAlignment="1" applyProtection="1">
      <alignment horizontal="justify" vertical="center" wrapText="1"/>
      <protection locked="0"/>
    </xf>
    <xf numFmtId="0" fontId="33" fillId="0" borderId="55" xfId="0" applyFont="1" applyFill="1" applyBorder="1" applyAlignment="1" applyProtection="1">
      <alignment horizontal="justify" vertical="center" wrapText="1"/>
      <protection locked="0"/>
    </xf>
    <xf numFmtId="0" fontId="33" fillId="0" borderId="40" xfId="0" applyFont="1" applyFill="1" applyBorder="1" applyAlignment="1" applyProtection="1">
      <alignment horizontal="justify" vertical="center" wrapText="1"/>
      <protection locked="0"/>
    </xf>
    <xf numFmtId="0" fontId="33" fillId="0" borderId="56" xfId="0" applyFont="1" applyFill="1" applyBorder="1" applyAlignment="1" applyProtection="1">
      <alignment horizontal="justify" vertical="center" wrapText="1"/>
      <protection locked="0"/>
    </xf>
    <xf numFmtId="0" fontId="33" fillId="34" borderId="11" xfId="0" applyFont="1" applyFill="1" applyBorder="1" applyAlignment="1" applyProtection="1">
      <alignment horizontal="justify" vertical="center" wrapText="1"/>
      <protection locked="0"/>
    </xf>
    <xf numFmtId="0" fontId="33" fillId="34" borderId="19" xfId="0" applyFont="1" applyFill="1" applyBorder="1" applyAlignment="1" applyProtection="1">
      <alignment horizontal="justify" vertical="center" wrapText="1"/>
      <protection locked="0"/>
    </xf>
    <xf numFmtId="0" fontId="33" fillId="34" borderId="48" xfId="0" applyFont="1" applyFill="1" applyBorder="1" applyAlignment="1" applyProtection="1">
      <alignment horizontal="justify" vertical="center" wrapText="1"/>
      <protection locked="0"/>
    </xf>
    <xf numFmtId="0" fontId="33" fillId="0" borderId="0" xfId="0" applyFont="1" applyAlignment="1">
      <alignment vertical="center"/>
    </xf>
    <xf numFmtId="0" fontId="3" fillId="35" borderId="15" xfId="0" applyFont="1" applyFill="1" applyBorder="1" applyAlignment="1" applyProtection="1">
      <alignment horizontal="center" vertical="center" wrapText="1"/>
      <protection/>
    </xf>
    <xf numFmtId="0" fontId="19" fillId="0" borderId="12" xfId="0" applyFont="1" applyFill="1" applyBorder="1" applyAlignment="1" applyProtection="1">
      <alignment horizontal="justify" vertical="center" wrapText="1"/>
      <protection locked="0"/>
    </xf>
    <xf numFmtId="0" fontId="18" fillId="0" borderId="12" xfId="0" applyFont="1" applyFill="1" applyBorder="1" applyAlignment="1" applyProtection="1">
      <alignment horizontal="left" vertical="center" wrapText="1"/>
      <protection/>
    </xf>
    <xf numFmtId="10" fontId="18" fillId="0" borderId="12" xfId="62" applyNumberFormat="1" applyFont="1" applyFill="1" applyBorder="1" applyAlignment="1" applyProtection="1">
      <alignment vertical="center" wrapText="1"/>
      <protection locked="0"/>
    </xf>
    <xf numFmtId="197" fontId="100" fillId="0" borderId="12" xfId="51" applyNumberFormat="1" applyFont="1" applyFill="1" applyBorder="1" applyAlignment="1">
      <alignment horizontal="right" vertical="center" wrapText="1"/>
    </xf>
    <xf numFmtId="200" fontId="71" fillId="0" borderId="12" xfId="51" applyNumberFormat="1" applyFont="1" applyFill="1" applyBorder="1" applyAlignment="1">
      <alignment horizontal="right" vertical="center"/>
    </xf>
    <xf numFmtId="195" fontId="33" fillId="0" borderId="12" xfId="64" applyNumberFormat="1" applyFont="1" applyFill="1" applyBorder="1" applyAlignment="1" applyProtection="1">
      <alignment horizontal="center" vertical="center"/>
      <protection locked="0"/>
    </xf>
    <xf numFmtId="0" fontId="33" fillId="42" borderId="12" xfId="0" applyFont="1" applyFill="1" applyBorder="1" applyAlignment="1" applyProtection="1">
      <alignment horizontal="center" vertical="center"/>
      <protection locked="0"/>
    </xf>
    <xf numFmtId="3" fontId="33" fillId="42" borderId="12" xfId="0" applyNumberFormat="1" applyFont="1" applyFill="1" applyBorder="1" applyAlignment="1" applyProtection="1">
      <alignment horizontal="center" vertical="center"/>
      <protection locked="0"/>
    </xf>
    <xf numFmtId="0" fontId="33" fillId="42" borderId="12" xfId="0" applyFont="1" applyFill="1" applyBorder="1" applyAlignment="1" applyProtection="1">
      <alignment horizontal="left" vertical="center" wrapText="1"/>
      <protection locked="0"/>
    </xf>
    <xf numFmtId="0" fontId="33" fillId="42" borderId="12" xfId="0" applyFont="1" applyFill="1" applyBorder="1" applyAlignment="1" applyProtection="1">
      <alignment vertical="center"/>
      <protection locked="0"/>
    </xf>
    <xf numFmtId="10" fontId="18" fillId="0" borderId="12" xfId="0" applyNumberFormat="1" applyFont="1" applyFill="1" applyBorder="1" applyAlignment="1" applyProtection="1">
      <alignment vertical="center" wrapText="1"/>
      <protection/>
    </xf>
    <xf numFmtId="229" fontId="72" fillId="0" borderId="12" xfId="51" applyNumberFormat="1" applyFont="1" applyFill="1" applyBorder="1" applyAlignment="1">
      <alignment horizontal="center" vertical="center" wrapText="1"/>
    </xf>
    <xf numFmtId="229" fontId="73" fillId="0" borderId="12" xfId="51" applyNumberFormat="1" applyFont="1" applyFill="1" applyBorder="1" applyAlignment="1">
      <alignment horizontal="right" vertical="center" wrapText="1"/>
    </xf>
    <xf numFmtId="229" fontId="73" fillId="0" borderId="12" xfId="51" applyNumberFormat="1" applyFont="1" applyFill="1" applyBorder="1" applyAlignment="1" applyProtection="1">
      <alignment horizontal="right" vertical="center" wrapText="1"/>
      <protection locked="0"/>
    </xf>
    <xf numFmtId="200" fontId="34" fillId="33" borderId="12" xfId="51" applyNumberFormat="1" applyFont="1" applyFill="1" applyBorder="1" applyAlignment="1">
      <alignment vertical="center" wrapText="1"/>
    </xf>
    <xf numFmtId="10" fontId="18" fillId="33" borderId="12" xfId="0" applyNumberFormat="1" applyFont="1" applyFill="1" applyBorder="1" applyAlignment="1" applyProtection="1">
      <alignment vertical="center" wrapText="1"/>
      <protection/>
    </xf>
    <xf numFmtId="0" fontId="19" fillId="0" borderId="12" xfId="0" applyFont="1" applyFill="1" applyBorder="1" applyAlignment="1" applyProtection="1">
      <alignment horizontal="left" vertical="center" wrapText="1"/>
      <protection locked="0"/>
    </xf>
    <xf numFmtId="200" fontId="34" fillId="0" borderId="12" xfId="51" applyNumberFormat="1" applyFont="1" applyFill="1" applyBorder="1" applyAlignment="1">
      <alignment vertical="center" wrapText="1"/>
    </xf>
    <xf numFmtId="0" fontId="19" fillId="42" borderId="12" xfId="0" applyFont="1" applyFill="1" applyBorder="1" applyAlignment="1" applyProtection="1">
      <alignment horizontal="justify" vertical="center" wrapText="1"/>
      <protection locked="0"/>
    </xf>
    <xf numFmtId="9" fontId="18" fillId="42" borderId="12" xfId="62" applyNumberFormat="1" applyFont="1" applyFill="1" applyBorder="1" applyAlignment="1" applyProtection="1">
      <alignment horizontal="center" vertical="center" wrapText="1"/>
      <protection/>
    </xf>
    <xf numFmtId="9" fontId="18" fillId="42" borderId="12" xfId="62" applyNumberFormat="1" applyFont="1" applyFill="1" applyBorder="1" applyAlignment="1" applyProtection="1">
      <alignment horizontal="center" vertical="center" wrapText="1"/>
      <protection locked="0"/>
    </xf>
    <xf numFmtId="0" fontId="19" fillId="42" borderId="12" xfId="0" applyFont="1" applyFill="1" applyBorder="1" applyAlignment="1" applyProtection="1">
      <alignment horizontal="justify" vertical="center" wrapText="1"/>
      <protection/>
    </xf>
    <xf numFmtId="200" fontId="61" fillId="0" borderId="12" xfId="51" applyNumberFormat="1" applyFont="1" applyFill="1" applyBorder="1" applyAlignment="1" applyProtection="1">
      <alignment horizontal="center" vertical="center" wrapText="1"/>
      <protection/>
    </xf>
    <xf numFmtId="200" fontId="33" fillId="0" borderId="12" xfId="0" applyNumberFormat="1" applyFont="1" applyFill="1" applyBorder="1" applyAlignment="1" applyProtection="1">
      <alignment horizontal="center" vertical="center"/>
      <protection locked="0"/>
    </xf>
    <xf numFmtId="200" fontId="34" fillId="0" borderId="12" xfId="51" applyNumberFormat="1" applyFont="1" applyFill="1" applyBorder="1" applyAlignment="1" applyProtection="1">
      <alignment vertical="center" wrapText="1"/>
      <protection locked="0"/>
    </xf>
    <xf numFmtId="197" fontId="33" fillId="0" borderId="12" xfId="0" applyNumberFormat="1" applyFont="1" applyFill="1" applyBorder="1" applyAlignment="1" applyProtection="1">
      <alignment horizontal="center" vertical="center"/>
      <protection locked="0"/>
    </xf>
    <xf numFmtId="171" fontId="33" fillId="0" borderId="12" xfId="51" applyFont="1" applyFill="1" applyBorder="1" applyAlignment="1" applyProtection="1">
      <alignment horizontal="center" vertical="center"/>
      <protection locked="0"/>
    </xf>
    <xf numFmtId="195" fontId="18" fillId="42" borderId="12" xfId="62" applyNumberFormat="1" applyFont="1" applyFill="1" applyBorder="1" applyAlignment="1" applyProtection="1">
      <alignment horizontal="center" vertical="center" wrapText="1"/>
      <protection locked="0"/>
    </xf>
    <xf numFmtId="0" fontId="19" fillId="0" borderId="12" xfId="0" applyFont="1" applyFill="1" applyBorder="1" applyAlignment="1" applyProtection="1">
      <alignment horizontal="left" vertical="center" wrapText="1"/>
      <protection/>
    </xf>
    <xf numFmtId="200" fontId="62" fillId="33" borderId="12" xfId="51" applyNumberFormat="1" applyFont="1" applyFill="1" applyBorder="1" applyAlignment="1" applyProtection="1">
      <alignment horizontal="center" vertical="center" wrapText="1"/>
      <protection/>
    </xf>
    <xf numFmtId="3" fontId="100" fillId="0" borderId="12" xfId="0" applyNumberFormat="1" applyFont="1" applyFill="1" applyBorder="1" applyAlignment="1">
      <alignment horizontal="right" vertical="center" wrapText="1"/>
    </xf>
    <xf numFmtId="200" fontId="33" fillId="0" borderId="12" xfId="51" applyNumberFormat="1" applyFont="1" applyFill="1" applyBorder="1" applyAlignment="1" applyProtection="1">
      <alignment horizontal="center" vertical="center"/>
      <protection locked="0"/>
    </xf>
    <xf numFmtId="197" fontId="100" fillId="0" borderId="12" xfId="51" applyNumberFormat="1" applyFont="1" applyFill="1" applyBorder="1" applyAlignment="1">
      <alignment horizontal="center" vertical="center" wrapText="1"/>
    </xf>
    <xf numFmtId="200" fontId="71" fillId="33" borderId="12" xfId="51" applyNumberFormat="1" applyFont="1" applyFill="1" applyBorder="1" applyAlignment="1">
      <alignment vertical="center" wrapText="1"/>
    </xf>
    <xf numFmtId="0" fontId="95" fillId="0" borderId="12" xfId="0" applyFont="1" applyBorder="1" applyAlignment="1" applyProtection="1">
      <alignment vertical="center" wrapText="1"/>
      <protection locked="0"/>
    </xf>
    <xf numFmtId="200" fontId="62" fillId="33" borderId="12" xfId="51" applyNumberFormat="1" applyFont="1" applyFill="1" applyBorder="1" applyAlignment="1">
      <alignment vertical="center" wrapText="1"/>
    </xf>
    <xf numFmtId="0" fontId="33" fillId="0" borderId="12" xfId="0" applyFont="1" applyFill="1" applyBorder="1" applyAlignment="1" applyProtection="1">
      <alignment vertical="center"/>
      <protection locked="0"/>
    </xf>
    <xf numFmtId="229" fontId="73" fillId="33" borderId="12" xfId="51" applyNumberFormat="1" applyFont="1" applyFill="1" applyBorder="1" applyAlignment="1" applyProtection="1">
      <alignment horizontal="right" vertical="center" wrapText="1"/>
      <protection locked="0"/>
    </xf>
    <xf numFmtId="171" fontId="62" fillId="33" borderId="12" xfId="51" applyFont="1" applyFill="1" applyBorder="1" applyAlignment="1" applyProtection="1">
      <alignment horizontal="center" vertical="center" wrapText="1"/>
      <protection/>
    </xf>
    <xf numFmtId="10" fontId="62" fillId="33" borderId="12" xfId="0" applyNumberFormat="1" applyFont="1" applyFill="1" applyBorder="1" applyAlignment="1" applyProtection="1">
      <alignment vertical="center" wrapText="1"/>
      <protection/>
    </xf>
    <xf numFmtId="10" fontId="18" fillId="0" borderId="12" xfId="62" applyNumberFormat="1" applyFont="1" applyFill="1" applyBorder="1" applyAlignment="1" applyProtection="1">
      <alignment horizontal="center" vertical="center" wrapText="1"/>
      <protection locked="0"/>
    </xf>
    <xf numFmtId="3" fontId="0" fillId="45" borderId="0" xfId="0" applyNumberFormat="1" applyFill="1" applyAlignment="1">
      <alignment vertical="center"/>
    </xf>
    <xf numFmtId="0" fontId="18" fillId="42" borderId="12" xfId="0" applyFont="1" applyFill="1" applyBorder="1" applyAlignment="1" applyProtection="1">
      <alignment horizontal="justify" vertical="top" wrapText="1"/>
      <protection locked="0"/>
    </xf>
    <xf numFmtId="9" fontId="18" fillId="0" borderId="12" xfId="0" applyNumberFormat="1" applyFont="1" applyFill="1" applyBorder="1" applyAlignment="1" applyProtection="1">
      <alignment vertical="center" wrapText="1"/>
      <protection/>
    </xf>
    <xf numFmtId="197" fontId="100" fillId="0" borderId="12" xfId="51" applyNumberFormat="1" applyFont="1" applyFill="1" applyBorder="1" applyAlignment="1">
      <alignment vertical="center" wrapText="1"/>
    </xf>
    <xf numFmtId="0" fontId="18" fillId="42" borderId="12" xfId="0" applyNumberFormat="1" applyFont="1" applyFill="1" applyBorder="1" applyAlignment="1" applyProtection="1">
      <alignment horizontal="justify" vertical="top" wrapText="1"/>
      <protection locked="0"/>
    </xf>
    <xf numFmtId="3" fontId="3" fillId="43" borderId="12" xfId="0" applyNumberFormat="1" applyFont="1" applyFill="1" applyBorder="1" applyAlignment="1" applyProtection="1">
      <alignment horizontal="center" vertical="center"/>
      <protection locked="0"/>
    </xf>
    <xf numFmtId="200" fontId="92" fillId="0" borderId="0" xfId="51" applyNumberFormat="1" applyFont="1" applyAlignment="1">
      <alignment vertical="center"/>
    </xf>
    <xf numFmtId="0" fontId="33" fillId="0" borderId="0" xfId="0" applyFont="1" applyFill="1" applyBorder="1" applyAlignment="1" applyProtection="1">
      <alignment horizontal="justify" vertical="center" wrapText="1"/>
      <protection locked="0"/>
    </xf>
    <xf numFmtId="0" fontId="33" fillId="0" borderId="0" xfId="0" applyFont="1" applyBorder="1" applyAlignment="1" applyProtection="1">
      <alignment horizontal="justify" vertical="center" wrapText="1"/>
      <protection locked="0"/>
    </xf>
    <xf numFmtId="0" fontId="0" fillId="0" borderId="0" xfId="0" applyBorder="1" applyAlignment="1">
      <alignment vertical="center"/>
    </xf>
    <xf numFmtId="3" fontId="0" fillId="0" borderId="12" xfId="0" applyNumberFormat="1" applyBorder="1" applyAlignment="1">
      <alignment horizontal="righ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2" xfId="51"/>
    <cellStyle name="Millares 5" xfId="52"/>
    <cellStyle name="Currency" xfId="53"/>
    <cellStyle name="Currency [0]" xfId="54"/>
    <cellStyle name="Neutral" xfId="55"/>
    <cellStyle name="Normal 2 10 2" xfId="56"/>
    <cellStyle name="Normal 5 2" xfId="57"/>
    <cellStyle name="Normal_Actividades" xfId="58"/>
    <cellStyle name="Notas" xfId="59"/>
    <cellStyle name="Porcentaje 2" xfId="60"/>
    <cellStyle name="Percent" xfId="61"/>
    <cellStyle name="Porcentual 2" xfId="62"/>
    <cellStyle name="Porcentual 3" xfId="63"/>
    <cellStyle name="Porcentual 4" xfId="64"/>
    <cellStyle name="Salida" xfId="65"/>
    <cellStyle name="Texto de advertencia" xfId="66"/>
    <cellStyle name="Texto explicativo" xfId="67"/>
    <cellStyle name="Título" xfId="68"/>
    <cellStyle name="Título 1" xfId="69"/>
    <cellStyle name="Título 2" xfId="70"/>
    <cellStyle name="Título 3" xfId="71"/>
    <cellStyle name="Total" xfId="72"/>
  </cellStyles>
  <dxfs count="10">
    <dxf>
      <font>
        <color indexed="9"/>
      </font>
      <fill>
        <patternFill>
          <bgColor indexed="10"/>
        </patternFill>
      </fill>
    </dxf>
    <dxf>
      <font>
        <color theme="0"/>
      </font>
      <fill>
        <patternFill>
          <bgColor theme="5"/>
        </patternFill>
      </fill>
    </dxf>
    <dxf>
      <fill>
        <patternFill>
          <bgColor theme="1"/>
        </patternFill>
      </fill>
    </dxf>
    <dxf>
      <fill>
        <patternFill>
          <bgColor theme="1" tint="0.49998000264167786"/>
        </patternFill>
      </fill>
    </dxf>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19</xdr:col>
      <xdr:colOff>1152525</xdr:colOff>
      <xdr:row>7</xdr:row>
      <xdr:rowOff>114300</xdr:rowOff>
    </xdr:to>
    <xdr:pic>
      <xdr:nvPicPr>
        <xdr:cNvPr id="1" name="3 Imagen" descr="SIG.jpg"/>
        <xdr:cNvPicPr preferRelativeResize="1">
          <a:picLocks noChangeAspect="1"/>
        </xdr:cNvPicPr>
      </xdr:nvPicPr>
      <xdr:blipFill>
        <a:blip r:embed="rId1"/>
        <a:stretch>
          <a:fillRect/>
        </a:stretch>
      </xdr:blipFill>
      <xdr:spPr>
        <a:xfrm>
          <a:off x="12068175" y="381000"/>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47625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0</xdr:rowOff>
    </xdr:to>
    <xdr:pic>
      <xdr:nvPicPr>
        <xdr:cNvPr id="3" name="3 Imagen" descr="SIG.jpg"/>
        <xdr:cNvPicPr preferRelativeResize="1">
          <a:picLocks noChangeAspect="1"/>
        </xdr:cNvPicPr>
      </xdr:nvPicPr>
      <xdr:blipFill>
        <a:blip r:embed="rId1"/>
        <a:stretch>
          <a:fillRect/>
        </a:stretch>
      </xdr:blipFill>
      <xdr:spPr>
        <a:xfrm>
          <a:off x="44234100"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47625</xdr:rowOff>
    </xdr:to>
    <xdr:pic>
      <xdr:nvPicPr>
        <xdr:cNvPr id="4" name="6 Imagen" descr="Escudo Bogotá_sds_color.jpg"/>
        <xdr:cNvPicPr preferRelativeResize="1">
          <a:picLocks noChangeAspect="1"/>
        </xdr:cNvPicPr>
      </xdr:nvPicPr>
      <xdr:blipFill>
        <a:blip r:embed="rId2"/>
        <a:stretch>
          <a:fillRect/>
        </a:stretch>
      </xdr:blipFill>
      <xdr:spPr>
        <a:xfrm>
          <a:off x="16563975" y="390525"/>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13</xdr:col>
      <xdr:colOff>1276350</xdr:colOff>
      <xdr:row>5</xdr:row>
      <xdr:rowOff>276225</xdr:rowOff>
    </xdr:to>
    <xdr:pic>
      <xdr:nvPicPr>
        <xdr:cNvPr id="1" name="3 Imagen" descr="SIG.jpg"/>
        <xdr:cNvPicPr preferRelativeResize="1">
          <a:picLocks noChangeAspect="1"/>
        </xdr:cNvPicPr>
      </xdr:nvPicPr>
      <xdr:blipFill>
        <a:blip r:embed="rId1"/>
        <a:stretch>
          <a:fillRect/>
        </a:stretch>
      </xdr:blipFill>
      <xdr:spPr>
        <a:xfrm>
          <a:off x="13535025" y="933450"/>
          <a:ext cx="1000125" cy="771525"/>
        </a:xfrm>
        <a:prstGeom prst="rect">
          <a:avLst/>
        </a:prstGeom>
        <a:noFill/>
        <a:ln w="9525" cmpd="sng">
          <a:noFill/>
        </a:ln>
      </xdr:spPr>
    </xdr:pic>
    <xdr:clientData/>
  </xdr:twoCellAnchor>
  <xdr:twoCellAnchor editAs="oneCell">
    <xdr:from>
      <xdr:col>0</xdr:col>
      <xdr:colOff>495300</xdr:colOff>
      <xdr:row>1</xdr:row>
      <xdr:rowOff>38100</xdr:rowOff>
    </xdr:from>
    <xdr:to>
      <xdr:col>3</xdr:col>
      <xdr:colOff>133350</xdr:colOff>
      <xdr:row>4</xdr:row>
      <xdr:rowOff>114300</xdr:rowOff>
    </xdr:to>
    <xdr:pic>
      <xdr:nvPicPr>
        <xdr:cNvPr id="2" name="10 Imagen" descr="Escudo Bogotá_sds_color.jpg"/>
        <xdr:cNvPicPr preferRelativeResize="1">
          <a:picLocks noChangeAspect="1"/>
        </xdr:cNvPicPr>
      </xdr:nvPicPr>
      <xdr:blipFill>
        <a:blip r:embed="rId2"/>
        <a:stretch>
          <a:fillRect/>
        </a:stretch>
      </xdr:blipFill>
      <xdr:spPr>
        <a:xfrm>
          <a:off x="0" y="323850"/>
          <a:ext cx="809625" cy="933450"/>
        </a:xfrm>
        <a:prstGeom prst="rect">
          <a:avLst/>
        </a:prstGeom>
        <a:noFill/>
        <a:ln w="9525" cmpd="sng">
          <a:noFill/>
        </a:ln>
      </xdr:spPr>
    </xdr:pic>
    <xdr:clientData/>
  </xdr:twoCellAnchor>
  <xdr:twoCellAnchor editAs="oneCell">
    <xdr:from>
      <xdr:col>48</xdr:col>
      <xdr:colOff>847725</xdr:colOff>
      <xdr:row>1</xdr:row>
      <xdr:rowOff>9525</xdr:rowOff>
    </xdr:from>
    <xdr:to>
      <xdr:col>48</xdr:col>
      <xdr:colOff>857250</xdr:colOff>
      <xdr:row>4</xdr:row>
      <xdr:rowOff>171450</xdr:rowOff>
    </xdr:to>
    <xdr:pic>
      <xdr:nvPicPr>
        <xdr:cNvPr id="3" name="3 Imagen" descr="SIG.jpg"/>
        <xdr:cNvPicPr preferRelativeResize="1">
          <a:picLocks noChangeAspect="1"/>
        </xdr:cNvPicPr>
      </xdr:nvPicPr>
      <xdr:blipFill>
        <a:blip r:embed="rId1"/>
        <a:stretch>
          <a:fillRect/>
        </a:stretch>
      </xdr:blipFill>
      <xdr:spPr>
        <a:xfrm>
          <a:off x="55616475" y="295275"/>
          <a:ext cx="9525" cy="1019175"/>
        </a:xfrm>
        <a:prstGeom prst="rect">
          <a:avLst/>
        </a:prstGeom>
        <a:noFill/>
        <a:ln w="9525" cmpd="sng">
          <a:noFill/>
        </a:ln>
      </xdr:spPr>
    </xdr:pic>
    <xdr:clientData/>
  </xdr:twoCellAnchor>
  <xdr:twoCellAnchor editAs="oneCell">
    <xdr:from>
      <xdr:col>15</xdr:col>
      <xdr:colOff>495300</xdr:colOff>
      <xdr:row>1</xdr:row>
      <xdr:rowOff>180975</xdr:rowOff>
    </xdr:from>
    <xdr:to>
      <xdr:col>15</xdr:col>
      <xdr:colOff>1419225</xdr:colOff>
      <xdr:row>5</xdr:row>
      <xdr:rowOff>19050</xdr:rowOff>
    </xdr:to>
    <xdr:pic>
      <xdr:nvPicPr>
        <xdr:cNvPr id="4" name="12 Imagen" descr="Escudo Bogotá_sds_color.jpg"/>
        <xdr:cNvPicPr preferRelativeResize="1">
          <a:picLocks noChangeAspect="1"/>
        </xdr:cNvPicPr>
      </xdr:nvPicPr>
      <xdr:blipFill>
        <a:blip r:embed="rId3"/>
        <a:stretch>
          <a:fillRect/>
        </a:stretch>
      </xdr:blipFill>
      <xdr:spPr>
        <a:xfrm>
          <a:off x="17030700" y="466725"/>
          <a:ext cx="923925" cy="9810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752475</xdr:colOff>
      <xdr:row>5</xdr:row>
      <xdr:rowOff>0</xdr:rowOff>
    </xdr:to>
    <xdr:pic>
      <xdr:nvPicPr>
        <xdr:cNvPr id="5" name="3 Imagen" descr="SIG.jpg"/>
        <xdr:cNvPicPr preferRelativeResize="1">
          <a:picLocks noChangeAspect="1"/>
        </xdr:cNvPicPr>
      </xdr:nvPicPr>
      <xdr:blipFill>
        <a:blip r:embed="rId1"/>
        <a:stretch>
          <a:fillRect/>
        </a:stretch>
      </xdr:blipFill>
      <xdr:spPr>
        <a:xfrm>
          <a:off x="39690675" y="676275"/>
          <a:ext cx="962025" cy="752475"/>
        </a:xfrm>
        <a:prstGeom prst="rect">
          <a:avLst/>
        </a:prstGeom>
        <a:noFill/>
        <a:ln w="9525" cmpd="sng">
          <a:noFill/>
        </a:ln>
      </xdr:spPr>
    </xdr:pic>
    <xdr:clientData/>
  </xdr:twoCellAnchor>
  <xdr:twoCellAnchor editAs="oneCell">
    <xdr:from>
      <xdr:col>33</xdr:col>
      <xdr:colOff>809625</xdr:colOff>
      <xdr:row>1</xdr:row>
      <xdr:rowOff>76200</xdr:rowOff>
    </xdr:from>
    <xdr:to>
      <xdr:col>35</xdr:col>
      <xdr:colOff>57150</xdr:colOff>
      <xdr:row>4</xdr:row>
      <xdr:rowOff>200025</xdr:rowOff>
    </xdr:to>
    <xdr:pic>
      <xdr:nvPicPr>
        <xdr:cNvPr id="6" name="15 Imagen" descr="Escudo Bogotá_sds_color.jpg"/>
        <xdr:cNvPicPr preferRelativeResize="1">
          <a:picLocks noChangeAspect="1"/>
        </xdr:cNvPicPr>
      </xdr:nvPicPr>
      <xdr:blipFill>
        <a:blip r:embed="rId3"/>
        <a:stretch>
          <a:fillRect/>
        </a:stretch>
      </xdr:blipFill>
      <xdr:spPr>
        <a:xfrm>
          <a:off x="41757600" y="361950"/>
          <a:ext cx="9429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304800</xdr:colOff>
      <xdr:row>0</xdr:row>
      <xdr:rowOff>57150</xdr:rowOff>
    </xdr:from>
    <xdr:to>
      <xdr:col>23</xdr:col>
      <xdr:colOff>1095375</xdr:colOff>
      <xdr:row>7</xdr:row>
      <xdr:rowOff>66675</xdr:rowOff>
    </xdr:to>
    <xdr:pic>
      <xdr:nvPicPr>
        <xdr:cNvPr id="1" name="2 Imagen" descr="Escudo Bogotá_sds_color.jpg"/>
        <xdr:cNvPicPr preferRelativeResize="1">
          <a:picLocks noChangeAspect="1"/>
        </xdr:cNvPicPr>
      </xdr:nvPicPr>
      <xdr:blipFill>
        <a:blip r:embed="rId1"/>
        <a:stretch>
          <a:fillRect/>
        </a:stretch>
      </xdr:blipFill>
      <xdr:spPr>
        <a:xfrm>
          <a:off x="9658350" y="57150"/>
          <a:ext cx="790575" cy="1076325"/>
        </a:xfrm>
        <a:prstGeom prst="rect">
          <a:avLst/>
        </a:prstGeom>
        <a:noFill/>
        <a:ln w="9525" cmpd="sng">
          <a:noFill/>
        </a:ln>
      </xdr:spPr>
    </xdr:pic>
    <xdr:clientData/>
  </xdr:twoCellAnchor>
  <xdr:twoCellAnchor editAs="oneCell">
    <xdr:from>
      <xdr:col>41</xdr:col>
      <xdr:colOff>180975</xdr:colOff>
      <xdr:row>0</xdr:row>
      <xdr:rowOff>66675</xdr:rowOff>
    </xdr:from>
    <xdr:to>
      <xdr:col>42</xdr:col>
      <xdr:colOff>342900</xdr:colOff>
      <xdr:row>7</xdr:row>
      <xdr:rowOff>28575</xdr:rowOff>
    </xdr:to>
    <xdr:pic>
      <xdr:nvPicPr>
        <xdr:cNvPr id="2" name="3 Imagen" descr="SIG.jpg"/>
        <xdr:cNvPicPr preferRelativeResize="1">
          <a:picLocks noChangeAspect="1"/>
        </xdr:cNvPicPr>
      </xdr:nvPicPr>
      <xdr:blipFill>
        <a:blip r:embed="rId2"/>
        <a:stretch>
          <a:fillRect/>
        </a:stretch>
      </xdr:blipFill>
      <xdr:spPr>
        <a:xfrm>
          <a:off x="31070550" y="66675"/>
          <a:ext cx="87630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2</xdr:row>
      <xdr:rowOff>95250</xdr:rowOff>
    </xdr:from>
    <xdr:to>
      <xdr:col>13</xdr:col>
      <xdr:colOff>1276350</xdr:colOff>
      <xdr:row>5</xdr:row>
      <xdr:rowOff>180975</xdr:rowOff>
    </xdr:to>
    <xdr:pic>
      <xdr:nvPicPr>
        <xdr:cNvPr id="1" name="3 Imagen" descr="SIG.jpg"/>
        <xdr:cNvPicPr preferRelativeResize="1">
          <a:picLocks noChangeAspect="1"/>
        </xdr:cNvPicPr>
      </xdr:nvPicPr>
      <xdr:blipFill>
        <a:blip r:embed="rId1"/>
        <a:stretch>
          <a:fillRect/>
        </a:stretch>
      </xdr:blipFill>
      <xdr:spPr>
        <a:xfrm>
          <a:off x="11791950" y="552450"/>
          <a:ext cx="1000125" cy="771525"/>
        </a:xfrm>
        <a:prstGeom prst="rect">
          <a:avLst/>
        </a:prstGeom>
        <a:noFill/>
        <a:ln w="9525" cmpd="sng">
          <a:noFill/>
        </a:ln>
      </xdr:spPr>
    </xdr:pic>
    <xdr:clientData/>
  </xdr:twoCellAnchor>
  <xdr:twoCellAnchor editAs="oneCell">
    <xdr:from>
      <xdr:col>0</xdr:col>
      <xdr:colOff>219075</xdr:colOff>
      <xdr:row>1</xdr:row>
      <xdr:rowOff>38100</xdr:rowOff>
    </xdr:from>
    <xdr:to>
      <xdr:col>3</xdr:col>
      <xdr:colOff>47625</xdr:colOff>
      <xdr:row>5</xdr:row>
      <xdr:rowOff>57150</xdr:rowOff>
    </xdr:to>
    <xdr:pic>
      <xdr:nvPicPr>
        <xdr:cNvPr id="2" name="10 Imagen" descr="Escudo Bogotá_sds_color.jpg"/>
        <xdr:cNvPicPr preferRelativeResize="1">
          <a:picLocks noChangeAspect="1"/>
        </xdr:cNvPicPr>
      </xdr:nvPicPr>
      <xdr:blipFill>
        <a:blip r:embed="rId2"/>
        <a:stretch>
          <a:fillRect/>
        </a:stretch>
      </xdr:blipFill>
      <xdr:spPr>
        <a:xfrm>
          <a:off x="219075" y="266700"/>
          <a:ext cx="809625" cy="933450"/>
        </a:xfrm>
        <a:prstGeom prst="rect">
          <a:avLst/>
        </a:prstGeom>
        <a:noFill/>
        <a:ln w="9525" cmpd="sng">
          <a:noFill/>
        </a:ln>
      </xdr:spPr>
    </xdr:pic>
    <xdr:clientData/>
  </xdr:twoCellAnchor>
  <xdr:twoCellAnchor editAs="oneCell">
    <xdr:from>
      <xdr:col>48</xdr:col>
      <xdr:colOff>847725</xdr:colOff>
      <xdr:row>1</xdr:row>
      <xdr:rowOff>9525</xdr:rowOff>
    </xdr:from>
    <xdr:to>
      <xdr:col>49</xdr:col>
      <xdr:colOff>676275</xdr:colOff>
      <xdr:row>5</xdr:row>
      <xdr:rowOff>114300</xdr:rowOff>
    </xdr:to>
    <xdr:pic>
      <xdr:nvPicPr>
        <xdr:cNvPr id="3" name="3 Imagen" descr="SIG.jpg"/>
        <xdr:cNvPicPr preferRelativeResize="1">
          <a:picLocks noChangeAspect="1"/>
        </xdr:cNvPicPr>
      </xdr:nvPicPr>
      <xdr:blipFill>
        <a:blip r:embed="rId1"/>
        <a:stretch>
          <a:fillRect/>
        </a:stretch>
      </xdr:blipFill>
      <xdr:spPr>
        <a:xfrm>
          <a:off x="53997225" y="238125"/>
          <a:ext cx="847725" cy="1019175"/>
        </a:xfrm>
        <a:prstGeom prst="rect">
          <a:avLst/>
        </a:prstGeom>
        <a:noFill/>
        <a:ln w="9525" cmpd="sng">
          <a:noFill/>
        </a:ln>
      </xdr:spPr>
    </xdr:pic>
    <xdr:clientData/>
  </xdr:twoCellAnchor>
  <xdr:twoCellAnchor editAs="oneCell">
    <xdr:from>
      <xdr:col>31</xdr:col>
      <xdr:colOff>438150</xdr:colOff>
      <xdr:row>2</xdr:row>
      <xdr:rowOff>104775</xdr:rowOff>
    </xdr:from>
    <xdr:to>
      <xdr:col>32</xdr:col>
      <xdr:colOff>676275</xdr:colOff>
      <xdr:row>5</xdr:row>
      <xdr:rowOff>171450</xdr:rowOff>
    </xdr:to>
    <xdr:pic>
      <xdr:nvPicPr>
        <xdr:cNvPr id="4" name="3 Imagen" descr="SIG.jpg"/>
        <xdr:cNvPicPr preferRelativeResize="1">
          <a:picLocks noChangeAspect="1"/>
        </xdr:cNvPicPr>
      </xdr:nvPicPr>
      <xdr:blipFill>
        <a:blip r:embed="rId1"/>
        <a:stretch>
          <a:fillRect/>
        </a:stretch>
      </xdr:blipFill>
      <xdr:spPr>
        <a:xfrm>
          <a:off x="36871275" y="561975"/>
          <a:ext cx="971550" cy="752475"/>
        </a:xfrm>
        <a:prstGeom prst="rect">
          <a:avLst/>
        </a:prstGeom>
        <a:noFill/>
        <a:ln w="9525" cmpd="sng">
          <a:noFill/>
        </a:ln>
      </xdr:spPr>
    </xdr:pic>
    <xdr:clientData/>
  </xdr:twoCellAnchor>
  <xdr:twoCellAnchor editAs="oneCell">
    <xdr:from>
      <xdr:col>33</xdr:col>
      <xdr:colOff>809625</xdr:colOff>
      <xdr:row>1</xdr:row>
      <xdr:rowOff>76200</xdr:rowOff>
    </xdr:from>
    <xdr:to>
      <xdr:col>34</xdr:col>
      <xdr:colOff>695325</xdr:colOff>
      <xdr:row>5</xdr:row>
      <xdr:rowOff>142875</xdr:rowOff>
    </xdr:to>
    <xdr:pic>
      <xdr:nvPicPr>
        <xdr:cNvPr id="5" name="15 Imagen" descr="Escudo Bogotá_sds_color.jpg"/>
        <xdr:cNvPicPr preferRelativeResize="1">
          <a:picLocks noChangeAspect="1"/>
        </xdr:cNvPicPr>
      </xdr:nvPicPr>
      <xdr:blipFill>
        <a:blip r:embed="rId2"/>
        <a:stretch>
          <a:fillRect/>
        </a:stretch>
      </xdr:blipFill>
      <xdr:spPr>
        <a:xfrm>
          <a:off x="39023925" y="304800"/>
          <a:ext cx="933450"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78%20jul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LIO%202015\Seguimiento%20880%20julio%202015%20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jreina\Documents\INFRAESTRUCTURA\ARCHIVOS%20AIDA\Informes%20contratos\CTO%200658-2015\15-07%20JULIO\OBLIGACION%202\SEGPLAN\Segplan%20880%20mayo%202015%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14">
          <cell r="N14">
            <v>391256000</v>
          </cell>
          <cell r="O14">
            <v>391256000</v>
          </cell>
          <cell r="P14">
            <v>167585827</v>
          </cell>
          <cell r="Q14">
            <v>41271818</v>
          </cell>
          <cell r="R14">
            <v>23181600</v>
          </cell>
          <cell r="S14">
            <v>22542500</v>
          </cell>
        </row>
        <row r="30">
          <cell r="N30">
            <v>0</v>
          </cell>
          <cell r="O30">
            <v>0</v>
          </cell>
          <cell r="R3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2">
        <row r="141">
          <cell r="N141">
            <v>5980000000</v>
          </cell>
          <cell r="O141">
            <v>4773239952</v>
          </cell>
        </row>
      </sheetData>
      <sheetData sheetId="5">
        <row r="141">
          <cell r="N141">
            <v>50162172183</v>
          </cell>
          <cell r="O141">
            <v>17179135656</v>
          </cell>
          <cell r="R141">
            <v>2214159634</v>
          </cell>
        </row>
      </sheetData>
      <sheetData sheetId="6">
        <row r="61">
          <cell r="N61">
            <v>1650000000</v>
          </cell>
        </row>
        <row r="141">
          <cell r="O141">
            <v>21113523651</v>
          </cell>
        </row>
        <row r="157">
          <cell r="N157">
            <v>1000000000</v>
          </cell>
          <cell r="O157">
            <v>8170000000</v>
          </cell>
        </row>
      </sheetData>
      <sheetData sheetId="7">
        <row r="141">
          <cell r="N141">
            <v>11600000000</v>
          </cell>
          <cell r="O141">
            <v>6969177907</v>
          </cell>
          <cell r="P141">
            <v>592324761</v>
          </cell>
        </row>
      </sheetData>
      <sheetData sheetId="8">
        <row r="141">
          <cell r="N141">
            <v>590909091</v>
          </cell>
          <cell r="O141">
            <v>636650000</v>
          </cell>
          <cell r="R141">
            <v>5947896414</v>
          </cell>
          <cell r="S141">
            <v>28157521</v>
          </cell>
        </row>
        <row r="157">
          <cell r="N157">
            <v>2550000000</v>
          </cell>
          <cell r="O157">
            <v>2401605458</v>
          </cell>
        </row>
      </sheetData>
      <sheetData sheetId="9">
        <row r="141">
          <cell r="N141">
            <v>52425000000</v>
          </cell>
          <cell r="O141">
            <v>31000000000</v>
          </cell>
          <cell r="R141">
            <v>1200715000</v>
          </cell>
        </row>
        <row r="157">
          <cell r="N157">
            <v>2780000000</v>
          </cell>
          <cell r="O157">
            <v>2625904402</v>
          </cell>
        </row>
        <row r="173">
          <cell r="N173">
            <v>2200000000</v>
          </cell>
          <cell r="O173">
            <v>2233484650</v>
          </cell>
          <cell r="P173">
            <v>62457913</v>
          </cell>
          <cell r="R173">
            <v>3218609068</v>
          </cell>
          <cell r="S173">
            <v>1297704504</v>
          </cell>
        </row>
      </sheetData>
      <sheetData sheetId="10">
        <row r="45">
          <cell r="O45">
            <v>862782147</v>
          </cell>
        </row>
        <row r="93">
          <cell r="N93">
            <v>2900000000</v>
          </cell>
        </row>
        <row r="141">
          <cell r="O141">
            <v>1040000000</v>
          </cell>
          <cell r="R141">
            <v>449584699</v>
          </cell>
          <cell r="S141">
            <v>224792350</v>
          </cell>
        </row>
      </sheetData>
      <sheetData sheetId="11">
        <row r="141">
          <cell r="N141">
            <v>824040000</v>
          </cell>
          <cell r="O141">
            <v>1264075875</v>
          </cell>
          <cell r="P141">
            <v>359680435</v>
          </cell>
          <cell r="Q141">
            <v>23971323</v>
          </cell>
          <cell r="R141">
            <v>679997803</v>
          </cell>
          <cell r="S141">
            <v>661125737</v>
          </cell>
        </row>
      </sheetData>
      <sheetData sheetId="12">
        <row r="77">
          <cell r="N77">
            <v>4700000000</v>
          </cell>
          <cell r="O77">
            <v>7076997436</v>
          </cell>
        </row>
        <row r="141">
          <cell r="O141">
            <v>149997208</v>
          </cell>
          <cell r="P141">
            <v>149997208</v>
          </cell>
        </row>
      </sheetData>
      <sheetData sheetId="16">
        <row r="125">
          <cell r="N125">
            <v>54716335075</v>
          </cell>
        </row>
        <row r="141">
          <cell r="N141">
            <v>44448196930</v>
          </cell>
          <cell r="O141">
            <v>2175633930</v>
          </cell>
          <cell r="R141">
            <v>185077937</v>
          </cell>
        </row>
      </sheetData>
      <sheetData sheetId="19">
        <row r="141">
          <cell r="O141">
            <v>10341300000</v>
          </cell>
          <cell r="P141">
            <v>25788000</v>
          </cell>
        </row>
      </sheetData>
      <sheetData sheetId="20">
        <row r="141">
          <cell r="N141">
            <v>9150000000</v>
          </cell>
          <cell r="O141">
            <v>11439752409</v>
          </cell>
        </row>
      </sheetData>
      <sheetData sheetId="21">
        <row r="141">
          <cell r="O141">
            <v>1545545058</v>
          </cell>
          <cell r="P141">
            <v>970039396</v>
          </cell>
        </row>
      </sheetData>
      <sheetData sheetId="22">
        <row r="13">
          <cell r="N13">
            <v>210986000</v>
          </cell>
          <cell r="O13">
            <v>175435800</v>
          </cell>
          <cell r="P13">
            <v>175435800</v>
          </cell>
          <cell r="Q13">
            <v>41541333</v>
          </cell>
          <cell r="R13">
            <v>15272545</v>
          </cell>
          <cell r="S13">
            <v>15272545</v>
          </cell>
        </row>
        <row r="61">
          <cell r="N61">
            <v>55848000</v>
          </cell>
          <cell r="O61">
            <v>55848000</v>
          </cell>
          <cell r="P61">
            <v>55848000</v>
          </cell>
          <cell r="Q61">
            <v>16909533</v>
          </cell>
          <cell r="R61">
            <v>48994000</v>
          </cell>
          <cell r="S61">
            <v>48994000</v>
          </cell>
        </row>
        <row r="141">
          <cell r="N141">
            <v>59097513721</v>
          </cell>
          <cell r="O141">
            <v>173796882443</v>
          </cell>
          <cell r="P141">
            <v>22218698597</v>
          </cell>
          <cell r="Q141">
            <v>556124994</v>
          </cell>
          <cell r="R141">
            <v>473482790</v>
          </cell>
          <cell r="S141">
            <v>328355743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tas"/>
      <sheetName val="Actividades"/>
      <sheetName val="01-USAQUEN"/>
      <sheetName val="02-CHAPINERO"/>
      <sheetName val="03-SANTAFE"/>
      <sheetName val="04-SAN CRISTOBAL"/>
      <sheetName val="05-USME"/>
      <sheetName val="06-TUNJUELITO"/>
      <sheetName val="07-BOSA"/>
      <sheetName val="08-KENNEDY"/>
      <sheetName val="09-FONTIBON"/>
      <sheetName val="10-ENGATIVA"/>
      <sheetName val="11-SUBA"/>
      <sheetName val="12-BARRIOS UNIDOS"/>
      <sheetName val="13-TEUSAQUILLO"/>
      <sheetName val="14-MARTIRES"/>
      <sheetName val="15-ANTONIO NARIÑO"/>
      <sheetName val="16-PUENTE ARANDA"/>
      <sheetName val="17-CANDELARIA"/>
      <sheetName val="18-RAFAEL URIBE"/>
      <sheetName val="19-CIUDAD BOLIVAR"/>
      <sheetName val="20-SUMAPAZ"/>
      <sheetName val="99-METROPOLITANO"/>
    </sheetNames>
    <sheetDataSet>
      <sheetData sheetId="1">
        <row r="34">
          <cell r="K34">
            <v>0</v>
          </cell>
          <cell r="L34">
            <v>0</v>
          </cell>
        </row>
        <row r="35">
          <cell r="K35">
            <v>0.5</v>
          </cell>
          <cell r="L35">
            <v>0</v>
          </cell>
        </row>
        <row r="36">
          <cell r="K36">
            <v>0.585</v>
          </cell>
          <cell r="L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2">
    <tabColor rgb="FFFFC000"/>
  </sheetPr>
  <dimension ref="A1:CB325"/>
  <sheetViews>
    <sheetView showGridLines="0" zoomScalePageLayoutView="0" workbookViewId="0" topLeftCell="H10">
      <selection activeCell="D16" sqref="D16"/>
    </sheetView>
  </sheetViews>
  <sheetFormatPr defaultColWidth="11.421875" defaultRowHeight="15"/>
  <cols>
    <col min="1" max="1" width="2.8515625" style="221" hidden="1" customWidth="1"/>
    <col min="2" max="2" width="4.57421875" style="221" hidden="1" customWidth="1"/>
    <col min="3" max="3" width="2.7109375" style="221" hidden="1" customWidth="1"/>
    <col min="4" max="4" width="3.8515625" style="221" hidden="1" customWidth="1"/>
    <col min="5" max="5" width="5.140625" style="221" hidden="1" customWidth="1"/>
    <col min="6" max="6" width="8.140625" style="221" hidden="1" customWidth="1"/>
    <col min="7" max="7" width="9.57421875" style="221" hidden="1" customWidth="1"/>
    <col min="8" max="8" width="9.28125" style="222" customWidth="1"/>
    <col min="9" max="9" width="40.7109375" style="222" customWidth="1"/>
    <col min="10" max="10" width="6.28125" style="222" customWidth="1"/>
    <col min="11" max="12" width="5.57421875" style="222" customWidth="1"/>
    <col min="13" max="13" width="7.7109375" style="222" customWidth="1"/>
    <col min="14" max="14" width="12.7109375" style="222" customWidth="1"/>
    <col min="15" max="15" width="11.7109375" style="222" customWidth="1"/>
    <col min="16" max="16" width="12.57421875" style="222" customWidth="1"/>
    <col min="17" max="17" width="21.00390625" style="221" bestFit="1" customWidth="1"/>
    <col min="18" max="18" width="24.28125" style="221" customWidth="1"/>
    <col min="19" max="19" width="21.8515625" style="221" customWidth="1"/>
    <col min="20" max="20" width="19.7109375" style="221" customWidth="1"/>
    <col min="21" max="22" width="16.8515625" style="221" customWidth="1"/>
    <col min="23" max="27" width="50.7109375" style="221" customWidth="1"/>
    <col min="28" max="28" width="35.28125" style="221" customWidth="1"/>
    <col min="29" max="44" width="10.7109375" style="221" customWidth="1"/>
    <col min="45" max="45" width="16.00390625" style="221" bestFit="1" customWidth="1"/>
    <col min="46" max="47" width="12.28125" style="221" bestFit="1" customWidth="1"/>
    <col min="48" max="48" width="13.8515625" style="224" customWidth="1"/>
    <col min="49" max="51" width="14.140625" style="221" bestFit="1" customWidth="1"/>
    <col min="52" max="52" width="12.57421875" style="221" bestFit="1" customWidth="1"/>
    <col min="53" max="53" width="11.421875" style="221" customWidth="1"/>
    <col min="54" max="55" width="14.8515625" style="221" customWidth="1"/>
    <col min="56" max="56" width="14.421875" style="221" customWidth="1"/>
    <col min="57" max="57" width="18.00390625" style="221" customWidth="1"/>
    <col min="58" max="59" width="14.00390625" style="221" customWidth="1"/>
    <col min="60" max="62" width="11.421875" style="221" customWidth="1"/>
    <col min="63" max="80" width="11.421875" style="222" customWidth="1"/>
    <col min="81" max="16384" width="11.421875" style="221" customWidth="1"/>
  </cols>
  <sheetData>
    <row r="1" spans="1:48" s="187" customFormat="1" ht="14.25" customHeight="1">
      <c r="A1" s="171"/>
      <c r="B1" s="172"/>
      <c r="C1" s="172"/>
      <c r="D1" s="173"/>
      <c r="E1" s="174" t="s">
        <v>238</v>
      </c>
      <c r="F1" s="175"/>
      <c r="G1" s="175"/>
      <c r="H1" s="175"/>
      <c r="I1" s="175"/>
      <c r="J1" s="175"/>
      <c r="K1" s="175"/>
      <c r="L1" s="175"/>
      <c r="M1" s="175"/>
      <c r="N1" s="176"/>
      <c r="O1" s="177" t="s">
        <v>239</v>
      </c>
      <c r="P1" s="178"/>
      <c r="Q1" s="178"/>
      <c r="R1" s="179"/>
      <c r="S1" s="180"/>
      <c r="T1" s="181"/>
      <c r="U1" s="181"/>
      <c r="V1" s="182"/>
      <c r="W1" s="180"/>
      <c r="X1" s="181"/>
      <c r="Y1" s="183"/>
      <c r="Z1" s="184" t="s">
        <v>240</v>
      </c>
      <c r="AA1" s="185"/>
      <c r="AB1" s="185"/>
      <c r="AC1" s="185"/>
      <c r="AD1" s="185"/>
      <c r="AE1" s="185"/>
      <c r="AF1" s="185"/>
      <c r="AG1" s="185"/>
      <c r="AH1" s="185"/>
      <c r="AI1" s="185"/>
      <c r="AJ1" s="186"/>
      <c r="AK1" s="177" t="s">
        <v>239</v>
      </c>
      <c r="AL1" s="178"/>
      <c r="AM1" s="178"/>
      <c r="AN1" s="179"/>
      <c r="AO1" s="180"/>
      <c r="AP1" s="181"/>
      <c r="AQ1" s="181"/>
      <c r="AR1" s="182"/>
      <c r="AV1" s="188"/>
    </row>
    <row r="2" spans="1:48" s="187" customFormat="1" ht="15" customHeight="1">
      <c r="A2" s="189"/>
      <c r="B2" s="190"/>
      <c r="C2" s="190"/>
      <c r="D2" s="191"/>
      <c r="E2" s="192"/>
      <c r="F2" s="193"/>
      <c r="G2" s="193"/>
      <c r="H2" s="193"/>
      <c r="I2" s="193"/>
      <c r="J2" s="193"/>
      <c r="K2" s="193"/>
      <c r="L2" s="193"/>
      <c r="M2" s="193"/>
      <c r="N2" s="194"/>
      <c r="O2" s="195"/>
      <c r="P2" s="196"/>
      <c r="Q2" s="196"/>
      <c r="R2" s="197"/>
      <c r="S2" s="198"/>
      <c r="T2" s="199"/>
      <c r="U2" s="199"/>
      <c r="V2" s="200"/>
      <c r="W2" s="198"/>
      <c r="X2" s="199"/>
      <c r="Y2" s="201"/>
      <c r="Z2" s="202"/>
      <c r="AA2" s="203"/>
      <c r="AB2" s="203"/>
      <c r="AC2" s="203"/>
      <c r="AD2" s="203"/>
      <c r="AE2" s="203"/>
      <c r="AF2" s="203"/>
      <c r="AG2" s="203"/>
      <c r="AH2" s="203"/>
      <c r="AI2" s="203"/>
      <c r="AJ2" s="204"/>
      <c r="AK2" s="195"/>
      <c r="AL2" s="196"/>
      <c r="AM2" s="196"/>
      <c r="AN2" s="197"/>
      <c r="AO2" s="198"/>
      <c r="AP2" s="199"/>
      <c r="AQ2" s="199"/>
      <c r="AR2" s="200"/>
      <c r="AV2" s="188"/>
    </row>
    <row r="3" spans="1:48" s="187" customFormat="1" ht="15" customHeight="1">
      <c r="A3" s="189"/>
      <c r="B3" s="190"/>
      <c r="C3" s="190"/>
      <c r="D3" s="191"/>
      <c r="E3" s="192"/>
      <c r="F3" s="193"/>
      <c r="G3" s="193"/>
      <c r="H3" s="193"/>
      <c r="I3" s="193"/>
      <c r="J3" s="193"/>
      <c r="K3" s="193"/>
      <c r="L3" s="193"/>
      <c r="M3" s="193"/>
      <c r="N3" s="194"/>
      <c r="O3" s="195"/>
      <c r="P3" s="196"/>
      <c r="Q3" s="196"/>
      <c r="R3" s="197"/>
      <c r="S3" s="198"/>
      <c r="T3" s="199"/>
      <c r="U3" s="199"/>
      <c r="V3" s="200"/>
      <c r="W3" s="198"/>
      <c r="X3" s="199"/>
      <c r="Y3" s="201"/>
      <c r="Z3" s="202"/>
      <c r="AA3" s="203"/>
      <c r="AB3" s="203"/>
      <c r="AC3" s="203"/>
      <c r="AD3" s="203"/>
      <c r="AE3" s="203"/>
      <c r="AF3" s="203"/>
      <c r="AG3" s="203"/>
      <c r="AH3" s="203"/>
      <c r="AI3" s="203"/>
      <c r="AJ3" s="204"/>
      <c r="AK3" s="195"/>
      <c r="AL3" s="196"/>
      <c r="AM3" s="196"/>
      <c r="AN3" s="197"/>
      <c r="AO3" s="198"/>
      <c r="AP3" s="199"/>
      <c r="AQ3" s="199"/>
      <c r="AR3" s="200"/>
      <c r="AV3" s="188"/>
    </row>
    <row r="4" spans="1:48" s="187" customFormat="1" ht="15" customHeight="1">
      <c r="A4" s="189"/>
      <c r="B4" s="190"/>
      <c r="C4" s="190"/>
      <c r="D4" s="191"/>
      <c r="E4" s="192"/>
      <c r="F4" s="193"/>
      <c r="G4" s="193"/>
      <c r="H4" s="193"/>
      <c r="I4" s="193"/>
      <c r="J4" s="193"/>
      <c r="K4" s="193"/>
      <c r="L4" s="193"/>
      <c r="M4" s="193"/>
      <c r="N4" s="194"/>
      <c r="O4" s="195"/>
      <c r="P4" s="196"/>
      <c r="Q4" s="196"/>
      <c r="R4" s="197"/>
      <c r="S4" s="198"/>
      <c r="T4" s="199"/>
      <c r="U4" s="199"/>
      <c r="V4" s="200"/>
      <c r="W4" s="198"/>
      <c r="X4" s="199"/>
      <c r="Y4" s="201"/>
      <c r="Z4" s="202"/>
      <c r="AA4" s="203"/>
      <c r="AB4" s="203"/>
      <c r="AC4" s="203"/>
      <c r="AD4" s="203"/>
      <c r="AE4" s="203"/>
      <c r="AF4" s="203"/>
      <c r="AG4" s="203"/>
      <c r="AH4" s="203"/>
      <c r="AI4" s="203"/>
      <c r="AJ4" s="204"/>
      <c r="AK4" s="195"/>
      <c r="AL4" s="196"/>
      <c r="AM4" s="196"/>
      <c r="AN4" s="197"/>
      <c r="AO4" s="198"/>
      <c r="AP4" s="199"/>
      <c r="AQ4" s="199"/>
      <c r="AR4" s="200"/>
      <c r="AV4" s="188"/>
    </row>
    <row r="5" spans="1:48" s="187" customFormat="1" ht="15" customHeight="1">
      <c r="A5" s="189"/>
      <c r="B5" s="190"/>
      <c r="C5" s="190"/>
      <c r="D5" s="191"/>
      <c r="E5" s="192"/>
      <c r="F5" s="193"/>
      <c r="G5" s="193"/>
      <c r="H5" s="193"/>
      <c r="I5" s="193"/>
      <c r="J5" s="193"/>
      <c r="K5" s="193"/>
      <c r="L5" s="193"/>
      <c r="M5" s="193"/>
      <c r="N5" s="194"/>
      <c r="O5" s="195"/>
      <c r="P5" s="196"/>
      <c r="Q5" s="196"/>
      <c r="R5" s="197"/>
      <c r="S5" s="198"/>
      <c r="T5" s="199"/>
      <c r="U5" s="199"/>
      <c r="V5" s="200"/>
      <c r="W5" s="198"/>
      <c r="X5" s="199"/>
      <c r="Y5" s="201"/>
      <c r="Z5" s="202"/>
      <c r="AA5" s="203"/>
      <c r="AB5" s="203"/>
      <c r="AC5" s="203"/>
      <c r="AD5" s="203"/>
      <c r="AE5" s="203"/>
      <c r="AF5" s="203"/>
      <c r="AG5" s="203"/>
      <c r="AH5" s="203"/>
      <c r="AI5" s="203"/>
      <c r="AJ5" s="204"/>
      <c r="AK5" s="195"/>
      <c r="AL5" s="196"/>
      <c r="AM5" s="196"/>
      <c r="AN5" s="197"/>
      <c r="AO5" s="198"/>
      <c r="AP5" s="199"/>
      <c r="AQ5" s="199"/>
      <c r="AR5" s="200"/>
      <c r="AV5" s="188"/>
    </row>
    <row r="6" spans="1:48" s="187" customFormat="1" ht="15" customHeight="1">
      <c r="A6" s="189"/>
      <c r="B6" s="190"/>
      <c r="C6" s="190"/>
      <c r="D6" s="191"/>
      <c r="E6" s="192"/>
      <c r="F6" s="193"/>
      <c r="G6" s="193"/>
      <c r="H6" s="193"/>
      <c r="I6" s="193"/>
      <c r="J6" s="193"/>
      <c r="K6" s="193"/>
      <c r="L6" s="193"/>
      <c r="M6" s="193"/>
      <c r="N6" s="194"/>
      <c r="O6" s="195"/>
      <c r="P6" s="196"/>
      <c r="Q6" s="196"/>
      <c r="R6" s="197"/>
      <c r="S6" s="198"/>
      <c r="T6" s="199"/>
      <c r="U6" s="199"/>
      <c r="V6" s="200"/>
      <c r="W6" s="198"/>
      <c r="X6" s="199"/>
      <c r="Y6" s="201"/>
      <c r="Z6" s="202"/>
      <c r="AA6" s="203"/>
      <c r="AB6" s="203"/>
      <c r="AC6" s="203"/>
      <c r="AD6" s="203"/>
      <c r="AE6" s="203"/>
      <c r="AF6" s="203"/>
      <c r="AG6" s="203"/>
      <c r="AH6" s="203"/>
      <c r="AI6" s="203"/>
      <c r="AJ6" s="204"/>
      <c r="AK6" s="195"/>
      <c r="AL6" s="196"/>
      <c r="AM6" s="196"/>
      <c r="AN6" s="197"/>
      <c r="AO6" s="198"/>
      <c r="AP6" s="199"/>
      <c r="AQ6" s="199"/>
      <c r="AR6" s="200"/>
      <c r="AV6" s="188"/>
    </row>
    <row r="7" spans="1:48" s="187" customFormat="1" ht="15" customHeight="1">
      <c r="A7" s="189"/>
      <c r="B7" s="190"/>
      <c r="C7" s="190"/>
      <c r="D7" s="191"/>
      <c r="E7" s="192"/>
      <c r="F7" s="193"/>
      <c r="G7" s="193"/>
      <c r="H7" s="193"/>
      <c r="I7" s="193"/>
      <c r="J7" s="193"/>
      <c r="K7" s="193"/>
      <c r="L7" s="193"/>
      <c r="M7" s="193"/>
      <c r="N7" s="194"/>
      <c r="O7" s="195"/>
      <c r="P7" s="196"/>
      <c r="Q7" s="196"/>
      <c r="R7" s="197"/>
      <c r="S7" s="198"/>
      <c r="T7" s="199"/>
      <c r="U7" s="199"/>
      <c r="V7" s="200"/>
      <c r="W7" s="198"/>
      <c r="X7" s="199"/>
      <c r="Y7" s="201"/>
      <c r="Z7" s="202"/>
      <c r="AA7" s="203"/>
      <c r="AB7" s="203"/>
      <c r="AC7" s="203"/>
      <c r="AD7" s="203"/>
      <c r="AE7" s="203"/>
      <c r="AF7" s="203"/>
      <c r="AG7" s="203"/>
      <c r="AH7" s="203"/>
      <c r="AI7" s="203"/>
      <c r="AJ7" s="204"/>
      <c r="AK7" s="195"/>
      <c r="AL7" s="196"/>
      <c r="AM7" s="196"/>
      <c r="AN7" s="197"/>
      <c r="AO7" s="198"/>
      <c r="AP7" s="199"/>
      <c r="AQ7" s="199"/>
      <c r="AR7" s="200"/>
      <c r="AV7" s="188"/>
    </row>
    <row r="8" spans="1:48" s="187" customFormat="1" ht="27" customHeight="1" thickBot="1">
      <c r="A8" s="205"/>
      <c r="B8" s="206"/>
      <c r="C8" s="206"/>
      <c r="D8" s="207"/>
      <c r="E8" s="208"/>
      <c r="F8" s="209"/>
      <c r="G8" s="209"/>
      <c r="H8" s="209"/>
      <c r="I8" s="209"/>
      <c r="J8" s="209"/>
      <c r="K8" s="209"/>
      <c r="L8" s="209"/>
      <c r="M8" s="209"/>
      <c r="N8" s="210"/>
      <c r="O8" s="211"/>
      <c r="P8" s="212"/>
      <c r="Q8" s="212"/>
      <c r="R8" s="213"/>
      <c r="S8" s="214"/>
      <c r="T8" s="215"/>
      <c r="U8" s="215"/>
      <c r="V8" s="216"/>
      <c r="W8" s="214"/>
      <c r="X8" s="215"/>
      <c r="Y8" s="217"/>
      <c r="Z8" s="218"/>
      <c r="AA8" s="219"/>
      <c r="AB8" s="219"/>
      <c r="AC8" s="219"/>
      <c r="AD8" s="219"/>
      <c r="AE8" s="219"/>
      <c r="AF8" s="219"/>
      <c r="AG8" s="219"/>
      <c r="AH8" s="219"/>
      <c r="AI8" s="219"/>
      <c r="AJ8" s="220"/>
      <c r="AK8" s="211"/>
      <c r="AL8" s="212"/>
      <c r="AM8" s="212"/>
      <c r="AN8" s="213"/>
      <c r="AO8" s="214"/>
      <c r="AP8" s="215"/>
      <c r="AQ8" s="215"/>
      <c r="AR8" s="216"/>
      <c r="AV8" s="188"/>
    </row>
    <row r="11" spans="9:10" ht="15">
      <c r="I11" s="223" t="s">
        <v>241</v>
      </c>
      <c r="J11" s="223"/>
    </row>
    <row r="12" spans="9:10" ht="15">
      <c r="I12" s="223" t="s">
        <v>242</v>
      </c>
      <c r="J12" s="223"/>
    </row>
    <row r="13" spans="9:10" ht="15">
      <c r="I13" s="223" t="s">
        <v>243</v>
      </c>
      <c r="J13" s="223"/>
    </row>
    <row r="14" spans="9:10" ht="15">
      <c r="I14" s="223" t="s">
        <v>244</v>
      </c>
      <c r="J14" s="223"/>
    </row>
    <row r="15" spans="7:59" ht="22.5" customHeight="1">
      <c r="G15" s="225" t="s">
        <v>245</v>
      </c>
      <c r="H15" s="226" t="s">
        <v>246</v>
      </c>
      <c r="I15" s="226" t="s">
        <v>9</v>
      </c>
      <c r="J15" s="170" t="s">
        <v>208</v>
      </c>
      <c r="K15" s="153"/>
      <c r="L15" s="154"/>
      <c r="M15" s="142"/>
      <c r="N15" s="142"/>
      <c r="O15" s="227" t="s">
        <v>0</v>
      </c>
      <c r="P15" s="227"/>
      <c r="Q15" s="227" t="s">
        <v>217</v>
      </c>
      <c r="R15" s="227"/>
      <c r="S15" s="227" t="s">
        <v>218</v>
      </c>
      <c r="T15" s="227"/>
      <c r="U15" s="227" t="s">
        <v>212</v>
      </c>
      <c r="V15" s="227"/>
      <c r="W15" s="143" t="s">
        <v>247</v>
      </c>
      <c r="X15" s="143" t="s">
        <v>248</v>
      </c>
      <c r="Y15" s="143" t="s">
        <v>249</v>
      </c>
      <c r="Z15" s="143" t="s">
        <v>250</v>
      </c>
      <c r="AA15" s="143" t="s">
        <v>251</v>
      </c>
      <c r="AB15" s="143" t="s">
        <v>252</v>
      </c>
      <c r="AC15" s="143" t="s">
        <v>253</v>
      </c>
      <c r="AD15" s="143"/>
      <c r="AE15" s="143" t="s">
        <v>254</v>
      </c>
      <c r="AF15" s="143"/>
      <c r="AG15" s="143" t="s">
        <v>255</v>
      </c>
      <c r="AH15" s="143"/>
      <c r="AI15" s="143" t="s">
        <v>256</v>
      </c>
      <c r="AJ15" s="143"/>
      <c r="AK15" s="143" t="s">
        <v>257</v>
      </c>
      <c r="AL15" s="143"/>
      <c r="AM15" s="143" t="s">
        <v>258</v>
      </c>
      <c r="AN15" s="143"/>
      <c r="AO15" s="143" t="s">
        <v>259</v>
      </c>
      <c r="AP15" s="143"/>
      <c r="AQ15" s="143" t="s">
        <v>260</v>
      </c>
      <c r="AR15" s="143"/>
      <c r="BB15" s="228" t="s">
        <v>217</v>
      </c>
      <c r="BC15" s="228"/>
      <c r="BD15" s="228" t="s">
        <v>218</v>
      </c>
      <c r="BE15" s="228"/>
      <c r="BF15" s="228" t="s">
        <v>212</v>
      </c>
      <c r="BG15" s="228"/>
    </row>
    <row r="16" spans="1:59" ht="37.5" customHeight="1" thickBot="1">
      <c r="A16" s="229" t="s">
        <v>261</v>
      </c>
      <c r="B16" s="229" t="s">
        <v>246</v>
      </c>
      <c r="C16" s="229" t="s">
        <v>262</v>
      </c>
      <c r="D16" s="229" t="s">
        <v>263</v>
      </c>
      <c r="E16" s="229" t="s">
        <v>264</v>
      </c>
      <c r="F16" s="229" t="s">
        <v>265</v>
      </c>
      <c r="G16" s="230"/>
      <c r="H16" s="226"/>
      <c r="I16" s="226"/>
      <c r="J16" s="231" t="s">
        <v>4</v>
      </c>
      <c r="K16" s="231" t="s">
        <v>5</v>
      </c>
      <c r="L16" s="231" t="s">
        <v>6</v>
      </c>
      <c r="M16" s="231" t="s">
        <v>209</v>
      </c>
      <c r="N16" s="231" t="s">
        <v>7</v>
      </c>
      <c r="O16" s="141" t="s">
        <v>191</v>
      </c>
      <c r="P16" s="141" t="s">
        <v>266</v>
      </c>
      <c r="Q16" s="141" t="s">
        <v>221</v>
      </c>
      <c r="R16" s="141" t="s">
        <v>222</v>
      </c>
      <c r="S16" s="141" t="s">
        <v>223</v>
      </c>
      <c r="T16" s="141" t="s">
        <v>224</v>
      </c>
      <c r="U16" s="141" t="s">
        <v>219</v>
      </c>
      <c r="V16" s="141" t="s">
        <v>224</v>
      </c>
      <c r="W16" s="143"/>
      <c r="X16" s="143"/>
      <c r="Y16" s="143"/>
      <c r="Z16" s="143"/>
      <c r="AA16" s="143"/>
      <c r="AB16" s="143"/>
      <c r="AC16" s="141" t="s">
        <v>267</v>
      </c>
      <c r="AD16" s="141" t="s">
        <v>268</v>
      </c>
      <c r="AE16" s="141" t="s">
        <v>267</v>
      </c>
      <c r="AF16" s="141" t="s">
        <v>268</v>
      </c>
      <c r="AG16" s="141" t="s">
        <v>267</v>
      </c>
      <c r="AH16" s="141" t="s">
        <v>268</v>
      </c>
      <c r="AI16" s="141" t="s">
        <v>267</v>
      </c>
      <c r="AJ16" s="141" t="s">
        <v>268</v>
      </c>
      <c r="AK16" s="141" t="s">
        <v>267</v>
      </c>
      <c r="AL16" s="141" t="s">
        <v>268</v>
      </c>
      <c r="AM16" s="141" t="s">
        <v>267</v>
      </c>
      <c r="AN16" s="141" t="s">
        <v>268</v>
      </c>
      <c r="AO16" s="141" t="s">
        <v>267</v>
      </c>
      <c r="AP16" s="141" t="s">
        <v>268</v>
      </c>
      <c r="AQ16" s="141" t="s">
        <v>267</v>
      </c>
      <c r="AR16" s="141" t="s">
        <v>268</v>
      </c>
      <c r="BB16" s="109" t="s">
        <v>221</v>
      </c>
      <c r="BC16" s="109" t="s">
        <v>222</v>
      </c>
      <c r="BD16" s="109" t="s">
        <v>223</v>
      </c>
      <c r="BE16" s="109" t="s">
        <v>224</v>
      </c>
      <c r="BF16" s="109" t="s">
        <v>219</v>
      </c>
      <c r="BG16" s="109" t="s">
        <v>224</v>
      </c>
    </row>
    <row r="17" spans="1:80" s="224" customFormat="1" ht="15.75" customHeight="1">
      <c r="A17" s="232" t="s">
        <v>269</v>
      </c>
      <c r="B17" s="232" t="s">
        <v>270</v>
      </c>
      <c r="C17" s="232" t="s">
        <v>271</v>
      </c>
      <c r="D17" s="232" t="s">
        <v>272</v>
      </c>
      <c r="E17" s="232" t="s">
        <v>273</v>
      </c>
      <c r="F17" s="232" t="s">
        <v>273</v>
      </c>
      <c r="G17" s="233">
        <v>11</v>
      </c>
      <c r="H17" s="234">
        <v>878</v>
      </c>
      <c r="I17" s="235" t="s">
        <v>25</v>
      </c>
      <c r="J17" s="236"/>
      <c r="K17" s="237" t="s">
        <v>23</v>
      </c>
      <c r="L17" s="237"/>
      <c r="M17" s="237">
        <v>0</v>
      </c>
      <c r="N17" s="237" t="s">
        <v>274</v>
      </c>
      <c r="O17" s="238">
        <v>0.27</v>
      </c>
      <c r="P17" s="239">
        <v>0.21</v>
      </c>
      <c r="Q17" s="240">
        <f>SUMIF('Actividades inversión 878'!$B$14:$B$20,'Metas inversión 878'!$B17,'Actividades inversión 878'!M$14:M$20)</f>
        <v>391256000</v>
      </c>
      <c r="R17" s="240">
        <f>SUMIF('Actividades inversión 878'!$B$14:$B$20,'Metas inversión 878'!$B17,'Actividades inversión 878'!N$14:N$20)</f>
        <v>391256000</v>
      </c>
      <c r="S17" s="240">
        <f>SUMIF('Actividades inversión 878'!$B$14:$B$20,'Metas inversión 878'!$B17,'Actividades inversión 878'!O$14:O$20)</f>
        <v>167585827</v>
      </c>
      <c r="T17" s="240">
        <f>SUMIF('Actividades inversión 878'!$B$14:$B$20,'Metas inversión 878'!$B17,'Actividades inversión 878'!P$14:P$20)</f>
        <v>41271818</v>
      </c>
      <c r="U17" s="240">
        <f>SUMIF('Actividades inversión 878'!$B$14:$B$20,'Metas inversión 878'!$B17,'Actividades inversión 878'!Q$14:Q$20)</f>
        <v>23181600</v>
      </c>
      <c r="V17" s="240">
        <f>SUMIF('Actividades inversión 878'!$B$14:$B$20,'Metas inversión 878'!$B17,'Actividades inversión 878'!R$14:R$20)</f>
        <v>22542500</v>
      </c>
      <c r="W17" s="241" t="s">
        <v>275</v>
      </c>
      <c r="X17" s="242" t="s">
        <v>276</v>
      </c>
      <c r="Y17" s="242" t="s">
        <v>277</v>
      </c>
      <c r="Z17" s="243" t="s">
        <v>278</v>
      </c>
      <c r="AA17" s="244" t="s">
        <v>279</v>
      </c>
      <c r="AB17" s="245" t="s">
        <v>280</v>
      </c>
      <c r="AC17" s="246"/>
      <c r="AD17" s="246"/>
      <c r="AE17" s="246"/>
      <c r="AF17" s="246"/>
      <c r="AG17" s="246"/>
      <c r="AH17" s="246"/>
      <c r="AI17" s="246"/>
      <c r="AJ17" s="246"/>
      <c r="AK17" s="246"/>
      <c r="AL17" s="246"/>
      <c r="AM17" s="246"/>
      <c r="AN17" s="246"/>
      <c r="AO17" s="246"/>
      <c r="AP17" s="246"/>
      <c r="AQ17" s="247">
        <f aca="true" t="shared" si="0" ref="AQ17:AR22">+AC17+AE17+AG17+AI17+AK17+AM17+AO17</f>
        <v>0</v>
      </c>
      <c r="AR17" s="248">
        <f t="shared" si="0"/>
        <v>0</v>
      </c>
      <c r="AS17" s="249">
        <f>+R17-S17</f>
        <v>223670173</v>
      </c>
      <c r="AT17" s="249">
        <f>+S17-T17</f>
        <v>126314009</v>
      </c>
      <c r="AU17" s="249">
        <f>+U17-V17</f>
        <v>639100</v>
      </c>
      <c r="AV17" s="250"/>
      <c r="AW17" s="249"/>
      <c r="AX17" s="249"/>
      <c r="AY17" s="249"/>
      <c r="AZ17" s="249"/>
      <c r="BA17" s="222"/>
      <c r="BB17" s="251">
        <f>SUM('[1]99-METROPOLITANO'!N14)</f>
        <v>391256000</v>
      </c>
      <c r="BC17" s="251">
        <f>SUM('[1]99-METROPOLITANO'!O14)</f>
        <v>391256000</v>
      </c>
      <c r="BD17" s="251">
        <f>SUM('[1]99-METROPOLITANO'!P14)</f>
        <v>167585827</v>
      </c>
      <c r="BE17" s="251">
        <f>SUM('[1]99-METROPOLITANO'!Q14)</f>
        <v>41271818</v>
      </c>
      <c r="BF17" s="251">
        <f>SUM('[1]99-METROPOLITANO'!R14)</f>
        <v>23181600</v>
      </c>
      <c r="BG17" s="251">
        <f>SUM('[1]99-METROPOLITANO'!S14)</f>
        <v>22542500</v>
      </c>
      <c r="BK17" s="222"/>
      <c r="BL17" s="222"/>
      <c r="BM17" s="222"/>
      <c r="BN17" s="222"/>
      <c r="BO17" s="222"/>
      <c r="BP17" s="222"/>
      <c r="BQ17" s="222"/>
      <c r="BR17" s="222"/>
      <c r="BS17" s="222"/>
      <c r="BT17" s="222"/>
      <c r="BU17" s="222"/>
      <c r="BV17" s="222"/>
      <c r="BW17" s="222"/>
      <c r="BX17" s="222"/>
      <c r="BY17" s="222"/>
      <c r="BZ17" s="222"/>
      <c r="CA17" s="222"/>
      <c r="CB17" s="222"/>
    </row>
    <row r="18" spans="1:80" s="224" customFormat="1" ht="15.75">
      <c r="A18" s="232"/>
      <c r="B18" s="232"/>
      <c r="C18" s="232"/>
      <c r="D18" s="232"/>
      <c r="E18" s="232"/>
      <c r="F18" s="232"/>
      <c r="G18" s="233"/>
      <c r="H18" s="252"/>
      <c r="I18" s="253"/>
      <c r="J18" s="254"/>
      <c r="K18" s="254"/>
      <c r="L18" s="254"/>
      <c r="M18" s="254"/>
      <c r="N18" s="254"/>
      <c r="O18" s="255"/>
      <c r="P18" s="256"/>
      <c r="Q18" s="257"/>
      <c r="R18" s="257"/>
      <c r="S18" s="257"/>
      <c r="T18" s="257"/>
      <c r="U18" s="257"/>
      <c r="V18" s="257"/>
      <c r="W18" s="258"/>
      <c r="X18" s="259"/>
      <c r="Y18" s="260"/>
      <c r="Z18" s="261"/>
      <c r="AA18" s="259"/>
      <c r="AB18" s="262" t="s">
        <v>281</v>
      </c>
      <c r="AC18" s="263"/>
      <c r="AD18" s="263"/>
      <c r="AE18" s="263"/>
      <c r="AF18" s="263"/>
      <c r="AG18" s="263"/>
      <c r="AH18" s="263"/>
      <c r="AI18" s="263"/>
      <c r="AJ18" s="263"/>
      <c r="AK18" s="263"/>
      <c r="AL18" s="263"/>
      <c r="AM18" s="263"/>
      <c r="AN18" s="263"/>
      <c r="AO18" s="263"/>
      <c r="AP18" s="263"/>
      <c r="AQ18" s="264">
        <f t="shared" si="0"/>
        <v>0</v>
      </c>
      <c r="AR18" s="265">
        <f t="shared" si="0"/>
        <v>0</v>
      </c>
      <c r="AS18" s="249">
        <f aca="true" t="shared" si="1" ref="AS18:AT49">+R18-S18</f>
        <v>0</v>
      </c>
      <c r="AT18" s="249">
        <f t="shared" si="1"/>
        <v>0</v>
      </c>
      <c r="AU18" s="249">
        <f aca="true" t="shared" si="2" ref="AU18:AU49">+U18-V18</f>
        <v>0</v>
      </c>
      <c r="AV18" s="250"/>
      <c r="AW18" s="249"/>
      <c r="AX18" s="249"/>
      <c r="AY18" s="249"/>
      <c r="AZ18" s="249"/>
      <c r="BA18" s="222"/>
      <c r="BB18" s="251"/>
      <c r="BC18" s="251"/>
      <c r="BD18" s="251"/>
      <c r="BE18" s="251"/>
      <c r="BF18" s="251"/>
      <c r="BG18" s="251"/>
      <c r="BK18" s="222"/>
      <c r="BL18" s="222"/>
      <c r="BM18" s="222"/>
      <c r="BN18" s="222"/>
      <c r="BO18" s="222"/>
      <c r="BP18" s="222"/>
      <c r="BQ18" s="222"/>
      <c r="BR18" s="222"/>
      <c r="BS18" s="222"/>
      <c r="BT18" s="222"/>
      <c r="BU18" s="222"/>
      <c r="BV18" s="222"/>
      <c r="BW18" s="222"/>
      <c r="BX18" s="222"/>
      <c r="BY18" s="222"/>
      <c r="BZ18" s="222"/>
      <c r="CA18" s="222"/>
      <c r="CB18" s="222"/>
    </row>
    <row r="19" spans="1:80" s="224" customFormat="1" ht="15.75">
      <c r="A19" s="232"/>
      <c r="B19" s="232"/>
      <c r="C19" s="232"/>
      <c r="D19" s="232"/>
      <c r="E19" s="232"/>
      <c r="F19" s="232"/>
      <c r="G19" s="233"/>
      <c r="H19" s="252"/>
      <c r="I19" s="253"/>
      <c r="J19" s="254"/>
      <c r="K19" s="254"/>
      <c r="L19" s="254"/>
      <c r="M19" s="254"/>
      <c r="N19" s="254"/>
      <c r="O19" s="255"/>
      <c r="P19" s="256"/>
      <c r="Q19" s="257"/>
      <c r="R19" s="257"/>
      <c r="S19" s="257"/>
      <c r="T19" s="257"/>
      <c r="U19" s="257"/>
      <c r="V19" s="257"/>
      <c r="W19" s="258"/>
      <c r="X19" s="259"/>
      <c r="Y19" s="260"/>
      <c r="Z19" s="261"/>
      <c r="AA19" s="259"/>
      <c r="AB19" s="262" t="s">
        <v>282</v>
      </c>
      <c r="AC19" s="263"/>
      <c r="AD19" s="263"/>
      <c r="AE19" s="263"/>
      <c r="AF19" s="263"/>
      <c r="AG19" s="263"/>
      <c r="AH19" s="263"/>
      <c r="AI19" s="263"/>
      <c r="AJ19" s="263"/>
      <c r="AK19" s="263"/>
      <c r="AL19" s="263"/>
      <c r="AM19" s="263"/>
      <c r="AN19" s="263"/>
      <c r="AO19" s="263"/>
      <c r="AP19" s="263"/>
      <c r="AQ19" s="264">
        <f t="shared" si="0"/>
        <v>0</v>
      </c>
      <c r="AR19" s="265">
        <f t="shared" si="0"/>
        <v>0</v>
      </c>
      <c r="AS19" s="249">
        <f t="shared" si="1"/>
        <v>0</v>
      </c>
      <c r="AT19" s="249">
        <f t="shared" si="1"/>
        <v>0</v>
      </c>
      <c r="AU19" s="249">
        <f t="shared" si="2"/>
        <v>0</v>
      </c>
      <c r="AV19" s="250"/>
      <c r="AW19" s="249"/>
      <c r="AX19" s="249"/>
      <c r="AY19" s="249"/>
      <c r="AZ19" s="249"/>
      <c r="BA19" s="222"/>
      <c r="BB19" s="251"/>
      <c r="BC19" s="251"/>
      <c r="BD19" s="251"/>
      <c r="BE19" s="251"/>
      <c r="BF19" s="251"/>
      <c r="BG19" s="251"/>
      <c r="BK19" s="222"/>
      <c r="BL19" s="222"/>
      <c r="BM19" s="222"/>
      <c r="BN19" s="222"/>
      <c r="BO19" s="222"/>
      <c r="BP19" s="222"/>
      <c r="BQ19" s="222"/>
      <c r="BR19" s="222"/>
      <c r="BS19" s="222"/>
      <c r="BT19" s="222"/>
      <c r="BU19" s="222"/>
      <c r="BV19" s="222"/>
      <c r="BW19" s="222"/>
      <c r="BX19" s="222"/>
      <c r="BY19" s="222"/>
      <c r="BZ19" s="222"/>
      <c r="CA19" s="222"/>
      <c r="CB19" s="222"/>
    </row>
    <row r="20" spans="1:80" s="224" customFormat="1" ht="15.75">
      <c r="A20" s="232"/>
      <c r="B20" s="232"/>
      <c r="C20" s="232"/>
      <c r="D20" s="232"/>
      <c r="E20" s="232"/>
      <c r="F20" s="232"/>
      <c r="G20" s="233"/>
      <c r="H20" s="252"/>
      <c r="I20" s="253"/>
      <c r="J20" s="254"/>
      <c r="K20" s="254"/>
      <c r="L20" s="254"/>
      <c r="M20" s="254"/>
      <c r="N20" s="254"/>
      <c r="O20" s="255"/>
      <c r="P20" s="256"/>
      <c r="Q20" s="257"/>
      <c r="R20" s="257"/>
      <c r="S20" s="257"/>
      <c r="T20" s="257"/>
      <c r="U20" s="257"/>
      <c r="V20" s="257"/>
      <c r="W20" s="258"/>
      <c r="X20" s="259"/>
      <c r="Y20" s="260"/>
      <c r="Z20" s="261"/>
      <c r="AA20" s="259"/>
      <c r="AB20" s="262" t="s">
        <v>283</v>
      </c>
      <c r="AC20" s="263"/>
      <c r="AD20" s="263"/>
      <c r="AE20" s="263"/>
      <c r="AF20" s="263"/>
      <c r="AG20" s="263"/>
      <c r="AH20" s="263"/>
      <c r="AI20" s="263"/>
      <c r="AJ20" s="263"/>
      <c r="AK20" s="263"/>
      <c r="AL20" s="263"/>
      <c r="AM20" s="263"/>
      <c r="AN20" s="263"/>
      <c r="AO20" s="263"/>
      <c r="AP20" s="263"/>
      <c r="AQ20" s="264">
        <f t="shared" si="0"/>
        <v>0</v>
      </c>
      <c r="AR20" s="265">
        <f t="shared" si="0"/>
        <v>0</v>
      </c>
      <c r="AS20" s="249">
        <f t="shared" si="1"/>
        <v>0</v>
      </c>
      <c r="AT20" s="249">
        <f t="shared" si="1"/>
        <v>0</v>
      </c>
      <c r="AU20" s="249">
        <f t="shared" si="2"/>
        <v>0</v>
      </c>
      <c r="AV20" s="250"/>
      <c r="AW20" s="249"/>
      <c r="AX20" s="249"/>
      <c r="AY20" s="249"/>
      <c r="AZ20" s="249"/>
      <c r="BA20" s="222"/>
      <c r="BB20" s="251"/>
      <c r="BC20" s="251"/>
      <c r="BD20" s="251"/>
      <c r="BE20" s="251"/>
      <c r="BF20" s="251"/>
      <c r="BG20" s="251"/>
      <c r="BK20" s="222"/>
      <c r="BL20" s="222"/>
      <c r="BM20" s="222"/>
      <c r="BN20" s="222"/>
      <c r="BO20" s="222"/>
      <c r="BP20" s="222"/>
      <c r="BQ20" s="222"/>
      <c r="BR20" s="222"/>
      <c r="BS20" s="222"/>
      <c r="BT20" s="222"/>
      <c r="BU20" s="222"/>
      <c r="BV20" s="222"/>
      <c r="BW20" s="222"/>
      <c r="BX20" s="222"/>
      <c r="BY20" s="222"/>
      <c r="BZ20" s="222"/>
      <c r="CA20" s="222"/>
      <c r="CB20" s="222"/>
    </row>
    <row r="21" spans="1:80" s="224" customFormat="1" ht="15.75">
      <c r="A21" s="232"/>
      <c r="B21" s="232"/>
      <c r="C21" s="232"/>
      <c r="D21" s="232"/>
      <c r="E21" s="232"/>
      <c r="F21" s="232"/>
      <c r="G21" s="233"/>
      <c r="H21" s="252"/>
      <c r="I21" s="253"/>
      <c r="J21" s="254"/>
      <c r="K21" s="254"/>
      <c r="L21" s="254"/>
      <c r="M21" s="254"/>
      <c r="N21" s="254"/>
      <c r="O21" s="255"/>
      <c r="P21" s="256"/>
      <c r="Q21" s="257"/>
      <c r="R21" s="257"/>
      <c r="S21" s="257"/>
      <c r="T21" s="257"/>
      <c r="U21" s="257"/>
      <c r="V21" s="257"/>
      <c r="W21" s="258"/>
      <c r="X21" s="259"/>
      <c r="Y21" s="260"/>
      <c r="Z21" s="261"/>
      <c r="AA21" s="259"/>
      <c r="AB21" s="262" t="s">
        <v>284</v>
      </c>
      <c r="AC21" s="263"/>
      <c r="AD21" s="263"/>
      <c r="AE21" s="263"/>
      <c r="AF21" s="263"/>
      <c r="AG21" s="263"/>
      <c r="AH21" s="263"/>
      <c r="AI21" s="263"/>
      <c r="AJ21" s="263"/>
      <c r="AK21" s="263"/>
      <c r="AL21" s="263"/>
      <c r="AM21" s="263"/>
      <c r="AN21" s="263"/>
      <c r="AO21" s="263"/>
      <c r="AP21" s="263"/>
      <c r="AQ21" s="264">
        <f t="shared" si="0"/>
        <v>0</v>
      </c>
      <c r="AR21" s="265">
        <f t="shared" si="0"/>
        <v>0</v>
      </c>
      <c r="AS21" s="249">
        <f t="shared" si="1"/>
        <v>0</v>
      </c>
      <c r="AT21" s="249">
        <f t="shared" si="1"/>
        <v>0</v>
      </c>
      <c r="AU21" s="249">
        <f t="shared" si="2"/>
        <v>0</v>
      </c>
      <c r="AV21" s="250"/>
      <c r="AW21" s="249"/>
      <c r="AX21" s="249"/>
      <c r="AY21" s="249"/>
      <c r="AZ21" s="249"/>
      <c r="BA21" s="222"/>
      <c r="BB21" s="251"/>
      <c r="BC21" s="251"/>
      <c r="BD21" s="251"/>
      <c r="BE21" s="251"/>
      <c r="BF21" s="251"/>
      <c r="BG21" s="251"/>
      <c r="BK21" s="222"/>
      <c r="BL21" s="222"/>
      <c r="BM21" s="222"/>
      <c r="BN21" s="222"/>
      <c r="BO21" s="222"/>
      <c r="BP21" s="222"/>
      <c r="BQ21" s="222"/>
      <c r="BR21" s="222"/>
      <c r="BS21" s="222"/>
      <c r="BT21" s="222"/>
      <c r="BU21" s="222"/>
      <c r="BV21" s="222"/>
      <c r="BW21" s="222"/>
      <c r="BX21" s="222"/>
      <c r="BY21" s="222"/>
      <c r="BZ21" s="222"/>
      <c r="CA21" s="222"/>
      <c r="CB21" s="222"/>
    </row>
    <row r="22" spans="1:80" s="224" customFormat="1" ht="15.75">
      <c r="A22" s="232"/>
      <c r="B22" s="232"/>
      <c r="C22" s="232"/>
      <c r="D22" s="232"/>
      <c r="E22" s="232"/>
      <c r="F22" s="232"/>
      <c r="G22" s="233"/>
      <c r="H22" s="252"/>
      <c r="I22" s="253"/>
      <c r="J22" s="254"/>
      <c r="K22" s="254"/>
      <c r="L22" s="254"/>
      <c r="M22" s="254"/>
      <c r="N22" s="254"/>
      <c r="O22" s="255"/>
      <c r="P22" s="256"/>
      <c r="Q22" s="257"/>
      <c r="R22" s="257"/>
      <c r="S22" s="257"/>
      <c r="T22" s="257"/>
      <c r="U22" s="257"/>
      <c r="V22" s="257"/>
      <c r="W22" s="258"/>
      <c r="X22" s="259"/>
      <c r="Y22" s="260"/>
      <c r="Z22" s="261"/>
      <c r="AA22" s="259"/>
      <c r="AB22" s="266" t="s">
        <v>285</v>
      </c>
      <c r="AC22" s="263"/>
      <c r="AD22" s="263"/>
      <c r="AE22" s="263"/>
      <c r="AF22" s="263"/>
      <c r="AG22" s="263"/>
      <c r="AH22" s="263"/>
      <c r="AI22" s="263"/>
      <c r="AJ22" s="263"/>
      <c r="AK22" s="263"/>
      <c r="AL22" s="263"/>
      <c r="AM22" s="263"/>
      <c r="AN22" s="263"/>
      <c r="AO22" s="263"/>
      <c r="AP22" s="263"/>
      <c r="AQ22" s="264">
        <f t="shared" si="0"/>
        <v>0</v>
      </c>
      <c r="AR22" s="265">
        <f t="shared" si="0"/>
        <v>0</v>
      </c>
      <c r="AS22" s="249">
        <f t="shared" si="1"/>
        <v>0</v>
      </c>
      <c r="AT22" s="249">
        <f t="shared" si="1"/>
        <v>0</v>
      </c>
      <c r="AU22" s="249">
        <f t="shared" si="2"/>
        <v>0</v>
      </c>
      <c r="AV22" s="250"/>
      <c r="AW22" s="249"/>
      <c r="AX22" s="249"/>
      <c r="AY22" s="249"/>
      <c r="AZ22" s="249"/>
      <c r="BA22" s="222"/>
      <c r="BB22" s="251"/>
      <c r="BC22" s="251"/>
      <c r="BD22" s="251"/>
      <c r="BE22" s="251"/>
      <c r="BF22" s="251"/>
      <c r="BG22" s="251"/>
      <c r="BK22" s="222"/>
      <c r="BL22" s="222"/>
      <c r="BM22" s="222"/>
      <c r="BN22" s="222"/>
      <c r="BO22" s="222"/>
      <c r="BP22" s="222"/>
      <c r="BQ22" s="222"/>
      <c r="BR22" s="222"/>
      <c r="BS22" s="222"/>
      <c r="BT22" s="222"/>
      <c r="BU22" s="222"/>
      <c r="BV22" s="222"/>
      <c r="BW22" s="222"/>
      <c r="BX22" s="222"/>
      <c r="BY22" s="222"/>
      <c r="BZ22" s="222"/>
      <c r="CA22" s="222"/>
      <c r="CB22" s="222"/>
    </row>
    <row r="23" spans="1:80" s="224" customFormat="1" ht="15.75">
      <c r="A23" s="232"/>
      <c r="B23" s="232"/>
      <c r="C23" s="232"/>
      <c r="D23" s="232"/>
      <c r="E23" s="232"/>
      <c r="F23" s="232"/>
      <c r="G23" s="233"/>
      <c r="H23" s="252"/>
      <c r="I23" s="253"/>
      <c r="J23" s="254"/>
      <c r="K23" s="254"/>
      <c r="L23" s="254"/>
      <c r="M23" s="254"/>
      <c r="N23" s="254"/>
      <c r="O23" s="255"/>
      <c r="P23" s="256"/>
      <c r="Q23" s="257"/>
      <c r="R23" s="257"/>
      <c r="S23" s="257"/>
      <c r="T23" s="257"/>
      <c r="U23" s="257"/>
      <c r="V23" s="257"/>
      <c r="W23" s="258"/>
      <c r="X23" s="259"/>
      <c r="Y23" s="260"/>
      <c r="Z23" s="261"/>
      <c r="AA23" s="259"/>
      <c r="AB23" s="267" t="s">
        <v>286</v>
      </c>
      <c r="AC23" s="268">
        <f aca="true" t="shared" si="3" ref="AC23:AR23">SUM(AC17:AC22)</f>
        <v>0</v>
      </c>
      <c r="AD23" s="268">
        <f t="shared" si="3"/>
        <v>0</v>
      </c>
      <c r="AE23" s="268">
        <f t="shared" si="3"/>
        <v>0</v>
      </c>
      <c r="AF23" s="268">
        <f t="shared" si="3"/>
        <v>0</v>
      </c>
      <c r="AG23" s="268">
        <f t="shared" si="3"/>
        <v>0</v>
      </c>
      <c r="AH23" s="268">
        <f t="shared" si="3"/>
        <v>0</v>
      </c>
      <c r="AI23" s="268">
        <f t="shared" si="3"/>
        <v>0</v>
      </c>
      <c r="AJ23" s="268">
        <f t="shared" si="3"/>
        <v>0</v>
      </c>
      <c r="AK23" s="268">
        <f t="shared" si="3"/>
        <v>0</v>
      </c>
      <c r="AL23" s="268">
        <f t="shared" si="3"/>
        <v>0</v>
      </c>
      <c r="AM23" s="268">
        <f t="shared" si="3"/>
        <v>0</v>
      </c>
      <c r="AN23" s="268">
        <f t="shared" si="3"/>
        <v>0</v>
      </c>
      <c r="AO23" s="268">
        <f t="shared" si="3"/>
        <v>0</v>
      </c>
      <c r="AP23" s="268">
        <f t="shared" si="3"/>
        <v>0</v>
      </c>
      <c r="AQ23" s="268">
        <f t="shared" si="3"/>
        <v>0</v>
      </c>
      <c r="AR23" s="269">
        <f t="shared" si="3"/>
        <v>0</v>
      </c>
      <c r="AS23" s="249">
        <f t="shared" si="1"/>
        <v>0</v>
      </c>
      <c r="AT23" s="249">
        <f t="shared" si="1"/>
        <v>0</v>
      </c>
      <c r="AU23" s="249">
        <f t="shared" si="2"/>
        <v>0</v>
      </c>
      <c r="AV23" s="250"/>
      <c r="AW23" s="249"/>
      <c r="AX23" s="249"/>
      <c r="AY23" s="249"/>
      <c r="AZ23" s="249"/>
      <c r="BA23" s="222"/>
      <c r="BB23" s="251"/>
      <c r="BC23" s="251"/>
      <c r="BD23" s="251"/>
      <c r="BE23" s="251"/>
      <c r="BF23" s="251"/>
      <c r="BG23" s="251"/>
      <c r="BK23" s="222"/>
      <c r="BL23" s="222"/>
      <c r="BM23" s="222"/>
      <c r="BN23" s="222"/>
      <c r="BO23" s="222"/>
      <c r="BP23" s="222"/>
      <c r="BQ23" s="222"/>
      <c r="BR23" s="222"/>
      <c r="BS23" s="222"/>
      <c r="BT23" s="222"/>
      <c r="BU23" s="222"/>
      <c r="BV23" s="222"/>
      <c r="BW23" s="222"/>
      <c r="BX23" s="222"/>
      <c r="BY23" s="222"/>
      <c r="BZ23" s="222"/>
      <c r="CA23" s="222"/>
      <c r="CB23" s="222"/>
    </row>
    <row r="24" spans="1:80" s="224" customFormat="1" ht="15.75">
      <c r="A24" s="232"/>
      <c r="B24" s="232"/>
      <c r="C24" s="232"/>
      <c r="D24" s="232"/>
      <c r="E24" s="232"/>
      <c r="F24" s="232"/>
      <c r="G24" s="233"/>
      <c r="H24" s="252"/>
      <c r="I24" s="253"/>
      <c r="J24" s="254"/>
      <c r="K24" s="254"/>
      <c r="L24" s="254"/>
      <c r="M24" s="254"/>
      <c r="N24" s="254"/>
      <c r="O24" s="255"/>
      <c r="P24" s="256"/>
      <c r="Q24" s="257"/>
      <c r="R24" s="257"/>
      <c r="S24" s="257"/>
      <c r="T24" s="257"/>
      <c r="U24" s="257"/>
      <c r="V24" s="257"/>
      <c r="W24" s="258"/>
      <c r="X24" s="259"/>
      <c r="Y24" s="260"/>
      <c r="Z24" s="261"/>
      <c r="AA24" s="259"/>
      <c r="AB24" s="262" t="s">
        <v>287</v>
      </c>
      <c r="AC24" s="263"/>
      <c r="AD24" s="263"/>
      <c r="AE24" s="263"/>
      <c r="AF24" s="263"/>
      <c r="AG24" s="263"/>
      <c r="AH24" s="263"/>
      <c r="AI24" s="263"/>
      <c r="AJ24" s="263"/>
      <c r="AK24" s="263"/>
      <c r="AL24" s="263"/>
      <c r="AM24" s="263"/>
      <c r="AN24" s="263"/>
      <c r="AO24" s="263"/>
      <c r="AP24" s="263"/>
      <c r="AQ24" s="264">
        <f>+AC24+AE24+AG24+AI24+AK24+AM24+AO24</f>
        <v>0</v>
      </c>
      <c r="AR24" s="265">
        <f aca="true" t="shared" si="4" ref="AR24:AR30">+AD24+AF24+AH24+AJ24+AL24+AN24+AP24</f>
        <v>0</v>
      </c>
      <c r="AS24" s="249">
        <f t="shared" si="1"/>
        <v>0</v>
      </c>
      <c r="AT24" s="249">
        <f t="shared" si="1"/>
        <v>0</v>
      </c>
      <c r="AU24" s="249">
        <f t="shared" si="2"/>
        <v>0</v>
      </c>
      <c r="AV24" s="250"/>
      <c r="AW24" s="249"/>
      <c r="AX24" s="249"/>
      <c r="AY24" s="249"/>
      <c r="AZ24" s="249"/>
      <c r="BA24" s="222"/>
      <c r="BB24" s="251"/>
      <c r="BC24" s="251"/>
      <c r="BD24" s="251"/>
      <c r="BE24" s="251"/>
      <c r="BF24" s="251"/>
      <c r="BG24" s="251"/>
      <c r="BK24" s="222"/>
      <c r="BL24" s="222"/>
      <c r="BM24" s="222"/>
      <c r="BN24" s="222"/>
      <c r="BO24" s="222"/>
      <c r="BP24" s="222"/>
      <c r="BQ24" s="222"/>
      <c r="BR24" s="222"/>
      <c r="BS24" s="222"/>
      <c r="BT24" s="222"/>
      <c r="BU24" s="222"/>
      <c r="BV24" s="222"/>
      <c r="BW24" s="222"/>
      <c r="BX24" s="222"/>
      <c r="BY24" s="222"/>
      <c r="BZ24" s="222"/>
      <c r="CA24" s="222"/>
      <c r="CB24" s="222"/>
    </row>
    <row r="25" spans="1:80" s="224" customFormat="1" ht="15.75">
      <c r="A25" s="232"/>
      <c r="B25" s="232"/>
      <c r="C25" s="232"/>
      <c r="D25" s="232"/>
      <c r="E25" s="232"/>
      <c r="F25" s="232"/>
      <c r="G25" s="233"/>
      <c r="H25" s="252"/>
      <c r="I25" s="253"/>
      <c r="J25" s="254"/>
      <c r="K25" s="254"/>
      <c r="L25" s="254"/>
      <c r="M25" s="254"/>
      <c r="N25" s="254"/>
      <c r="O25" s="255"/>
      <c r="P25" s="256"/>
      <c r="Q25" s="257"/>
      <c r="R25" s="257"/>
      <c r="S25" s="257"/>
      <c r="T25" s="257"/>
      <c r="U25" s="257"/>
      <c r="V25" s="257"/>
      <c r="W25" s="258"/>
      <c r="X25" s="259"/>
      <c r="Y25" s="260"/>
      <c r="Z25" s="261"/>
      <c r="AA25" s="259"/>
      <c r="AB25" s="262" t="s">
        <v>288</v>
      </c>
      <c r="AC25" s="263"/>
      <c r="AD25" s="263"/>
      <c r="AE25" s="263"/>
      <c r="AF25" s="263"/>
      <c r="AG25" s="263"/>
      <c r="AH25" s="263"/>
      <c r="AI25" s="263"/>
      <c r="AJ25" s="263"/>
      <c r="AK25" s="263"/>
      <c r="AL25" s="263"/>
      <c r="AM25" s="263"/>
      <c r="AN25" s="263"/>
      <c r="AO25" s="263"/>
      <c r="AP25" s="263"/>
      <c r="AQ25" s="264">
        <f aca="true" t="shared" si="5" ref="AQ25:AQ30">+AC25+AE25+AG25+AI25+AK25+AM25+AO25</f>
        <v>0</v>
      </c>
      <c r="AR25" s="265">
        <f t="shared" si="4"/>
        <v>0</v>
      </c>
      <c r="AS25" s="249">
        <f t="shared" si="1"/>
        <v>0</v>
      </c>
      <c r="AT25" s="249">
        <f t="shared" si="1"/>
        <v>0</v>
      </c>
      <c r="AU25" s="249">
        <f t="shared" si="2"/>
        <v>0</v>
      </c>
      <c r="AV25" s="250"/>
      <c r="AW25" s="249"/>
      <c r="AX25" s="249"/>
      <c r="AY25" s="249"/>
      <c r="AZ25" s="249"/>
      <c r="BA25" s="222"/>
      <c r="BB25" s="251"/>
      <c r="BC25" s="251"/>
      <c r="BD25" s="251"/>
      <c r="BE25" s="251"/>
      <c r="BF25" s="251"/>
      <c r="BG25" s="251"/>
      <c r="BK25" s="222"/>
      <c r="BL25" s="222"/>
      <c r="BM25" s="222"/>
      <c r="BN25" s="222"/>
      <c r="BO25" s="222"/>
      <c r="BP25" s="222"/>
      <c r="BQ25" s="222"/>
      <c r="BR25" s="222"/>
      <c r="BS25" s="222"/>
      <c r="BT25" s="222"/>
      <c r="BU25" s="222"/>
      <c r="BV25" s="222"/>
      <c r="BW25" s="222"/>
      <c r="BX25" s="222"/>
      <c r="BY25" s="222"/>
      <c r="BZ25" s="222"/>
      <c r="CA25" s="222"/>
      <c r="CB25" s="222"/>
    </row>
    <row r="26" spans="1:80" s="224" customFormat="1" ht="15.75">
      <c r="A26" s="232"/>
      <c r="B26" s="232"/>
      <c r="C26" s="232"/>
      <c r="D26" s="232"/>
      <c r="E26" s="232"/>
      <c r="F26" s="232"/>
      <c r="G26" s="233"/>
      <c r="H26" s="252"/>
      <c r="I26" s="253"/>
      <c r="J26" s="254"/>
      <c r="K26" s="254"/>
      <c r="L26" s="254"/>
      <c r="M26" s="254"/>
      <c r="N26" s="254"/>
      <c r="O26" s="255"/>
      <c r="P26" s="256"/>
      <c r="Q26" s="257"/>
      <c r="R26" s="257"/>
      <c r="S26" s="257"/>
      <c r="T26" s="257"/>
      <c r="U26" s="257"/>
      <c r="V26" s="257"/>
      <c r="W26" s="258"/>
      <c r="X26" s="259"/>
      <c r="Y26" s="260"/>
      <c r="Z26" s="261"/>
      <c r="AA26" s="259"/>
      <c r="AB26" s="266" t="s">
        <v>289</v>
      </c>
      <c r="AC26" s="263"/>
      <c r="AD26" s="263"/>
      <c r="AE26" s="263"/>
      <c r="AF26" s="263"/>
      <c r="AG26" s="263"/>
      <c r="AH26" s="263"/>
      <c r="AI26" s="263"/>
      <c r="AJ26" s="263"/>
      <c r="AK26" s="263"/>
      <c r="AL26" s="263"/>
      <c r="AM26" s="263"/>
      <c r="AN26" s="263"/>
      <c r="AO26" s="263"/>
      <c r="AP26" s="263"/>
      <c r="AQ26" s="264">
        <f t="shared" si="5"/>
        <v>0</v>
      </c>
      <c r="AR26" s="265">
        <f t="shared" si="4"/>
        <v>0</v>
      </c>
      <c r="AS26" s="249">
        <f t="shared" si="1"/>
        <v>0</v>
      </c>
      <c r="AT26" s="249">
        <f t="shared" si="1"/>
        <v>0</v>
      </c>
      <c r="AU26" s="249">
        <f t="shared" si="2"/>
        <v>0</v>
      </c>
      <c r="AV26" s="250"/>
      <c r="AW26" s="249"/>
      <c r="AX26" s="249"/>
      <c r="AY26" s="249"/>
      <c r="AZ26" s="249"/>
      <c r="BA26" s="222"/>
      <c r="BB26" s="251"/>
      <c r="BC26" s="251"/>
      <c r="BD26" s="251"/>
      <c r="BE26" s="251"/>
      <c r="BF26" s="251"/>
      <c r="BG26" s="251"/>
      <c r="BK26" s="222"/>
      <c r="BL26" s="222"/>
      <c r="BM26" s="222"/>
      <c r="BN26" s="222"/>
      <c r="BO26" s="222"/>
      <c r="BP26" s="222"/>
      <c r="BQ26" s="222"/>
      <c r="BR26" s="222"/>
      <c r="BS26" s="222"/>
      <c r="BT26" s="222"/>
      <c r="BU26" s="222"/>
      <c r="BV26" s="222"/>
      <c r="BW26" s="222"/>
      <c r="BX26" s="222"/>
      <c r="BY26" s="222"/>
      <c r="BZ26" s="222"/>
      <c r="CA26" s="222"/>
      <c r="CB26" s="222"/>
    </row>
    <row r="27" spans="1:80" s="224" customFormat="1" ht="15.75">
      <c r="A27" s="232"/>
      <c r="B27" s="232"/>
      <c r="C27" s="232"/>
      <c r="D27" s="232"/>
      <c r="E27" s="232"/>
      <c r="F27" s="232"/>
      <c r="G27" s="233"/>
      <c r="H27" s="252"/>
      <c r="I27" s="253"/>
      <c r="J27" s="254"/>
      <c r="K27" s="254"/>
      <c r="L27" s="254"/>
      <c r="M27" s="254"/>
      <c r="N27" s="254"/>
      <c r="O27" s="255"/>
      <c r="P27" s="256"/>
      <c r="Q27" s="257"/>
      <c r="R27" s="257"/>
      <c r="S27" s="257"/>
      <c r="T27" s="257"/>
      <c r="U27" s="257"/>
      <c r="V27" s="257"/>
      <c r="W27" s="258"/>
      <c r="X27" s="259"/>
      <c r="Y27" s="260"/>
      <c r="Z27" s="261"/>
      <c r="AA27" s="259"/>
      <c r="AB27" s="266" t="s">
        <v>290</v>
      </c>
      <c r="AC27" s="263"/>
      <c r="AD27" s="263"/>
      <c r="AE27" s="263"/>
      <c r="AF27" s="263"/>
      <c r="AG27" s="263"/>
      <c r="AH27" s="263"/>
      <c r="AI27" s="263"/>
      <c r="AJ27" s="263"/>
      <c r="AK27" s="263"/>
      <c r="AL27" s="263"/>
      <c r="AM27" s="263"/>
      <c r="AN27" s="263"/>
      <c r="AO27" s="263"/>
      <c r="AP27" s="263"/>
      <c r="AQ27" s="264">
        <f t="shared" si="5"/>
        <v>0</v>
      </c>
      <c r="AR27" s="265">
        <f t="shared" si="4"/>
        <v>0</v>
      </c>
      <c r="AS27" s="249">
        <f t="shared" si="1"/>
        <v>0</v>
      </c>
      <c r="AT27" s="249">
        <f t="shared" si="1"/>
        <v>0</v>
      </c>
      <c r="AU27" s="249">
        <f t="shared" si="2"/>
        <v>0</v>
      </c>
      <c r="AV27" s="250"/>
      <c r="AW27" s="249"/>
      <c r="AX27" s="249"/>
      <c r="AY27" s="249"/>
      <c r="AZ27" s="249"/>
      <c r="BA27" s="222"/>
      <c r="BB27" s="251"/>
      <c r="BC27" s="251"/>
      <c r="BD27" s="251"/>
      <c r="BE27" s="251"/>
      <c r="BF27" s="251"/>
      <c r="BG27" s="251"/>
      <c r="BK27" s="222"/>
      <c r="BL27" s="222"/>
      <c r="BM27" s="222"/>
      <c r="BN27" s="222"/>
      <c r="BO27" s="222"/>
      <c r="BP27" s="222"/>
      <c r="BQ27" s="222"/>
      <c r="BR27" s="222"/>
      <c r="BS27" s="222"/>
      <c r="BT27" s="222"/>
      <c r="BU27" s="222"/>
      <c r="BV27" s="222"/>
      <c r="BW27" s="222"/>
      <c r="BX27" s="222"/>
      <c r="BY27" s="222"/>
      <c r="BZ27" s="222"/>
      <c r="CA27" s="222"/>
      <c r="CB27" s="222"/>
    </row>
    <row r="28" spans="1:80" s="224" customFormat="1" ht="15.75">
      <c r="A28" s="232"/>
      <c r="B28" s="232"/>
      <c r="C28" s="232"/>
      <c r="D28" s="232"/>
      <c r="E28" s="232"/>
      <c r="F28" s="232"/>
      <c r="G28" s="233"/>
      <c r="H28" s="252"/>
      <c r="I28" s="253"/>
      <c r="J28" s="254"/>
      <c r="K28" s="254"/>
      <c r="L28" s="254"/>
      <c r="M28" s="254"/>
      <c r="N28" s="254"/>
      <c r="O28" s="255"/>
      <c r="P28" s="256"/>
      <c r="Q28" s="257"/>
      <c r="R28" s="257"/>
      <c r="S28" s="257"/>
      <c r="T28" s="257"/>
      <c r="U28" s="257"/>
      <c r="V28" s="257"/>
      <c r="W28" s="258"/>
      <c r="X28" s="259"/>
      <c r="Y28" s="260"/>
      <c r="Z28" s="261"/>
      <c r="AA28" s="259"/>
      <c r="AB28" s="266" t="s">
        <v>291</v>
      </c>
      <c r="AC28" s="263"/>
      <c r="AD28" s="263"/>
      <c r="AE28" s="263"/>
      <c r="AF28" s="263"/>
      <c r="AG28" s="263"/>
      <c r="AH28" s="263"/>
      <c r="AI28" s="263"/>
      <c r="AJ28" s="263"/>
      <c r="AK28" s="263"/>
      <c r="AL28" s="263"/>
      <c r="AM28" s="263"/>
      <c r="AN28" s="263"/>
      <c r="AO28" s="263"/>
      <c r="AP28" s="263"/>
      <c r="AQ28" s="264">
        <f t="shared" si="5"/>
        <v>0</v>
      </c>
      <c r="AR28" s="265">
        <f t="shared" si="4"/>
        <v>0</v>
      </c>
      <c r="AS28" s="249">
        <f t="shared" si="1"/>
        <v>0</v>
      </c>
      <c r="AT28" s="249">
        <f t="shared" si="1"/>
        <v>0</v>
      </c>
      <c r="AU28" s="249">
        <f t="shared" si="2"/>
        <v>0</v>
      </c>
      <c r="AV28" s="250"/>
      <c r="AW28" s="249"/>
      <c r="AX28" s="249"/>
      <c r="AY28" s="249"/>
      <c r="AZ28" s="249"/>
      <c r="BA28" s="222"/>
      <c r="BB28" s="251"/>
      <c r="BC28" s="251"/>
      <c r="BD28" s="251"/>
      <c r="BE28" s="251"/>
      <c r="BF28" s="251"/>
      <c r="BG28" s="251"/>
      <c r="BK28" s="222"/>
      <c r="BL28" s="222"/>
      <c r="BM28" s="222"/>
      <c r="BN28" s="222"/>
      <c r="BO28" s="222"/>
      <c r="BP28" s="222"/>
      <c r="BQ28" s="222"/>
      <c r="BR28" s="222"/>
      <c r="BS28" s="222"/>
      <c r="BT28" s="222"/>
      <c r="BU28" s="222"/>
      <c r="BV28" s="222"/>
      <c r="BW28" s="222"/>
      <c r="BX28" s="222"/>
      <c r="BY28" s="222"/>
      <c r="BZ28" s="222"/>
      <c r="CA28" s="222"/>
      <c r="CB28" s="222"/>
    </row>
    <row r="29" spans="1:80" s="224" customFormat="1" ht="15.75">
      <c r="A29" s="232"/>
      <c r="B29" s="232"/>
      <c r="C29" s="232"/>
      <c r="D29" s="232"/>
      <c r="E29" s="232"/>
      <c r="F29" s="232"/>
      <c r="G29" s="233"/>
      <c r="H29" s="252"/>
      <c r="I29" s="253"/>
      <c r="J29" s="254"/>
      <c r="K29" s="254"/>
      <c r="L29" s="254"/>
      <c r="M29" s="254"/>
      <c r="N29" s="254"/>
      <c r="O29" s="255"/>
      <c r="P29" s="256"/>
      <c r="Q29" s="257"/>
      <c r="R29" s="257"/>
      <c r="S29" s="257"/>
      <c r="T29" s="257"/>
      <c r="U29" s="257"/>
      <c r="V29" s="257"/>
      <c r="W29" s="258"/>
      <c r="X29" s="259"/>
      <c r="Y29" s="260"/>
      <c r="Z29" s="261"/>
      <c r="AA29" s="259"/>
      <c r="AB29" s="266" t="s">
        <v>292</v>
      </c>
      <c r="AC29" s="263"/>
      <c r="AD29" s="263"/>
      <c r="AE29" s="263"/>
      <c r="AF29" s="263"/>
      <c r="AG29" s="263"/>
      <c r="AH29" s="263"/>
      <c r="AI29" s="263"/>
      <c r="AJ29" s="263"/>
      <c r="AK29" s="263"/>
      <c r="AL29" s="263"/>
      <c r="AM29" s="263"/>
      <c r="AN29" s="263"/>
      <c r="AO29" s="263"/>
      <c r="AP29" s="263"/>
      <c r="AQ29" s="264">
        <f t="shared" si="5"/>
        <v>0</v>
      </c>
      <c r="AR29" s="265">
        <f t="shared" si="4"/>
        <v>0</v>
      </c>
      <c r="AS29" s="249">
        <f t="shared" si="1"/>
        <v>0</v>
      </c>
      <c r="AT29" s="249">
        <f t="shared" si="1"/>
        <v>0</v>
      </c>
      <c r="AU29" s="249">
        <f t="shared" si="2"/>
        <v>0</v>
      </c>
      <c r="AV29" s="250"/>
      <c r="AW29" s="249"/>
      <c r="AX29" s="249"/>
      <c r="AY29" s="249"/>
      <c r="AZ29" s="249"/>
      <c r="BA29" s="222"/>
      <c r="BB29" s="251"/>
      <c r="BC29" s="251"/>
      <c r="BD29" s="251"/>
      <c r="BE29" s="251"/>
      <c r="BF29" s="251"/>
      <c r="BG29" s="251"/>
      <c r="BK29" s="222"/>
      <c r="BL29" s="222"/>
      <c r="BM29" s="222"/>
      <c r="BN29" s="222"/>
      <c r="BO29" s="222"/>
      <c r="BP29" s="222"/>
      <c r="BQ29" s="222"/>
      <c r="BR29" s="222"/>
      <c r="BS29" s="222"/>
      <c r="BT29" s="222"/>
      <c r="BU29" s="222"/>
      <c r="BV29" s="222"/>
      <c r="BW29" s="222"/>
      <c r="BX29" s="222"/>
      <c r="BY29" s="222"/>
      <c r="BZ29" s="222"/>
      <c r="CA29" s="222"/>
      <c r="CB29" s="222"/>
    </row>
    <row r="30" spans="1:80" s="224" customFormat="1" ht="15.75">
      <c r="A30" s="232"/>
      <c r="B30" s="232"/>
      <c r="C30" s="232"/>
      <c r="D30" s="232"/>
      <c r="E30" s="232"/>
      <c r="F30" s="232"/>
      <c r="G30" s="233"/>
      <c r="H30" s="252"/>
      <c r="I30" s="253"/>
      <c r="J30" s="254"/>
      <c r="K30" s="254"/>
      <c r="L30" s="254"/>
      <c r="M30" s="254"/>
      <c r="N30" s="254"/>
      <c r="O30" s="255"/>
      <c r="P30" s="256"/>
      <c r="Q30" s="257"/>
      <c r="R30" s="257"/>
      <c r="S30" s="257"/>
      <c r="T30" s="257"/>
      <c r="U30" s="257"/>
      <c r="V30" s="257"/>
      <c r="W30" s="258"/>
      <c r="X30" s="259"/>
      <c r="Y30" s="260"/>
      <c r="Z30" s="261"/>
      <c r="AA30" s="259"/>
      <c r="AB30" s="266" t="s">
        <v>293</v>
      </c>
      <c r="AC30" s="263"/>
      <c r="AD30" s="263"/>
      <c r="AE30" s="263"/>
      <c r="AF30" s="263"/>
      <c r="AG30" s="263"/>
      <c r="AH30" s="263"/>
      <c r="AI30" s="263"/>
      <c r="AJ30" s="263"/>
      <c r="AK30" s="263"/>
      <c r="AL30" s="263"/>
      <c r="AM30" s="263"/>
      <c r="AN30" s="263"/>
      <c r="AO30" s="263"/>
      <c r="AP30" s="263"/>
      <c r="AQ30" s="264">
        <f t="shared" si="5"/>
        <v>0</v>
      </c>
      <c r="AR30" s="265">
        <f t="shared" si="4"/>
        <v>0</v>
      </c>
      <c r="AS30" s="249">
        <f t="shared" si="1"/>
        <v>0</v>
      </c>
      <c r="AT30" s="249">
        <f t="shared" si="1"/>
        <v>0</v>
      </c>
      <c r="AU30" s="249">
        <f t="shared" si="2"/>
        <v>0</v>
      </c>
      <c r="AV30" s="250"/>
      <c r="AW30" s="249"/>
      <c r="AX30" s="249"/>
      <c r="AY30" s="249"/>
      <c r="AZ30" s="249"/>
      <c r="BA30" s="222"/>
      <c r="BB30" s="251"/>
      <c r="BC30" s="251"/>
      <c r="BD30" s="251"/>
      <c r="BE30" s="251"/>
      <c r="BF30" s="251"/>
      <c r="BG30" s="251"/>
      <c r="BK30" s="222"/>
      <c r="BL30" s="222"/>
      <c r="BM30" s="222"/>
      <c r="BN30" s="222"/>
      <c r="BO30" s="222"/>
      <c r="BP30" s="222"/>
      <c r="BQ30" s="222"/>
      <c r="BR30" s="222"/>
      <c r="BS30" s="222"/>
      <c r="BT30" s="222"/>
      <c r="BU30" s="222"/>
      <c r="BV30" s="222"/>
      <c r="BW30" s="222"/>
      <c r="BX30" s="222"/>
      <c r="BY30" s="222"/>
      <c r="BZ30" s="222"/>
      <c r="CA30" s="222"/>
      <c r="CB30" s="222"/>
    </row>
    <row r="31" spans="1:80" s="224" customFormat="1" ht="15.75">
      <c r="A31" s="232"/>
      <c r="B31" s="232"/>
      <c r="C31" s="232"/>
      <c r="D31" s="232"/>
      <c r="E31" s="232"/>
      <c r="F31" s="232"/>
      <c r="G31" s="233"/>
      <c r="H31" s="252"/>
      <c r="I31" s="253"/>
      <c r="J31" s="254"/>
      <c r="K31" s="254"/>
      <c r="L31" s="254"/>
      <c r="M31" s="254"/>
      <c r="N31" s="254"/>
      <c r="O31" s="255"/>
      <c r="P31" s="256"/>
      <c r="Q31" s="257"/>
      <c r="R31" s="257"/>
      <c r="S31" s="257"/>
      <c r="T31" s="257"/>
      <c r="U31" s="257"/>
      <c r="V31" s="257"/>
      <c r="W31" s="258"/>
      <c r="X31" s="259"/>
      <c r="Y31" s="260"/>
      <c r="Z31" s="261"/>
      <c r="AA31" s="259"/>
      <c r="AB31" s="267" t="s">
        <v>294</v>
      </c>
      <c r="AC31" s="268">
        <f aca="true" t="shared" si="6" ref="AC31:AR31">SUM(AC25:AC30)+IF(AC23=0,AC24,AC23)</f>
        <v>0</v>
      </c>
      <c r="AD31" s="268">
        <f t="shared" si="6"/>
        <v>0</v>
      </c>
      <c r="AE31" s="268">
        <f t="shared" si="6"/>
        <v>0</v>
      </c>
      <c r="AF31" s="268">
        <f t="shared" si="6"/>
        <v>0</v>
      </c>
      <c r="AG31" s="268">
        <f t="shared" si="6"/>
        <v>0</v>
      </c>
      <c r="AH31" s="268">
        <f t="shared" si="6"/>
        <v>0</v>
      </c>
      <c r="AI31" s="268">
        <f t="shared" si="6"/>
        <v>0</v>
      </c>
      <c r="AJ31" s="268">
        <f t="shared" si="6"/>
        <v>0</v>
      </c>
      <c r="AK31" s="268">
        <f t="shared" si="6"/>
        <v>0</v>
      </c>
      <c r="AL31" s="268">
        <f t="shared" si="6"/>
        <v>0</v>
      </c>
      <c r="AM31" s="268">
        <f t="shared" si="6"/>
        <v>0</v>
      </c>
      <c r="AN31" s="268">
        <f t="shared" si="6"/>
        <v>0</v>
      </c>
      <c r="AO31" s="268">
        <f t="shared" si="6"/>
        <v>0</v>
      </c>
      <c r="AP31" s="268">
        <f t="shared" si="6"/>
        <v>0</v>
      </c>
      <c r="AQ31" s="268">
        <f t="shared" si="6"/>
        <v>0</v>
      </c>
      <c r="AR31" s="269">
        <f t="shared" si="6"/>
        <v>0</v>
      </c>
      <c r="AS31" s="249">
        <f t="shared" si="1"/>
        <v>0</v>
      </c>
      <c r="AT31" s="249">
        <f t="shared" si="1"/>
        <v>0</v>
      </c>
      <c r="AU31" s="249">
        <f t="shared" si="2"/>
        <v>0</v>
      </c>
      <c r="AV31" s="250"/>
      <c r="AW31" s="249"/>
      <c r="AX31" s="249"/>
      <c r="AY31" s="249"/>
      <c r="AZ31" s="249"/>
      <c r="BA31" s="222"/>
      <c r="BB31" s="251"/>
      <c r="BC31" s="251"/>
      <c r="BD31" s="251"/>
      <c r="BE31" s="251"/>
      <c r="BF31" s="251"/>
      <c r="BG31" s="251"/>
      <c r="BK31" s="222"/>
      <c r="BL31" s="222"/>
      <c r="BM31" s="222"/>
      <c r="BN31" s="222"/>
      <c r="BO31" s="222"/>
      <c r="BP31" s="222"/>
      <c r="BQ31" s="222"/>
      <c r="BR31" s="222"/>
      <c r="BS31" s="222"/>
      <c r="BT31" s="222"/>
      <c r="BU31" s="222"/>
      <c r="BV31" s="222"/>
      <c r="BW31" s="222"/>
      <c r="BX31" s="222"/>
      <c r="BY31" s="222"/>
      <c r="BZ31" s="222"/>
      <c r="CA31" s="222"/>
      <c r="CB31" s="222"/>
    </row>
    <row r="32" spans="1:80" s="224" customFormat="1" ht="68.25" customHeight="1" thickBot="1">
      <c r="A32" s="232"/>
      <c r="B32" s="232"/>
      <c r="C32" s="232"/>
      <c r="D32" s="232"/>
      <c r="E32" s="232"/>
      <c r="F32" s="232"/>
      <c r="G32" s="233"/>
      <c r="H32" s="270"/>
      <c r="I32" s="271"/>
      <c r="J32" s="272"/>
      <c r="K32" s="272"/>
      <c r="L32" s="272"/>
      <c r="M32" s="272"/>
      <c r="N32" s="272"/>
      <c r="O32" s="273"/>
      <c r="P32" s="274"/>
      <c r="Q32" s="275"/>
      <c r="R32" s="275"/>
      <c r="S32" s="275"/>
      <c r="T32" s="275"/>
      <c r="U32" s="275"/>
      <c r="V32" s="275"/>
      <c r="W32" s="276"/>
      <c r="X32" s="277"/>
      <c r="Y32" s="278"/>
      <c r="Z32" s="279"/>
      <c r="AA32" s="277"/>
      <c r="AB32" s="280" t="s">
        <v>295</v>
      </c>
      <c r="AC32" s="281"/>
      <c r="AD32" s="281"/>
      <c r="AE32" s="281"/>
      <c r="AF32" s="281"/>
      <c r="AG32" s="281"/>
      <c r="AH32" s="281"/>
      <c r="AI32" s="281"/>
      <c r="AJ32" s="281"/>
      <c r="AK32" s="281"/>
      <c r="AL32" s="281"/>
      <c r="AM32" s="281"/>
      <c r="AN32" s="281"/>
      <c r="AO32" s="281"/>
      <c r="AP32" s="281"/>
      <c r="AQ32" s="282">
        <f aca="true" t="shared" si="7" ref="AQ32:AR38">+AC32+AE32+AG32+AI32+AK32+AM32+AO32</f>
        <v>0</v>
      </c>
      <c r="AR32" s="283">
        <f t="shared" si="7"/>
        <v>0</v>
      </c>
      <c r="AS32" s="249">
        <f t="shared" si="1"/>
        <v>0</v>
      </c>
      <c r="AT32" s="249">
        <f t="shared" si="1"/>
        <v>0</v>
      </c>
      <c r="AU32" s="249">
        <f t="shared" si="2"/>
        <v>0</v>
      </c>
      <c r="AV32" s="250"/>
      <c r="AW32" s="249"/>
      <c r="AX32" s="249"/>
      <c r="AY32" s="249"/>
      <c r="AZ32" s="249"/>
      <c r="BA32" s="222"/>
      <c r="BB32" s="251"/>
      <c r="BC32" s="251"/>
      <c r="BD32" s="251"/>
      <c r="BE32" s="251"/>
      <c r="BF32" s="251"/>
      <c r="BG32" s="251"/>
      <c r="BK32" s="222"/>
      <c r="BL32" s="222"/>
      <c r="BM32" s="222"/>
      <c r="BN32" s="222"/>
      <c r="BO32" s="222"/>
      <c r="BP32" s="222"/>
      <c r="BQ32" s="222"/>
      <c r="BR32" s="222"/>
      <c r="BS32" s="222"/>
      <c r="BT32" s="222"/>
      <c r="BU32" s="222"/>
      <c r="BV32" s="222"/>
      <c r="BW32" s="222"/>
      <c r="BX32" s="222"/>
      <c r="BY32" s="222"/>
      <c r="BZ32" s="222"/>
      <c r="CA32" s="222"/>
      <c r="CB32" s="222"/>
    </row>
    <row r="33" spans="1:80" s="224" customFormat="1" ht="15.75" customHeight="1">
      <c r="A33" s="232" t="s">
        <v>296</v>
      </c>
      <c r="B33" s="232" t="s">
        <v>297</v>
      </c>
      <c r="C33" s="232" t="s">
        <v>271</v>
      </c>
      <c r="D33" s="232" t="s">
        <v>272</v>
      </c>
      <c r="E33" s="232" t="s">
        <v>273</v>
      </c>
      <c r="F33" s="232" t="s">
        <v>298</v>
      </c>
      <c r="G33" s="233">
        <v>12</v>
      </c>
      <c r="H33" s="234">
        <v>878</v>
      </c>
      <c r="I33" s="235" t="s">
        <v>38</v>
      </c>
      <c r="J33" s="237"/>
      <c r="K33" s="237" t="s">
        <v>23</v>
      </c>
      <c r="L33" s="237"/>
      <c r="M33" s="237">
        <v>0</v>
      </c>
      <c r="N33" s="237" t="s">
        <v>299</v>
      </c>
      <c r="O33" s="238">
        <v>0.53</v>
      </c>
      <c r="P33" s="239">
        <v>0.27</v>
      </c>
      <c r="Q33" s="240">
        <f>SUMIF('Actividades inversión 878'!$B$14:$B$20,'Metas inversión 878'!$B33,'Actividades inversión 878'!M$14:M$20)</f>
        <v>0</v>
      </c>
      <c r="R33" s="240">
        <f>SUMIF('Actividades inversión 878'!$B$14:$B$20,'Metas inversión 878'!$B33,'Actividades inversión 878'!N$14:N$20)</f>
        <v>0</v>
      </c>
      <c r="S33" s="240">
        <f>SUMIF('Actividades inversión 878'!$B$14:$B$20,'Metas inversión 878'!$B33,'Actividades inversión 878'!O$14:O$20)</f>
        <v>0</v>
      </c>
      <c r="T33" s="240">
        <f>SUMIF('Actividades inversión 878'!$B$14:$B$20,'Metas inversión 878'!$B33,'Actividades inversión 878'!P$14:P$20)</f>
        <v>0</v>
      </c>
      <c r="U33" s="240">
        <f>SUMIF('Actividades inversión 878'!$B$14:$B$20,'Metas inversión 878'!$B33,'Actividades inversión 878'!Q$14:Q$20)</f>
        <v>0</v>
      </c>
      <c r="V33" s="240">
        <f>SUMIF('Actividades inversión 878'!$B$14:$B$20,'Metas inversión 878'!$B33,'Actividades inversión 878'!R$14:R$20)</f>
        <v>0</v>
      </c>
      <c r="W33" s="241" t="s">
        <v>300</v>
      </c>
      <c r="X33" s="244" t="s">
        <v>301</v>
      </c>
      <c r="Y33" s="244" t="s">
        <v>302</v>
      </c>
      <c r="Z33" s="243"/>
      <c r="AA33" s="244"/>
      <c r="AB33" s="245" t="s">
        <v>280</v>
      </c>
      <c r="AC33" s="246"/>
      <c r="AD33" s="246"/>
      <c r="AE33" s="246"/>
      <c r="AF33" s="246"/>
      <c r="AG33" s="246"/>
      <c r="AH33" s="246"/>
      <c r="AI33" s="246"/>
      <c r="AJ33" s="246"/>
      <c r="AK33" s="246"/>
      <c r="AL33" s="246"/>
      <c r="AM33" s="246"/>
      <c r="AN33" s="246"/>
      <c r="AO33" s="246"/>
      <c r="AP33" s="246"/>
      <c r="AQ33" s="247">
        <f t="shared" si="7"/>
        <v>0</v>
      </c>
      <c r="AR33" s="248">
        <f t="shared" si="7"/>
        <v>0</v>
      </c>
      <c r="AS33" s="249">
        <f t="shared" si="1"/>
        <v>0</v>
      </c>
      <c r="AT33" s="249">
        <f t="shared" si="1"/>
        <v>0</v>
      </c>
      <c r="AU33" s="249">
        <f t="shared" si="2"/>
        <v>0</v>
      </c>
      <c r="AV33" s="250"/>
      <c r="AW33" s="249"/>
      <c r="AX33" s="249"/>
      <c r="AY33" s="249"/>
      <c r="AZ33" s="249"/>
      <c r="BA33" s="222"/>
      <c r="BB33" s="251">
        <f>SUM('[1]99-METROPOLITANO'!N30)</f>
        <v>0</v>
      </c>
      <c r="BC33" s="251">
        <f>SUM('[1]99-METROPOLITANO'!O30)</f>
        <v>0</v>
      </c>
      <c r="BD33" s="251">
        <f>SUM('[1]99-METROPOLITANO'!P30)</f>
        <v>0</v>
      </c>
      <c r="BE33" s="251">
        <f>SUM('[1]99-METROPOLITANO'!Q30)</f>
        <v>0</v>
      </c>
      <c r="BF33" s="251">
        <f>SUM('[1]99-METROPOLITANO'!R30)</f>
        <v>0</v>
      </c>
      <c r="BG33" s="251">
        <f>SUM('[1]99-METROPOLITANO'!S30)</f>
        <v>0</v>
      </c>
      <c r="BK33" s="222"/>
      <c r="BL33" s="222"/>
      <c r="BM33" s="222"/>
      <c r="BN33" s="222"/>
      <c r="BO33" s="222"/>
      <c r="BP33" s="222"/>
      <c r="BQ33" s="222"/>
      <c r="BR33" s="222"/>
      <c r="BS33" s="222"/>
      <c r="BT33" s="222"/>
      <c r="BU33" s="222"/>
      <c r="BV33" s="222"/>
      <c r="BW33" s="222"/>
      <c r="BX33" s="222"/>
      <c r="BY33" s="222"/>
      <c r="BZ33" s="222"/>
      <c r="CA33" s="222"/>
      <c r="CB33" s="222"/>
    </row>
    <row r="34" spans="1:80" s="224" customFormat="1" ht="15.75">
      <c r="A34" s="232"/>
      <c r="B34" s="232"/>
      <c r="C34" s="232"/>
      <c r="D34" s="232"/>
      <c r="E34" s="232"/>
      <c r="F34" s="232"/>
      <c r="G34" s="233"/>
      <c r="H34" s="252"/>
      <c r="I34" s="253"/>
      <c r="J34" s="254"/>
      <c r="K34" s="254"/>
      <c r="L34" s="254"/>
      <c r="M34" s="254"/>
      <c r="N34" s="254"/>
      <c r="O34" s="255"/>
      <c r="P34" s="256"/>
      <c r="Q34" s="257"/>
      <c r="R34" s="257"/>
      <c r="S34" s="257"/>
      <c r="T34" s="257"/>
      <c r="U34" s="257"/>
      <c r="V34" s="257"/>
      <c r="W34" s="258"/>
      <c r="X34" s="259"/>
      <c r="Y34" s="259"/>
      <c r="Z34" s="261"/>
      <c r="AA34" s="259"/>
      <c r="AB34" s="262" t="s">
        <v>281</v>
      </c>
      <c r="AC34" s="263"/>
      <c r="AD34" s="263"/>
      <c r="AE34" s="263"/>
      <c r="AF34" s="263"/>
      <c r="AG34" s="263"/>
      <c r="AH34" s="263"/>
      <c r="AI34" s="263"/>
      <c r="AJ34" s="263"/>
      <c r="AK34" s="263"/>
      <c r="AL34" s="263"/>
      <c r="AM34" s="263"/>
      <c r="AN34" s="263"/>
      <c r="AO34" s="263"/>
      <c r="AP34" s="263"/>
      <c r="AQ34" s="264">
        <f t="shared" si="7"/>
        <v>0</v>
      </c>
      <c r="AR34" s="265">
        <f t="shared" si="7"/>
        <v>0</v>
      </c>
      <c r="AS34" s="249">
        <f t="shared" si="1"/>
        <v>0</v>
      </c>
      <c r="AT34" s="249">
        <f t="shared" si="1"/>
        <v>0</v>
      </c>
      <c r="AU34" s="249">
        <f t="shared" si="2"/>
        <v>0</v>
      </c>
      <c r="AV34" s="250"/>
      <c r="AW34" s="249"/>
      <c r="AX34" s="249"/>
      <c r="AY34" s="249"/>
      <c r="AZ34" s="249"/>
      <c r="BA34" s="222"/>
      <c r="BB34" s="251"/>
      <c r="BC34" s="251"/>
      <c r="BD34" s="251"/>
      <c r="BE34" s="251"/>
      <c r="BF34" s="251"/>
      <c r="BG34" s="251"/>
      <c r="BK34" s="222"/>
      <c r="BL34" s="222"/>
      <c r="BM34" s="222"/>
      <c r="BN34" s="222"/>
      <c r="BO34" s="222"/>
      <c r="BP34" s="222"/>
      <c r="BQ34" s="222"/>
      <c r="BR34" s="222"/>
      <c r="BS34" s="222"/>
      <c r="BT34" s="222"/>
      <c r="BU34" s="222"/>
      <c r="BV34" s="222"/>
      <c r="BW34" s="222"/>
      <c r="BX34" s="222"/>
      <c r="BY34" s="222"/>
      <c r="BZ34" s="222"/>
      <c r="CA34" s="222"/>
      <c r="CB34" s="222"/>
    </row>
    <row r="35" spans="1:80" s="224" customFormat="1" ht="15.75">
      <c r="A35" s="232"/>
      <c r="B35" s="232"/>
      <c r="C35" s="232"/>
      <c r="D35" s="232"/>
      <c r="E35" s="232"/>
      <c r="F35" s="232"/>
      <c r="G35" s="233"/>
      <c r="H35" s="252"/>
      <c r="I35" s="253"/>
      <c r="J35" s="254"/>
      <c r="K35" s="254"/>
      <c r="L35" s="254"/>
      <c r="M35" s="254"/>
      <c r="N35" s="254"/>
      <c r="O35" s="255"/>
      <c r="P35" s="256"/>
      <c r="Q35" s="257"/>
      <c r="R35" s="257"/>
      <c r="S35" s="257"/>
      <c r="T35" s="257"/>
      <c r="U35" s="257"/>
      <c r="V35" s="257"/>
      <c r="W35" s="258"/>
      <c r="X35" s="259"/>
      <c r="Y35" s="259"/>
      <c r="Z35" s="261"/>
      <c r="AA35" s="259"/>
      <c r="AB35" s="262" t="s">
        <v>282</v>
      </c>
      <c r="AC35" s="263"/>
      <c r="AD35" s="263"/>
      <c r="AE35" s="263"/>
      <c r="AF35" s="263"/>
      <c r="AG35" s="263"/>
      <c r="AH35" s="263"/>
      <c r="AI35" s="263"/>
      <c r="AJ35" s="263"/>
      <c r="AK35" s="263"/>
      <c r="AL35" s="263"/>
      <c r="AM35" s="263"/>
      <c r="AN35" s="263"/>
      <c r="AO35" s="263"/>
      <c r="AP35" s="263"/>
      <c r="AQ35" s="264">
        <f t="shared" si="7"/>
        <v>0</v>
      </c>
      <c r="AR35" s="265">
        <f t="shared" si="7"/>
        <v>0</v>
      </c>
      <c r="AS35" s="249">
        <f t="shared" si="1"/>
        <v>0</v>
      </c>
      <c r="AT35" s="249">
        <f t="shared" si="1"/>
        <v>0</v>
      </c>
      <c r="AU35" s="249">
        <f t="shared" si="2"/>
        <v>0</v>
      </c>
      <c r="AV35" s="250"/>
      <c r="AW35" s="249"/>
      <c r="AX35" s="249"/>
      <c r="AY35" s="249"/>
      <c r="AZ35" s="249"/>
      <c r="BA35" s="222"/>
      <c r="BB35" s="251"/>
      <c r="BC35" s="251"/>
      <c r="BD35" s="251"/>
      <c r="BE35" s="251"/>
      <c r="BF35" s="251"/>
      <c r="BG35" s="251"/>
      <c r="BK35" s="222"/>
      <c r="BL35" s="222"/>
      <c r="BM35" s="222"/>
      <c r="BN35" s="222"/>
      <c r="BO35" s="222"/>
      <c r="BP35" s="222"/>
      <c r="BQ35" s="222"/>
      <c r="BR35" s="222"/>
      <c r="BS35" s="222"/>
      <c r="BT35" s="222"/>
      <c r="BU35" s="222"/>
      <c r="BV35" s="222"/>
      <c r="BW35" s="222"/>
      <c r="BX35" s="222"/>
      <c r="BY35" s="222"/>
      <c r="BZ35" s="222"/>
      <c r="CA35" s="222"/>
      <c r="CB35" s="222"/>
    </row>
    <row r="36" spans="1:80" s="224" customFormat="1" ht="15.75">
      <c r="A36" s="232"/>
      <c r="B36" s="232"/>
      <c r="C36" s="232"/>
      <c r="D36" s="232"/>
      <c r="E36" s="232"/>
      <c r="F36" s="232"/>
      <c r="G36" s="233"/>
      <c r="H36" s="252"/>
      <c r="I36" s="253"/>
      <c r="J36" s="254"/>
      <c r="K36" s="254"/>
      <c r="L36" s="254"/>
      <c r="M36" s="254"/>
      <c r="N36" s="254"/>
      <c r="O36" s="255"/>
      <c r="P36" s="256"/>
      <c r="Q36" s="257"/>
      <c r="R36" s="257"/>
      <c r="S36" s="257"/>
      <c r="T36" s="257"/>
      <c r="U36" s="257"/>
      <c r="V36" s="257"/>
      <c r="W36" s="258"/>
      <c r="X36" s="259"/>
      <c r="Y36" s="259"/>
      <c r="Z36" s="261"/>
      <c r="AA36" s="259"/>
      <c r="AB36" s="262" t="s">
        <v>283</v>
      </c>
      <c r="AC36" s="263"/>
      <c r="AD36" s="263"/>
      <c r="AE36" s="263"/>
      <c r="AF36" s="263"/>
      <c r="AG36" s="263"/>
      <c r="AH36" s="263"/>
      <c r="AI36" s="263"/>
      <c r="AJ36" s="263"/>
      <c r="AK36" s="263"/>
      <c r="AL36" s="263"/>
      <c r="AM36" s="263"/>
      <c r="AN36" s="263"/>
      <c r="AO36" s="263"/>
      <c r="AP36" s="263"/>
      <c r="AQ36" s="264">
        <f t="shared" si="7"/>
        <v>0</v>
      </c>
      <c r="AR36" s="265">
        <f t="shared" si="7"/>
        <v>0</v>
      </c>
      <c r="AS36" s="249">
        <f t="shared" si="1"/>
        <v>0</v>
      </c>
      <c r="AT36" s="249">
        <f t="shared" si="1"/>
        <v>0</v>
      </c>
      <c r="AU36" s="249">
        <f t="shared" si="2"/>
        <v>0</v>
      </c>
      <c r="AV36" s="250"/>
      <c r="AW36" s="249"/>
      <c r="AX36" s="249"/>
      <c r="AY36" s="249"/>
      <c r="AZ36" s="249"/>
      <c r="BA36" s="222"/>
      <c r="BB36" s="251"/>
      <c r="BC36" s="251"/>
      <c r="BD36" s="251"/>
      <c r="BE36" s="251"/>
      <c r="BF36" s="251"/>
      <c r="BG36" s="251"/>
      <c r="BK36" s="222"/>
      <c r="BL36" s="222"/>
      <c r="BM36" s="222"/>
      <c r="BN36" s="222"/>
      <c r="BO36" s="222"/>
      <c r="BP36" s="222"/>
      <c r="BQ36" s="222"/>
      <c r="BR36" s="222"/>
      <c r="BS36" s="222"/>
      <c r="BT36" s="222"/>
      <c r="BU36" s="222"/>
      <c r="BV36" s="222"/>
      <c r="BW36" s="222"/>
      <c r="BX36" s="222"/>
      <c r="BY36" s="222"/>
      <c r="BZ36" s="222"/>
      <c r="CA36" s="222"/>
      <c r="CB36" s="222"/>
    </row>
    <row r="37" spans="1:80" s="224" customFormat="1" ht="15.75">
      <c r="A37" s="232"/>
      <c r="B37" s="232"/>
      <c r="C37" s="232"/>
      <c r="D37" s="232"/>
      <c r="E37" s="232"/>
      <c r="F37" s="232"/>
      <c r="G37" s="233"/>
      <c r="H37" s="252"/>
      <c r="I37" s="253"/>
      <c r="J37" s="254"/>
      <c r="K37" s="254"/>
      <c r="L37" s="254"/>
      <c r="M37" s="254"/>
      <c r="N37" s="254"/>
      <c r="O37" s="255"/>
      <c r="P37" s="256"/>
      <c r="Q37" s="257"/>
      <c r="R37" s="257"/>
      <c r="S37" s="257"/>
      <c r="T37" s="257"/>
      <c r="U37" s="257"/>
      <c r="V37" s="257"/>
      <c r="W37" s="258"/>
      <c r="X37" s="259"/>
      <c r="Y37" s="259"/>
      <c r="Z37" s="261"/>
      <c r="AA37" s="259"/>
      <c r="AB37" s="262" t="s">
        <v>284</v>
      </c>
      <c r="AC37" s="263"/>
      <c r="AD37" s="263"/>
      <c r="AE37" s="263"/>
      <c r="AF37" s="263"/>
      <c r="AG37" s="263"/>
      <c r="AH37" s="263"/>
      <c r="AI37" s="263"/>
      <c r="AJ37" s="263"/>
      <c r="AK37" s="263"/>
      <c r="AL37" s="263"/>
      <c r="AM37" s="263"/>
      <c r="AN37" s="263"/>
      <c r="AO37" s="263"/>
      <c r="AP37" s="263"/>
      <c r="AQ37" s="264">
        <f t="shared" si="7"/>
        <v>0</v>
      </c>
      <c r="AR37" s="265">
        <f t="shared" si="7"/>
        <v>0</v>
      </c>
      <c r="AS37" s="249">
        <f t="shared" si="1"/>
        <v>0</v>
      </c>
      <c r="AT37" s="249">
        <f t="shared" si="1"/>
        <v>0</v>
      </c>
      <c r="AU37" s="249">
        <f t="shared" si="2"/>
        <v>0</v>
      </c>
      <c r="AV37" s="250"/>
      <c r="AW37" s="249"/>
      <c r="AX37" s="249"/>
      <c r="AY37" s="249"/>
      <c r="AZ37" s="249"/>
      <c r="BA37" s="222"/>
      <c r="BB37" s="251"/>
      <c r="BC37" s="251"/>
      <c r="BD37" s="251"/>
      <c r="BE37" s="251"/>
      <c r="BF37" s="251"/>
      <c r="BG37" s="251"/>
      <c r="BK37" s="222"/>
      <c r="BL37" s="222"/>
      <c r="BM37" s="222"/>
      <c r="BN37" s="222"/>
      <c r="BO37" s="222"/>
      <c r="BP37" s="222"/>
      <c r="BQ37" s="222"/>
      <c r="BR37" s="222"/>
      <c r="BS37" s="222"/>
      <c r="BT37" s="222"/>
      <c r="BU37" s="222"/>
      <c r="BV37" s="222"/>
      <c r="BW37" s="222"/>
      <c r="BX37" s="222"/>
      <c r="BY37" s="222"/>
      <c r="BZ37" s="222"/>
      <c r="CA37" s="222"/>
      <c r="CB37" s="222"/>
    </row>
    <row r="38" spans="1:80" s="224" customFormat="1" ht="15.75">
      <c r="A38" s="232"/>
      <c r="B38" s="232"/>
      <c r="C38" s="232"/>
      <c r="D38" s="232"/>
      <c r="E38" s="232"/>
      <c r="F38" s="232"/>
      <c r="G38" s="233"/>
      <c r="H38" s="252"/>
      <c r="I38" s="253"/>
      <c r="J38" s="254"/>
      <c r="K38" s="254"/>
      <c r="L38" s="254"/>
      <c r="M38" s="254"/>
      <c r="N38" s="254"/>
      <c r="O38" s="255"/>
      <c r="P38" s="256"/>
      <c r="Q38" s="257"/>
      <c r="R38" s="257"/>
      <c r="S38" s="257"/>
      <c r="T38" s="257"/>
      <c r="U38" s="257"/>
      <c r="V38" s="257"/>
      <c r="W38" s="258"/>
      <c r="X38" s="259"/>
      <c r="Y38" s="259"/>
      <c r="Z38" s="261"/>
      <c r="AA38" s="259"/>
      <c r="AB38" s="266" t="s">
        <v>285</v>
      </c>
      <c r="AC38" s="263"/>
      <c r="AD38" s="263"/>
      <c r="AE38" s="263"/>
      <c r="AF38" s="263"/>
      <c r="AG38" s="263"/>
      <c r="AH38" s="263"/>
      <c r="AI38" s="263"/>
      <c r="AJ38" s="263"/>
      <c r="AK38" s="263"/>
      <c r="AL38" s="263"/>
      <c r="AM38" s="263"/>
      <c r="AN38" s="263"/>
      <c r="AO38" s="263"/>
      <c r="AP38" s="263"/>
      <c r="AQ38" s="264">
        <f t="shared" si="7"/>
        <v>0</v>
      </c>
      <c r="AR38" s="265">
        <f t="shared" si="7"/>
        <v>0</v>
      </c>
      <c r="AS38" s="249">
        <f t="shared" si="1"/>
        <v>0</v>
      </c>
      <c r="AT38" s="249">
        <f t="shared" si="1"/>
        <v>0</v>
      </c>
      <c r="AU38" s="249">
        <f t="shared" si="2"/>
        <v>0</v>
      </c>
      <c r="AV38" s="250"/>
      <c r="AW38" s="249"/>
      <c r="AX38" s="249"/>
      <c r="AY38" s="249"/>
      <c r="AZ38" s="249"/>
      <c r="BA38" s="222"/>
      <c r="BB38" s="251"/>
      <c r="BC38" s="251"/>
      <c r="BD38" s="251"/>
      <c r="BE38" s="251"/>
      <c r="BF38" s="251"/>
      <c r="BG38" s="251"/>
      <c r="BK38" s="222"/>
      <c r="BL38" s="222"/>
      <c r="BM38" s="222"/>
      <c r="BN38" s="222"/>
      <c r="BO38" s="222"/>
      <c r="BP38" s="222"/>
      <c r="BQ38" s="222"/>
      <c r="BR38" s="222"/>
      <c r="BS38" s="222"/>
      <c r="BT38" s="222"/>
      <c r="BU38" s="222"/>
      <c r="BV38" s="222"/>
      <c r="BW38" s="222"/>
      <c r="BX38" s="222"/>
      <c r="BY38" s="222"/>
      <c r="BZ38" s="222"/>
      <c r="CA38" s="222"/>
      <c r="CB38" s="222"/>
    </row>
    <row r="39" spans="1:80" s="224" customFormat="1" ht="15.75">
      <c r="A39" s="232"/>
      <c r="B39" s="232"/>
      <c r="C39" s="232"/>
      <c r="D39" s="232"/>
      <c r="E39" s="232"/>
      <c r="F39" s="232"/>
      <c r="G39" s="233"/>
      <c r="H39" s="252"/>
      <c r="I39" s="253"/>
      <c r="J39" s="254"/>
      <c r="K39" s="254"/>
      <c r="L39" s="254"/>
      <c r="M39" s="254"/>
      <c r="N39" s="254"/>
      <c r="O39" s="255"/>
      <c r="P39" s="256"/>
      <c r="Q39" s="257"/>
      <c r="R39" s="257"/>
      <c r="S39" s="257"/>
      <c r="T39" s="257"/>
      <c r="U39" s="257"/>
      <c r="V39" s="257"/>
      <c r="W39" s="258"/>
      <c r="X39" s="259"/>
      <c r="Y39" s="259"/>
      <c r="Z39" s="261"/>
      <c r="AA39" s="259"/>
      <c r="AB39" s="267" t="s">
        <v>286</v>
      </c>
      <c r="AC39" s="268">
        <f aca="true" t="shared" si="8" ref="AC39:AR39">SUM(AC33:AC38)</f>
        <v>0</v>
      </c>
      <c r="AD39" s="268">
        <f t="shared" si="8"/>
        <v>0</v>
      </c>
      <c r="AE39" s="268">
        <f t="shared" si="8"/>
        <v>0</v>
      </c>
      <c r="AF39" s="268">
        <f t="shared" si="8"/>
        <v>0</v>
      </c>
      <c r="AG39" s="268">
        <f t="shared" si="8"/>
        <v>0</v>
      </c>
      <c r="AH39" s="268">
        <f t="shared" si="8"/>
        <v>0</v>
      </c>
      <c r="AI39" s="268">
        <f t="shared" si="8"/>
        <v>0</v>
      </c>
      <c r="AJ39" s="268">
        <f t="shared" si="8"/>
        <v>0</v>
      </c>
      <c r="AK39" s="268">
        <f t="shared" si="8"/>
        <v>0</v>
      </c>
      <c r="AL39" s="268">
        <f t="shared" si="8"/>
        <v>0</v>
      </c>
      <c r="AM39" s="268">
        <f t="shared" si="8"/>
        <v>0</v>
      </c>
      <c r="AN39" s="268">
        <f t="shared" si="8"/>
        <v>0</v>
      </c>
      <c r="AO39" s="268">
        <f t="shared" si="8"/>
        <v>0</v>
      </c>
      <c r="AP39" s="268">
        <f t="shared" si="8"/>
        <v>0</v>
      </c>
      <c r="AQ39" s="268">
        <f t="shared" si="8"/>
        <v>0</v>
      </c>
      <c r="AR39" s="269">
        <f t="shared" si="8"/>
        <v>0</v>
      </c>
      <c r="AS39" s="249">
        <f t="shared" si="1"/>
        <v>0</v>
      </c>
      <c r="AT39" s="249">
        <f t="shared" si="1"/>
        <v>0</v>
      </c>
      <c r="AU39" s="249">
        <f t="shared" si="2"/>
        <v>0</v>
      </c>
      <c r="AV39" s="250"/>
      <c r="AW39" s="249"/>
      <c r="AX39" s="249"/>
      <c r="AY39" s="249"/>
      <c r="AZ39" s="249"/>
      <c r="BA39" s="222"/>
      <c r="BB39" s="251"/>
      <c r="BC39" s="251"/>
      <c r="BD39" s="251"/>
      <c r="BE39" s="251"/>
      <c r="BF39" s="251"/>
      <c r="BG39" s="251"/>
      <c r="BK39" s="222"/>
      <c r="BL39" s="222"/>
      <c r="BM39" s="222"/>
      <c r="BN39" s="222"/>
      <c r="BO39" s="222"/>
      <c r="BP39" s="222"/>
      <c r="BQ39" s="222"/>
      <c r="BR39" s="222"/>
      <c r="BS39" s="222"/>
      <c r="BT39" s="222"/>
      <c r="BU39" s="222"/>
      <c r="BV39" s="222"/>
      <c r="BW39" s="222"/>
      <c r="BX39" s="222"/>
      <c r="BY39" s="222"/>
      <c r="BZ39" s="222"/>
      <c r="CA39" s="222"/>
      <c r="CB39" s="222"/>
    </row>
    <row r="40" spans="1:80" s="224" customFormat="1" ht="15.75">
      <c r="A40" s="232"/>
      <c r="B40" s="232"/>
      <c r="C40" s="232"/>
      <c r="D40" s="232"/>
      <c r="E40" s="232"/>
      <c r="F40" s="232"/>
      <c r="G40" s="233"/>
      <c r="H40" s="252"/>
      <c r="I40" s="253"/>
      <c r="J40" s="254"/>
      <c r="K40" s="254"/>
      <c r="L40" s="254"/>
      <c r="M40" s="254"/>
      <c r="N40" s="254"/>
      <c r="O40" s="255"/>
      <c r="P40" s="256"/>
      <c r="Q40" s="257"/>
      <c r="R40" s="257"/>
      <c r="S40" s="257"/>
      <c r="T40" s="257"/>
      <c r="U40" s="257"/>
      <c r="V40" s="257"/>
      <c r="W40" s="258"/>
      <c r="X40" s="259"/>
      <c r="Y40" s="259"/>
      <c r="Z40" s="261"/>
      <c r="AA40" s="259"/>
      <c r="AB40" s="262" t="s">
        <v>287</v>
      </c>
      <c r="AC40" s="263"/>
      <c r="AD40" s="263"/>
      <c r="AE40" s="263"/>
      <c r="AF40" s="263"/>
      <c r="AG40" s="263"/>
      <c r="AH40" s="263"/>
      <c r="AI40" s="263"/>
      <c r="AJ40" s="263"/>
      <c r="AK40" s="263"/>
      <c r="AL40" s="263"/>
      <c r="AM40" s="263"/>
      <c r="AN40" s="263"/>
      <c r="AO40" s="263"/>
      <c r="AP40" s="263"/>
      <c r="AQ40" s="264">
        <f>+AC40+AE40+AG40+AI40+AK40+AM40+AO40</f>
        <v>0</v>
      </c>
      <c r="AR40" s="265">
        <f aca="true" t="shared" si="9" ref="AR40:AR46">+AD40+AF40+AH40+AJ40+AL40+AN40+AP40</f>
        <v>0</v>
      </c>
      <c r="AS40" s="249">
        <f t="shared" si="1"/>
        <v>0</v>
      </c>
      <c r="AT40" s="249">
        <f t="shared" si="1"/>
        <v>0</v>
      </c>
      <c r="AU40" s="249">
        <f t="shared" si="2"/>
        <v>0</v>
      </c>
      <c r="AV40" s="250"/>
      <c r="AW40" s="249"/>
      <c r="AX40" s="249"/>
      <c r="AY40" s="249"/>
      <c r="AZ40" s="249"/>
      <c r="BA40" s="222"/>
      <c r="BB40" s="251"/>
      <c r="BC40" s="251"/>
      <c r="BD40" s="251"/>
      <c r="BE40" s="251"/>
      <c r="BF40" s="251"/>
      <c r="BG40" s="251"/>
      <c r="BK40" s="222"/>
      <c r="BL40" s="222"/>
      <c r="BM40" s="222"/>
      <c r="BN40" s="222"/>
      <c r="BO40" s="222"/>
      <c r="BP40" s="222"/>
      <c r="BQ40" s="222"/>
      <c r="BR40" s="222"/>
      <c r="BS40" s="222"/>
      <c r="BT40" s="222"/>
      <c r="BU40" s="222"/>
      <c r="BV40" s="222"/>
      <c r="BW40" s="222"/>
      <c r="BX40" s="222"/>
      <c r="BY40" s="222"/>
      <c r="BZ40" s="222"/>
      <c r="CA40" s="222"/>
      <c r="CB40" s="222"/>
    </row>
    <row r="41" spans="1:80" s="224" customFormat="1" ht="15.75">
      <c r="A41" s="232"/>
      <c r="B41" s="232"/>
      <c r="C41" s="232"/>
      <c r="D41" s="232"/>
      <c r="E41" s="232"/>
      <c r="F41" s="232"/>
      <c r="G41" s="233"/>
      <c r="H41" s="252"/>
      <c r="I41" s="253"/>
      <c r="J41" s="254"/>
      <c r="K41" s="254"/>
      <c r="L41" s="254"/>
      <c r="M41" s="254"/>
      <c r="N41" s="254"/>
      <c r="O41" s="255"/>
      <c r="P41" s="256"/>
      <c r="Q41" s="257"/>
      <c r="R41" s="257"/>
      <c r="S41" s="257"/>
      <c r="T41" s="257"/>
      <c r="U41" s="257"/>
      <c r="V41" s="257"/>
      <c r="W41" s="258"/>
      <c r="X41" s="259"/>
      <c r="Y41" s="259"/>
      <c r="Z41" s="261"/>
      <c r="AA41" s="259"/>
      <c r="AB41" s="262" t="s">
        <v>288</v>
      </c>
      <c r="AC41" s="263"/>
      <c r="AD41" s="263"/>
      <c r="AE41" s="263"/>
      <c r="AF41" s="263"/>
      <c r="AG41" s="263"/>
      <c r="AH41" s="263"/>
      <c r="AI41" s="263"/>
      <c r="AJ41" s="263"/>
      <c r="AK41" s="263"/>
      <c r="AL41" s="263"/>
      <c r="AM41" s="263"/>
      <c r="AN41" s="263"/>
      <c r="AO41" s="263"/>
      <c r="AP41" s="263"/>
      <c r="AQ41" s="264">
        <f aca="true" t="shared" si="10" ref="AQ41:AQ46">+AC41+AE41+AG41+AI41+AK41+AM41+AO41</f>
        <v>0</v>
      </c>
      <c r="AR41" s="265">
        <f t="shared" si="9"/>
        <v>0</v>
      </c>
      <c r="AS41" s="249">
        <f t="shared" si="1"/>
        <v>0</v>
      </c>
      <c r="AT41" s="249">
        <f t="shared" si="1"/>
        <v>0</v>
      </c>
      <c r="AU41" s="249">
        <f t="shared" si="2"/>
        <v>0</v>
      </c>
      <c r="AV41" s="250"/>
      <c r="AW41" s="249"/>
      <c r="AX41" s="249"/>
      <c r="AY41" s="249"/>
      <c r="AZ41" s="249"/>
      <c r="BA41" s="222"/>
      <c r="BB41" s="251"/>
      <c r="BC41" s="251"/>
      <c r="BD41" s="251"/>
      <c r="BE41" s="251"/>
      <c r="BF41" s="251"/>
      <c r="BG41" s="251"/>
      <c r="BK41" s="222"/>
      <c r="BL41" s="222"/>
      <c r="BM41" s="222"/>
      <c r="BN41" s="222"/>
      <c r="BO41" s="222"/>
      <c r="BP41" s="222"/>
      <c r="BQ41" s="222"/>
      <c r="BR41" s="222"/>
      <c r="BS41" s="222"/>
      <c r="BT41" s="222"/>
      <c r="BU41" s="222"/>
      <c r="BV41" s="222"/>
      <c r="BW41" s="222"/>
      <c r="BX41" s="222"/>
      <c r="BY41" s="222"/>
      <c r="BZ41" s="222"/>
      <c r="CA41" s="222"/>
      <c r="CB41" s="222"/>
    </row>
    <row r="42" spans="1:80" s="224" customFormat="1" ht="15.75">
      <c r="A42" s="232"/>
      <c r="B42" s="232"/>
      <c r="C42" s="232"/>
      <c r="D42" s="232"/>
      <c r="E42" s="232"/>
      <c r="F42" s="232"/>
      <c r="G42" s="233"/>
      <c r="H42" s="252"/>
      <c r="I42" s="253"/>
      <c r="J42" s="254"/>
      <c r="K42" s="254"/>
      <c r="L42" s="254"/>
      <c r="M42" s="254"/>
      <c r="N42" s="254"/>
      <c r="O42" s="255"/>
      <c r="P42" s="256"/>
      <c r="Q42" s="257"/>
      <c r="R42" s="257"/>
      <c r="S42" s="257"/>
      <c r="T42" s="257"/>
      <c r="U42" s="257"/>
      <c r="V42" s="257"/>
      <c r="W42" s="258"/>
      <c r="X42" s="259"/>
      <c r="Y42" s="259"/>
      <c r="Z42" s="261"/>
      <c r="AA42" s="259"/>
      <c r="AB42" s="266" t="s">
        <v>289</v>
      </c>
      <c r="AC42" s="263"/>
      <c r="AD42" s="263"/>
      <c r="AE42" s="263"/>
      <c r="AF42" s="263"/>
      <c r="AG42" s="263"/>
      <c r="AH42" s="263"/>
      <c r="AI42" s="263"/>
      <c r="AJ42" s="263"/>
      <c r="AK42" s="263"/>
      <c r="AL42" s="263"/>
      <c r="AM42" s="263"/>
      <c r="AN42" s="263"/>
      <c r="AO42" s="263"/>
      <c r="AP42" s="263"/>
      <c r="AQ42" s="264">
        <f t="shared" si="10"/>
        <v>0</v>
      </c>
      <c r="AR42" s="265">
        <f t="shared" si="9"/>
        <v>0</v>
      </c>
      <c r="AS42" s="249">
        <f t="shared" si="1"/>
        <v>0</v>
      </c>
      <c r="AT42" s="249">
        <f t="shared" si="1"/>
        <v>0</v>
      </c>
      <c r="AU42" s="249">
        <f t="shared" si="2"/>
        <v>0</v>
      </c>
      <c r="AV42" s="250"/>
      <c r="AW42" s="249"/>
      <c r="AX42" s="249"/>
      <c r="AY42" s="249"/>
      <c r="AZ42" s="249"/>
      <c r="BA42" s="222"/>
      <c r="BB42" s="251"/>
      <c r="BC42" s="251"/>
      <c r="BD42" s="251"/>
      <c r="BE42" s="251"/>
      <c r="BF42" s="251"/>
      <c r="BG42" s="251"/>
      <c r="BK42" s="222"/>
      <c r="BL42" s="222"/>
      <c r="BM42" s="222"/>
      <c r="BN42" s="222"/>
      <c r="BO42" s="222"/>
      <c r="BP42" s="222"/>
      <c r="BQ42" s="222"/>
      <c r="BR42" s="222"/>
      <c r="BS42" s="222"/>
      <c r="BT42" s="222"/>
      <c r="BU42" s="222"/>
      <c r="BV42" s="222"/>
      <c r="BW42" s="222"/>
      <c r="BX42" s="222"/>
      <c r="BY42" s="222"/>
      <c r="BZ42" s="222"/>
      <c r="CA42" s="222"/>
      <c r="CB42" s="222"/>
    </row>
    <row r="43" spans="1:80" s="224" customFormat="1" ht="15.75">
      <c r="A43" s="232"/>
      <c r="B43" s="232"/>
      <c r="C43" s="232"/>
      <c r="D43" s="232"/>
      <c r="E43" s="232"/>
      <c r="F43" s="232"/>
      <c r="G43" s="233"/>
      <c r="H43" s="252"/>
      <c r="I43" s="253"/>
      <c r="J43" s="254"/>
      <c r="K43" s="254"/>
      <c r="L43" s="254"/>
      <c r="M43" s="254"/>
      <c r="N43" s="254"/>
      <c r="O43" s="255"/>
      <c r="P43" s="256"/>
      <c r="Q43" s="257"/>
      <c r="R43" s="257"/>
      <c r="S43" s="257"/>
      <c r="T43" s="257"/>
      <c r="U43" s="257"/>
      <c r="V43" s="257"/>
      <c r="W43" s="258"/>
      <c r="X43" s="259"/>
      <c r="Y43" s="259"/>
      <c r="Z43" s="261"/>
      <c r="AA43" s="259"/>
      <c r="AB43" s="266" t="s">
        <v>290</v>
      </c>
      <c r="AC43" s="263"/>
      <c r="AD43" s="263"/>
      <c r="AE43" s="263"/>
      <c r="AF43" s="263"/>
      <c r="AG43" s="263"/>
      <c r="AH43" s="263"/>
      <c r="AI43" s="263"/>
      <c r="AJ43" s="263"/>
      <c r="AK43" s="263"/>
      <c r="AL43" s="263"/>
      <c r="AM43" s="263"/>
      <c r="AN43" s="263"/>
      <c r="AO43" s="263"/>
      <c r="AP43" s="263"/>
      <c r="AQ43" s="264">
        <f t="shared" si="10"/>
        <v>0</v>
      </c>
      <c r="AR43" s="265">
        <f t="shared" si="9"/>
        <v>0</v>
      </c>
      <c r="AS43" s="249">
        <f t="shared" si="1"/>
        <v>0</v>
      </c>
      <c r="AT43" s="249">
        <f t="shared" si="1"/>
        <v>0</v>
      </c>
      <c r="AU43" s="249">
        <f t="shared" si="2"/>
        <v>0</v>
      </c>
      <c r="AV43" s="250"/>
      <c r="AW43" s="249"/>
      <c r="AX43" s="249"/>
      <c r="AY43" s="249"/>
      <c r="AZ43" s="249"/>
      <c r="BA43" s="222"/>
      <c r="BB43" s="251"/>
      <c r="BC43" s="251"/>
      <c r="BD43" s="251"/>
      <c r="BE43" s="251"/>
      <c r="BF43" s="251"/>
      <c r="BG43" s="251"/>
      <c r="BK43" s="222"/>
      <c r="BL43" s="222"/>
      <c r="BM43" s="222"/>
      <c r="BN43" s="222"/>
      <c r="BO43" s="222"/>
      <c r="BP43" s="222"/>
      <c r="BQ43" s="222"/>
      <c r="BR43" s="222"/>
      <c r="BS43" s="222"/>
      <c r="BT43" s="222"/>
      <c r="BU43" s="222"/>
      <c r="BV43" s="222"/>
      <c r="BW43" s="222"/>
      <c r="BX43" s="222"/>
      <c r="BY43" s="222"/>
      <c r="BZ43" s="222"/>
      <c r="CA43" s="222"/>
      <c r="CB43" s="222"/>
    </row>
    <row r="44" spans="1:80" s="224" customFormat="1" ht="15.75">
      <c r="A44" s="232"/>
      <c r="B44" s="232"/>
      <c r="C44" s="232"/>
      <c r="D44" s="232"/>
      <c r="E44" s="232"/>
      <c r="F44" s="232"/>
      <c r="G44" s="233"/>
      <c r="H44" s="252"/>
      <c r="I44" s="253"/>
      <c r="J44" s="254"/>
      <c r="K44" s="254"/>
      <c r="L44" s="254"/>
      <c r="M44" s="254"/>
      <c r="N44" s="254"/>
      <c r="O44" s="255"/>
      <c r="P44" s="256"/>
      <c r="Q44" s="257"/>
      <c r="R44" s="257"/>
      <c r="S44" s="257"/>
      <c r="T44" s="257"/>
      <c r="U44" s="257"/>
      <c r="V44" s="257"/>
      <c r="W44" s="258"/>
      <c r="X44" s="259"/>
      <c r="Y44" s="259"/>
      <c r="Z44" s="261"/>
      <c r="AA44" s="259"/>
      <c r="AB44" s="266" t="s">
        <v>291</v>
      </c>
      <c r="AC44" s="263"/>
      <c r="AD44" s="263"/>
      <c r="AE44" s="263"/>
      <c r="AF44" s="263"/>
      <c r="AG44" s="263"/>
      <c r="AH44" s="263"/>
      <c r="AI44" s="263"/>
      <c r="AJ44" s="263"/>
      <c r="AK44" s="263"/>
      <c r="AL44" s="263"/>
      <c r="AM44" s="263"/>
      <c r="AN44" s="263"/>
      <c r="AO44" s="263"/>
      <c r="AP44" s="263"/>
      <c r="AQ44" s="264">
        <f t="shared" si="10"/>
        <v>0</v>
      </c>
      <c r="AR44" s="265">
        <f t="shared" si="9"/>
        <v>0</v>
      </c>
      <c r="AS44" s="249">
        <f t="shared" si="1"/>
        <v>0</v>
      </c>
      <c r="AT44" s="249">
        <f t="shared" si="1"/>
        <v>0</v>
      </c>
      <c r="AU44" s="249">
        <f t="shared" si="2"/>
        <v>0</v>
      </c>
      <c r="AV44" s="250"/>
      <c r="AW44" s="249"/>
      <c r="AX44" s="249"/>
      <c r="AY44" s="249"/>
      <c r="AZ44" s="249"/>
      <c r="BA44" s="222"/>
      <c r="BB44" s="251"/>
      <c r="BC44" s="251"/>
      <c r="BD44" s="251"/>
      <c r="BE44" s="251"/>
      <c r="BF44" s="251"/>
      <c r="BG44" s="251"/>
      <c r="BK44" s="222"/>
      <c r="BL44" s="222"/>
      <c r="BM44" s="222"/>
      <c r="BN44" s="222"/>
      <c r="BO44" s="222"/>
      <c r="BP44" s="222"/>
      <c r="BQ44" s="222"/>
      <c r="BR44" s="222"/>
      <c r="BS44" s="222"/>
      <c r="BT44" s="222"/>
      <c r="BU44" s="222"/>
      <c r="BV44" s="222"/>
      <c r="BW44" s="222"/>
      <c r="BX44" s="222"/>
      <c r="BY44" s="222"/>
      <c r="BZ44" s="222"/>
      <c r="CA44" s="222"/>
      <c r="CB44" s="222"/>
    </row>
    <row r="45" spans="1:80" s="224" customFormat="1" ht="15.75">
      <c r="A45" s="232"/>
      <c r="B45" s="232"/>
      <c r="C45" s="232"/>
      <c r="D45" s="232"/>
      <c r="E45" s="232"/>
      <c r="F45" s="232"/>
      <c r="G45" s="233"/>
      <c r="H45" s="252"/>
      <c r="I45" s="253"/>
      <c r="J45" s="254"/>
      <c r="K45" s="254"/>
      <c r="L45" s="254"/>
      <c r="M45" s="254"/>
      <c r="N45" s="254"/>
      <c r="O45" s="255"/>
      <c r="P45" s="256"/>
      <c r="Q45" s="257"/>
      <c r="R45" s="257"/>
      <c r="S45" s="257"/>
      <c r="T45" s="257"/>
      <c r="U45" s="257"/>
      <c r="V45" s="257"/>
      <c r="W45" s="258"/>
      <c r="X45" s="259"/>
      <c r="Y45" s="259"/>
      <c r="Z45" s="261"/>
      <c r="AA45" s="259"/>
      <c r="AB45" s="266" t="s">
        <v>292</v>
      </c>
      <c r="AC45" s="263"/>
      <c r="AD45" s="263"/>
      <c r="AE45" s="263"/>
      <c r="AF45" s="263"/>
      <c r="AG45" s="263"/>
      <c r="AH45" s="263"/>
      <c r="AI45" s="263"/>
      <c r="AJ45" s="263"/>
      <c r="AK45" s="263"/>
      <c r="AL45" s="263"/>
      <c r="AM45" s="263"/>
      <c r="AN45" s="263"/>
      <c r="AO45" s="263"/>
      <c r="AP45" s="263"/>
      <c r="AQ45" s="264">
        <f t="shared" si="10"/>
        <v>0</v>
      </c>
      <c r="AR45" s="265">
        <f t="shared" si="9"/>
        <v>0</v>
      </c>
      <c r="AS45" s="249">
        <f t="shared" si="1"/>
        <v>0</v>
      </c>
      <c r="AT45" s="249">
        <f t="shared" si="1"/>
        <v>0</v>
      </c>
      <c r="AU45" s="249">
        <f t="shared" si="2"/>
        <v>0</v>
      </c>
      <c r="AV45" s="250"/>
      <c r="AW45" s="249"/>
      <c r="AX45" s="249"/>
      <c r="AY45" s="249"/>
      <c r="AZ45" s="249"/>
      <c r="BA45" s="222"/>
      <c r="BB45" s="251"/>
      <c r="BC45" s="251"/>
      <c r="BD45" s="251"/>
      <c r="BE45" s="251"/>
      <c r="BF45" s="251"/>
      <c r="BG45" s="251"/>
      <c r="BK45" s="222"/>
      <c r="BL45" s="222"/>
      <c r="BM45" s="222"/>
      <c r="BN45" s="222"/>
      <c r="BO45" s="222"/>
      <c r="BP45" s="222"/>
      <c r="BQ45" s="222"/>
      <c r="BR45" s="222"/>
      <c r="BS45" s="222"/>
      <c r="BT45" s="222"/>
      <c r="BU45" s="222"/>
      <c r="BV45" s="222"/>
      <c r="BW45" s="222"/>
      <c r="BX45" s="222"/>
      <c r="BY45" s="222"/>
      <c r="BZ45" s="222"/>
      <c r="CA45" s="222"/>
      <c r="CB45" s="222"/>
    </row>
    <row r="46" spans="1:80" s="224" customFormat="1" ht="15.75">
      <c r="A46" s="232"/>
      <c r="B46" s="232"/>
      <c r="C46" s="232"/>
      <c r="D46" s="232"/>
      <c r="E46" s="232"/>
      <c r="F46" s="232"/>
      <c r="G46" s="233"/>
      <c r="H46" s="252"/>
      <c r="I46" s="253"/>
      <c r="J46" s="254"/>
      <c r="K46" s="254"/>
      <c r="L46" s="254"/>
      <c r="M46" s="254"/>
      <c r="N46" s="254"/>
      <c r="O46" s="255"/>
      <c r="P46" s="256"/>
      <c r="Q46" s="257"/>
      <c r="R46" s="257"/>
      <c r="S46" s="257"/>
      <c r="T46" s="257"/>
      <c r="U46" s="257"/>
      <c r="V46" s="257"/>
      <c r="W46" s="258"/>
      <c r="X46" s="259"/>
      <c r="Y46" s="259"/>
      <c r="Z46" s="261"/>
      <c r="AA46" s="259"/>
      <c r="AB46" s="266" t="s">
        <v>293</v>
      </c>
      <c r="AC46" s="263"/>
      <c r="AD46" s="263"/>
      <c r="AE46" s="263"/>
      <c r="AF46" s="263"/>
      <c r="AG46" s="263"/>
      <c r="AH46" s="263"/>
      <c r="AI46" s="263"/>
      <c r="AJ46" s="263"/>
      <c r="AK46" s="263"/>
      <c r="AL46" s="263"/>
      <c r="AM46" s="263"/>
      <c r="AN46" s="263"/>
      <c r="AO46" s="263"/>
      <c r="AP46" s="263"/>
      <c r="AQ46" s="264">
        <f t="shared" si="10"/>
        <v>0</v>
      </c>
      <c r="AR46" s="265">
        <f t="shared" si="9"/>
        <v>0</v>
      </c>
      <c r="AS46" s="249">
        <f t="shared" si="1"/>
        <v>0</v>
      </c>
      <c r="AT46" s="249">
        <f t="shared" si="1"/>
        <v>0</v>
      </c>
      <c r="AU46" s="249">
        <f t="shared" si="2"/>
        <v>0</v>
      </c>
      <c r="AV46" s="250"/>
      <c r="AW46" s="249"/>
      <c r="AX46" s="249"/>
      <c r="AY46" s="249"/>
      <c r="AZ46" s="249"/>
      <c r="BA46" s="222"/>
      <c r="BB46" s="251"/>
      <c r="BC46" s="251"/>
      <c r="BD46" s="251"/>
      <c r="BE46" s="251"/>
      <c r="BF46" s="251"/>
      <c r="BG46" s="251"/>
      <c r="BK46" s="222"/>
      <c r="BL46" s="222"/>
      <c r="BM46" s="222"/>
      <c r="BN46" s="222"/>
      <c r="BO46" s="222"/>
      <c r="BP46" s="222"/>
      <c r="BQ46" s="222"/>
      <c r="BR46" s="222"/>
      <c r="BS46" s="222"/>
      <c r="BT46" s="222"/>
      <c r="BU46" s="222"/>
      <c r="BV46" s="222"/>
      <c r="BW46" s="222"/>
      <c r="BX46" s="222"/>
      <c r="BY46" s="222"/>
      <c r="BZ46" s="222"/>
      <c r="CA46" s="222"/>
      <c r="CB46" s="222"/>
    </row>
    <row r="47" spans="1:80" s="224" customFormat="1" ht="15.75">
      <c r="A47" s="232"/>
      <c r="B47" s="232"/>
      <c r="C47" s="232"/>
      <c r="D47" s="232"/>
      <c r="E47" s="232"/>
      <c r="F47" s="232"/>
      <c r="G47" s="233"/>
      <c r="H47" s="252"/>
      <c r="I47" s="253"/>
      <c r="J47" s="254"/>
      <c r="K47" s="254"/>
      <c r="L47" s="254"/>
      <c r="M47" s="254"/>
      <c r="N47" s="254"/>
      <c r="O47" s="255"/>
      <c r="P47" s="256"/>
      <c r="Q47" s="257"/>
      <c r="R47" s="257"/>
      <c r="S47" s="257"/>
      <c r="T47" s="257"/>
      <c r="U47" s="257"/>
      <c r="V47" s="257"/>
      <c r="W47" s="258"/>
      <c r="X47" s="259"/>
      <c r="Y47" s="259"/>
      <c r="Z47" s="261"/>
      <c r="AA47" s="259"/>
      <c r="AB47" s="267" t="s">
        <v>294</v>
      </c>
      <c r="AC47" s="268">
        <f aca="true" t="shared" si="11" ref="AC47:AR47">SUM(AC41:AC46)+IF(AC39=0,AC40,AC39)</f>
        <v>0</v>
      </c>
      <c r="AD47" s="268">
        <f t="shared" si="11"/>
        <v>0</v>
      </c>
      <c r="AE47" s="268">
        <f t="shared" si="11"/>
        <v>0</v>
      </c>
      <c r="AF47" s="268">
        <f t="shared" si="11"/>
        <v>0</v>
      </c>
      <c r="AG47" s="268">
        <f t="shared" si="11"/>
        <v>0</v>
      </c>
      <c r="AH47" s="268">
        <f t="shared" si="11"/>
        <v>0</v>
      </c>
      <c r="AI47" s="268">
        <f t="shared" si="11"/>
        <v>0</v>
      </c>
      <c r="AJ47" s="268">
        <f t="shared" si="11"/>
        <v>0</v>
      </c>
      <c r="AK47" s="268">
        <f t="shared" si="11"/>
        <v>0</v>
      </c>
      <c r="AL47" s="268">
        <f t="shared" si="11"/>
        <v>0</v>
      </c>
      <c r="AM47" s="268">
        <f t="shared" si="11"/>
        <v>0</v>
      </c>
      <c r="AN47" s="268">
        <f t="shared" si="11"/>
        <v>0</v>
      </c>
      <c r="AO47" s="268">
        <f t="shared" si="11"/>
        <v>0</v>
      </c>
      <c r="AP47" s="268">
        <f t="shared" si="11"/>
        <v>0</v>
      </c>
      <c r="AQ47" s="268">
        <f t="shared" si="11"/>
        <v>0</v>
      </c>
      <c r="AR47" s="269">
        <f t="shared" si="11"/>
        <v>0</v>
      </c>
      <c r="AS47" s="249">
        <f t="shared" si="1"/>
        <v>0</v>
      </c>
      <c r="AT47" s="249">
        <f t="shared" si="1"/>
        <v>0</v>
      </c>
      <c r="AU47" s="249">
        <f t="shared" si="2"/>
        <v>0</v>
      </c>
      <c r="AV47" s="250"/>
      <c r="AW47" s="249"/>
      <c r="AX47" s="249"/>
      <c r="AY47" s="249"/>
      <c r="AZ47" s="249"/>
      <c r="BA47" s="222"/>
      <c r="BB47" s="251"/>
      <c r="BC47" s="251"/>
      <c r="BD47" s="251"/>
      <c r="BE47" s="251"/>
      <c r="BF47" s="251"/>
      <c r="BG47" s="251"/>
      <c r="BK47" s="222"/>
      <c r="BL47" s="222"/>
      <c r="BM47" s="222"/>
      <c r="BN47" s="222"/>
      <c r="BO47" s="222"/>
      <c r="BP47" s="222"/>
      <c r="BQ47" s="222"/>
      <c r="BR47" s="222"/>
      <c r="BS47" s="222"/>
      <c r="BT47" s="222"/>
      <c r="BU47" s="222"/>
      <c r="BV47" s="222"/>
      <c r="BW47" s="222"/>
      <c r="BX47" s="222"/>
      <c r="BY47" s="222"/>
      <c r="BZ47" s="222"/>
      <c r="CA47" s="222"/>
      <c r="CB47" s="222"/>
    </row>
    <row r="48" spans="1:80" s="224" customFormat="1" ht="16.5" thickBot="1">
      <c r="A48" s="232"/>
      <c r="B48" s="232"/>
      <c r="C48" s="232"/>
      <c r="D48" s="232"/>
      <c r="E48" s="232"/>
      <c r="F48" s="232"/>
      <c r="G48" s="233"/>
      <c r="H48" s="270"/>
      <c r="I48" s="271"/>
      <c r="J48" s="272"/>
      <c r="K48" s="272"/>
      <c r="L48" s="272"/>
      <c r="M48" s="272"/>
      <c r="N48" s="272"/>
      <c r="O48" s="273"/>
      <c r="P48" s="274"/>
      <c r="Q48" s="275"/>
      <c r="R48" s="275"/>
      <c r="S48" s="275"/>
      <c r="T48" s="275"/>
      <c r="U48" s="275"/>
      <c r="V48" s="275"/>
      <c r="W48" s="276"/>
      <c r="X48" s="277"/>
      <c r="Y48" s="277"/>
      <c r="Z48" s="279"/>
      <c r="AA48" s="277"/>
      <c r="AB48" s="280" t="s">
        <v>295</v>
      </c>
      <c r="AC48" s="281"/>
      <c r="AD48" s="281"/>
      <c r="AE48" s="281"/>
      <c r="AF48" s="281"/>
      <c r="AG48" s="281"/>
      <c r="AH48" s="281"/>
      <c r="AI48" s="281"/>
      <c r="AJ48" s="281"/>
      <c r="AK48" s="281"/>
      <c r="AL48" s="281"/>
      <c r="AM48" s="281"/>
      <c r="AN48" s="281"/>
      <c r="AO48" s="281"/>
      <c r="AP48" s="281"/>
      <c r="AQ48" s="282">
        <f>+AC48+AE48+AG48+AI48+AK48+AM48+AO48</f>
        <v>0</v>
      </c>
      <c r="AR48" s="283">
        <f>+AD48+AF48+AH48+AJ48+AL48+AN48+AP48</f>
        <v>0</v>
      </c>
      <c r="AS48" s="249">
        <f t="shared" si="1"/>
        <v>0</v>
      </c>
      <c r="AT48" s="249">
        <f t="shared" si="1"/>
        <v>0</v>
      </c>
      <c r="AU48" s="249">
        <f t="shared" si="2"/>
        <v>0</v>
      </c>
      <c r="AV48" s="250"/>
      <c r="AW48" s="249"/>
      <c r="AX48" s="249"/>
      <c r="AY48" s="249"/>
      <c r="AZ48" s="249"/>
      <c r="BA48" s="222"/>
      <c r="BB48" s="251"/>
      <c r="BC48" s="251"/>
      <c r="BD48" s="251"/>
      <c r="BE48" s="251"/>
      <c r="BF48" s="251"/>
      <c r="BG48" s="251"/>
      <c r="BK48" s="222"/>
      <c r="BL48" s="222"/>
      <c r="BM48" s="222"/>
      <c r="BN48" s="222"/>
      <c r="BO48" s="222"/>
      <c r="BP48" s="222"/>
      <c r="BQ48" s="222"/>
      <c r="BR48" s="222"/>
      <c r="BS48" s="222"/>
      <c r="BT48" s="222"/>
      <c r="BU48" s="222"/>
      <c r="BV48" s="222"/>
      <c r="BW48" s="222"/>
      <c r="BX48" s="222"/>
      <c r="BY48" s="222"/>
      <c r="BZ48" s="222"/>
      <c r="CA48" s="222"/>
      <c r="CB48" s="222"/>
    </row>
    <row r="49" spans="7:59" s="289" customFormat="1" ht="15">
      <c r="G49" s="284"/>
      <c r="H49" s="284"/>
      <c r="I49" s="285"/>
      <c r="J49" s="285"/>
      <c r="K49" s="285"/>
      <c r="L49" s="285"/>
      <c r="M49" s="285"/>
      <c r="N49" s="285"/>
      <c r="O49" s="286"/>
      <c r="P49" s="286"/>
      <c r="Q49" s="287">
        <f>+Q17+Q33</f>
        <v>391256000</v>
      </c>
      <c r="R49" s="287">
        <f>SUBTOTAL(9,R17:R48)</f>
        <v>391256000</v>
      </c>
      <c r="S49" s="287">
        <f>SUBTOTAL(9,S17:S48)</f>
        <v>167585827</v>
      </c>
      <c r="T49" s="287">
        <f>SUBTOTAL(9,T17:T48)</f>
        <v>41271818</v>
      </c>
      <c r="U49" s="287">
        <f>SUBTOTAL(9,U17:U48)</f>
        <v>23181600</v>
      </c>
      <c r="V49" s="287">
        <f>SUBTOTAL(9,V17:V48)</f>
        <v>22542500</v>
      </c>
      <c r="W49" s="285"/>
      <c r="X49" s="285"/>
      <c r="Y49" s="288"/>
      <c r="Z49" s="288"/>
      <c r="AA49" s="285"/>
      <c r="AB49" s="284"/>
      <c r="AC49" s="284"/>
      <c r="AD49" s="284"/>
      <c r="AE49" s="284"/>
      <c r="AF49" s="284"/>
      <c r="AG49" s="284"/>
      <c r="AH49" s="284"/>
      <c r="AI49" s="284"/>
      <c r="AJ49" s="284"/>
      <c r="AK49" s="284"/>
      <c r="AL49" s="284"/>
      <c r="AM49" s="284"/>
      <c r="AN49" s="284"/>
      <c r="AO49" s="284"/>
      <c r="AP49" s="284"/>
      <c r="AQ49" s="284"/>
      <c r="AR49" s="284"/>
      <c r="AS49" s="249">
        <f t="shared" si="1"/>
        <v>223670173</v>
      </c>
      <c r="AT49" s="249">
        <f t="shared" si="1"/>
        <v>126314009</v>
      </c>
      <c r="AU49" s="249">
        <f t="shared" si="2"/>
        <v>639100</v>
      </c>
      <c r="AV49" s="250"/>
      <c r="AW49" s="249"/>
      <c r="AX49" s="249"/>
      <c r="AY49" s="249"/>
      <c r="AZ49" s="249"/>
      <c r="BB49" s="287">
        <f aca="true" t="shared" si="12" ref="BB49:BG49">SUBTOTAL(9,BB17:BB48)</f>
        <v>391256000</v>
      </c>
      <c r="BC49" s="287">
        <f t="shared" si="12"/>
        <v>391256000</v>
      </c>
      <c r="BD49" s="287">
        <f t="shared" si="12"/>
        <v>167585827</v>
      </c>
      <c r="BE49" s="287">
        <f t="shared" si="12"/>
        <v>41271818</v>
      </c>
      <c r="BF49" s="287">
        <f t="shared" si="12"/>
        <v>23181600</v>
      </c>
      <c r="BG49" s="287">
        <f t="shared" si="12"/>
        <v>22542500</v>
      </c>
    </row>
    <row r="50" spans="17:59" ht="15">
      <c r="Q50" s="290"/>
      <c r="R50" s="290"/>
      <c r="S50" s="290"/>
      <c r="T50" s="290"/>
      <c r="U50" s="290"/>
      <c r="V50" s="290"/>
      <c r="AB50" s="222"/>
      <c r="AC50" s="222"/>
      <c r="AD50" s="222"/>
      <c r="AE50" s="222"/>
      <c r="AF50" s="222"/>
      <c r="AG50" s="222"/>
      <c r="AH50" s="222"/>
      <c r="AI50" s="222"/>
      <c r="AJ50" s="222"/>
      <c r="AK50" s="222"/>
      <c r="AL50" s="222"/>
      <c r="AM50" s="222"/>
      <c r="AN50" s="222"/>
      <c r="AO50" s="222"/>
      <c r="AP50" s="222"/>
      <c r="AQ50" s="222"/>
      <c r="AR50" s="222"/>
      <c r="AS50" s="222"/>
      <c r="AT50" s="222"/>
      <c r="AU50" s="222"/>
      <c r="AW50" s="222"/>
      <c r="AX50" s="222"/>
      <c r="AY50" s="222"/>
      <c r="AZ50" s="222"/>
      <c r="BA50" s="222"/>
      <c r="BB50" s="222"/>
      <c r="BC50" s="251"/>
      <c r="BD50" s="251"/>
      <c r="BE50" s="251"/>
      <c r="BF50" s="251"/>
      <c r="BG50" s="251"/>
    </row>
    <row r="51" spans="17:54" ht="15">
      <c r="Q51" s="291"/>
      <c r="R51" s="250"/>
      <c r="S51" s="291"/>
      <c r="T51" s="291"/>
      <c r="U51" s="291"/>
      <c r="V51" s="250"/>
      <c r="AB51" s="222"/>
      <c r="AC51" s="222"/>
      <c r="AD51" s="222"/>
      <c r="AE51" s="222"/>
      <c r="AF51" s="222"/>
      <c r="AG51" s="222"/>
      <c r="AH51" s="222"/>
      <c r="AI51" s="222"/>
      <c r="AJ51" s="222"/>
      <c r="AK51" s="222"/>
      <c r="AL51" s="222"/>
      <c r="AM51" s="222"/>
      <c r="AN51" s="222"/>
      <c r="AO51" s="222"/>
      <c r="AP51" s="222"/>
      <c r="AQ51" s="222"/>
      <c r="AR51" s="222"/>
      <c r="AS51" s="222"/>
      <c r="AT51" s="222"/>
      <c r="AU51" s="222"/>
      <c r="AW51" s="222"/>
      <c r="AX51" s="222"/>
      <c r="AY51" s="222"/>
      <c r="AZ51" s="222"/>
      <c r="BA51" s="222"/>
      <c r="BB51" s="222"/>
    </row>
    <row r="52" spans="20:54" ht="15">
      <c r="T52" s="292"/>
      <c r="AB52" s="222"/>
      <c r="AC52" s="222"/>
      <c r="AD52" s="222"/>
      <c r="AE52" s="222"/>
      <c r="AF52" s="222"/>
      <c r="AG52" s="222"/>
      <c r="AH52" s="222"/>
      <c r="AI52" s="222"/>
      <c r="AJ52" s="222"/>
      <c r="AK52" s="222"/>
      <c r="AL52" s="222"/>
      <c r="AM52" s="222"/>
      <c r="AN52" s="222"/>
      <c r="AO52" s="222"/>
      <c r="AP52" s="222"/>
      <c r="AQ52" s="222"/>
      <c r="AR52" s="222"/>
      <c r="AS52" s="222"/>
      <c r="AT52" s="222"/>
      <c r="AU52" s="222"/>
      <c r="AW52" s="222"/>
      <c r="AX52" s="222"/>
      <c r="AY52" s="222"/>
      <c r="AZ52" s="222"/>
      <c r="BA52" s="222"/>
      <c r="BB52" s="222"/>
    </row>
    <row r="53" spans="18:54" ht="15">
      <c r="R53" s="293"/>
      <c r="AB53" s="222"/>
      <c r="AC53" s="222"/>
      <c r="AD53" s="222"/>
      <c r="AE53" s="222"/>
      <c r="AF53" s="222"/>
      <c r="AG53" s="222"/>
      <c r="AH53" s="222"/>
      <c r="AI53" s="222"/>
      <c r="AJ53" s="222"/>
      <c r="AK53" s="222"/>
      <c r="AL53" s="222"/>
      <c r="AM53" s="222"/>
      <c r="AN53" s="222"/>
      <c r="AO53" s="222"/>
      <c r="AP53" s="222"/>
      <c r="AQ53" s="222"/>
      <c r="AR53" s="222"/>
      <c r="AS53" s="222"/>
      <c r="AT53" s="222"/>
      <c r="AU53" s="222"/>
      <c r="AW53" s="222"/>
      <c r="AX53" s="222"/>
      <c r="AY53" s="222"/>
      <c r="AZ53" s="222"/>
      <c r="BA53" s="222"/>
      <c r="BB53" s="222"/>
    </row>
    <row r="54" spans="28:54" ht="15">
      <c r="AB54" s="222"/>
      <c r="AC54" s="222"/>
      <c r="AD54" s="222"/>
      <c r="AE54" s="222"/>
      <c r="AF54" s="222"/>
      <c r="AG54" s="222"/>
      <c r="AH54" s="222"/>
      <c r="AI54" s="222"/>
      <c r="AJ54" s="222"/>
      <c r="AK54" s="222"/>
      <c r="AL54" s="222"/>
      <c r="AM54" s="222"/>
      <c r="AN54" s="222"/>
      <c r="AO54" s="222"/>
      <c r="AP54" s="222"/>
      <c r="AQ54" s="222"/>
      <c r="AR54" s="222"/>
      <c r="AS54" s="222"/>
      <c r="AT54" s="222"/>
      <c r="AU54" s="222"/>
      <c r="AW54" s="222"/>
      <c r="AX54" s="222"/>
      <c r="AY54" s="222"/>
      <c r="AZ54" s="222"/>
      <c r="BA54" s="222"/>
      <c r="BB54" s="222"/>
    </row>
    <row r="55" spans="18:54" ht="15">
      <c r="R55" s="294"/>
      <c r="S55" s="295"/>
      <c r="T55" s="222"/>
      <c r="AB55" s="222"/>
      <c r="AC55" s="222"/>
      <c r="AD55" s="222"/>
      <c r="AE55" s="222"/>
      <c r="AF55" s="222"/>
      <c r="AG55" s="222"/>
      <c r="AH55" s="222"/>
      <c r="AI55" s="222"/>
      <c r="AJ55" s="222"/>
      <c r="AK55" s="222"/>
      <c r="AL55" s="222"/>
      <c r="AM55" s="222"/>
      <c r="AN55" s="222"/>
      <c r="AO55" s="222"/>
      <c r="AP55" s="222"/>
      <c r="AQ55" s="222"/>
      <c r="AR55" s="222"/>
      <c r="AS55" s="222"/>
      <c r="AT55" s="222"/>
      <c r="AU55" s="222"/>
      <c r="AW55" s="222"/>
      <c r="AX55" s="222"/>
      <c r="AY55" s="222"/>
      <c r="AZ55" s="222"/>
      <c r="BA55" s="222"/>
      <c r="BB55" s="222"/>
    </row>
    <row r="56" spans="18:54" ht="15">
      <c r="R56" s="294"/>
      <c r="S56" s="295"/>
      <c r="AB56" s="222"/>
      <c r="AC56" s="222"/>
      <c r="AD56" s="222"/>
      <c r="AE56" s="222"/>
      <c r="AF56" s="222"/>
      <c r="AG56" s="222"/>
      <c r="AH56" s="222"/>
      <c r="AI56" s="222"/>
      <c r="AJ56" s="222"/>
      <c r="AK56" s="222"/>
      <c r="AL56" s="222"/>
      <c r="AM56" s="222"/>
      <c r="AN56" s="222"/>
      <c r="AO56" s="222"/>
      <c r="AP56" s="222"/>
      <c r="AQ56" s="222"/>
      <c r="AR56" s="222"/>
      <c r="AS56" s="222"/>
      <c r="AT56" s="222"/>
      <c r="AU56" s="222"/>
      <c r="AW56" s="222"/>
      <c r="AX56" s="222"/>
      <c r="AY56" s="222"/>
      <c r="AZ56" s="222"/>
      <c r="BA56" s="222"/>
      <c r="BB56" s="222"/>
    </row>
    <row r="57" spans="18:54" ht="15">
      <c r="R57" s="294"/>
      <c r="S57" s="295"/>
      <c r="AB57" s="222"/>
      <c r="AC57" s="222"/>
      <c r="AD57" s="222"/>
      <c r="AE57" s="222"/>
      <c r="AF57" s="222"/>
      <c r="AG57" s="222"/>
      <c r="AH57" s="222"/>
      <c r="AI57" s="222"/>
      <c r="AJ57" s="222"/>
      <c r="AK57" s="222"/>
      <c r="AL57" s="222"/>
      <c r="AM57" s="222"/>
      <c r="AN57" s="222"/>
      <c r="AO57" s="222"/>
      <c r="AP57" s="222"/>
      <c r="AQ57" s="222"/>
      <c r="AR57" s="222"/>
      <c r="AS57" s="222"/>
      <c r="AT57" s="222"/>
      <c r="AU57" s="222"/>
      <c r="AW57" s="222"/>
      <c r="AX57" s="222"/>
      <c r="AY57" s="222"/>
      <c r="AZ57" s="222"/>
      <c r="BA57" s="222"/>
      <c r="BB57" s="222"/>
    </row>
    <row r="58" spans="18:54" ht="15">
      <c r="R58" s="294"/>
      <c r="S58" s="295"/>
      <c r="AB58" s="222"/>
      <c r="AC58" s="222"/>
      <c r="AD58" s="222"/>
      <c r="AE58" s="222"/>
      <c r="AF58" s="222"/>
      <c r="AG58" s="222"/>
      <c r="AH58" s="222"/>
      <c r="AI58" s="222"/>
      <c r="AJ58" s="222"/>
      <c r="AK58" s="222"/>
      <c r="AL58" s="222"/>
      <c r="AM58" s="222"/>
      <c r="AN58" s="222"/>
      <c r="AO58" s="222"/>
      <c r="AP58" s="222"/>
      <c r="AQ58" s="222"/>
      <c r="AR58" s="222"/>
      <c r="AS58" s="222"/>
      <c r="AT58" s="222"/>
      <c r="AU58" s="222"/>
      <c r="AW58" s="222"/>
      <c r="AX58" s="222"/>
      <c r="AY58" s="222"/>
      <c r="AZ58" s="222"/>
      <c r="BA58" s="222"/>
      <c r="BB58" s="222"/>
    </row>
    <row r="59" spans="18:54" ht="15">
      <c r="R59" s="294"/>
      <c r="S59" s="295"/>
      <c r="AB59" s="222"/>
      <c r="AC59" s="222"/>
      <c r="AD59" s="222"/>
      <c r="AE59" s="222"/>
      <c r="AF59" s="222"/>
      <c r="AG59" s="222"/>
      <c r="AH59" s="222"/>
      <c r="AI59" s="222"/>
      <c r="AJ59" s="222"/>
      <c r="AK59" s="222"/>
      <c r="AL59" s="222"/>
      <c r="AM59" s="222"/>
      <c r="AN59" s="222"/>
      <c r="AO59" s="222"/>
      <c r="AP59" s="222"/>
      <c r="AQ59" s="222"/>
      <c r="AR59" s="222"/>
      <c r="AS59" s="222"/>
      <c r="AT59" s="222"/>
      <c r="AU59" s="222"/>
      <c r="AW59" s="222"/>
      <c r="AX59" s="222"/>
      <c r="AY59" s="222"/>
      <c r="AZ59" s="222"/>
      <c r="BA59" s="222"/>
      <c r="BB59" s="222"/>
    </row>
    <row r="60" spans="18:54" ht="15">
      <c r="R60" s="294"/>
      <c r="S60" s="295"/>
      <c r="U60" s="293"/>
      <c r="AB60" s="222"/>
      <c r="AC60" s="222"/>
      <c r="AD60" s="222"/>
      <c r="AE60" s="222"/>
      <c r="AF60" s="222"/>
      <c r="AG60" s="222"/>
      <c r="AH60" s="222"/>
      <c r="AI60" s="222"/>
      <c r="AJ60" s="222"/>
      <c r="AK60" s="222"/>
      <c r="AL60" s="222"/>
      <c r="AM60" s="222"/>
      <c r="AN60" s="222"/>
      <c r="AO60" s="222"/>
      <c r="AP60" s="222"/>
      <c r="AQ60" s="222"/>
      <c r="AR60" s="222"/>
      <c r="AS60" s="222"/>
      <c r="AT60" s="222"/>
      <c r="AU60" s="222"/>
      <c r="AW60" s="222"/>
      <c r="AX60" s="222"/>
      <c r="AY60" s="222"/>
      <c r="AZ60" s="222"/>
      <c r="BA60" s="222"/>
      <c r="BB60" s="222"/>
    </row>
    <row r="61" spans="18:54" ht="15">
      <c r="R61" s="294"/>
      <c r="S61" s="295"/>
      <c r="U61" s="293"/>
      <c r="V61" s="296"/>
      <c r="X61" s="297"/>
      <c r="AB61" s="222"/>
      <c r="AC61" s="222"/>
      <c r="AD61" s="222"/>
      <c r="AE61" s="222"/>
      <c r="AF61" s="222"/>
      <c r="AG61" s="222"/>
      <c r="AH61" s="222"/>
      <c r="AI61" s="222"/>
      <c r="AJ61" s="222"/>
      <c r="AK61" s="222"/>
      <c r="AL61" s="222"/>
      <c r="AM61" s="222"/>
      <c r="AN61" s="222"/>
      <c r="AO61" s="222"/>
      <c r="AP61" s="222"/>
      <c r="AQ61" s="222"/>
      <c r="AR61" s="222"/>
      <c r="AS61" s="222"/>
      <c r="AT61" s="222"/>
      <c r="AU61" s="222"/>
      <c r="AW61" s="222"/>
      <c r="AX61" s="222"/>
      <c r="AY61" s="222"/>
      <c r="AZ61" s="222"/>
      <c r="BA61" s="222"/>
      <c r="BB61" s="222"/>
    </row>
    <row r="62" spans="18:54" ht="15">
      <c r="R62" s="294"/>
      <c r="U62" s="293"/>
      <c r="V62" s="296"/>
      <c r="X62" s="297"/>
      <c r="AB62" s="222"/>
      <c r="AC62" s="222"/>
      <c r="AD62" s="222"/>
      <c r="AE62" s="222"/>
      <c r="AF62" s="222"/>
      <c r="AG62" s="222"/>
      <c r="AH62" s="222"/>
      <c r="AI62" s="222"/>
      <c r="AJ62" s="222"/>
      <c r="AK62" s="222"/>
      <c r="AL62" s="222"/>
      <c r="AM62" s="222"/>
      <c r="AN62" s="222"/>
      <c r="AO62" s="222"/>
      <c r="AP62" s="222"/>
      <c r="AQ62" s="222"/>
      <c r="AR62" s="222"/>
      <c r="AS62" s="222"/>
      <c r="AT62" s="222"/>
      <c r="AU62" s="222"/>
      <c r="AW62" s="222"/>
      <c r="AX62" s="222"/>
      <c r="AY62" s="222"/>
      <c r="AZ62" s="222"/>
      <c r="BA62" s="222"/>
      <c r="BB62" s="222"/>
    </row>
    <row r="63" spans="18:54" ht="15">
      <c r="R63" s="294"/>
      <c r="U63" s="293"/>
      <c r="V63" s="296"/>
      <c r="X63" s="297"/>
      <c r="AB63" s="222"/>
      <c r="AC63" s="222"/>
      <c r="AD63" s="222"/>
      <c r="AE63" s="222"/>
      <c r="AF63" s="222"/>
      <c r="AG63" s="222"/>
      <c r="AH63" s="222"/>
      <c r="AI63" s="222"/>
      <c r="AJ63" s="222"/>
      <c r="AK63" s="222"/>
      <c r="AL63" s="222"/>
      <c r="AM63" s="222"/>
      <c r="AN63" s="222"/>
      <c r="AO63" s="222"/>
      <c r="AP63" s="222"/>
      <c r="AQ63" s="222"/>
      <c r="AR63" s="222"/>
      <c r="AS63" s="222"/>
      <c r="AT63" s="222"/>
      <c r="AU63" s="222"/>
      <c r="AW63" s="222"/>
      <c r="AX63" s="222"/>
      <c r="AY63" s="222"/>
      <c r="AZ63" s="222"/>
      <c r="BA63" s="222"/>
      <c r="BB63" s="222"/>
    </row>
    <row r="64" spans="18:54" ht="15">
      <c r="R64" s="294"/>
      <c r="U64" s="293"/>
      <c r="V64" s="296"/>
      <c r="X64" s="297"/>
      <c r="AB64" s="222"/>
      <c r="AC64" s="222"/>
      <c r="AD64" s="222"/>
      <c r="AE64" s="222"/>
      <c r="AF64" s="222"/>
      <c r="AG64" s="222"/>
      <c r="AH64" s="222"/>
      <c r="AI64" s="222"/>
      <c r="AJ64" s="222"/>
      <c r="AK64" s="222"/>
      <c r="AL64" s="222"/>
      <c r="AM64" s="222"/>
      <c r="AN64" s="222"/>
      <c r="AO64" s="222"/>
      <c r="AP64" s="222"/>
      <c r="AQ64" s="222"/>
      <c r="AR64" s="222"/>
      <c r="AS64" s="222"/>
      <c r="AT64" s="222"/>
      <c r="AU64" s="222"/>
      <c r="AW64" s="222"/>
      <c r="AX64" s="222"/>
      <c r="AY64" s="222"/>
      <c r="AZ64" s="222"/>
      <c r="BA64" s="222"/>
      <c r="BB64" s="222"/>
    </row>
    <row r="65" spans="21:54" ht="15">
      <c r="U65" s="293"/>
      <c r="V65" s="296"/>
      <c r="X65" s="297"/>
      <c r="AB65" s="222"/>
      <c r="AC65" s="222"/>
      <c r="AD65" s="222"/>
      <c r="AE65" s="222"/>
      <c r="AF65" s="222"/>
      <c r="AG65" s="222"/>
      <c r="AH65" s="222"/>
      <c r="AI65" s="222"/>
      <c r="AJ65" s="222"/>
      <c r="AK65" s="222"/>
      <c r="AL65" s="222"/>
      <c r="AM65" s="222"/>
      <c r="AN65" s="222"/>
      <c r="AO65" s="222"/>
      <c r="AP65" s="222"/>
      <c r="AQ65" s="222"/>
      <c r="AR65" s="222"/>
      <c r="AS65" s="222"/>
      <c r="AT65" s="222"/>
      <c r="AU65" s="222"/>
      <c r="AW65" s="222"/>
      <c r="AX65" s="222"/>
      <c r="AY65" s="222"/>
      <c r="AZ65" s="222"/>
      <c r="BA65" s="222"/>
      <c r="BB65" s="222"/>
    </row>
    <row r="66" spans="21:54" ht="15">
      <c r="U66" s="293"/>
      <c r="V66" s="296"/>
      <c r="X66" s="297"/>
      <c r="AB66" s="222"/>
      <c r="AC66" s="222"/>
      <c r="AD66" s="222"/>
      <c r="AE66" s="222"/>
      <c r="AF66" s="222"/>
      <c r="AG66" s="222"/>
      <c r="AH66" s="222"/>
      <c r="AI66" s="222"/>
      <c r="AJ66" s="222"/>
      <c r="AK66" s="222"/>
      <c r="AL66" s="222"/>
      <c r="AM66" s="222"/>
      <c r="AN66" s="222"/>
      <c r="AO66" s="222"/>
      <c r="AP66" s="222"/>
      <c r="AQ66" s="222"/>
      <c r="AR66" s="222"/>
      <c r="AS66" s="222"/>
      <c r="AT66" s="222"/>
      <c r="AU66" s="222"/>
      <c r="AW66" s="222"/>
      <c r="AX66" s="222"/>
      <c r="AY66" s="222"/>
      <c r="AZ66" s="222"/>
      <c r="BA66" s="222"/>
      <c r="BB66" s="222"/>
    </row>
    <row r="67" spans="21:54" ht="15">
      <c r="U67" s="293"/>
      <c r="V67" s="296"/>
      <c r="W67" s="298"/>
      <c r="X67" s="297"/>
      <c r="AB67" s="222"/>
      <c r="AC67" s="222"/>
      <c r="AD67" s="222"/>
      <c r="AE67" s="222"/>
      <c r="AF67" s="222"/>
      <c r="AG67" s="222"/>
      <c r="AH67" s="222"/>
      <c r="AI67" s="222"/>
      <c r="AJ67" s="222"/>
      <c r="AK67" s="222"/>
      <c r="AL67" s="222"/>
      <c r="AM67" s="222"/>
      <c r="AN67" s="222"/>
      <c r="AO67" s="222"/>
      <c r="AP67" s="222"/>
      <c r="AQ67" s="222"/>
      <c r="AR67" s="222"/>
      <c r="AS67" s="222"/>
      <c r="AT67" s="222"/>
      <c r="AU67" s="222"/>
      <c r="AW67" s="222"/>
      <c r="AX67" s="222"/>
      <c r="AY67" s="222"/>
      <c r="AZ67" s="222"/>
      <c r="BA67" s="222"/>
      <c r="BB67" s="222"/>
    </row>
    <row r="68" spans="21:54" ht="15">
      <c r="U68" s="293"/>
      <c r="V68" s="296"/>
      <c r="W68" s="298"/>
      <c r="X68" s="297"/>
      <c r="AB68" s="222"/>
      <c r="AC68" s="222"/>
      <c r="AD68" s="222"/>
      <c r="AE68" s="222"/>
      <c r="AF68" s="222"/>
      <c r="AG68" s="222"/>
      <c r="AH68" s="222"/>
      <c r="AI68" s="222"/>
      <c r="AJ68" s="222"/>
      <c r="AK68" s="222"/>
      <c r="AL68" s="222"/>
      <c r="AM68" s="222"/>
      <c r="AN68" s="222"/>
      <c r="AO68" s="222"/>
      <c r="AP68" s="222"/>
      <c r="AQ68" s="222"/>
      <c r="AR68" s="222"/>
      <c r="AS68" s="222"/>
      <c r="AT68" s="222"/>
      <c r="AU68" s="222"/>
      <c r="AW68" s="222"/>
      <c r="AX68" s="222"/>
      <c r="AY68" s="222"/>
      <c r="AZ68" s="222"/>
      <c r="BA68" s="222"/>
      <c r="BB68" s="222"/>
    </row>
    <row r="69" spans="18:54" ht="15">
      <c r="R69" s="293"/>
      <c r="U69" s="293"/>
      <c r="V69" s="296"/>
      <c r="W69" s="298"/>
      <c r="X69" s="297"/>
      <c r="AB69" s="222"/>
      <c r="AC69" s="222"/>
      <c r="AD69" s="222"/>
      <c r="AE69" s="222"/>
      <c r="AF69" s="222"/>
      <c r="AG69" s="222"/>
      <c r="AH69" s="222"/>
      <c r="AI69" s="222"/>
      <c r="AJ69" s="222"/>
      <c r="AK69" s="222"/>
      <c r="AL69" s="222"/>
      <c r="AM69" s="222"/>
      <c r="AN69" s="222"/>
      <c r="AO69" s="222"/>
      <c r="AP69" s="222"/>
      <c r="AQ69" s="222"/>
      <c r="AR69" s="222"/>
      <c r="AS69" s="222"/>
      <c r="AT69" s="222"/>
      <c r="AU69" s="222"/>
      <c r="AW69" s="222"/>
      <c r="AX69" s="222"/>
      <c r="AY69" s="222"/>
      <c r="AZ69" s="222"/>
      <c r="BA69" s="222"/>
      <c r="BB69" s="222"/>
    </row>
    <row r="70" spans="21:54" ht="15">
      <c r="U70" s="293"/>
      <c r="V70" s="296"/>
      <c r="W70" s="298"/>
      <c r="X70" s="297"/>
      <c r="AB70" s="222"/>
      <c r="AC70" s="222"/>
      <c r="AD70" s="222"/>
      <c r="AE70" s="222"/>
      <c r="AF70" s="222"/>
      <c r="AG70" s="222"/>
      <c r="AH70" s="222"/>
      <c r="AI70" s="222"/>
      <c r="AJ70" s="222"/>
      <c r="AK70" s="222"/>
      <c r="AL70" s="222"/>
      <c r="AM70" s="222"/>
      <c r="AN70" s="222"/>
      <c r="AO70" s="222"/>
      <c r="AP70" s="222"/>
      <c r="AQ70" s="222"/>
      <c r="AR70" s="222"/>
      <c r="AS70" s="222"/>
      <c r="AT70" s="222"/>
      <c r="AU70" s="222"/>
      <c r="AW70" s="222"/>
      <c r="AX70" s="222"/>
      <c r="AY70" s="222"/>
      <c r="AZ70" s="222"/>
      <c r="BA70" s="222"/>
      <c r="BB70" s="222"/>
    </row>
    <row r="71" spans="21:54" ht="15">
      <c r="U71" s="293"/>
      <c r="V71" s="296"/>
      <c r="W71" s="298"/>
      <c r="X71" s="297"/>
      <c r="AB71" s="222"/>
      <c r="AC71" s="222"/>
      <c r="AD71" s="222"/>
      <c r="AE71" s="222"/>
      <c r="AF71" s="222"/>
      <c r="AG71" s="222"/>
      <c r="AH71" s="222"/>
      <c r="AI71" s="222"/>
      <c r="AJ71" s="222"/>
      <c r="AK71" s="222"/>
      <c r="AL71" s="222"/>
      <c r="AM71" s="222"/>
      <c r="AN71" s="222"/>
      <c r="AO71" s="222"/>
      <c r="AP71" s="222"/>
      <c r="AQ71" s="222"/>
      <c r="AR71" s="222"/>
      <c r="AS71" s="222"/>
      <c r="AT71" s="222"/>
      <c r="AU71" s="222"/>
      <c r="AW71" s="222"/>
      <c r="AX71" s="222"/>
      <c r="AY71" s="222"/>
      <c r="AZ71" s="222"/>
      <c r="BA71" s="222"/>
      <c r="BB71" s="222"/>
    </row>
    <row r="72" spans="18:54" ht="15">
      <c r="R72" s="299"/>
      <c r="U72" s="293"/>
      <c r="V72" s="296"/>
      <c r="W72" s="298"/>
      <c r="X72" s="297"/>
      <c r="AB72" s="222"/>
      <c r="AC72" s="222"/>
      <c r="AD72" s="222"/>
      <c r="AE72" s="222"/>
      <c r="AF72" s="222"/>
      <c r="AG72" s="222"/>
      <c r="AH72" s="222"/>
      <c r="AI72" s="222"/>
      <c r="AJ72" s="222"/>
      <c r="AK72" s="222"/>
      <c r="AL72" s="222"/>
      <c r="AM72" s="222"/>
      <c r="AN72" s="222"/>
      <c r="AO72" s="222"/>
      <c r="AP72" s="222"/>
      <c r="AQ72" s="222"/>
      <c r="AR72" s="222"/>
      <c r="AS72" s="222"/>
      <c r="AT72" s="222"/>
      <c r="AU72" s="222"/>
      <c r="AW72" s="222"/>
      <c r="AX72" s="222"/>
      <c r="AY72" s="222"/>
      <c r="AZ72" s="222"/>
      <c r="BA72" s="222"/>
      <c r="BB72" s="222"/>
    </row>
    <row r="73" spans="21:54" ht="15">
      <c r="U73" s="293"/>
      <c r="V73" s="296"/>
      <c r="W73" s="298"/>
      <c r="X73" s="297"/>
      <c r="AB73" s="222"/>
      <c r="AC73" s="222"/>
      <c r="AD73" s="222"/>
      <c r="AE73" s="222"/>
      <c r="AF73" s="222"/>
      <c r="AG73" s="222"/>
      <c r="AH73" s="222"/>
      <c r="AI73" s="222"/>
      <c r="AJ73" s="222"/>
      <c r="AK73" s="222"/>
      <c r="AL73" s="222"/>
      <c r="AM73" s="222"/>
      <c r="AN73" s="222"/>
      <c r="AO73" s="222"/>
      <c r="AP73" s="222"/>
      <c r="AQ73" s="222"/>
      <c r="AR73" s="222"/>
      <c r="AS73" s="222"/>
      <c r="AT73" s="222"/>
      <c r="AU73" s="222"/>
      <c r="AW73" s="222"/>
      <c r="AX73" s="222"/>
      <c r="AY73" s="222"/>
      <c r="AZ73" s="222"/>
      <c r="BA73" s="222"/>
      <c r="BB73" s="222"/>
    </row>
    <row r="74" spans="21:54" ht="15">
      <c r="U74" s="293"/>
      <c r="V74" s="296"/>
      <c r="W74" s="298"/>
      <c r="X74" s="297"/>
      <c r="AB74" s="222"/>
      <c r="AC74" s="222"/>
      <c r="AD74" s="222"/>
      <c r="AE74" s="222"/>
      <c r="AF74" s="222"/>
      <c r="AG74" s="222"/>
      <c r="AH74" s="222"/>
      <c r="AI74" s="222"/>
      <c r="AJ74" s="222"/>
      <c r="AK74" s="222"/>
      <c r="AL74" s="222"/>
      <c r="AM74" s="222"/>
      <c r="AN74" s="222"/>
      <c r="AO74" s="222"/>
      <c r="AP74" s="222"/>
      <c r="AQ74" s="222"/>
      <c r="AR74" s="222"/>
      <c r="AS74" s="222"/>
      <c r="AT74" s="222"/>
      <c r="AU74" s="222"/>
      <c r="AW74" s="222"/>
      <c r="AX74" s="222"/>
      <c r="AY74" s="222"/>
      <c r="AZ74" s="222"/>
      <c r="BA74" s="222"/>
      <c r="BB74" s="222"/>
    </row>
    <row r="75" spans="21:54" ht="15">
      <c r="U75" s="293"/>
      <c r="V75" s="296"/>
      <c r="W75" s="298"/>
      <c r="X75" s="297"/>
      <c r="AB75" s="222"/>
      <c r="AC75" s="222"/>
      <c r="AD75" s="222"/>
      <c r="AE75" s="222"/>
      <c r="AF75" s="222"/>
      <c r="AG75" s="222"/>
      <c r="AH75" s="222"/>
      <c r="AI75" s="222"/>
      <c r="AJ75" s="222"/>
      <c r="AK75" s="222"/>
      <c r="AL75" s="222"/>
      <c r="AM75" s="222"/>
      <c r="AN75" s="222"/>
      <c r="AO75" s="222"/>
      <c r="AP75" s="222"/>
      <c r="AQ75" s="222"/>
      <c r="AR75" s="222"/>
      <c r="AS75" s="222"/>
      <c r="AT75" s="222"/>
      <c r="AU75" s="222"/>
      <c r="AW75" s="222"/>
      <c r="AX75" s="222"/>
      <c r="AY75" s="222"/>
      <c r="AZ75" s="222"/>
      <c r="BA75" s="222"/>
      <c r="BB75" s="222"/>
    </row>
    <row r="76" spans="21:54" ht="15">
      <c r="U76" s="293"/>
      <c r="V76" s="296"/>
      <c r="W76" s="298"/>
      <c r="X76" s="297"/>
      <c r="AB76" s="222"/>
      <c r="AC76" s="222"/>
      <c r="AD76" s="222"/>
      <c r="AE76" s="222"/>
      <c r="AF76" s="222"/>
      <c r="AG76" s="222"/>
      <c r="AH76" s="222"/>
      <c r="AI76" s="222"/>
      <c r="AJ76" s="222"/>
      <c r="AK76" s="222"/>
      <c r="AL76" s="222"/>
      <c r="AM76" s="222"/>
      <c r="AN76" s="222"/>
      <c r="AO76" s="222"/>
      <c r="AP76" s="222"/>
      <c r="AQ76" s="222"/>
      <c r="AR76" s="222"/>
      <c r="AS76" s="222"/>
      <c r="AT76" s="222"/>
      <c r="AU76" s="222"/>
      <c r="AW76" s="222"/>
      <c r="AX76" s="222"/>
      <c r="AY76" s="222"/>
      <c r="AZ76" s="222"/>
      <c r="BA76" s="222"/>
      <c r="BB76" s="222"/>
    </row>
    <row r="77" spans="21:54" ht="15">
      <c r="U77" s="293"/>
      <c r="V77" s="296"/>
      <c r="W77" s="298"/>
      <c r="X77" s="297"/>
      <c r="AB77" s="222"/>
      <c r="AC77" s="222"/>
      <c r="AD77" s="222"/>
      <c r="AE77" s="222"/>
      <c r="AF77" s="222"/>
      <c r="AG77" s="222"/>
      <c r="AH77" s="222"/>
      <c r="AI77" s="222"/>
      <c r="AJ77" s="222"/>
      <c r="AK77" s="222"/>
      <c r="AL77" s="222"/>
      <c r="AM77" s="222"/>
      <c r="AN77" s="222"/>
      <c r="AO77" s="222"/>
      <c r="AP77" s="222"/>
      <c r="AQ77" s="222"/>
      <c r="AR77" s="222"/>
      <c r="AS77" s="222"/>
      <c r="AT77" s="222"/>
      <c r="AU77" s="222"/>
      <c r="AW77" s="222"/>
      <c r="AX77" s="222"/>
      <c r="AY77" s="222"/>
      <c r="AZ77" s="222"/>
      <c r="BA77" s="222"/>
      <c r="BB77" s="222"/>
    </row>
    <row r="78" spans="21:54" ht="15">
      <c r="U78" s="293"/>
      <c r="V78" s="296"/>
      <c r="W78" s="298"/>
      <c r="X78" s="297"/>
      <c r="AB78" s="222"/>
      <c r="AC78" s="222"/>
      <c r="AD78" s="222"/>
      <c r="AE78" s="222"/>
      <c r="AF78" s="222"/>
      <c r="AG78" s="222"/>
      <c r="AH78" s="222"/>
      <c r="AI78" s="222"/>
      <c r="AJ78" s="222"/>
      <c r="AK78" s="222"/>
      <c r="AL78" s="222"/>
      <c r="AM78" s="222"/>
      <c r="AN78" s="222"/>
      <c r="AO78" s="222"/>
      <c r="AP78" s="222"/>
      <c r="AQ78" s="222"/>
      <c r="AR78" s="222"/>
      <c r="AS78" s="222"/>
      <c r="AT78" s="222"/>
      <c r="AU78" s="222"/>
      <c r="AW78" s="222"/>
      <c r="AX78" s="222"/>
      <c r="AY78" s="222"/>
      <c r="AZ78" s="222"/>
      <c r="BA78" s="222"/>
      <c r="BB78" s="222"/>
    </row>
    <row r="79" spans="28:54" ht="15">
      <c r="AB79" s="222"/>
      <c r="AC79" s="222"/>
      <c r="AD79" s="222"/>
      <c r="AE79" s="222"/>
      <c r="AF79" s="222"/>
      <c r="AG79" s="222"/>
      <c r="AH79" s="222"/>
      <c r="AI79" s="222"/>
      <c r="AJ79" s="222"/>
      <c r="AK79" s="222"/>
      <c r="AL79" s="222"/>
      <c r="AM79" s="222"/>
      <c r="AN79" s="222"/>
      <c r="AO79" s="222"/>
      <c r="AP79" s="222"/>
      <c r="AQ79" s="222"/>
      <c r="AR79" s="222"/>
      <c r="AS79" s="222"/>
      <c r="AT79" s="222"/>
      <c r="AU79" s="222"/>
      <c r="AW79" s="222"/>
      <c r="AX79" s="222"/>
      <c r="AY79" s="222"/>
      <c r="AZ79" s="222"/>
      <c r="BA79" s="222"/>
      <c r="BB79" s="222"/>
    </row>
    <row r="80" spans="18:54" ht="15">
      <c r="R80" s="299"/>
      <c r="U80" s="298"/>
      <c r="AB80" s="222"/>
      <c r="AC80" s="222"/>
      <c r="AD80" s="222"/>
      <c r="AE80" s="222"/>
      <c r="AF80" s="222"/>
      <c r="AG80" s="222"/>
      <c r="AH80" s="222"/>
      <c r="AI80" s="222"/>
      <c r="AJ80" s="222"/>
      <c r="AK80" s="222"/>
      <c r="AL80" s="222"/>
      <c r="AM80" s="222"/>
      <c r="AN80" s="222"/>
      <c r="AO80" s="222"/>
      <c r="AP80" s="222"/>
      <c r="AQ80" s="222"/>
      <c r="AR80" s="222"/>
      <c r="AS80" s="222"/>
      <c r="AT80" s="222"/>
      <c r="AU80" s="222"/>
      <c r="AW80" s="222"/>
      <c r="AX80" s="222"/>
      <c r="AY80" s="222"/>
      <c r="AZ80" s="222"/>
      <c r="BA80" s="222"/>
      <c r="BB80" s="222"/>
    </row>
    <row r="81" spans="21:54" ht="15">
      <c r="U81" s="298"/>
      <c r="V81" s="296"/>
      <c r="W81" s="293"/>
      <c r="AB81" s="222"/>
      <c r="AC81" s="222"/>
      <c r="AD81" s="222"/>
      <c r="AE81" s="222"/>
      <c r="AF81" s="222"/>
      <c r="AG81" s="222"/>
      <c r="AH81" s="222"/>
      <c r="AI81" s="222"/>
      <c r="AJ81" s="222"/>
      <c r="AK81" s="222"/>
      <c r="AL81" s="222"/>
      <c r="AM81" s="222"/>
      <c r="AN81" s="222"/>
      <c r="AO81" s="222"/>
      <c r="AP81" s="222"/>
      <c r="AQ81" s="222"/>
      <c r="AR81" s="222"/>
      <c r="AS81" s="222"/>
      <c r="AT81" s="222"/>
      <c r="AU81" s="222"/>
      <c r="AW81" s="222"/>
      <c r="AX81" s="222"/>
      <c r="AY81" s="222"/>
      <c r="AZ81" s="222"/>
      <c r="BA81" s="222"/>
      <c r="BB81" s="222"/>
    </row>
    <row r="82" spans="21:54" ht="15">
      <c r="U82" s="298"/>
      <c r="V82" s="296"/>
      <c r="AB82" s="222"/>
      <c r="AC82" s="222"/>
      <c r="AD82" s="222"/>
      <c r="AE82" s="222"/>
      <c r="AF82" s="222"/>
      <c r="AG82" s="222"/>
      <c r="AH82" s="222"/>
      <c r="AI82" s="222"/>
      <c r="AJ82" s="222"/>
      <c r="AK82" s="222"/>
      <c r="AL82" s="222"/>
      <c r="AM82" s="222"/>
      <c r="AN82" s="222"/>
      <c r="AO82" s="222"/>
      <c r="AP82" s="222"/>
      <c r="AQ82" s="222"/>
      <c r="AR82" s="222"/>
      <c r="AS82" s="222"/>
      <c r="AT82" s="222"/>
      <c r="AU82" s="222"/>
      <c r="AW82" s="222"/>
      <c r="AX82" s="222"/>
      <c r="AY82" s="222"/>
      <c r="AZ82" s="222"/>
      <c r="BA82" s="222"/>
      <c r="BB82" s="222"/>
    </row>
    <row r="83" spans="21:54" ht="15">
      <c r="U83" s="298"/>
      <c r="V83" s="296"/>
      <c r="AB83" s="222"/>
      <c r="AC83" s="222"/>
      <c r="AD83" s="222"/>
      <c r="AE83" s="222"/>
      <c r="AF83" s="222"/>
      <c r="AG83" s="222"/>
      <c r="AH83" s="222"/>
      <c r="AI83" s="222"/>
      <c r="AJ83" s="222"/>
      <c r="AK83" s="222"/>
      <c r="AL83" s="222"/>
      <c r="AM83" s="222"/>
      <c r="AN83" s="222"/>
      <c r="AO83" s="222"/>
      <c r="AP83" s="222"/>
      <c r="AQ83" s="222"/>
      <c r="AR83" s="222"/>
      <c r="AS83" s="222"/>
      <c r="AT83" s="222"/>
      <c r="AU83" s="222"/>
      <c r="AW83" s="222"/>
      <c r="AX83" s="222"/>
      <c r="AY83" s="222"/>
      <c r="AZ83" s="222"/>
      <c r="BA83" s="222"/>
      <c r="BB83" s="222"/>
    </row>
    <row r="84" spans="21:54" ht="15">
      <c r="U84" s="298"/>
      <c r="V84" s="296"/>
      <c r="AB84" s="222"/>
      <c r="AC84" s="222"/>
      <c r="AD84" s="222"/>
      <c r="AE84" s="222"/>
      <c r="AF84" s="222"/>
      <c r="AG84" s="222"/>
      <c r="AH84" s="222"/>
      <c r="AI84" s="222"/>
      <c r="AJ84" s="222"/>
      <c r="AK84" s="222"/>
      <c r="AL84" s="222"/>
      <c r="AM84" s="222"/>
      <c r="AN84" s="222"/>
      <c r="AO84" s="222"/>
      <c r="AP84" s="222"/>
      <c r="AQ84" s="222"/>
      <c r="AR84" s="222"/>
      <c r="AS84" s="222"/>
      <c r="AT84" s="222"/>
      <c r="AU84" s="222"/>
      <c r="AW84" s="222"/>
      <c r="AX84" s="222"/>
      <c r="AY84" s="222"/>
      <c r="AZ84" s="222"/>
      <c r="BA84" s="222"/>
      <c r="BB84" s="222"/>
    </row>
    <row r="85" spans="18:54" ht="15">
      <c r="R85" s="293"/>
      <c r="U85" s="298"/>
      <c r="V85" s="296"/>
      <c r="AB85" s="222"/>
      <c r="AC85" s="222"/>
      <c r="AD85" s="222"/>
      <c r="AE85" s="222"/>
      <c r="AF85" s="222"/>
      <c r="AG85" s="222"/>
      <c r="AH85" s="222"/>
      <c r="AI85" s="222"/>
      <c r="AJ85" s="222"/>
      <c r="AK85" s="222"/>
      <c r="AL85" s="222"/>
      <c r="AM85" s="222"/>
      <c r="AN85" s="222"/>
      <c r="AO85" s="222"/>
      <c r="AP85" s="222"/>
      <c r="AQ85" s="222"/>
      <c r="AR85" s="222"/>
      <c r="AS85" s="222"/>
      <c r="AT85" s="222"/>
      <c r="AU85" s="222"/>
      <c r="AW85" s="222"/>
      <c r="AX85" s="222"/>
      <c r="AY85" s="222"/>
      <c r="AZ85" s="222"/>
      <c r="BA85" s="222"/>
      <c r="BB85" s="222"/>
    </row>
    <row r="86" spans="21:54" ht="15">
      <c r="U86" s="298"/>
      <c r="V86" s="296"/>
      <c r="AB86" s="222"/>
      <c r="AC86" s="222"/>
      <c r="AD86" s="222"/>
      <c r="AE86" s="222"/>
      <c r="AF86" s="222"/>
      <c r="AG86" s="222"/>
      <c r="AH86" s="222"/>
      <c r="AI86" s="222"/>
      <c r="AJ86" s="222"/>
      <c r="AK86" s="222"/>
      <c r="AL86" s="222"/>
      <c r="AM86" s="222"/>
      <c r="AN86" s="222"/>
      <c r="AO86" s="222"/>
      <c r="AP86" s="222"/>
      <c r="AQ86" s="222"/>
      <c r="AR86" s="222"/>
      <c r="AS86" s="222"/>
      <c r="AT86" s="222"/>
      <c r="AU86" s="222"/>
      <c r="AW86" s="222"/>
      <c r="AX86" s="222"/>
      <c r="AY86" s="222"/>
      <c r="AZ86" s="222"/>
      <c r="BA86" s="222"/>
      <c r="BB86" s="222"/>
    </row>
    <row r="87" spans="21:54" ht="15">
      <c r="U87" s="293"/>
      <c r="V87" s="296"/>
      <c r="AB87" s="222"/>
      <c r="AC87" s="222"/>
      <c r="AD87" s="222"/>
      <c r="AE87" s="222"/>
      <c r="AF87" s="222"/>
      <c r="AG87" s="222"/>
      <c r="AH87" s="222"/>
      <c r="AI87" s="222"/>
      <c r="AJ87" s="222"/>
      <c r="AK87" s="222"/>
      <c r="AL87" s="222"/>
      <c r="AM87" s="222"/>
      <c r="AN87" s="222"/>
      <c r="AO87" s="222"/>
      <c r="AP87" s="222"/>
      <c r="AQ87" s="222"/>
      <c r="AR87" s="222"/>
      <c r="AS87" s="222"/>
      <c r="AT87" s="222"/>
      <c r="AU87" s="222"/>
      <c r="AW87" s="222"/>
      <c r="AX87" s="222"/>
      <c r="AY87" s="222"/>
      <c r="AZ87" s="222"/>
      <c r="BA87" s="222"/>
      <c r="BB87" s="222"/>
    </row>
    <row r="88" spans="28:54" ht="15">
      <c r="AB88" s="222"/>
      <c r="AC88" s="222"/>
      <c r="AD88" s="222"/>
      <c r="AE88" s="222"/>
      <c r="AF88" s="222"/>
      <c r="AG88" s="222"/>
      <c r="AH88" s="222"/>
      <c r="AI88" s="222"/>
      <c r="AJ88" s="222"/>
      <c r="AK88" s="222"/>
      <c r="AL88" s="222"/>
      <c r="AM88" s="222"/>
      <c r="AN88" s="222"/>
      <c r="AO88" s="222"/>
      <c r="AP88" s="222"/>
      <c r="AQ88" s="222"/>
      <c r="AR88" s="222"/>
      <c r="AS88" s="222"/>
      <c r="AT88" s="222"/>
      <c r="AU88" s="222"/>
      <c r="AW88" s="222"/>
      <c r="AX88" s="222"/>
      <c r="AY88" s="222"/>
      <c r="AZ88" s="222"/>
      <c r="BA88" s="222"/>
      <c r="BB88" s="222"/>
    </row>
    <row r="89" spans="18:54" ht="15">
      <c r="R89" s="299"/>
      <c r="AB89" s="222"/>
      <c r="AC89" s="222"/>
      <c r="AD89" s="222"/>
      <c r="AE89" s="222"/>
      <c r="AF89" s="222"/>
      <c r="AG89" s="222"/>
      <c r="AH89" s="222"/>
      <c r="AI89" s="222"/>
      <c r="AJ89" s="222"/>
      <c r="AK89" s="222"/>
      <c r="AL89" s="222"/>
      <c r="AM89" s="222"/>
      <c r="AN89" s="222"/>
      <c r="AO89" s="222"/>
      <c r="AP89" s="222"/>
      <c r="AQ89" s="222"/>
      <c r="AR89" s="222"/>
      <c r="AS89" s="222"/>
      <c r="AT89" s="222"/>
      <c r="AU89" s="222"/>
      <c r="AW89" s="222"/>
      <c r="AX89" s="222"/>
      <c r="AY89" s="222"/>
      <c r="AZ89" s="222"/>
      <c r="BA89" s="222"/>
      <c r="BB89" s="222"/>
    </row>
    <row r="90" spans="21:54" ht="15">
      <c r="U90" s="298"/>
      <c r="V90" s="296"/>
      <c r="AB90" s="222"/>
      <c r="AC90" s="222"/>
      <c r="AD90" s="222"/>
      <c r="AE90" s="222"/>
      <c r="AF90" s="222"/>
      <c r="AG90" s="222"/>
      <c r="AH90" s="222"/>
      <c r="AI90" s="222"/>
      <c r="AJ90" s="222"/>
      <c r="AK90" s="222"/>
      <c r="AL90" s="222"/>
      <c r="AM90" s="222"/>
      <c r="AN90" s="222"/>
      <c r="AO90" s="222"/>
      <c r="AP90" s="222"/>
      <c r="AQ90" s="222"/>
      <c r="AR90" s="222"/>
      <c r="AS90" s="222"/>
      <c r="AT90" s="222"/>
      <c r="AU90" s="222"/>
      <c r="AW90" s="222"/>
      <c r="AX90" s="222"/>
      <c r="AY90" s="222"/>
      <c r="AZ90" s="222"/>
      <c r="BA90" s="222"/>
      <c r="BB90" s="222"/>
    </row>
    <row r="91" spans="21:54" ht="15">
      <c r="U91" s="298"/>
      <c r="V91" s="296"/>
      <c r="AB91" s="222"/>
      <c r="AC91" s="222"/>
      <c r="AD91" s="222"/>
      <c r="AE91" s="222"/>
      <c r="AF91" s="222"/>
      <c r="AG91" s="222"/>
      <c r="AH91" s="222"/>
      <c r="AI91" s="222"/>
      <c r="AJ91" s="222"/>
      <c r="AK91" s="222"/>
      <c r="AL91" s="222"/>
      <c r="AM91" s="222"/>
      <c r="AN91" s="222"/>
      <c r="AO91" s="222"/>
      <c r="AP91" s="222"/>
      <c r="AQ91" s="222"/>
      <c r="AR91" s="222"/>
      <c r="AS91" s="222"/>
      <c r="AT91" s="222"/>
      <c r="AU91" s="222"/>
      <c r="AW91" s="222"/>
      <c r="AX91" s="222"/>
      <c r="AY91" s="222"/>
      <c r="AZ91" s="222"/>
      <c r="BA91" s="222"/>
      <c r="BB91" s="222"/>
    </row>
    <row r="92" spans="21:54" ht="15">
      <c r="U92" s="298"/>
      <c r="V92" s="296"/>
      <c r="AB92" s="222"/>
      <c r="AC92" s="222"/>
      <c r="AD92" s="222"/>
      <c r="AE92" s="222"/>
      <c r="AF92" s="222"/>
      <c r="AG92" s="222"/>
      <c r="AH92" s="222"/>
      <c r="AI92" s="222"/>
      <c r="AJ92" s="222"/>
      <c r="AK92" s="222"/>
      <c r="AL92" s="222"/>
      <c r="AM92" s="222"/>
      <c r="AN92" s="222"/>
      <c r="AO92" s="222"/>
      <c r="AP92" s="222"/>
      <c r="AQ92" s="222"/>
      <c r="AR92" s="222"/>
      <c r="AS92" s="222"/>
      <c r="AT92" s="222"/>
      <c r="AU92" s="222"/>
      <c r="AW92" s="222"/>
      <c r="AX92" s="222"/>
      <c r="AY92" s="222"/>
      <c r="AZ92" s="222"/>
      <c r="BA92" s="222"/>
      <c r="BB92" s="222"/>
    </row>
    <row r="93" spans="21:54" ht="15">
      <c r="U93" s="298"/>
      <c r="V93" s="296"/>
      <c r="AB93" s="222"/>
      <c r="AC93" s="222"/>
      <c r="AD93" s="222"/>
      <c r="AE93" s="222"/>
      <c r="AF93" s="222"/>
      <c r="AG93" s="222"/>
      <c r="AH93" s="222"/>
      <c r="AI93" s="222"/>
      <c r="AJ93" s="222"/>
      <c r="AK93" s="222"/>
      <c r="AL93" s="222"/>
      <c r="AM93" s="222"/>
      <c r="AN93" s="222"/>
      <c r="AO93" s="222"/>
      <c r="AP93" s="222"/>
      <c r="AQ93" s="222"/>
      <c r="AR93" s="222"/>
      <c r="AS93" s="222"/>
      <c r="AT93" s="222"/>
      <c r="AU93" s="222"/>
      <c r="AW93" s="222"/>
      <c r="AX93" s="222"/>
      <c r="AY93" s="222"/>
      <c r="AZ93" s="222"/>
      <c r="BA93" s="222"/>
      <c r="BB93" s="222"/>
    </row>
    <row r="94" spans="21:54" ht="15">
      <c r="U94" s="298"/>
      <c r="V94" s="296"/>
      <c r="AB94" s="222"/>
      <c r="AC94" s="222"/>
      <c r="AD94" s="222"/>
      <c r="AE94" s="222"/>
      <c r="AF94" s="222"/>
      <c r="AG94" s="222"/>
      <c r="AH94" s="222"/>
      <c r="AI94" s="222"/>
      <c r="AJ94" s="222"/>
      <c r="AK94" s="222"/>
      <c r="AL94" s="222"/>
      <c r="AM94" s="222"/>
      <c r="AN94" s="222"/>
      <c r="AO94" s="222"/>
      <c r="AP94" s="222"/>
      <c r="AQ94" s="222"/>
      <c r="AR94" s="222"/>
      <c r="AS94" s="222"/>
      <c r="AT94" s="222"/>
      <c r="AU94" s="222"/>
      <c r="AW94" s="222"/>
      <c r="AX94" s="222"/>
      <c r="AY94" s="222"/>
      <c r="AZ94" s="222"/>
      <c r="BA94" s="222"/>
      <c r="BB94" s="222"/>
    </row>
    <row r="95" spans="21:54" ht="15">
      <c r="U95" s="298"/>
      <c r="V95" s="296"/>
      <c r="AB95" s="222"/>
      <c r="AC95" s="222"/>
      <c r="AD95" s="222"/>
      <c r="AE95" s="222"/>
      <c r="AF95" s="222"/>
      <c r="AG95" s="222"/>
      <c r="AH95" s="222"/>
      <c r="AI95" s="222"/>
      <c r="AJ95" s="222"/>
      <c r="AK95" s="222"/>
      <c r="AL95" s="222"/>
      <c r="AM95" s="222"/>
      <c r="AN95" s="222"/>
      <c r="AO95" s="222"/>
      <c r="AP95" s="222"/>
      <c r="AQ95" s="222"/>
      <c r="AR95" s="222"/>
      <c r="AS95" s="222"/>
      <c r="AT95" s="222"/>
      <c r="AU95" s="222"/>
      <c r="AW95" s="222"/>
      <c r="AX95" s="222"/>
      <c r="AY95" s="222"/>
      <c r="AZ95" s="222"/>
      <c r="BA95" s="222"/>
      <c r="BB95" s="222"/>
    </row>
    <row r="96" spans="22:54" ht="15">
      <c r="V96" s="296"/>
      <c r="AB96" s="222"/>
      <c r="AC96" s="222"/>
      <c r="AD96" s="222"/>
      <c r="AE96" s="222"/>
      <c r="AF96" s="222"/>
      <c r="AG96" s="222"/>
      <c r="AH96" s="222"/>
      <c r="AI96" s="222"/>
      <c r="AJ96" s="222"/>
      <c r="AK96" s="222"/>
      <c r="AL96" s="222"/>
      <c r="AM96" s="222"/>
      <c r="AN96" s="222"/>
      <c r="AO96" s="222"/>
      <c r="AP96" s="222"/>
      <c r="AQ96" s="222"/>
      <c r="AR96" s="222"/>
      <c r="AS96" s="222"/>
      <c r="AT96" s="222"/>
      <c r="AU96" s="222"/>
      <c r="AW96" s="222"/>
      <c r="AX96" s="222"/>
      <c r="AY96" s="222"/>
      <c r="AZ96" s="222"/>
      <c r="BA96" s="222"/>
      <c r="BB96" s="222"/>
    </row>
    <row r="97" spans="28:54" ht="15">
      <c r="AB97" s="222"/>
      <c r="AC97" s="222"/>
      <c r="AD97" s="222"/>
      <c r="AE97" s="222"/>
      <c r="AF97" s="222"/>
      <c r="AG97" s="222"/>
      <c r="AH97" s="222"/>
      <c r="AI97" s="222"/>
      <c r="AJ97" s="222"/>
      <c r="AK97" s="222"/>
      <c r="AL97" s="222"/>
      <c r="AM97" s="222"/>
      <c r="AN97" s="222"/>
      <c r="AO97" s="222"/>
      <c r="AP97" s="222"/>
      <c r="AQ97" s="222"/>
      <c r="AR97" s="222"/>
      <c r="AS97" s="222"/>
      <c r="AT97" s="222"/>
      <c r="AU97" s="222"/>
      <c r="AW97" s="222"/>
      <c r="AX97" s="222"/>
      <c r="AY97" s="222"/>
      <c r="AZ97" s="222"/>
      <c r="BA97" s="222"/>
      <c r="BB97" s="222"/>
    </row>
    <row r="98" spans="18:54" ht="15">
      <c r="R98" s="299"/>
      <c r="AB98" s="222"/>
      <c r="AC98" s="222"/>
      <c r="AD98" s="222"/>
      <c r="AE98" s="222"/>
      <c r="AF98" s="222"/>
      <c r="AG98" s="222"/>
      <c r="AH98" s="222"/>
      <c r="AI98" s="222"/>
      <c r="AJ98" s="222"/>
      <c r="AK98" s="222"/>
      <c r="AL98" s="222"/>
      <c r="AM98" s="222"/>
      <c r="AN98" s="222"/>
      <c r="AO98" s="222"/>
      <c r="AP98" s="222"/>
      <c r="AQ98" s="222"/>
      <c r="AR98" s="222"/>
      <c r="AS98" s="222"/>
      <c r="AT98" s="222"/>
      <c r="AU98" s="222"/>
      <c r="AW98" s="222"/>
      <c r="AX98" s="222"/>
      <c r="AY98" s="222"/>
      <c r="AZ98" s="222"/>
      <c r="BA98" s="222"/>
      <c r="BB98" s="222"/>
    </row>
    <row r="99" spans="21:54" ht="15">
      <c r="U99" s="298"/>
      <c r="V99" s="296"/>
      <c r="AB99" s="222"/>
      <c r="AC99" s="222"/>
      <c r="AD99" s="222"/>
      <c r="AE99" s="222"/>
      <c r="AF99" s="222"/>
      <c r="AG99" s="222"/>
      <c r="AH99" s="222"/>
      <c r="AI99" s="222"/>
      <c r="AJ99" s="222"/>
      <c r="AK99" s="222"/>
      <c r="AL99" s="222"/>
      <c r="AM99" s="222"/>
      <c r="AN99" s="222"/>
      <c r="AO99" s="222"/>
      <c r="AP99" s="222"/>
      <c r="AQ99" s="222"/>
      <c r="AR99" s="222"/>
      <c r="AS99" s="222"/>
      <c r="AT99" s="222"/>
      <c r="AU99" s="222"/>
      <c r="AW99" s="222"/>
      <c r="AX99" s="222"/>
      <c r="AY99" s="222"/>
      <c r="AZ99" s="222"/>
      <c r="BA99" s="222"/>
      <c r="BB99" s="222"/>
    </row>
    <row r="100" spans="21:54" ht="15">
      <c r="U100" s="298"/>
      <c r="V100" s="296"/>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W100" s="222"/>
      <c r="AX100" s="222"/>
      <c r="AY100" s="222"/>
      <c r="AZ100" s="222"/>
      <c r="BA100" s="222"/>
      <c r="BB100" s="222"/>
    </row>
    <row r="101" spans="21:54" ht="15">
      <c r="U101" s="298"/>
      <c r="V101" s="296"/>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W101" s="222"/>
      <c r="AX101" s="222"/>
      <c r="AY101" s="222"/>
      <c r="AZ101" s="222"/>
      <c r="BA101" s="222"/>
      <c r="BB101" s="222"/>
    </row>
    <row r="102" spans="21:54" ht="15">
      <c r="U102" s="298"/>
      <c r="V102" s="296"/>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W102" s="222"/>
      <c r="AX102" s="222"/>
      <c r="AY102" s="222"/>
      <c r="AZ102" s="222"/>
      <c r="BA102" s="222"/>
      <c r="BB102" s="222"/>
    </row>
    <row r="103" spans="21:54" ht="15">
      <c r="U103" s="298"/>
      <c r="V103" s="296"/>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W103" s="222"/>
      <c r="AX103" s="222"/>
      <c r="AY103" s="222"/>
      <c r="AZ103" s="222"/>
      <c r="BA103" s="222"/>
      <c r="BB103" s="222"/>
    </row>
    <row r="104" spans="21:54" ht="15">
      <c r="U104" s="298"/>
      <c r="V104" s="296"/>
      <c r="AB104" s="222"/>
      <c r="AC104" s="222"/>
      <c r="AD104" s="222"/>
      <c r="AE104" s="222"/>
      <c r="AF104" s="222"/>
      <c r="AG104" s="222"/>
      <c r="AH104" s="222"/>
      <c r="AI104" s="222"/>
      <c r="AJ104" s="222"/>
      <c r="AK104" s="222"/>
      <c r="AL104" s="222"/>
      <c r="AM104" s="222"/>
      <c r="AN104" s="222"/>
      <c r="AO104" s="222"/>
      <c r="AP104" s="222"/>
      <c r="AQ104" s="222"/>
      <c r="AR104" s="222"/>
      <c r="AS104" s="222"/>
      <c r="AT104" s="222"/>
      <c r="AU104" s="222"/>
      <c r="AW104" s="222"/>
      <c r="AX104" s="222"/>
      <c r="AY104" s="222"/>
      <c r="AZ104" s="222"/>
      <c r="BA104" s="222"/>
      <c r="BB104" s="222"/>
    </row>
    <row r="105" spans="21:54" ht="15">
      <c r="U105" s="293"/>
      <c r="V105" s="296"/>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W105" s="222"/>
      <c r="AX105" s="222"/>
      <c r="AY105" s="222"/>
      <c r="AZ105" s="222"/>
      <c r="BA105" s="222"/>
      <c r="BB105" s="222"/>
    </row>
    <row r="106" spans="28:54" ht="15">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W106" s="222"/>
      <c r="AX106" s="222"/>
      <c r="AY106" s="222"/>
      <c r="AZ106" s="222"/>
      <c r="BA106" s="222"/>
      <c r="BB106" s="222"/>
    </row>
    <row r="107" spans="18:54" ht="15">
      <c r="R107" s="299"/>
      <c r="U107" s="298"/>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W107" s="222"/>
      <c r="AX107" s="222"/>
      <c r="AY107" s="222"/>
      <c r="AZ107" s="222"/>
      <c r="BA107" s="222"/>
      <c r="BB107" s="222"/>
    </row>
    <row r="108" spans="21:54" ht="15">
      <c r="U108" s="298"/>
      <c r="V108" s="296"/>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W108" s="222"/>
      <c r="AX108" s="222"/>
      <c r="AY108" s="222"/>
      <c r="AZ108" s="222"/>
      <c r="BA108" s="222"/>
      <c r="BB108" s="222"/>
    </row>
    <row r="109" spans="21:54" ht="15">
      <c r="U109" s="298"/>
      <c r="V109" s="296"/>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W109" s="222"/>
      <c r="AX109" s="222"/>
      <c r="AY109" s="222"/>
      <c r="AZ109" s="222"/>
      <c r="BA109" s="222"/>
      <c r="BB109" s="222"/>
    </row>
    <row r="110" spans="21:54" ht="15">
      <c r="U110" s="298"/>
      <c r="V110" s="296"/>
      <c r="AB110" s="222"/>
      <c r="AC110" s="222"/>
      <c r="AD110" s="222"/>
      <c r="AE110" s="222"/>
      <c r="AF110" s="222"/>
      <c r="AG110" s="222"/>
      <c r="AH110" s="222"/>
      <c r="AI110" s="222"/>
      <c r="AJ110" s="222"/>
      <c r="AK110" s="222"/>
      <c r="AL110" s="222"/>
      <c r="AM110" s="222"/>
      <c r="AN110" s="222"/>
      <c r="AO110" s="222"/>
      <c r="AP110" s="222"/>
      <c r="AQ110" s="222"/>
      <c r="AR110" s="222"/>
      <c r="AS110" s="222"/>
      <c r="AT110" s="222"/>
      <c r="AU110" s="222"/>
      <c r="AW110" s="222"/>
      <c r="AX110" s="222"/>
      <c r="AY110" s="222"/>
      <c r="AZ110" s="222"/>
      <c r="BA110" s="222"/>
      <c r="BB110" s="222"/>
    </row>
    <row r="111" spans="21:54" ht="15">
      <c r="U111" s="298"/>
      <c r="V111" s="296"/>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W111" s="222"/>
      <c r="AX111" s="222"/>
      <c r="AY111" s="222"/>
      <c r="AZ111" s="222"/>
      <c r="BA111" s="222"/>
      <c r="BB111" s="222"/>
    </row>
    <row r="112" spans="21:54" ht="15">
      <c r="U112" s="298"/>
      <c r="V112" s="296"/>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W112" s="222"/>
      <c r="AX112" s="222"/>
      <c r="AY112" s="222"/>
      <c r="AZ112" s="222"/>
      <c r="BA112" s="222"/>
      <c r="BB112" s="222"/>
    </row>
    <row r="113" spans="21:54" ht="15">
      <c r="U113" s="298"/>
      <c r="V113" s="296"/>
      <c r="AB113" s="222"/>
      <c r="AC113" s="222"/>
      <c r="AD113" s="222"/>
      <c r="AE113" s="222"/>
      <c r="AF113" s="222"/>
      <c r="AG113" s="222"/>
      <c r="AH113" s="222"/>
      <c r="AI113" s="222"/>
      <c r="AJ113" s="222"/>
      <c r="AK113" s="222"/>
      <c r="AL113" s="222"/>
      <c r="AM113" s="222"/>
      <c r="AN113" s="222"/>
      <c r="AO113" s="222"/>
      <c r="AP113" s="222"/>
      <c r="AQ113" s="222"/>
      <c r="AR113" s="222"/>
      <c r="AS113" s="222"/>
      <c r="AT113" s="222"/>
      <c r="AU113" s="222"/>
      <c r="AW113" s="222"/>
      <c r="AX113" s="222"/>
      <c r="AY113" s="222"/>
      <c r="AZ113" s="222"/>
      <c r="BA113" s="222"/>
      <c r="BB113" s="222"/>
    </row>
    <row r="114" spans="21:54" ht="15">
      <c r="U114" s="298"/>
      <c r="V114" s="296"/>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W114" s="222"/>
      <c r="AX114" s="222"/>
      <c r="AY114" s="222"/>
      <c r="AZ114" s="222"/>
      <c r="BA114" s="222"/>
      <c r="BB114" s="222"/>
    </row>
    <row r="115" spans="22:54" ht="15">
      <c r="V115" s="296"/>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W115" s="222"/>
      <c r="AX115" s="222"/>
      <c r="AY115" s="222"/>
      <c r="AZ115" s="222"/>
      <c r="BA115" s="222"/>
      <c r="BB115" s="222"/>
    </row>
    <row r="116" spans="18:54" ht="15">
      <c r="R116" s="299"/>
      <c r="U116" s="298"/>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W116" s="222"/>
      <c r="AX116" s="222"/>
      <c r="AY116" s="222"/>
      <c r="AZ116" s="222"/>
      <c r="BA116" s="222"/>
      <c r="BB116" s="222"/>
    </row>
    <row r="117" spans="18:22" ht="15">
      <c r="R117" s="293"/>
      <c r="U117" s="298"/>
      <c r="V117" s="296"/>
    </row>
    <row r="118" spans="21:22" ht="15">
      <c r="U118" s="298"/>
      <c r="V118" s="296"/>
    </row>
    <row r="119" spans="21:22" ht="15">
      <c r="U119" s="298"/>
      <c r="V119" s="296"/>
    </row>
    <row r="120" spans="21:22" ht="15">
      <c r="U120" s="298"/>
      <c r="V120" s="296"/>
    </row>
    <row r="121" spans="21:22" ht="15">
      <c r="U121" s="298"/>
      <c r="V121" s="296"/>
    </row>
    <row r="122" spans="21:22" ht="15">
      <c r="U122" s="298"/>
      <c r="V122" s="296"/>
    </row>
    <row r="123" spans="21:22" ht="15">
      <c r="U123" s="298"/>
      <c r="V123" s="296"/>
    </row>
    <row r="126" spans="18:21" ht="15">
      <c r="R126" s="299"/>
      <c r="U126" s="298"/>
    </row>
    <row r="127" spans="21:22" ht="15">
      <c r="U127" s="298"/>
      <c r="V127" s="293"/>
    </row>
    <row r="128" spans="21:22" ht="15">
      <c r="U128" s="298"/>
      <c r="V128" s="293"/>
    </row>
    <row r="129" spans="21:22" ht="15">
      <c r="U129" s="298"/>
      <c r="V129" s="293"/>
    </row>
    <row r="130" spans="21:22" ht="15">
      <c r="U130" s="298"/>
      <c r="V130" s="293"/>
    </row>
    <row r="131" spans="21:22" ht="15">
      <c r="U131" s="298"/>
      <c r="V131" s="293"/>
    </row>
    <row r="132" spans="21:22" ht="15">
      <c r="U132" s="298"/>
      <c r="V132" s="293"/>
    </row>
    <row r="133" spans="18:22" ht="15">
      <c r="R133" s="293"/>
      <c r="U133" s="298"/>
      <c r="V133" s="293"/>
    </row>
    <row r="135" ht="15">
      <c r="R135" s="293"/>
    </row>
    <row r="136" spans="18:21" ht="15">
      <c r="R136" s="299"/>
      <c r="U136" s="298"/>
    </row>
    <row r="137" spans="21:22" ht="15">
      <c r="U137" s="298"/>
      <c r="V137" s="293"/>
    </row>
    <row r="138" spans="21:22" ht="15">
      <c r="U138" s="298"/>
      <c r="V138" s="293"/>
    </row>
    <row r="139" spans="21:22" ht="15">
      <c r="U139" s="298"/>
      <c r="V139" s="293"/>
    </row>
    <row r="140" spans="21:22" ht="15">
      <c r="U140" s="298"/>
      <c r="V140" s="293"/>
    </row>
    <row r="141" spans="21:22" ht="15">
      <c r="U141" s="298"/>
      <c r="V141" s="293"/>
    </row>
    <row r="142" spans="21:22" ht="15">
      <c r="U142" s="298"/>
      <c r="V142" s="293"/>
    </row>
    <row r="143" spans="21:22" ht="15">
      <c r="U143" s="298"/>
      <c r="V143" s="293"/>
    </row>
    <row r="144" ht="15">
      <c r="U144" s="293"/>
    </row>
    <row r="145" spans="18:21" ht="15">
      <c r="R145" s="299"/>
      <c r="U145" s="298"/>
    </row>
    <row r="146" spans="21:22" ht="15">
      <c r="U146" s="298"/>
      <c r="V146" s="293"/>
    </row>
    <row r="147" spans="21:22" ht="15">
      <c r="U147" s="298"/>
      <c r="V147" s="293"/>
    </row>
    <row r="148" spans="21:22" ht="15">
      <c r="U148" s="298"/>
      <c r="V148" s="293"/>
    </row>
    <row r="149" spans="21:22" ht="15">
      <c r="U149" s="298"/>
      <c r="V149" s="293"/>
    </row>
    <row r="150" spans="21:22" ht="15">
      <c r="U150" s="298"/>
      <c r="V150" s="293"/>
    </row>
    <row r="151" spans="21:22" ht="15">
      <c r="U151" s="298"/>
      <c r="V151" s="293"/>
    </row>
    <row r="152" spans="21:22" ht="15">
      <c r="U152" s="298"/>
      <c r="V152" s="293"/>
    </row>
    <row r="154" spans="18:21" ht="15">
      <c r="R154" s="299"/>
      <c r="U154" s="298"/>
    </row>
    <row r="155" spans="21:22" ht="15">
      <c r="U155" s="298"/>
      <c r="V155" s="293"/>
    </row>
    <row r="156" spans="21:22" ht="15">
      <c r="U156" s="298"/>
      <c r="V156" s="293"/>
    </row>
    <row r="157" spans="21:22" ht="15">
      <c r="U157" s="298"/>
      <c r="V157" s="293"/>
    </row>
    <row r="158" spans="21:22" ht="15">
      <c r="U158" s="298"/>
      <c r="V158" s="293"/>
    </row>
    <row r="159" spans="21:22" ht="15">
      <c r="U159" s="298"/>
      <c r="V159" s="293"/>
    </row>
    <row r="160" spans="21:22" ht="15">
      <c r="U160" s="298"/>
      <c r="V160" s="293"/>
    </row>
    <row r="161" spans="21:22" ht="15">
      <c r="U161" s="298"/>
      <c r="V161" s="293"/>
    </row>
    <row r="162" spans="21:22" ht="15">
      <c r="U162" s="298"/>
      <c r="V162" s="293"/>
    </row>
    <row r="163" spans="21:22" ht="15">
      <c r="U163" s="298"/>
      <c r="V163" s="293"/>
    </row>
    <row r="164" spans="21:22" ht="15">
      <c r="U164" s="293"/>
      <c r="V164" s="296"/>
    </row>
    <row r="165" spans="21:22" ht="15">
      <c r="U165" s="293"/>
      <c r="V165" s="296"/>
    </row>
    <row r="166" spans="18:22" ht="15">
      <c r="R166" s="299"/>
      <c r="U166" s="293"/>
      <c r="V166" s="296"/>
    </row>
    <row r="167" spans="21:22" ht="15">
      <c r="U167" s="293"/>
      <c r="V167" s="296"/>
    </row>
    <row r="168" spans="21:22" ht="15">
      <c r="U168" s="293"/>
      <c r="V168" s="296"/>
    </row>
    <row r="169" spans="21:22" ht="15">
      <c r="U169" s="293"/>
      <c r="V169" s="296"/>
    </row>
    <row r="170" spans="21:22" ht="15">
      <c r="U170" s="293"/>
      <c r="V170" s="296"/>
    </row>
    <row r="171" spans="21:22" ht="15">
      <c r="U171" s="293"/>
      <c r="V171" s="296"/>
    </row>
    <row r="172" spans="21:22" ht="15">
      <c r="U172" s="298"/>
      <c r="V172" s="293"/>
    </row>
    <row r="173" spans="21:22" ht="15">
      <c r="U173" s="298"/>
      <c r="V173" s="293"/>
    </row>
    <row r="174" spans="21:22" ht="15">
      <c r="U174" s="293"/>
      <c r="V174" s="296"/>
    </row>
    <row r="175" spans="21:22" ht="15">
      <c r="U175" s="293"/>
      <c r="V175" s="296"/>
    </row>
    <row r="176" spans="18:22" ht="15">
      <c r="R176" s="299"/>
      <c r="U176" s="293"/>
      <c r="V176" s="296"/>
    </row>
    <row r="177" spans="21:22" ht="15">
      <c r="U177" s="293"/>
      <c r="V177" s="296"/>
    </row>
    <row r="178" spans="21:22" ht="15">
      <c r="U178" s="293"/>
      <c r="V178" s="296"/>
    </row>
    <row r="179" spans="21:22" ht="15">
      <c r="U179" s="293"/>
      <c r="V179" s="296"/>
    </row>
    <row r="180" spans="21:22" ht="15">
      <c r="U180" s="293"/>
      <c r="V180" s="296"/>
    </row>
    <row r="181" spans="21:22" ht="15">
      <c r="U181" s="293"/>
      <c r="V181" s="296"/>
    </row>
    <row r="182" spans="21:22" ht="15">
      <c r="U182" s="298"/>
      <c r="V182" s="293"/>
    </row>
    <row r="183" spans="21:22" ht="15">
      <c r="U183" s="298"/>
      <c r="V183" s="293"/>
    </row>
    <row r="186" spans="18:21" ht="15">
      <c r="R186" s="299"/>
      <c r="U186" s="298"/>
    </row>
    <row r="187" spans="18:22" ht="15">
      <c r="R187" s="299"/>
      <c r="U187" s="298"/>
      <c r="V187" s="293"/>
    </row>
    <row r="188" spans="18:22" ht="15">
      <c r="R188" s="299"/>
      <c r="U188" s="298"/>
      <c r="V188" s="293"/>
    </row>
    <row r="189" spans="18:22" ht="15">
      <c r="R189" s="299"/>
      <c r="U189" s="298"/>
      <c r="V189" s="293"/>
    </row>
    <row r="190" spans="18:22" ht="15">
      <c r="R190" s="299"/>
      <c r="U190" s="298"/>
      <c r="V190" s="293"/>
    </row>
    <row r="191" spans="18:22" ht="15">
      <c r="R191" s="299"/>
      <c r="U191" s="298"/>
      <c r="V191" s="293"/>
    </row>
    <row r="192" spans="18:22" ht="15">
      <c r="R192" s="299"/>
      <c r="U192" s="298"/>
      <c r="V192" s="293"/>
    </row>
    <row r="193" spans="18:22" ht="15">
      <c r="R193" s="299"/>
      <c r="U193" s="298"/>
      <c r="V193" s="293"/>
    </row>
    <row r="194" ht="15">
      <c r="R194" s="299"/>
    </row>
    <row r="195" ht="15">
      <c r="R195" s="299"/>
    </row>
    <row r="196" spans="18:21" ht="15">
      <c r="R196" s="299"/>
      <c r="U196" s="298"/>
    </row>
    <row r="197" spans="18:22" ht="15">
      <c r="R197" s="299"/>
      <c r="U197" s="298"/>
      <c r="V197" s="293"/>
    </row>
    <row r="198" spans="18:22" ht="15">
      <c r="R198" s="299"/>
      <c r="U198" s="298"/>
      <c r="V198" s="293"/>
    </row>
    <row r="199" spans="18:22" ht="15">
      <c r="R199" s="299"/>
      <c r="U199" s="298"/>
      <c r="V199" s="293"/>
    </row>
    <row r="200" spans="18:22" ht="15">
      <c r="R200" s="299"/>
      <c r="U200" s="298"/>
      <c r="V200" s="293"/>
    </row>
    <row r="201" spans="18:22" ht="15">
      <c r="R201" s="299"/>
      <c r="U201" s="298"/>
      <c r="V201" s="293"/>
    </row>
    <row r="202" spans="18:22" ht="15">
      <c r="R202" s="299"/>
      <c r="U202" s="298"/>
      <c r="V202" s="293"/>
    </row>
    <row r="203" spans="18:22" ht="15">
      <c r="R203" s="299"/>
      <c r="U203" s="298"/>
      <c r="V203" s="293"/>
    </row>
    <row r="204" ht="15">
      <c r="R204" s="299"/>
    </row>
    <row r="205" ht="15">
      <c r="R205" s="299"/>
    </row>
    <row r="206" spans="18:21" ht="15">
      <c r="R206" s="299"/>
      <c r="U206" s="298"/>
    </row>
    <row r="207" spans="18:22" ht="15">
      <c r="R207" s="299"/>
      <c r="U207" s="298"/>
      <c r="V207" s="293"/>
    </row>
    <row r="208" spans="18:22" ht="15">
      <c r="R208" s="299"/>
      <c r="U208" s="298"/>
      <c r="V208" s="293"/>
    </row>
    <row r="209" spans="18:22" ht="15">
      <c r="R209" s="299"/>
      <c r="U209" s="298"/>
      <c r="V209" s="293"/>
    </row>
    <row r="210" spans="18:22" ht="15">
      <c r="R210" s="299"/>
      <c r="U210" s="298"/>
      <c r="V210" s="293"/>
    </row>
    <row r="211" spans="18:22" ht="15">
      <c r="R211" s="299"/>
      <c r="U211" s="298"/>
      <c r="V211" s="293"/>
    </row>
    <row r="212" spans="18:22" ht="15">
      <c r="R212" s="299"/>
      <c r="U212" s="298"/>
      <c r="V212" s="293"/>
    </row>
    <row r="213" spans="18:22" ht="15">
      <c r="R213" s="299"/>
      <c r="U213" s="298"/>
      <c r="V213" s="293"/>
    </row>
    <row r="214" ht="15">
      <c r="R214" s="299"/>
    </row>
    <row r="215" ht="15">
      <c r="R215" s="299"/>
    </row>
    <row r="216" spans="18:21" ht="15">
      <c r="R216" s="299"/>
      <c r="U216" s="298"/>
    </row>
    <row r="217" spans="21:22" ht="15">
      <c r="U217" s="298"/>
      <c r="V217" s="293"/>
    </row>
    <row r="218" spans="21:22" ht="15">
      <c r="U218" s="298"/>
      <c r="V218" s="293"/>
    </row>
    <row r="219" spans="21:22" ht="15">
      <c r="U219" s="298"/>
      <c r="V219" s="293"/>
    </row>
    <row r="220" spans="21:22" ht="15">
      <c r="U220" s="298"/>
      <c r="V220" s="293"/>
    </row>
    <row r="221" spans="21:22" ht="15">
      <c r="U221" s="298"/>
      <c r="V221" s="293"/>
    </row>
    <row r="222" spans="21:22" ht="15">
      <c r="U222" s="298"/>
      <c r="V222" s="293"/>
    </row>
    <row r="223" spans="21:22" ht="15">
      <c r="U223" s="298"/>
      <c r="V223" s="293"/>
    </row>
    <row r="226" spans="18:21" ht="15">
      <c r="R226" s="299"/>
      <c r="U226" s="298"/>
    </row>
    <row r="227" spans="21:22" ht="15">
      <c r="U227" s="298"/>
      <c r="V227" s="293"/>
    </row>
    <row r="228" spans="21:22" ht="15">
      <c r="U228" s="298"/>
      <c r="V228" s="293"/>
    </row>
    <row r="229" spans="21:22" ht="15">
      <c r="U229" s="298"/>
      <c r="V229" s="293"/>
    </row>
    <row r="230" spans="21:22" ht="15">
      <c r="U230" s="298"/>
      <c r="V230" s="293"/>
    </row>
    <row r="231" spans="21:22" ht="15">
      <c r="U231" s="298"/>
      <c r="V231" s="293"/>
    </row>
    <row r="232" spans="21:22" ht="15">
      <c r="U232" s="298"/>
      <c r="V232" s="293"/>
    </row>
    <row r="233" spans="21:22" ht="15">
      <c r="U233" s="298"/>
      <c r="V233" s="293"/>
    </row>
    <row r="235" spans="18:21" ht="15">
      <c r="R235" s="299"/>
      <c r="U235" s="298"/>
    </row>
    <row r="236" spans="21:22" ht="15">
      <c r="U236" s="298"/>
      <c r="V236" s="293"/>
    </row>
    <row r="237" spans="21:22" ht="15">
      <c r="U237" s="298"/>
      <c r="V237" s="293"/>
    </row>
    <row r="238" spans="21:22" ht="15">
      <c r="U238" s="298"/>
      <c r="V238" s="293"/>
    </row>
    <row r="239" spans="21:22" ht="15">
      <c r="U239" s="298"/>
      <c r="V239" s="293"/>
    </row>
    <row r="240" spans="21:22" ht="15">
      <c r="U240" s="298"/>
      <c r="V240" s="293"/>
    </row>
    <row r="241" spans="21:22" ht="15">
      <c r="U241" s="298"/>
      <c r="V241" s="293"/>
    </row>
    <row r="242" spans="21:22" ht="15">
      <c r="U242" s="298"/>
      <c r="V242" s="293"/>
    </row>
    <row r="245" spans="18:21" ht="15">
      <c r="R245" s="299"/>
      <c r="U245" s="298"/>
    </row>
    <row r="246" spans="21:22" ht="15">
      <c r="U246" s="298"/>
      <c r="V246" s="293"/>
    </row>
    <row r="247" spans="21:22" ht="15">
      <c r="U247" s="298"/>
      <c r="V247" s="293"/>
    </row>
    <row r="248" spans="21:22" ht="15">
      <c r="U248" s="298"/>
      <c r="V248" s="293"/>
    </row>
    <row r="249" spans="21:22" ht="15">
      <c r="U249" s="298"/>
      <c r="V249" s="293"/>
    </row>
    <row r="250" spans="21:22" ht="15">
      <c r="U250" s="298"/>
      <c r="V250" s="293"/>
    </row>
    <row r="251" spans="21:22" ht="15">
      <c r="U251" s="298"/>
      <c r="V251" s="293"/>
    </row>
    <row r="252" spans="21:22" ht="15">
      <c r="U252" s="298"/>
      <c r="V252" s="293"/>
    </row>
    <row r="255" ht="15">
      <c r="U255" s="298"/>
    </row>
    <row r="256" spans="21:22" ht="15">
      <c r="U256" s="298"/>
      <c r="V256" s="293"/>
    </row>
    <row r="257" spans="21:22" ht="15">
      <c r="U257" s="298"/>
      <c r="V257" s="293"/>
    </row>
    <row r="258" spans="21:22" ht="15">
      <c r="U258" s="298"/>
      <c r="V258" s="293"/>
    </row>
    <row r="259" spans="21:22" ht="15">
      <c r="U259" s="298"/>
      <c r="V259" s="293"/>
    </row>
    <row r="260" spans="21:22" ht="15">
      <c r="U260" s="298"/>
      <c r="V260" s="293"/>
    </row>
    <row r="261" spans="21:22" ht="15">
      <c r="U261" s="298"/>
      <c r="V261" s="293"/>
    </row>
    <row r="262" spans="21:22" ht="15">
      <c r="U262" s="298"/>
      <c r="V262" s="293"/>
    </row>
    <row r="264" ht="15">
      <c r="U264" s="300"/>
    </row>
    <row r="265" spans="19:20" ht="15">
      <c r="S265" s="298"/>
      <c r="T265" s="300"/>
    </row>
    <row r="266" spans="19:20" ht="15">
      <c r="S266" s="298"/>
      <c r="T266" s="300"/>
    </row>
    <row r="267" spans="19:20" ht="15">
      <c r="S267" s="298"/>
      <c r="T267" s="300"/>
    </row>
    <row r="268" spans="19:20" ht="15">
      <c r="S268" s="298"/>
      <c r="T268" s="300"/>
    </row>
    <row r="269" spans="19:20" ht="15">
      <c r="S269" s="298"/>
      <c r="T269" s="300"/>
    </row>
    <row r="270" spans="19:20" ht="15">
      <c r="S270" s="298"/>
      <c r="T270" s="300"/>
    </row>
    <row r="271" ht="15">
      <c r="S271" s="298"/>
    </row>
    <row r="273" ht="15">
      <c r="U273" s="293"/>
    </row>
    <row r="275" ht="15">
      <c r="U275" s="300"/>
    </row>
    <row r="276" ht="15">
      <c r="U276" s="300"/>
    </row>
    <row r="277" ht="15">
      <c r="U277" s="300"/>
    </row>
    <row r="278" spans="21:22" ht="15">
      <c r="U278" s="300"/>
      <c r="V278" s="301"/>
    </row>
    <row r="279" spans="21:22" ht="15">
      <c r="U279" s="300"/>
      <c r="V279" s="301"/>
    </row>
    <row r="280" spans="21:22" ht="15">
      <c r="U280" s="300"/>
      <c r="V280" s="301"/>
    </row>
    <row r="281" spans="21:22" ht="15">
      <c r="U281" s="300"/>
      <c r="V281" s="301"/>
    </row>
    <row r="282" spans="21:22" ht="15">
      <c r="U282" s="300"/>
      <c r="V282" s="301"/>
    </row>
    <row r="283" spans="21:22" ht="15">
      <c r="U283" s="300"/>
      <c r="V283" s="301"/>
    </row>
    <row r="284" spans="21:22" ht="15">
      <c r="U284" s="300"/>
      <c r="V284" s="301"/>
    </row>
    <row r="286" ht="15">
      <c r="X286" s="300"/>
    </row>
    <row r="287" ht="15">
      <c r="X287" s="300"/>
    </row>
    <row r="288" ht="15">
      <c r="X288" s="300"/>
    </row>
    <row r="289" ht="15">
      <c r="X289" s="300"/>
    </row>
    <row r="290" ht="15">
      <c r="X290" s="300"/>
    </row>
    <row r="291" ht="15">
      <c r="X291" s="300"/>
    </row>
    <row r="292" ht="15">
      <c r="X292" s="300"/>
    </row>
    <row r="293" ht="15">
      <c r="X293" s="300"/>
    </row>
    <row r="294" ht="15">
      <c r="X294" s="300"/>
    </row>
    <row r="295" ht="15">
      <c r="X295" s="300"/>
    </row>
    <row r="296" ht="15">
      <c r="X296" s="300"/>
    </row>
    <row r="297" ht="15">
      <c r="X297" s="300"/>
    </row>
    <row r="298" ht="15.75" thickBot="1"/>
    <row r="299" spans="19:20" ht="15.75" thickBot="1">
      <c r="S299" s="302"/>
      <c r="T299" s="303"/>
    </row>
    <row r="300" spans="20:25" ht="15">
      <c r="T300" s="303"/>
      <c r="V300" s="293"/>
      <c r="X300" s="298"/>
      <c r="Y300" s="291"/>
    </row>
    <row r="301" spans="20:25" ht="15">
      <c r="T301" s="303"/>
      <c r="V301" s="293"/>
      <c r="X301" s="298"/>
      <c r="Y301" s="291"/>
    </row>
    <row r="302" spans="20:25" ht="15">
      <c r="T302" s="303"/>
      <c r="V302" s="293"/>
      <c r="X302" s="298"/>
      <c r="Y302" s="291"/>
    </row>
    <row r="303" spans="20:25" ht="15">
      <c r="T303" s="303"/>
      <c r="V303" s="293"/>
      <c r="X303" s="298"/>
      <c r="Y303" s="291"/>
    </row>
    <row r="304" spans="20:25" ht="15">
      <c r="T304" s="303"/>
      <c r="V304" s="293"/>
      <c r="X304" s="298"/>
      <c r="Y304" s="291"/>
    </row>
    <row r="305" spans="20:25" ht="15">
      <c r="T305" s="303"/>
      <c r="V305" s="293"/>
      <c r="X305" s="298"/>
      <c r="Y305" s="291"/>
    </row>
    <row r="306" ht="15">
      <c r="T306" s="303"/>
    </row>
    <row r="307" spans="24:25" ht="15">
      <c r="X307" s="291"/>
      <c r="Y307" s="291"/>
    </row>
    <row r="308" spans="24:25" ht="15">
      <c r="X308" s="291"/>
      <c r="Y308" s="291"/>
    </row>
    <row r="309" spans="24:25" ht="15">
      <c r="X309" s="291"/>
      <c r="Y309" s="291"/>
    </row>
    <row r="310" spans="20:25" ht="15">
      <c r="T310" s="303"/>
      <c r="U310" s="293"/>
      <c r="X310" s="291"/>
      <c r="Y310" s="291"/>
    </row>
    <row r="311" spans="20:25" ht="15">
      <c r="T311" s="303"/>
      <c r="U311" s="293"/>
      <c r="X311" s="291"/>
      <c r="Y311" s="291"/>
    </row>
    <row r="312" spans="20:25" ht="15">
      <c r="T312" s="303"/>
      <c r="U312" s="293"/>
      <c r="X312" s="291"/>
      <c r="Y312" s="291"/>
    </row>
    <row r="313" spans="20:21" ht="15">
      <c r="T313" s="303"/>
      <c r="U313" s="293"/>
    </row>
    <row r="314" spans="20:21" ht="15">
      <c r="T314" s="303"/>
      <c r="U314" s="293"/>
    </row>
    <row r="315" spans="20:23" ht="15">
      <c r="T315" s="303"/>
      <c r="U315" s="293"/>
      <c r="W315" s="304"/>
    </row>
    <row r="316" ht="15">
      <c r="T316" s="303"/>
    </row>
    <row r="322" ht="15">
      <c r="V322" s="304"/>
    </row>
    <row r="324" ht="15.75" thickBot="1"/>
    <row r="325" ht="15.75" thickBot="1">
      <c r="V325" s="305"/>
    </row>
  </sheetData>
  <sheetProtection password="C61F" sheet="1"/>
  <autoFilter ref="A16:AA48"/>
  <mergeCells count="73">
    <mergeCell ref="AA33:AA48"/>
    <mergeCell ref="U33:U48"/>
    <mergeCell ref="V33:V48"/>
    <mergeCell ref="W33:W48"/>
    <mergeCell ref="X33:X48"/>
    <mergeCell ref="Y33:Y48"/>
    <mergeCell ref="Z33:Z48"/>
    <mergeCell ref="O33:O48"/>
    <mergeCell ref="P33:P48"/>
    <mergeCell ref="Q33:Q48"/>
    <mergeCell ref="R33:R48"/>
    <mergeCell ref="S33:S48"/>
    <mergeCell ref="T33:T48"/>
    <mergeCell ref="Y17:Y32"/>
    <mergeCell ref="Z17:Z32"/>
    <mergeCell ref="AA17:AA32"/>
    <mergeCell ref="H33:H48"/>
    <mergeCell ref="I33:I48"/>
    <mergeCell ref="J33:J48"/>
    <mergeCell ref="K33:K48"/>
    <mergeCell ref="L33:L48"/>
    <mergeCell ref="M33:M48"/>
    <mergeCell ref="N33:N48"/>
    <mergeCell ref="S17:S32"/>
    <mergeCell ref="T17:T32"/>
    <mergeCell ref="U17:U32"/>
    <mergeCell ref="V17:V32"/>
    <mergeCell ref="W17:W32"/>
    <mergeCell ref="X17:X32"/>
    <mergeCell ref="M17:M32"/>
    <mergeCell ref="N17:N32"/>
    <mergeCell ref="O17:O32"/>
    <mergeCell ref="P17:P32"/>
    <mergeCell ref="Q17:Q32"/>
    <mergeCell ref="R17:R32"/>
    <mergeCell ref="AO15:AP15"/>
    <mergeCell ref="AQ15:AR15"/>
    <mergeCell ref="BB15:BC15"/>
    <mergeCell ref="BD15:BE15"/>
    <mergeCell ref="BF15:BG15"/>
    <mergeCell ref="H17:H32"/>
    <mergeCell ref="I17:I32"/>
    <mergeCell ref="J17:J32"/>
    <mergeCell ref="K17:K32"/>
    <mergeCell ref="L17:L32"/>
    <mergeCell ref="AC15:AD15"/>
    <mergeCell ref="AE15:AF15"/>
    <mergeCell ref="AG15:AH15"/>
    <mergeCell ref="AI15:AJ15"/>
    <mergeCell ref="AK15:AL15"/>
    <mergeCell ref="AM15:AN15"/>
    <mergeCell ref="W15:W16"/>
    <mergeCell ref="X15:X16"/>
    <mergeCell ref="Y15:Y16"/>
    <mergeCell ref="Z15:Z16"/>
    <mergeCell ref="AA15:AA16"/>
    <mergeCell ref="AB15:AB16"/>
    <mergeCell ref="AK1:AN8"/>
    <mergeCell ref="AO1:AQ8"/>
    <mergeCell ref="G15:G16"/>
    <mergeCell ref="H15:H16"/>
    <mergeCell ref="I15:I16"/>
    <mergeCell ref="J15:L15"/>
    <mergeCell ref="O15:P15"/>
    <mergeCell ref="Q15:R15"/>
    <mergeCell ref="S15:T15"/>
    <mergeCell ref="U15:V15"/>
    <mergeCell ref="A1:D8"/>
    <mergeCell ref="E1:N8"/>
    <mergeCell ref="O1:R8"/>
    <mergeCell ref="S1:U8"/>
    <mergeCell ref="W1:Y8"/>
    <mergeCell ref="Z1:AJ8"/>
  </mergeCells>
  <conditionalFormatting sqref="Q49:T49 BB49:BG49">
    <cfRule type="cellIs" priority="4" dxfId="8" operator="notEqual" stopIfTrue="1">
      <formula>#REF!</formula>
    </cfRule>
  </conditionalFormatting>
  <conditionalFormatting sqref="Q17:V48">
    <cfRule type="cellIs" priority="3" dxfId="9" operator="notEqual" stopIfTrue="1">
      <formula>BB17</formula>
    </cfRule>
  </conditionalFormatting>
  <conditionalFormatting sqref="H17:H48">
    <cfRule type="containsText" priority="1" dxfId="3" operator="containsText" stopIfTrue="1" text="X">
      <formula>NOT(ISERROR(SEARCH("X",H17)))</formula>
    </cfRule>
    <cfRule type="containsText" priority="2" dxfId="2" operator="containsText" stopIfTrue="1" text="X">
      <formula>NOT(ISERROR(SEARCH("X",H17)))</formula>
    </cfRule>
  </conditionalFormatting>
  <dataValidations count="1">
    <dataValidation type="whole" allowBlank="1" showInputMessage="1" showErrorMessage="1" sqref="AC17:AR48">
      <formula1>0</formula1>
      <formula2>99999999999</formula2>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
    <tabColor rgb="FFFFC000"/>
  </sheetPr>
  <dimension ref="A1:BC33"/>
  <sheetViews>
    <sheetView showGridLines="0" zoomScale="78" zoomScaleNormal="78" zoomScalePageLayoutView="0" workbookViewId="0" topLeftCell="C10">
      <selection activeCell="D16" sqref="D16"/>
    </sheetView>
  </sheetViews>
  <sheetFormatPr defaultColWidth="11.421875" defaultRowHeight="22.5" customHeight="1" outlineLevelRow="2"/>
  <cols>
    <col min="1" max="1" width="7.8515625" style="221" hidden="1" customWidth="1"/>
    <col min="2" max="2" width="9.421875" style="221" hidden="1" customWidth="1"/>
    <col min="3" max="3" width="10.140625" style="221" customWidth="1"/>
    <col min="4" max="4" width="34.28125" style="221" customWidth="1"/>
    <col min="5" max="5" width="6.8515625" style="221" customWidth="1"/>
    <col min="6" max="6" width="38.00390625" style="221" customWidth="1"/>
    <col min="7" max="7" width="11.421875" style="221" customWidth="1"/>
    <col min="8" max="8" width="9.00390625" style="221" customWidth="1"/>
    <col min="9" max="9" width="10.28125" style="221" customWidth="1"/>
    <col min="10" max="10" width="27.7109375" style="221" customWidth="1"/>
    <col min="11" max="11" width="11.421875" style="221" customWidth="1"/>
    <col min="12" max="12" width="11.421875" style="310" customWidth="1"/>
    <col min="13" max="13" width="28.28125" style="221" customWidth="1"/>
    <col min="14" max="14" width="27.7109375" style="221" customWidth="1"/>
    <col min="15" max="15" width="21.421875" style="221" customWidth="1"/>
    <col min="16" max="16" width="25.8515625" style="221" customWidth="1"/>
    <col min="17" max="17" width="26.28125" style="221" customWidth="1"/>
    <col min="18" max="18" width="24.421875" style="221" customWidth="1"/>
    <col min="19" max="20" width="50.7109375" style="221" customWidth="1"/>
    <col min="21" max="21" width="19.421875" style="221" customWidth="1"/>
    <col min="22" max="22" width="19.8515625" style="221" customWidth="1"/>
    <col min="23" max="23" width="9.7109375" style="221" customWidth="1"/>
    <col min="24" max="25" width="15.7109375" style="221" customWidth="1"/>
    <col min="26" max="26" width="9.7109375" style="221" customWidth="1"/>
    <col min="27" max="28" width="15.7109375" style="221" customWidth="1"/>
    <col min="29" max="29" width="9.7109375" style="221" customWidth="1"/>
    <col min="30" max="31" width="15.7109375" style="221" customWidth="1"/>
    <col min="32" max="32" width="9.7109375" style="221" customWidth="1"/>
    <col min="33" max="34" width="15.7109375" style="221" customWidth="1"/>
    <col min="35" max="35" width="9.7109375" style="221" customWidth="1"/>
    <col min="36" max="37" width="15.7109375" style="221" customWidth="1"/>
    <col min="38" max="38" width="9.7109375" style="221" customWidth="1"/>
    <col min="39" max="40" width="15.7109375" style="221" customWidth="1"/>
    <col min="41" max="41" width="9.7109375" style="221" customWidth="1"/>
    <col min="42" max="43" width="15.7109375" style="221" customWidth="1"/>
    <col min="44" max="44" width="9.7109375" style="221" customWidth="1"/>
    <col min="45" max="46" width="15.7109375" style="221" customWidth="1"/>
    <col min="47" max="47" width="9.7109375" style="221" customWidth="1"/>
    <col min="48" max="48" width="17.28125" style="221" bestFit="1" customWidth="1"/>
    <col min="49" max="50" width="13.140625" style="221" bestFit="1" customWidth="1"/>
    <col min="51" max="51" width="21.421875" style="224" customWidth="1"/>
    <col min="52" max="52" width="13.7109375" style="221" customWidth="1"/>
    <col min="53" max="53" width="14.28125" style="221" customWidth="1"/>
    <col min="54" max="54" width="14.140625" style="221" customWidth="1"/>
    <col min="55" max="16384" width="11.421875" style="221" customWidth="1"/>
  </cols>
  <sheetData>
    <row r="1" spans="1:51" s="187" customFormat="1" ht="22.5" customHeight="1">
      <c r="A1" s="180"/>
      <c r="B1" s="181"/>
      <c r="C1" s="183"/>
      <c r="D1" s="184" t="s">
        <v>303</v>
      </c>
      <c r="E1" s="185"/>
      <c r="F1" s="185"/>
      <c r="G1" s="185"/>
      <c r="H1" s="185"/>
      <c r="I1" s="186"/>
      <c r="J1" s="177" t="s">
        <v>239</v>
      </c>
      <c r="K1" s="178"/>
      <c r="L1" s="178"/>
      <c r="M1" s="179"/>
      <c r="N1" s="184"/>
      <c r="O1" s="186"/>
      <c r="P1" s="184"/>
      <c r="Q1" s="185"/>
      <c r="R1" s="186"/>
      <c r="S1" s="202" t="s">
        <v>304</v>
      </c>
      <c r="T1" s="203"/>
      <c r="U1" s="203"/>
      <c r="V1" s="203"/>
      <c r="W1" s="203"/>
      <c r="X1" s="203"/>
      <c r="Y1" s="203"/>
      <c r="Z1" s="203"/>
      <c r="AA1" s="204"/>
      <c r="AB1" s="177" t="s">
        <v>239</v>
      </c>
      <c r="AC1" s="178"/>
      <c r="AD1" s="178"/>
      <c r="AE1" s="179"/>
      <c r="AF1" s="306"/>
      <c r="AG1" s="306"/>
      <c r="AH1" s="184"/>
      <c r="AI1" s="185"/>
      <c r="AJ1" s="186"/>
      <c r="AK1" s="202" t="s">
        <v>305</v>
      </c>
      <c r="AL1" s="203"/>
      <c r="AM1" s="203"/>
      <c r="AN1" s="203"/>
      <c r="AO1" s="203"/>
      <c r="AP1" s="203"/>
      <c r="AQ1" s="203"/>
      <c r="AR1" s="204"/>
      <c r="AS1" s="177" t="s">
        <v>239</v>
      </c>
      <c r="AT1" s="178"/>
      <c r="AU1" s="178"/>
      <c r="AV1" s="179"/>
      <c r="AW1" s="180"/>
      <c r="AX1" s="181"/>
      <c r="AY1" s="183"/>
    </row>
    <row r="2" spans="1:51" s="187" customFormat="1" ht="22.5" customHeight="1">
      <c r="A2" s="198"/>
      <c r="B2" s="199"/>
      <c r="C2" s="201"/>
      <c r="D2" s="202"/>
      <c r="E2" s="203"/>
      <c r="F2" s="203"/>
      <c r="G2" s="203"/>
      <c r="H2" s="203"/>
      <c r="I2" s="204"/>
      <c r="J2" s="195"/>
      <c r="K2" s="196"/>
      <c r="L2" s="196"/>
      <c r="M2" s="197"/>
      <c r="N2" s="202"/>
      <c r="O2" s="204"/>
      <c r="P2" s="202"/>
      <c r="Q2" s="203"/>
      <c r="R2" s="204"/>
      <c r="S2" s="202"/>
      <c r="T2" s="203"/>
      <c r="U2" s="203"/>
      <c r="V2" s="203"/>
      <c r="W2" s="203"/>
      <c r="X2" s="203"/>
      <c r="Y2" s="203"/>
      <c r="Z2" s="203"/>
      <c r="AA2" s="204"/>
      <c r="AB2" s="195"/>
      <c r="AC2" s="196"/>
      <c r="AD2" s="196"/>
      <c r="AE2" s="197"/>
      <c r="AF2" s="307"/>
      <c r="AG2" s="307"/>
      <c r="AH2" s="202"/>
      <c r="AI2" s="203"/>
      <c r="AJ2" s="204"/>
      <c r="AK2" s="202"/>
      <c r="AL2" s="203"/>
      <c r="AM2" s="203"/>
      <c r="AN2" s="203"/>
      <c r="AO2" s="203"/>
      <c r="AP2" s="203"/>
      <c r="AQ2" s="203"/>
      <c r="AR2" s="204"/>
      <c r="AS2" s="195"/>
      <c r="AT2" s="196"/>
      <c r="AU2" s="196"/>
      <c r="AV2" s="197"/>
      <c r="AW2" s="198"/>
      <c r="AX2" s="199"/>
      <c r="AY2" s="201"/>
    </row>
    <row r="3" spans="1:51" s="187" customFormat="1" ht="22.5" customHeight="1">
      <c r="A3" s="198"/>
      <c r="B3" s="199"/>
      <c r="C3" s="201"/>
      <c r="D3" s="202"/>
      <c r="E3" s="203"/>
      <c r="F3" s="203"/>
      <c r="G3" s="203"/>
      <c r="H3" s="203"/>
      <c r="I3" s="204"/>
      <c r="J3" s="195"/>
      <c r="K3" s="196"/>
      <c r="L3" s="196"/>
      <c r="M3" s="197"/>
      <c r="N3" s="202"/>
      <c r="O3" s="204"/>
      <c r="P3" s="202"/>
      <c r="Q3" s="203"/>
      <c r="R3" s="204"/>
      <c r="S3" s="202"/>
      <c r="T3" s="203"/>
      <c r="U3" s="203"/>
      <c r="V3" s="203"/>
      <c r="W3" s="203"/>
      <c r="X3" s="203"/>
      <c r="Y3" s="203"/>
      <c r="Z3" s="203"/>
      <c r="AA3" s="204"/>
      <c r="AB3" s="195"/>
      <c r="AC3" s="196"/>
      <c r="AD3" s="196"/>
      <c r="AE3" s="197"/>
      <c r="AF3" s="307"/>
      <c r="AG3" s="307"/>
      <c r="AH3" s="202"/>
      <c r="AI3" s="203"/>
      <c r="AJ3" s="204"/>
      <c r="AK3" s="202"/>
      <c r="AL3" s="203"/>
      <c r="AM3" s="203"/>
      <c r="AN3" s="203"/>
      <c r="AO3" s="203"/>
      <c r="AP3" s="203"/>
      <c r="AQ3" s="203"/>
      <c r="AR3" s="204"/>
      <c r="AS3" s="195"/>
      <c r="AT3" s="196"/>
      <c r="AU3" s="196"/>
      <c r="AV3" s="197"/>
      <c r="AW3" s="198"/>
      <c r="AX3" s="199"/>
      <c r="AY3" s="201"/>
    </row>
    <row r="4" spans="1:51" s="187" customFormat="1" ht="22.5" customHeight="1">
      <c r="A4" s="198"/>
      <c r="B4" s="199"/>
      <c r="C4" s="201"/>
      <c r="D4" s="202"/>
      <c r="E4" s="203"/>
      <c r="F4" s="203"/>
      <c r="G4" s="203"/>
      <c r="H4" s="203"/>
      <c r="I4" s="204"/>
      <c r="J4" s="195"/>
      <c r="K4" s="196"/>
      <c r="L4" s="196"/>
      <c r="M4" s="197"/>
      <c r="N4" s="202"/>
      <c r="O4" s="204"/>
      <c r="P4" s="202"/>
      <c r="Q4" s="203"/>
      <c r="R4" s="204"/>
      <c r="S4" s="202"/>
      <c r="T4" s="203"/>
      <c r="U4" s="203"/>
      <c r="V4" s="203"/>
      <c r="W4" s="203"/>
      <c r="X4" s="203"/>
      <c r="Y4" s="203"/>
      <c r="Z4" s="203"/>
      <c r="AA4" s="204"/>
      <c r="AB4" s="195"/>
      <c r="AC4" s="196"/>
      <c r="AD4" s="196"/>
      <c r="AE4" s="197"/>
      <c r="AF4" s="307"/>
      <c r="AG4" s="307"/>
      <c r="AH4" s="202"/>
      <c r="AI4" s="203"/>
      <c r="AJ4" s="204"/>
      <c r="AK4" s="202"/>
      <c r="AL4" s="203"/>
      <c r="AM4" s="203"/>
      <c r="AN4" s="203"/>
      <c r="AO4" s="203"/>
      <c r="AP4" s="203"/>
      <c r="AQ4" s="203"/>
      <c r="AR4" s="204"/>
      <c r="AS4" s="195"/>
      <c r="AT4" s="196"/>
      <c r="AU4" s="196"/>
      <c r="AV4" s="197"/>
      <c r="AW4" s="198"/>
      <c r="AX4" s="199"/>
      <c r="AY4" s="201"/>
    </row>
    <row r="5" spans="1:51" s="187" customFormat="1" ht="22.5" customHeight="1">
      <c r="A5" s="198"/>
      <c r="B5" s="199"/>
      <c r="C5" s="201"/>
      <c r="D5" s="202"/>
      <c r="E5" s="203"/>
      <c r="F5" s="203"/>
      <c r="G5" s="203"/>
      <c r="H5" s="203"/>
      <c r="I5" s="204"/>
      <c r="J5" s="195"/>
      <c r="K5" s="196"/>
      <c r="L5" s="196"/>
      <c r="M5" s="197"/>
      <c r="N5" s="202"/>
      <c r="O5" s="204"/>
      <c r="P5" s="202"/>
      <c r="Q5" s="203"/>
      <c r="R5" s="204"/>
      <c r="S5" s="202"/>
      <c r="T5" s="203"/>
      <c r="U5" s="203"/>
      <c r="V5" s="203"/>
      <c r="W5" s="203"/>
      <c r="X5" s="203"/>
      <c r="Y5" s="203"/>
      <c r="Z5" s="203"/>
      <c r="AA5" s="204"/>
      <c r="AB5" s="195"/>
      <c r="AC5" s="196"/>
      <c r="AD5" s="196"/>
      <c r="AE5" s="197"/>
      <c r="AF5" s="307"/>
      <c r="AG5" s="307"/>
      <c r="AH5" s="202"/>
      <c r="AI5" s="203"/>
      <c r="AJ5" s="204"/>
      <c r="AK5" s="202"/>
      <c r="AL5" s="203"/>
      <c r="AM5" s="203"/>
      <c r="AN5" s="203"/>
      <c r="AO5" s="203"/>
      <c r="AP5" s="203"/>
      <c r="AQ5" s="203"/>
      <c r="AR5" s="204"/>
      <c r="AS5" s="195"/>
      <c r="AT5" s="196"/>
      <c r="AU5" s="196"/>
      <c r="AV5" s="197"/>
      <c r="AW5" s="198"/>
      <c r="AX5" s="199"/>
      <c r="AY5" s="201"/>
    </row>
    <row r="6" spans="1:51" s="187" customFormat="1" ht="22.5" customHeight="1">
      <c r="A6" s="198"/>
      <c r="B6" s="199"/>
      <c r="C6" s="201"/>
      <c r="D6" s="202"/>
      <c r="E6" s="203"/>
      <c r="F6" s="203"/>
      <c r="G6" s="203"/>
      <c r="H6" s="203"/>
      <c r="I6" s="204"/>
      <c r="J6" s="195"/>
      <c r="K6" s="196"/>
      <c r="L6" s="196"/>
      <c r="M6" s="197"/>
      <c r="N6" s="202"/>
      <c r="O6" s="204"/>
      <c r="P6" s="202"/>
      <c r="Q6" s="203"/>
      <c r="R6" s="204"/>
      <c r="S6" s="202"/>
      <c r="T6" s="203"/>
      <c r="U6" s="203"/>
      <c r="V6" s="203"/>
      <c r="W6" s="203"/>
      <c r="X6" s="203"/>
      <c r="Y6" s="203"/>
      <c r="Z6" s="203"/>
      <c r="AA6" s="204"/>
      <c r="AB6" s="195"/>
      <c r="AC6" s="196"/>
      <c r="AD6" s="196"/>
      <c r="AE6" s="197"/>
      <c r="AF6" s="307"/>
      <c r="AG6" s="307"/>
      <c r="AH6" s="202"/>
      <c r="AI6" s="203"/>
      <c r="AJ6" s="204"/>
      <c r="AK6" s="202"/>
      <c r="AL6" s="203"/>
      <c r="AM6" s="203"/>
      <c r="AN6" s="203"/>
      <c r="AO6" s="203"/>
      <c r="AP6" s="203"/>
      <c r="AQ6" s="203"/>
      <c r="AR6" s="204"/>
      <c r="AS6" s="195"/>
      <c r="AT6" s="196"/>
      <c r="AU6" s="196"/>
      <c r="AV6" s="197"/>
      <c r="AW6" s="198"/>
      <c r="AX6" s="199"/>
      <c r="AY6" s="201"/>
    </row>
    <row r="7" spans="1:51" s="187" customFormat="1" ht="22.5" customHeight="1">
      <c r="A7" s="198"/>
      <c r="B7" s="199"/>
      <c r="C7" s="201"/>
      <c r="D7" s="202"/>
      <c r="E7" s="203"/>
      <c r="F7" s="203"/>
      <c r="G7" s="203"/>
      <c r="H7" s="203"/>
      <c r="I7" s="204"/>
      <c r="J7" s="195"/>
      <c r="K7" s="196"/>
      <c r="L7" s="196"/>
      <c r="M7" s="197"/>
      <c r="N7" s="202"/>
      <c r="O7" s="204"/>
      <c r="P7" s="202"/>
      <c r="Q7" s="203"/>
      <c r="R7" s="204"/>
      <c r="S7" s="202"/>
      <c r="T7" s="203"/>
      <c r="U7" s="203"/>
      <c r="V7" s="203"/>
      <c r="W7" s="203"/>
      <c r="X7" s="203"/>
      <c r="Y7" s="203"/>
      <c r="Z7" s="203"/>
      <c r="AA7" s="204"/>
      <c r="AB7" s="195"/>
      <c r="AC7" s="196"/>
      <c r="AD7" s="196"/>
      <c r="AE7" s="197"/>
      <c r="AF7" s="307"/>
      <c r="AG7" s="307"/>
      <c r="AH7" s="202"/>
      <c r="AI7" s="203"/>
      <c r="AJ7" s="204"/>
      <c r="AK7" s="202"/>
      <c r="AL7" s="203"/>
      <c r="AM7" s="203"/>
      <c r="AN7" s="203"/>
      <c r="AO7" s="203"/>
      <c r="AP7" s="203"/>
      <c r="AQ7" s="203"/>
      <c r="AR7" s="204"/>
      <c r="AS7" s="195"/>
      <c r="AT7" s="196"/>
      <c r="AU7" s="196"/>
      <c r="AV7" s="197"/>
      <c r="AW7" s="198"/>
      <c r="AX7" s="199"/>
      <c r="AY7" s="201"/>
    </row>
    <row r="8" spans="1:51" s="187" customFormat="1" ht="22.5" customHeight="1" thickBot="1">
      <c r="A8" s="214"/>
      <c r="B8" s="215"/>
      <c r="C8" s="217"/>
      <c r="D8" s="218"/>
      <c r="E8" s="219"/>
      <c r="F8" s="219"/>
      <c r="G8" s="219"/>
      <c r="H8" s="219"/>
      <c r="I8" s="220"/>
      <c r="J8" s="211"/>
      <c r="K8" s="212"/>
      <c r="L8" s="212"/>
      <c r="M8" s="213"/>
      <c r="N8" s="218"/>
      <c r="O8" s="220"/>
      <c r="P8" s="218"/>
      <c r="Q8" s="219"/>
      <c r="R8" s="220"/>
      <c r="S8" s="218"/>
      <c r="T8" s="219"/>
      <c r="U8" s="219"/>
      <c r="V8" s="219"/>
      <c r="W8" s="219"/>
      <c r="X8" s="219"/>
      <c r="Y8" s="219"/>
      <c r="Z8" s="219"/>
      <c r="AA8" s="220"/>
      <c r="AB8" s="211"/>
      <c r="AC8" s="212"/>
      <c r="AD8" s="212"/>
      <c r="AE8" s="213"/>
      <c r="AF8" s="308"/>
      <c r="AG8" s="308"/>
      <c r="AH8" s="218"/>
      <c r="AI8" s="219"/>
      <c r="AJ8" s="220"/>
      <c r="AK8" s="218"/>
      <c r="AL8" s="219"/>
      <c r="AM8" s="219"/>
      <c r="AN8" s="219"/>
      <c r="AO8" s="219"/>
      <c r="AP8" s="219"/>
      <c r="AQ8" s="219"/>
      <c r="AR8" s="220"/>
      <c r="AS8" s="211"/>
      <c r="AT8" s="212"/>
      <c r="AU8" s="212"/>
      <c r="AV8" s="213"/>
      <c r="AW8" s="214"/>
      <c r="AX8" s="215"/>
      <c r="AY8" s="217"/>
    </row>
    <row r="11" spans="6:9" ht="22.5" customHeight="1">
      <c r="F11" s="309" t="s">
        <v>3</v>
      </c>
      <c r="G11" s="309"/>
      <c r="H11" s="309"/>
      <c r="I11" s="309"/>
    </row>
    <row r="12" spans="2:47" ht="22.5" customHeight="1">
      <c r="B12" s="225" t="s">
        <v>306</v>
      </c>
      <c r="C12" s="311" t="s">
        <v>307</v>
      </c>
      <c r="D12" s="312"/>
      <c r="E12" s="226" t="s">
        <v>308</v>
      </c>
      <c r="F12" s="226" t="s">
        <v>8</v>
      </c>
      <c r="G12" s="170" t="s">
        <v>18</v>
      </c>
      <c r="H12" s="153"/>
      <c r="I12" s="154"/>
      <c r="J12" s="313"/>
      <c r="K12" s="227" t="s">
        <v>0</v>
      </c>
      <c r="L12" s="227"/>
      <c r="M12" s="227" t="s">
        <v>217</v>
      </c>
      <c r="N12" s="227"/>
      <c r="O12" s="227" t="s">
        <v>218</v>
      </c>
      <c r="P12" s="227"/>
      <c r="Q12" s="227" t="s">
        <v>212</v>
      </c>
      <c r="R12" s="227"/>
      <c r="S12" s="143" t="s">
        <v>1</v>
      </c>
      <c r="T12" s="143" t="s">
        <v>2</v>
      </c>
      <c r="U12" s="314" t="s">
        <v>309</v>
      </c>
      <c r="V12" s="315"/>
      <c r="W12" s="316"/>
      <c r="X12" s="226" t="s">
        <v>310</v>
      </c>
      <c r="Y12" s="226"/>
      <c r="Z12" s="226"/>
      <c r="AA12" s="226" t="s">
        <v>311</v>
      </c>
      <c r="AB12" s="226"/>
      <c r="AC12" s="226"/>
      <c r="AD12" s="226" t="s">
        <v>312</v>
      </c>
      <c r="AE12" s="226"/>
      <c r="AF12" s="226"/>
      <c r="AG12" s="226" t="s">
        <v>313</v>
      </c>
      <c r="AH12" s="226"/>
      <c r="AI12" s="226"/>
      <c r="AJ12" s="226" t="s">
        <v>314</v>
      </c>
      <c r="AK12" s="226"/>
      <c r="AL12" s="226"/>
      <c r="AM12" s="226" t="s">
        <v>315</v>
      </c>
      <c r="AN12" s="226"/>
      <c r="AO12" s="226"/>
      <c r="AP12" s="226" t="s">
        <v>316</v>
      </c>
      <c r="AQ12" s="226"/>
      <c r="AR12" s="226"/>
      <c r="AS12" s="226" t="s">
        <v>317</v>
      </c>
      <c r="AT12" s="226"/>
      <c r="AU12" s="226"/>
    </row>
    <row r="13" spans="1:47" ht="41.25" customHeight="1">
      <c r="A13" s="229" t="s">
        <v>265</v>
      </c>
      <c r="B13" s="230"/>
      <c r="C13" s="317"/>
      <c r="D13" s="312" t="s">
        <v>9</v>
      </c>
      <c r="E13" s="226"/>
      <c r="F13" s="226"/>
      <c r="G13" s="231" t="s">
        <v>318</v>
      </c>
      <c r="H13" s="231" t="s">
        <v>5</v>
      </c>
      <c r="I13" s="231" t="s">
        <v>6</v>
      </c>
      <c r="J13" s="231" t="s">
        <v>7</v>
      </c>
      <c r="K13" s="141" t="s">
        <v>191</v>
      </c>
      <c r="L13" s="141" t="s">
        <v>192</v>
      </c>
      <c r="M13" s="318" t="s">
        <v>221</v>
      </c>
      <c r="N13" s="319" t="s">
        <v>222</v>
      </c>
      <c r="O13" s="141" t="s">
        <v>223</v>
      </c>
      <c r="P13" s="141" t="s">
        <v>224</v>
      </c>
      <c r="Q13" s="15" t="s">
        <v>219</v>
      </c>
      <c r="R13" s="141" t="s">
        <v>224</v>
      </c>
      <c r="S13" s="143"/>
      <c r="T13" s="143"/>
      <c r="U13" s="141" t="s">
        <v>319</v>
      </c>
      <c r="V13" s="141" t="s">
        <v>320</v>
      </c>
      <c r="W13" s="141" t="s">
        <v>321</v>
      </c>
      <c r="X13" s="141" t="s">
        <v>319</v>
      </c>
      <c r="Y13" s="141" t="s">
        <v>320</v>
      </c>
      <c r="Z13" s="141" t="s">
        <v>321</v>
      </c>
      <c r="AA13" s="141" t="s">
        <v>319</v>
      </c>
      <c r="AB13" s="141" t="s">
        <v>320</v>
      </c>
      <c r="AC13" s="141" t="s">
        <v>321</v>
      </c>
      <c r="AD13" s="141" t="s">
        <v>319</v>
      </c>
      <c r="AE13" s="141" t="s">
        <v>320</v>
      </c>
      <c r="AF13" s="141" t="s">
        <v>321</v>
      </c>
      <c r="AG13" s="141" t="s">
        <v>319</v>
      </c>
      <c r="AH13" s="141" t="s">
        <v>320</v>
      </c>
      <c r="AI13" s="141" t="s">
        <v>321</v>
      </c>
      <c r="AJ13" s="141" t="s">
        <v>319</v>
      </c>
      <c r="AK13" s="141" t="s">
        <v>320</v>
      </c>
      <c r="AL13" s="141" t="s">
        <v>321</v>
      </c>
      <c r="AM13" s="141" t="s">
        <v>319</v>
      </c>
      <c r="AN13" s="141" t="s">
        <v>320</v>
      </c>
      <c r="AO13" s="141" t="s">
        <v>321</v>
      </c>
      <c r="AP13" s="141" t="s">
        <v>319</v>
      </c>
      <c r="AQ13" s="141" t="s">
        <v>320</v>
      </c>
      <c r="AR13" s="141" t="s">
        <v>321</v>
      </c>
      <c r="AS13" s="141" t="s">
        <v>319</v>
      </c>
      <c r="AT13" s="141" t="s">
        <v>320</v>
      </c>
      <c r="AU13" s="141" t="s">
        <v>321</v>
      </c>
    </row>
    <row r="14" spans="1:55" s="222" customFormat="1" ht="220.5" outlineLevel="2">
      <c r="A14" s="320" t="s">
        <v>269</v>
      </c>
      <c r="B14" s="320" t="s">
        <v>270</v>
      </c>
      <c r="C14" s="321">
        <v>878</v>
      </c>
      <c r="D14" s="322" t="s">
        <v>25</v>
      </c>
      <c r="E14" s="321"/>
      <c r="F14" s="323" t="s">
        <v>65</v>
      </c>
      <c r="G14" s="324"/>
      <c r="H14" s="325" t="s">
        <v>23</v>
      </c>
      <c r="I14" s="324"/>
      <c r="J14" s="326" t="s">
        <v>322</v>
      </c>
      <c r="K14" s="327">
        <v>0.3</v>
      </c>
      <c r="L14" s="328">
        <v>0.2</v>
      </c>
      <c r="M14" s="329">
        <v>132960000</v>
      </c>
      <c r="N14" s="330">
        <v>132960000</v>
      </c>
      <c r="O14" s="330"/>
      <c r="P14" s="330"/>
      <c r="Q14" s="331">
        <v>0</v>
      </c>
      <c r="R14" s="330"/>
      <c r="S14" s="332" t="s">
        <v>323</v>
      </c>
      <c r="T14" s="332" t="s">
        <v>279</v>
      </c>
      <c r="U14" s="330">
        <f aca="true" t="shared" si="0" ref="U14:V16">+N14</f>
        <v>132960000</v>
      </c>
      <c r="V14" s="330">
        <f t="shared" si="0"/>
        <v>0</v>
      </c>
      <c r="W14" s="333">
        <f>IF(U14=0,"",V14/U14)</f>
        <v>0</v>
      </c>
      <c r="X14" s="334"/>
      <c r="Y14" s="334"/>
      <c r="Z14" s="333">
        <f>IF(X14=0,"",Y14/X14)</f>
      </c>
      <c r="AA14" s="334"/>
      <c r="AB14" s="334"/>
      <c r="AC14" s="333">
        <f>IF(AA14=0,"",AB14/AA14)</f>
      </c>
      <c r="AD14" s="334"/>
      <c r="AE14" s="334"/>
      <c r="AF14" s="333">
        <f>IF(AD14=0,"",AE14/AD14)</f>
      </c>
      <c r="AG14" s="334"/>
      <c r="AH14" s="334"/>
      <c r="AI14" s="333">
        <f>IF(AG14=0,"",AH14/AG14)</f>
      </c>
      <c r="AJ14" s="334"/>
      <c r="AK14" s="334"/>
      <c r="AL14" s="333">
        <f>IF(AJ14=0,"",AK14/AJ14)</f>
      </c>
      <c r="AM14" s="334"/>
      <c r="AN14" s="334"/>
      <c r="AO14" s="333">
        <f>IF(AM14=0,"",AN14/AM14)</f>
      </c>
      <c r="AP14" s="334"/>
      <c r="AQ14" s="334"/>
      <c r="AR14" s="333">
        <f>IF(AP14=0,"",AQ14/AP14)</f>
      </c>
      <c r="AS14" s="334"/>
      <c r="AT14" s="334"/>
      <c r="AU14" s="333">
        <f>IF(AS14=0,"",AT14/AS14)</f>
      </c>
      <c r="AV14" s="335">
        <f>+N14-O14</f>
        <v>132960000</v>
      </c>
      <c r="AW14" s="335">
        <f>+O14-P14</f>
        <v>0</v>
      </c>
      <c r="AX14" s="335">
        <f>+Q14-R14</f>
        <v>0</v>
      </c>
      <c r="AY14" s="336"/>
      <c r="AZ14" s="335"/>
      <c r="BA14" s="335"/>
      <c r="BB14" s="337"/>
      <c r="BC14" s="335"/>
    </row>
    <row r="15" spans="1:55" s="222" customFormat="1" ht="220.5" outlineLevel="2">
      <c r="A15" s="320"/>
      <c r="B15" s="320" t="s">
        <v>270</v>
      </c>
      <c r="C15" s="321">
        <v>878</v>
      </c>
      <c r="D15" s="322" t="s">
        <v>25</v>
      </c>
      <c r="E15" s="321"/>
      <c r="F15" s="323" t="s">
        <v>67</v>
      </c>
      <c r="G15" s="324"/>
      <c r="H15" s="325" t="s">
        <v>23</v>
      </c>
      <c r="I15" s="324"/>
      <c r="J15" s="338" t="s">
        <v>324</v>
      </c>
      <c r="K15" s="327">
        <v>0.2</v>
      </c>
      <c r="L15" s="328">
        <v>0.2</v>
      </c>
      <c r="M15" s="329">
        <v>191816000</v>
      </c>
      <c r="N15" s="330">
        <v>191816000</v>
      </c>
      <c r="O15" s="330">
        <v>101286760</v>
      </c>
      <c r="P15" s="330">
        <v>19233685</v>
      </c>
      <c r="Q15" s="331">
        <v>16743000</v>
      </c>
      <c r="R15" s="339">
        <f>5301000+2055000+2055000+5301000+1413600</f>
        <v>16125600</v>
      </c>
      <c r="S15" s="332" t="s">
        <v>325</v>
      </c>
      <c r="T15" s="332"/>
      <c r="U15" s="330">
        <f t="shared" si="0"/>
        <v>191816000</v>
      </c>
      <c r="V15" s="330">
        <f t="shared" si="0"/>
        <v>101286760</v>
      </c>
      <c r="W15" s="333"/>
      <c r="X15" s="334"/>
      <c r="Y15" s="334"/>
      <c r="Z15" s="333"/>
      <c r="AA15" s="334"/>
      <c r="AB15" s="334"/>
      <c r="AC15" s="333"/>
      <c r="AD15" s="334"/>
      <c r="AE15" s="334"/>
      <c r="AF15" s="333"/>
      <c r="AG15" s="334"/>
      <c r="AH15" s="334"/>
      <c r="AI15" s="333"/>
      <c r="AJ15" s="334"/>
      <c r="AK15" s="334"/>
      <c r="AL15" s="333"/>
      <c r="AM15" s="334"/>
      <c r="AN15" s="334"/>
      <c r="AO15" s="333"/>
      <c r="AP15" s="334"/>
      <c r="AQ15" s="334"/>
      <c r="AR15" s="333"/>
      <c r="AS15" s="334"/>
      <c r="AT15" s="334"/>
      <c r="AU15" s="333"/>
      <c r="AV15" s="335">
        <f aca="true" t="shared" si="1" ref="AV15:AW21">+N15-O15</f>
        <v>90529240</v>
      </c>
      <c r="AW15" s="335">
        <f t="shared" si="1"/>
        <v>82053075</v>
      </c>
      <c r="AX15" s="335">
        <f aca="true" t="shared" si="2" ref="AX15:AX21">+Q15-R15</f>
        <v>617400</v>
      </c>
      <c r="AY15" s="336"/>
      <c r="AZ15" s="335"/>
      <c r="BA15" s="335"/>
      <c r="BB15" s="337"/>
      <c r="BC15" s="335"/>
    </row>
    <row r="16" spans="1:55" s="222" customFormat="1" ht="220.5" outlineLevel="2">
      <c r="A16" s="320"/>
      <c r="B16" s="320" t="s">
        <v>270</v>
      </c>
      <c r="C16" s="321">
        <v>878</v>
      </c>
      <c r="D16" s="322" t="s">
        <v>25</v>
      </c>
      <c r="E16" s="321"/>
      <c r="F16" s="323" t="s">
        <v>69</v>
      </c>
      <c r="G16" s="324"/>
      <c r="H16" s="325" t="s">
        <v>23</v>
      </c>
      <c r="I16" s="324"/>
      <c r="J16" s="338" t="s">
        <v>326</v>
      </c>
      <c r="K16" s="327">
        <v>0.3</v>
      </c>
      <c r="L16" s="328">
        <v>0.22</v>
      </c>
      <c r="M16" s="329">
        <v>66480000</v>
      </c>
      <c r="N16" s="330">
        <v>66480000</v>
      </c>
      <c r="O16" s="330">
        <v>66299067</v>
      </c>
      <c r="P16" s="340">
        <v>22038133</v>
      </c>
      <c r="Q16" s="331">
        <v>6438600</v>
      </c>
      <c r="R16" s="330">
        <f>3942000+109700+2365200</f>
        <v>6416900</v>
      </c>
      <c r="S16" s="332" t="s">
        <v>327</v>
      </c>
      <c r="T16" s="341"/>
      <c r="U16" s="330">
        <f t="shared" si="0"/>
        <v>66480000</v>
      </c>
      <c r="V16" s="330">
        <f t="shared" si="0"/>
        <v>66299067</v>
      </c>
      <c r="W16" s="333"/>
      <c r="X16" s="334"/>
      <c r="Y16" s="334"/>
      <c r="Z16" s="333"/>
      <c r="AA16" s="334"/>
      <c r="AB16" s="334"/>
      <c r="AC16" s="333"/>
      <c r="AD16" s="334"/>
      <c r="AE16" s="334"/>
      <c r="AF16" s="333"/>
      <c r="AG16" s="334"/>
      <c r="AH16" s="334"/>
      <c r="AI16" s="333"/>
      <c r="AJ16" s="334"/>
      <c r="AK16" s="334"/>
      <c r="AL16" s="333"/>
      <c r="AM16" s="334"/>
      <c r="AN16" s="334"/>
      <c r="AO16" s="333"/>
      <c r="AP16" s="334"/>
      <c r="AQ16" s="334"/>
      <c r="AR16" s="333"/>
      <c r="AS16" s="334"/>
      <c r="AT16" s="334"/>
      <c r="AU16" s="333"/>
      <c r="AV16" s="335">
        <f t="shared" si="1"/>
        <v>180933</v>
      </c>
      <c r="AW16" s="335">
        <f t="shared" si="1"/>
        <v>44260934</v>
      </c>
      <c r="AX16" s="335">
        <f t="shared" si="2"/>
        <v>21700</v>
      </c>
      <c r="AY16" s="336"/>
      <c r="AZ16" s="335"/>
      <c r="BA16" s="335"/>
      <c r="BB16" s="337"/>
      <c r="BC16" s="335"/>
    </row>
    <row r="17" spans="1:55" s="350" customFormat="1" ht="22.5" customHeight="1" outlineLevel="1">
      <c r="A17" s="342" t="s">
        <v>328</v>
      </c>
      <c r="B17" s="343"/>
      <c r="C17" s="344"/>
      <c r="D17" s="344"/>
      <c r="E17" s="344"/>
      <c r="F17" s="345"/>
      <c r="G17" s="345"/>
      <c r="H17" s="345"/>
      <c r="I17" s="345"/>
      <c r="J17" s="344"/>
      <c r="K17" s="344"/>
      <c r="L17" s="344"/>
      <c r="M17" s="346">
        <f aca="true" t="shared" si="3" ref="M17:R17">+M14+M15+M16</f>
        <v>391256000</v>
      </c>
      <c r="N17" s="346">
        <f t="shared" si="3"/>
        <v>391256000</v>
      </c>
      <c r="O17" s="346">
        <f t="shared" si="3"/>
        <v>167585827</v>
      </c>
      <c r="P17" s="346">
        <f t="shared" si="3"/>
        <v>41271818</v>
      </c>
      <c r="Q17" s="346">
        <f t="shared" si="3"/>
        <v>23181600</v>
      </c>
      <c r="R17" s="346">
        <f t="shared" si="3"/>
        <v>22542500</v>
      </c>
      <c r="S17" s="345"/>
      <c r="T17" s="347"/>
      <c r="U17" s="348">
        <f>+U14+U15+U16</f>
        <v>391256000</v>
      </c>
      <c r="V17" s="348">
        <f>+V14+V15+V16</f>
        <v>167585827</v>
      </c>
      <c r="W17" s="349"/>
      <c r="X17" s="344"/>
      <c r="Y17" s="344"/>
      <c r="Z17" s="349"/>
      <c r="AA17" s="344"/>
      <c r="AB17" s="344"/>
      <c r="AC17" s="349"/>
      <c r="AD17" s="344"/>
      <c r="AE17" s="344"/>
      <c r="AF17" s="349"/>
      <c r="AG17" s="344"/>
      <c r="AH17" s="344"/>
      <c r="AI17" s="349"/>
      <c r="AJ17" s="344"/>
      <c r="AK17" s="344"/>
      <c r="AL17" s="349"/>
      <c r="AM17" s="344"/>
      <c r="AN17" s="344"/>
      <c r="AO17" s="349"/>
      <c r="AP17" s="344"/>
      <c r="AQ17" s="344"/>
      <c r="AR17" s="349"/>
      <c r="AS17" s="344"/>
      <c r="AT17" s="344"/>
      <c r="AU17" s="349"/>
      <c r="AV17" s="335">
        <f t="shared" si="1"/>
        <v>223670173</v>
      </c>
      <c r="AW17" s="335">
        <f t="shared" si="1"/>
        <v>126314009</v>
      </c>
      <c r="AX17" s="335">
        <f t="shared" si="2"/>
        <v>639100</v>
      </c>
      <c r="AY17" s="336"/>
      <c r="AZ17" s="335"/>
      <c r="BA17" s="335"/>
      <c r="BB17" s="337"/>
      <c r="BC17" s="335"/>
    </row>
    <row r="18" spans="1:55" s="222" customFormat="1" ht="94.5" outlineLevel="2">
      <c r="A18" s="320" t="s">
        <v>296</v>
      </c>
      <c r="B18" s="320" t="s">
        <v>297</v>
      </c>
      <c r="C18" s="321">
        <v>878</v>
      </c>
      <c r="D18" s="351" t="s">
        <v>38</v>
      </c>
      <c r="E18" s="321"/>
      <c r="F18" s="352" t="s">
        <v>71</v>
      </c>
      <c r="G18" s="324"/>
      <c r="H18" s="325" t="s">
        <v>23</v>
      </c>
      <c r="I18" s="324"/>
      <c r="J18" s="326" t="s">
        <v>329</v>
      </c>
      <c r="K18" s="327">
        <v>0.3</v>
      </c>
      <c r="L18" s="328">
        <v>0.1</v>
      </c>
      <c r="M18" s="353">
        <v>0</v>
      </c>
      <c r="N18" s="330"/>
      <c r="O18" s="330"/>
      <c r="P18" s="330"/>
      <c r="Q18" s="331">
        <v>0</v>
      </c>
      <c r="R18" s="330"/>
      <c r="S18" s="332" t="s">
        <v>300</v>
      </c>
      <c r="U18" s="330">
        <f>+N18</f>
        <v>0</v>
      </c>
      <c r="V18" s="330">
        <f>+O18</f>
        <v>0</v>
      </c>
      <c r="W18" s="333">
        <f>IF(U18=0,"",V18/U18)</f>
      </c>
      <c r="X18" s="334"/>
      <c r="Y18" s="334"/>
      <c r="Z18" s="333">
        <f>IF(X18=0,"",Y18/X18)</f>
      </c>
      <c r="AA18" s="334"/>
      <c r="AB18" s="334"/>
      <c r="AC18" s="333">
        <f>IF(AA18=0,"",AB18/AA18)</f>
      </c>
      <c r="AD18" s="334"/>
      <c r="AE18" s="334"/>
      <c r="AF18" s="333">
        <f>IF(AD18=0,"",AE18/AD18)</f>
      </c>
      <c r="AG18" s="334"/>
      <c r="AH18" s="334"/>
      <c r="AI18" s="333">
        <f>IF(AG18=0,"",AH18/AG18)</f>
      </c>
      <c r="AJ18" s="334"/>
      <c r="AK18" s="334"/>
      <c r="AL18" s="333">
        <f>IF(AJ18=0,"",AK18/AJ18)</f>
      </c>
      <c r="AM18" s="334"/>
      <c r="AN18" s="334"/>
      <c r="AO18" s="333">
        <f>IF(AM18=0,"",AN18/AM18)</f>
      </c>
      <c r="AP18" s="334"/>
      <c r="AQ18" s="334"/>
      <c r="AR18" s="333">
        <f>IF(AP18=0,"",AQ18/AP18)</f>
      </c>
      <c r="AS18" s="334"/>
      <c r="AT18" s="334"/>
      <c r="AU18" s="333">
        <f>IF(AS18=0,"",AT18/AS18)</f>
      </c>
      <c r="AV18" s="335">
        <f t="shared" si="1"/>
        <v>0</v>
      </c>
      <c r="AW18" s="335">
        <f t="shared" si="1"/>
        <v>0</v>
      </c>
      <c r="AX18" s="335">
        <f t="shared" si="2"/>
        <v>0</v>
      </c>
      <c r="AY18" s="336"/>
      <c r="AZ18" s="335"/>
      <c r="BA18" s="335"/>
      <c r="BB18" s="337"/>
      <c r="BC18" s="335"/>
    </row>
    <row r="19" spans="1:55" s="222" customFormat="1" ht="110.25" outlineLevel="1">
      <c r="A19" s="354" t="s">
        <v>330</v>
      </c>
      <c r="B19" s="320" t="s">
        <v>297</v>
      </c>
      <c r="C19" s="321">
        <v>878</v>
      </c>
      <c r="D19" s="351" t="s">
        <v>38</v>
      </c>
      <c r="E19" s="321"/>
      <c r="F19" s="355" t="s">
        <v>73</v>
      </c>
      <c r="G19" s="324"/>
      <c r="H19" s="325" t="s">
        <v>23</v>
      </c>
      <c r="I19" s="324"/>
      <c r="J19" s="326" t="s">
        <v>331</v>
      </c>
      <c r="K19" s="327">
        <v>0.3</v>
      </c>
      <c r="L19" s="328">
        <v>0.2</v>
      </c>
      <c r="M19" s="353">
        <v>0</v>
      </c>
      <c r="N19" s="356"/>
      <c r="O19" s="356"/>
      <c r="P19" s="357"/>
      <c r="Q19" s="331">
        <v>0</v>
      </c>
      <c r="R19" s="356"/>
      <c r="S19" s="358" t="s">
        <v>332</v>
      </c>
      <c r="T19" s="332"/>
      <c r="U19" s="330">
        <f>+N19</f>
        <v>0</v>
      </c>
      <c r="V19" s="330">
        <f>+O19</f>
        <v>0</v>
      </c>
      <c r="W19" s="333"/>
      <c r="X19" s="321"/>
      <c r="Y19" s="321"/>
      <c r="Z19" s="333"/>
      <c r="AA19" s="321"/>
      <c r="AB19" s="321"/>
      <c r="AC19" s="333"/>
      <c r="AD19" s="321"/>
      <c r="AE19" s="321"/>
      <c r="AF19" s="333"/>
      <c r="AG19" s="321"/>
      <c r="AH19" s="321"/>
      <c r="AI19" s="333"/>
      <c r="AJ19" s="321"/>
      <c r="AK19" s="321"/>
      <c r="AL19" s="333"/>
      <c r="AM19" s="321"/>
      <c r="AN19" s="321"/>
      <c r="AO19" s="333"/>
      <c r="AP19" s="321"/>
      <c r="AQ19" s="321"/>
      <c r="AR19" s="333"/>
      <c r="AS19" s="321"/>
      <c r="AT19" s="321"/>
      <c r="AU19" s="333"/>
      <c r="AV19" s="335">
        <f t="shared" si="1"/>
        <v>0</v>
      </c>
      <c r="AW19" s="335">
        <f t="shared" si="1"/>
        <v>0</v>
      </c>
      <c r="AX19" s="335">
        <f t="shared" si="2"/>
        <v>0</v>
      </c>
      <c r="AY19" s="336"/>
      <c r="AZ19" s="335"/>
      <c r="BA19" s="335"/>
      <c r="BB19" s="337"/>
      <c r="BC19" s="335"/>
    </row>
    <row r="20" spans="1:55" s="350" customFormat="1" ht="22.5" customHeight="1" outlineLevel="1">
      <c r="A20" s="342" t="s">
        <v>333</v>
      </c>
      <c r="B20" s="343"/>
      <c r="C20" s="344"/>
      <c r="D20" s="344"/>
      <c r="E20" s="344"/>
      <c r="F20" s="345"/>
      <c r="G20" s="345"/>
      <c r="H20" s="345"/>
      <c r="I20" s="345"/>
      <c r="J20" s="344"/>
      <c r="K20" s="344"/>
      <c r="L20" s="344"/>
      <c r="M20" s="346">
        <f aca="true" t="shared" si="4" ref="M20:R20">+M18+M19</f>
        <v>0</v>
      </c>
      <c r="N20" s="346">
        <f t="shared" si="4"/>
        <v>0</v>
      </c>
      <c r="O20" s="346">
        <f t="shared" si="4"/>
        <v>0</v>
      </c>
      <c r="P20" s="346">
        <f t="shared" si="4"/>
        <v>0</v>
      </c>
      <c r="Q20" s="346">
        <f t="shared" si="4"/>
        <v>0</v>
      </c>
      <c r="R20" s="346">
        <f t="shared" si="4"/>
        <v>0</v>
      </c>
      <c r="S20" s="345"/>
      <c r="T20" s="347"/>
      <c r="U20" s="346">
        <f>+U18+U19</f>
        <v>0</v>
      </c>
      <c r="V20" s="346">
        <f>+V18+V19</f>
        <v>0</v>
      </c>
      <c r="W20" s="349"/>
      <c r="X20" s="344"/>
      <c r="Y20" s="344"/>
      <c r="Z20" s="349"/>
      <c r="AA20" s="344"/>
      <c r="AB20" s="344"/>
      <c r="AC20" s="349"/>
      <c r="AD20" s="344"/>
      <c r="AE20" s="344"/>
      <c r="AF20" s="349"/>
      <c r="AG20" s="344"/>
      <c r="AH20" s="344"/>
      <c r="AI20" s="349"/>
      <c r="AJ20" s="344"/>
      <c r="AK20" s="344"/>
      <c r="AL20" s="349"/>
      <c r="AM20" s="344"/>
      <c r="AN20" s="344"/>
      <c r="AO20" s="349"/>
      <c r="AP20" s="344"/>
      <c r="AQ20" s="344"/>
      <c r="AR20" s="349"/>
      <c r="AS20" s="344"/>
      <c r="AT20" s="344"/>
      <c r="AU20" s="349"/>
      <c r="AV20" s="335">
        <f t="shared" si="1"/>
        <v>0</v>
      </c>
      <c r="AW20" s="335">
        <f t="shared" si="1"/>
        <v>0</v>
      </c>
      <c r="AX20" s="335">
        <f t="shared" si="2"/>
        <v>0</v>
      </c>
      <c r="AY20" s="336"/>
      <c r="AZ20" s="335"/>
      <c r="BA20" s="335"/>
      <c r="BB20" s="337"/>
      <c r="BC20" s="335"/>
    </row>
    <row r="21" spans="1:55" s="366" customFormat="1" ht="22.5" customHeight="1">
      <c r="A21" s="359" t="s">
        <v>334</v>
      </c>
      <c r="B21" s="359"/>
      <c r="C21" s="360"/>
      <c r="D21" s="360"/>
      <c r="E21" s="360"/>
      <c r="F21" s="361"/>
      <c r="G21" s="361"/>
      <c r="H21" s="361"/>
      <c r="I21" s="361"/>
      <c r="J21" s="360"/>
      <c r="K21" s="362"/>
      <c r="L21" s="363"/>
      <c r="M21" s="364">
        <f aca="true" t="shared" si="5" ref="M21:R21">+M17+M20</f>
        <v>391256000</v>
      </c>
      <c r="N21" s="364">
        <f t="shared" si="5"/>
        <v>391256000</v>
      </c>
      <c r="O21" s="364">
        <f t="shared" si="5"/>
        <v>167585827</v>
      </c>
      <c r="P21" s="364">
        <f t="shared" si="5"/>
        <v>41271818</v>
      </c>
      <c r="Q21" s="364">
        <f t="shared" si="5"/>
        <v>23181600</v>
      </c>
      <c r="R21" s="364">
        <f t="shared" si="5"/>
        <v>22542500</v>
      </c>
      <c r="S21" s="364">
        <f>SUBTOTAL(9,S14:S20)</f>
        <v>0</v>
      </c>
      <c r="T21" s="364">
        <f>SUBTOTAL(9,T14:T20)</f>
        <v>0</v>
      </c>
      <c r="U21" s="364">
        <f>+U17+U20</f>
        <v>391256000</v>
      </c>
      <c r="V21" s="364">
        <f>+V17+V20</f>
        <v>167585827</v>
      </c>
      <c r="W21" s="365"/>
      <c r="X21" s="364">
        <f>SUBTOTAL(9,X14:X20)</f>
        <v>0</v>
      </c>
      <c r="Y21" s="364">
        <f>SUBTOTAL(9,Y14:Y20)</f>
        <v>0</v>
      </c>
      <c r="Z21" s="364"/>
      <c r="AA21" s="364">
        <f>SUBTOTAL(9,AA14:AA20)</f>
        <v>0</v>
      </c>
      <c r="AB21" s="364">
        <f>SUBTOTAL(9,AB14:AB20)</f>
        <v>0</v>
      </c>
      <c r="AC21" s="364"/>
      <c r="AD21" s="364">
        <f>SUBTOTAL(9,AD14:AD20)</f>
        <v>0</v>
      </c>
      <c r="AE21" s="364">
        <f>SUBTOTAL(9,AE14:AE20)</f>
        <v>0</v>
      </c>
      <c r="AF21" s="364"/>
      <c r="AG21" s="364">
        <f>SUBTOTAL(9,AG14:AG20)</f>
        <v>0</v>
      </c>
      <c r="AH21" s="364">
        <f>SUBTOTAL(9,AH14:AH20)</f>
        <v>0</v>
      </c>
      <c r="AI21" s="364"/>
      <c r="AJ21" s="364">
        <f>SUBTOTAL(9,AJ14:AJ20)</f>
        <v>0</v>
      </c>
      <c r="AK21" s="364">
        <f>SUBTOTAL(9,AK14:AK20)</f>
        <v>0</v>
      </c>
      <c r="AL21" s="364"/>
      <c r="AM21" s="364">
        <f>SUBTOTAL(9,AM14:AM20)</f>
        <v>0</v>
      </c>
      <c r="AN21" s="364">
        <f>SUBTOTAL(9,AN14:AN20)</f>
        <v>0</v>
      </c>
      <c r="AO21" s="364"/>
      <c r="AP21" s="364">
        <f>SUBTOTAL(9,AP14:AP20)</f>
        <v>0</v>
      </c>
      <c r="AQ21" s="364">
        <f>SUBTOTAL(9,AQ14:AQ20)</f>
        <v>0</v>
      </c>
      <c r="AR21" s="364"/>
      <c r="AS21" s="364">
        <f>SUBTOTAL(9,AS14:AS20)</f>
        <v>0</v>
      </c>
      <c r="AT21" s="364">
        <f>SUBTOTAL(9,AT14:AT20)</f>
        <v>0</v>
      </c>
      <c r="AU21" s="364"/>
      <c r="AV21" s="335">
        <f t="shared" si="1"/>
        <v>223670173</v>
      </c>
      <c r="AW21" s="335">
        <f t="shared" si="1"/>
        <v>126314009</v>
      </c>
      <c r="AX21" s="335">
        <f t="shared" si="2"/>
        <v>639100</v>
      </c>
      <c r="AY21" s="336"/>
      <c r="AZ21" s="335"/>
      <c r="BA21" s="335"/>
      <c r="BB21" s="337"/>
      <c r="BC21" s="335"/>
    </row>
    <row r="22" spans="13:22" ht="22.5" customHeight="1">
      <c r="M22" s="304"/>
      <c r="N22" s="304"/>
      <c r="O22" s="304"/>
      <c r="P22" s="304"/>
      <c r="Q22" s="304"/>
      <c r="R22" s="304"/>
      <c r="U22" s="337"/>
      <c r="V22" s="337"/>
    </row>
    <row r="23" spans="13:22" ht="22.5" customHeight="1">
      <c r="M23" s="304"/>
      <c r="N23" s="367"/>
      <c r="O23" s="304"/>
      <c r="P23" s="304"/>
      <c r="Q23" s="304"/>
      <c r="R23" s="367"/>
      <c r="U23" s="337"/>
      <c r="V23" s="337"/>
    </row>
    <row r="24" spans="14:22" ht="22.5" customHeight="1">
      <c r="N24" s="368"/>
      <c r="R24" s="369"/>
      <c r="U24" s="370"/>
      <c r="V24" s="370"/>
    </row>
    <row r="25" spans="14:15" ht="22.5" customHeight="1">
      <c r="N25" s="371"/>
      <c r="O25" s="369"/>
    </row>
    <row r="27" ht="22.5" customHeight="1">
      <c r="N27" s="369"/>
    </row>
    <row r="28" ht="22.5" customHeight="1">
      <c r="N28" s="369"/>
    </row>
    <row r="29" spans="14:15" ht="22.5" customHeight="1">
      <c r="N29" s="369"/>
      <c r="O29" s="304"/>
    </row>
    <row r="30" spans="14:15" ht="22.5" customHeight="1">
      <c r="N30" s="371"/>
      <c r="O30" s="370"/>
    </row>
    <row r="31" ht="22.5" customHeight="1">
      <c r="N31" s="371"/>
    </row>
    <row r="32" ht="22.5" customHeight="1">
      <c r="N32" s="369"/>
    </row>
    <row r="33" ht="22.5" customHeight="1">
      <c r="N33" s="369"/>
    </row>
  </sheetData>
  <sheetProtection password="C61F" sheet="1"/>
  <autoFilter ref="A13:AU20"/>
  <mergeCells count="31">
    <mergeCell ref="AM12:AO12"/>
    <mergeCell ref="AP12:AR12"/>
    <mergeCell ref="AS12:AU12"/>
    <mergeCell ref="U12:W12"/>
    <mergeCell ref="X12:Z12"/>
    <mergeCell ref="AA12:AC12"/>
    <mergeCell ref="AD12:AF12"/>
    <mergeCell ref="AG12:AI12"/>
    <mergeCell ref="AJ12:AL12"/>
    <mergeCell ref="K12:L12"/>
    <mergeCell ref="M12:N12"/>
    <mergeCell ref="O12:P12"/>
    <mergeCell ref="Q12:R12"/>
    <mergeCell ref="S12:S13"/>
    <mergeCell ref="T12:T13"/>
    <mergeCell ref="AB1:AE8"/>
    <mergeCell ref="AH1:AJ8"/>
    <mergeCell ref="AK1:AR8"/>
    <mergeCell ref="AS1:AV8"/>
    <mergeCell ref="AW1:AY8"/>
    <mergeCell ref="B12:B13"/>
    <mergeCell ref="C12:C13"/>
    <mergeCell ref="E12:E13"/>
    <mergeCell ref="F12:F13"/>
    <mergeCell ref="G12:I12"/>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4">
    <tabColor rgb="FF00B0F0"/>
  </sheetPr>
  <dimension ref="A1:BZ582"/>
  <sheetViews>
    <sheetView showGridLines="0" zoomScale="85" zoomScaleNormal="85" zoomScaleSheetLayoutView="100" zoomScalePageLayoutView="0" workbookViewId="0" topLeftCell="H11">
      <pane xSplit="1" topLeftCell="I1" activePane="topRight" state="frozen"/>
      <selection pane="topLeft" activeCell="W17" sqref="W17:W32"/>
      <selection pane="topRight" activeCell="W17" sqref="W17:W32"/>
    </sheetView>
  </sheetViews>
  <sheetFormatPr defaultColWidth="11.421875" defaultRowHeight="15"/>
  <cols>
    <col min="1" max="1" width="7.28125" style="221" hidden="1" customWidth="1"/>
    <col min="2" max="2" width="10.140625" style="221" hidden="1" customWidth="1"/>
    <col min="3" max="3" width="12.140625" style="221" hidden="1" customWidth="1"/>
    <col min="4" max="4" width="11.57421875" style="221" hidden="1" customWidth="1"/>
    <col min="5" max="5" width="10.57421875" style="221" hidden="1" customWidth="1"/>
    <col min="6" max="6" width="11.421875" style="221" hidden="1" customWidth="1"/>
    <col min="7" max="7" width="8.28125" style="221" hidden="1" customWidth="1"/>
    <col min="8" max="8" width="9.28125" style="222" customWidth="1"/>
    <col min="9" max="9" width="40.7109375" style="222" customWidth="1"/>
    <col min="10" max="10" width="6.28125" style="222" hidden="1" customWidth="1"/>
    <col min="11" max="12" width="5.57421875" style="222" hidden="1" customWidth="1"/>
    <col min="13" max="13" width="7.7109375" style="222" hidden="1" customWidth="1"/>
    <col min="14" max="14" width="16.28125" style="222" hidden="1" customWidth="1"/>
    <col min="15" max="15" width="11.7109375" style="222" hidden="1" customWidth="1"/>
    <col min="16" max="16" width="12.57421875" style="222" hidden="1" customWidth="1"/>
    <col min="17" max="17" width="20.421875" style="221" hidden="1" customWidth="1"/>
    <col min="18" max="18" width="24.28125" style="221" hidden="1" customWidth="1"/>
    <col min="19" max="19" width="21.8515625" style="221" hidden="1" customWidth="1"/>
    <col min="20" max="20" width="19.7109375" style="221" hidden="1" customWidth="1"/>
    <col min="21" max="21" width="18.00390625" style="221" hidden="1" customWidth="1"/>
    <col min="22" max="22" width="17.00390625" style="221" hidden="1" customWidth="1"/>
    <col min="23" max="23" width="90.28125" style="221" customWidth="1"/>
    <col min="24" max="24" width="30.8515625" style="221" customWidth="1"/>
    <col min="25" max="25" width="29.421875" style="221" customWidth="1"/>
    <col min="26" max="26" width="37.421875" style="221" customWidth="1"/>
    <col min="27" max="27" width="50.7109375" style="221" customWidth="1"/>
    <col min="28" max="28" width="35.28125" style="221" customWidth="1"/>
    <col min="29" max="44" width="10.7109375" style="221" customWidth="1"/>
    <col min="45" max="45" width="18.8515625" style="221" customWidth="1"/>
    <col min="46" max="46" width="18.00390625" style="221" customWidth="1"/>
    <col min="47" max="47" width="17.28125" style="221" customWidth="1"/>
    <col min="48" max="48" width="21.8515625" style="224" customWidth="1"/>
    <col min="49" max="49" width="19.00390625" style="221" customWidth="1"/>
    <col min="50" max="50" width="17.7109375" style="221" customWidth="1"/>
    <col min="51" max="51" width="18.421875" style="221" customWidth="1"/>
    <col min="52" max="52" width="21.28125" style="221" customWidth="1"/>
    <col min="53" max="53" width="20.57421875" style="221" customWidth="1"/>
    <col min="54" max="54" width="14.421875" style="221" customWidth="1"/>
    <col min="55" max="55" width="18.00390625" style="221" customWidth="1"/>
    <col min="56" max="57" width="14.00390625" style="221" customWidth="1"/>
    <col min="58" max="60" width="11.421875" style="221" customWidth="1"/>
    <col min="61" max="61" width="22.8515625" style="222" customWidth="1"/>
    <col min="62" max="78" width="11.421875" style="222" customWidth="1"/>
    <col min="79" max="16384" width="11.421875" style="221" customWidth="1"/>
  </cols>
  <sheetData>
    <row r="1" spans="1:48" s="187" customFormat="1" ht="12">
      <c r="A1" s="171"/>
      <c r="B1" s="172"/>
      <c r="C1" s="172"/>
      <c r="D1" s="173"/>
      <c r="E1" s="174" t="s">
        <v>238</v>
      </c>
      <c r="F1" s="175"/>
      <c r="G1" s="175"/>
      <c r="H1" s="175"/>
      <c r="I1" s="175"/>
      <c r="J1" s="175"/>
      <c r="K1" s="175"/>
      <c r="L1" s="175"/>
      <c r="M1" s="175"/>
      <c r="N1" s="176"/>
      <c r="O1" s="177" t="s">
        <v>239</v>
      </c>
      <c r="P1" s="178"/>
      <c r="Q1" s="178"/>
      <c r="R1" s="179"/>
      <c r="S1" s="180"/>
      <c r="T1" s="181"/>
      <c r="U1" s="181"/>
      <c r="V1" s="182"/>
      <c r="W1" s="180"/>
      <c r="X1" s="181"/>
      <c r="Y1" s="183"/>
      <c r="Z1" s="184" t="s">
        <v>240</v>
      </c>
      <c r="AA1" s="185"/>
      <c r="AB1" s="185"/>
      <c r="AC1" s="185"/>
      <c r="AD1" s="185"/>
      <c r="AE1" s="185"/>
      <c r="AF1" s="185"/>
      <c r="AG1" s="185"/>
      <c r="AH1" s="185"/>
      <c r="AI1" s="185"/>
      <c r="AJ1" s="186"/>
      <c r="AK1" s="177" t="s">
        <v>239</v>
      </c>
      <c r="AL1" s="178"/>
      <c r="AM1" s="178"/>
      <c r="AN1" s="179"/>
      <c r="AO1" s="180"/>
      <c r="AP1" s="181"/>
      <c r="AQ1" s="181"/>
      <c r="AR1" s="182"/>
      <c r="AV1" s="188"/>
    </row>
    <row r="2" spans="1:48" s="187" customFormat="1" ht="12">
      <c r="A2" s="189"/>
      <c r="B2" s="190"/>
      <c r="C2" s="190"/>
      <c r="D2" s="191"/>
      <c r="E2" s="192"/>
      <c r="F2" s="193"/>
      <c r="G2" s="193"/>
      <c r="H2" s="193"/>
      <c r="I2" s="193"/>
      <c r="J2" s="193"/>
      <c r="K2" s="193"/>
      <c r="L2" s="193"/>
      <c r="M2" s="193"/>
      <c r="N2" s="194"/>
      <c r="O2" s="195"/>
      <c r="P2" s="196"/>
      <c r="Q2" s="196"/>
      <c r="R2" s="197"/>
      <c r="S2" s="198"/>
      <c r="T2" s="199"/>
      <c r="U2" s="199"/>
      <c r="V2" s="200"/>
      <c r="W2" s="198"/>
      <c r="X2" s="199"/>
      <c r="Y2" s="201"/>
      <c r="Z2" s="202"/>
      <c r="AA2" s="203"/>
      <c r="AB2" s="203"/>
      <c r="AC2" s="203"/>
      <c r="AD2" s="203"/>
      <c r="AE2" s="203"/>
      <c r="AF2" s="203"/>
      <c r="AG2" s="203"/>
      <c r="AH2" s="203"/>
      <c r="AI2" s="203"/>
      <c r="AJ2" s="204"/>
      <c r="AK2" s="195"/>
      <c r="AL2" s="196"/>
      <c r="AM2" s="196"/>
      <c r="AN2" s="197"/>
      <c r="AO2" s="198"/>
      <c r="AP2" s="199"/>
      <c r="AQ2" s="199"/>
      <c r="AR2" s="200"/>
      <c r="AV2" s="188"/>
    </row>
    <row r="3" spans="1:48" s="187" customFormat="1" ht="12">
      <c r="A3" s="189"/>
      <c r="B3" s="190"/>
      <c r="C3" s="190"/>
      <c r="D3" s="191"/>
      <c r="E3" s="192"/>
      <c r="F3" s="193"/>
      <c r="G3" s="193"/>
      <c r="H3" s="193"/>
      <c r="I3" s="193"/>
      <c r="J3" s="193"/>
      <c r="K3" s="193"/>
      <c r="L3" s="193"/>
      <c r="M3" s="193"/>
      <c r="N3" s="194"/>
      <c r="O3" s="195"/>
      <c r="P3" s="196"/>
      <c r="Q3" s="196"/>
      <c r="R3" s="197"/>
      <c r="S3" s="198"/>
      <c r="T3" s="199"/>
      <c r="U3" s="199"/>
      <c r="V3" s="200"/>
      <c r="W3" s="198"/>
      <c r="X3" s="199"/>
      <c r="Y3" s="201"/>
      <c r="Z3" s="202"/>
      <c r="AA3" s="203"/>
      <c r="AB3" s="203"/>
      <c r="AC3" s="203"/>
      <c r="AD3" s="203"/>
      <c r="AE3" s="203"/>
      <c r="AF3" s="203"/>
      <c r="AG3" s="203"/>
      <c r="AH3" s="203"/>
      <c r="AI3" s="203"/>
      <c r="AJ3" s="204"/>
      <c r="AK3" s="195"/>
      <c r="AL3" s="196"/>
      <c r="AM3" s="196"/>
      <c r="AN3" s="197"/>
      <c r="AO3" s="198"/>
      <c r="AP3" s="199"/>
      <c r="AQ3" s="199"/>
      <c r="AR3" s="200"/>
      <c r="AV3" s="188"/>
    </row>
    <row r="4" spans="1:48" s="187" customFormat="1" ht="12">
      <c r="A4" s="189"/>
      <c r="B4" s="190"/>
      <c r="C4" s="190"/>
      <c r="D4" s="191"/>
      <c r="E4" s="192"/>
      <c r="F4" s="193"/>
      <c r="G4" s="193"/>
      <c r="H4" s="193"/>
      <c r="I4" s="193"/>
      <c r="J4" s="193"/>
      <c r="K4" s="193"/>
      <c r="L4" s="193"/>
      <c r="M4" s="193"/>
      <c r="N4" s="194"/>
      <c r="O4" s="195"/>
      <c r="P4" s="196"/>
      <c r="Q4" s="196"/>
      <c r="R4" s="197"/>
      <c r="S4" s="198"/>
      <c r="T4" s="199"/>
      <c r="U4" s="199"/>
      <c r="V4" s="200"/>
      <c r="W4" s="198"/>
      <c r="X4" s="199"/>
      <c r="Y4" s="201"/>
      <c r="Z4" s="202"/>
      <c r="AA4" s="203"/>
      <c r="AB4" s="203"/>
      <c r="AC4" s="203"/>
      <c r="AD4" s="203"/>
      <c r="AE4" s="203"/>
      <c r="AF4" s="203"/>
      <c r="AG4" s="203"/>
      <c r="AH4" s="203"/>
      <c r="AI4" s="203"/>
      <c r="AJ4" s="204"/>
      <c r="AK4" s="195"/>
      <c r="AL4" s="196"/>
      <c r="AM4" s="196"/>
      <c r="AN4" s="197"/>
      <c r="AO4" s="198"/>
      <c r="AP4" s="199"/>
      <c r="AQ4" s="199"/>
      <c r="AR4" s="200"/>
      <c r="AV4" s="188"/>
    </row>
    <row r="5" spans="1:48" s="187" customFormat="1" ht="12">
      <c r="A5" s="189"/>
      <c r="B5" s="190"/>
      <c r="C5" s="190"/>
      <c r="D5" s="191"/>
      <c r="E5" s="192"/>
      <c r="F5" s="193"/>
      <c r="G5" s="193"/>
      <c r="H5" s="193"/>
      <c r="I5" s="193"/>
      <c r="J5" s="193"/>
      <c r="K5" s="193"/>
      <c r="L5" s="193"/>
      <c r="M5" s="193"/>
      <c r="N5" s="194"/>
      <c r="O5" s="195"/>
      <c r="P5" s="196"/>
      <c r="Q5" s="196"/>
      <c r="R5" s="197"/>
      <c r="S5" s="198"/>
      <c r="T5" s="199"/>
      <c r="U5" s="199"/>
      <c r="V5" s="200"/>
      <c r="W5" s="198"/>
      <c r="X5" s="199"/>
      <c r="Y5" s="201"/>
      <c r="Z5" s="202"/>
      <c r="AA5" s="203"/>
      <c r="AB5" s="203"/>
      <c r="AC5" s="203"/>
      <c r="AD5" s="203"/>
      <c r="AE5" s="203"/>
      <c r="AF5" s="203"/>
      <c r="AG5" s="203"/>
      <c r="AH5" s="203"/>
      <c r="AI5" s="203"/>
      <c r="AJ5" s="204"/>
      <c r="AK5" s="195"/>
      <c r="AL5" s="196"/>
      <c r="AM5" s="196"/>
      <c r="AN5" s="197"/>
      <c r="AO5" s="198"/>
      <c r="AP5" s="199"/>
      <c r="AQ5" s="199"/>
      <c r="AR5" s="200"/>
      <c r="AV5" s="188"/>
    </row>
    <row r="6" spans="1:48" s="187" customFormat="1" ht="12">
      <c r="A6" s="189"/>
      <c r="B6" s="190"/>
      <c r="C6" s="190"/>
      <c r="D6" s="191"/>
      <c r="E6" s="192"/>
      <c r="F6" s="193"/>
      <c r="G6" s="193"/>
      <c r="H6" s="193"/>
      <c r="I6" s="193"/>
      <c r="J6" s="193"/>
      <c r="K6" s="193"/>
      <c r="L6" s="193"/>
      <c r="M6" s="193"/>
      <c r="N6" s="194"/>
      <c r="O6" s="195"/>
      <c r="P6" s="196"/>
      <c r="Q6" s="196"/>
      <c r="R6" s="197"/>
      <c r="S6" s="198"/>
      <c r="T6" s="199"/>
      <c r="U6" s="199"/>
      <c r="V6" s="200"/>
      <c r="W6" s="198"/>
      <c r="X6" s="199"/>
      <c r="Y6" s="201"/>
      <c r="Z6" s="202"/>
      <c r="AA6" s="203"/>
      <c r="AB6" s="203"/>
      <c r="AC6" s="203"/>
      <c r="AD6" s="203"/>
      <c r="AE6" s="203"/>
      <c r="AF6" s="203"/>
      <c r="AG6" s="203"/>
      <c r="AH6" s="203"/>
      <c r="AI6" s="203"/>
      <c r="AJ6" s="204"/>
      <c r="AK6" s="195"/>
      <c r="AL6" s="196"/>
      <c r="AM6" s="196"/>
      <c r="AN6" s="197"/>
      <c r="AO6" s="198"/>
      <c r="AP6" s="199"/>
      <c r="AQ6" s="199"/>
      <c r="AR6" s="200"/>
      <c r="AV6" s="188"/>
    </row>
    <row r="7" spans="1:48" s="187" customFormat="1" ht="12">
      <c r="A7" s="189"/>
      <c r="B7" s="190"/>
      <c r="C7" s="190"/>
      <c r="D7" s="191"/>
      <c r="E7" s="192"/>
      <c r="F7" s="193"/>
      <c r="G7" s="193"/>
      <c r="H7" s="193"/>
      <c r="I7" s="193"/>
      <c r="J7" s="193"/>
      <c r="K7" s="193"/>
      <c r="L7" s="193"/>
      <c r="M7" s="193"/>
      <c r="N7" s="194"/>
      <c r="O7" s="195"/>
      <c r="P7" s="196"/>
      <c r="Q7" s="196"/>
      <c r="R7" s="197"/>
      <c r="S7" s="198"/>
      <c r="T7" s="199"/>
      <c r="U7" s="199"/>
      <c r="V7" s="200"/>
      <c r="W7" s="198"/>
      <c r="X7" s="199"/>
      <c r="Y7" s="201"/>
      <c r="Z7" s="202"/>
      <c r="AA7" s="203"/>
      <c r="AB7" s="203"/>
      <c r="AC7" s="203"/>
      <c r="AD7" s="203"/>
      <c r="AE7" s="203"/>
      <c r="AF7" s="203"/>
      <c r="AG7" s="203"/>
      <c r="AH7" s="203"/>
      <c r="AI7" s="203"/>
      <c r="AJ7" s="204"/>
      <c r="AK7" s="195"/>
      <c r="AL7" s="196"/>
      <c r="AM7" s="196"/>
      <c r="AN7" s="197"/>
      <c r="AO7" s="198"/>
      <c r="AP7" s="199"/>
      <c r="AQ7" s="199"/>
      <c r="AR7" s="200"/>
      <c r="AV7" s="188"/>
    </row>
    <row r="8" spans="1:48" s="187" customFormat="1" ht="12.75" thickBot="1">
      <c r="A8" s="205"/>
      <c r="B8" s="206"/>
      <c r="C8" s="206"/>
      <c r="D8" s="207"/>
      <c r="E8" s="208"/>
      <c r="F8" s="209"/>
      <c r="G8" s="209"/>
      <c r="H8" s="209"/>
      <c r="I8" s="209"/>
      <c r="J8" s="209"/>
      <c r="K8" s="209"/>
      <c r="L8" s="209"/>
      <c r="M8" s="209"/>
      <c r="N8" s="210"/>
      <c r="O8" s="211"/>
      <c r="P8" s="212"/>
      <c r="Q8" s="212"/>
      <c r="R8" s="213"/>
      <c r="S8" s="214"/>
      <c r="T8" s="215"/>
      <c r="U8" s="215"/>
      <c r="V8" s="216"/>
      <c r="W8" s="214"/>
      <c r="X8" s="215"/>
      <c r="Y8" s="217"/>
      <c r="Z8" s="218"/>
      <c r="AA8" s="219"/>
      <c r="AB8" s="219"/>
      <c r="AC8" s="219"/>
      <c r="AD8" s="219"/>
      <c r="AE8" s="219"/>
      <c r="AF8" s="219"/>
      <c r="AG8" s="219"/>
      <c r="AH8" s="219"/>
      <c r="AI8" s="219"/>
      <c r="AJ8" s="220"/>
      <c r="AK8" s="211"/>
      <c r="AL8" s="212"/>
      <c r="AM8" s="212"/>
      <c r="AN8" s="213"/>
      <c r="AO8" s="214"/>
      <c r="AP8" s="215"/>
      <c r="AQ8" s="215"/>
      <c r="AR8" s="216"/>
      <c r="AV8" s="188"/>
    </row>
    <row r="9" ht="15"/>
    <row r="10" ht="15"/>
    <row r="11" spans="9:10" ht="15">
      <c r="I11" s="223" t="s">
        <v>335</v>
      </c>
      <c r="J11" s="223"/>
    </row>
    <row r="12" spans="9:10" ht="15">
      <c r="I12" s="223" t="s">
        <v>336</v>
      </c>
      <c r="J12" s="223"/>
    </row>
    <row r="13" spans="9:10" ht="15">
      <c r="I13" s="223" t="s">
        <v>243</v>
      </c>
      <c r="J13" s="223"/>
    </row>
    <row r="14" spans="9:10" ht="15">
      <c r="I14" s="223" t="s">
        <v>337</v>
      </c>
      <c r="J14" s="223"/>
    </row>
    <row r="15" spans="7:57" ht="15">
      <c r="G15" s="225" t="s">
        <v>245</v>
      </c>
      <c r="H15" s="226" t="s">
        <v>246</v>
      </c>
      <c r="I15" s="226" t="s">
        <v>9</v>
      </c>
      <c r="J15" s="170" t="s">
        <v>208</v>
      </c>
      <c r="K15" s="153"/>
      <c r="L15" s="154"/>
      <c r="M15" s="142"/>
      <c r="N15" s="142"/>
      <c r="O15" s="227" t="s">
        <v>0</v>
      </c>
      <c r="P15" s="227"/>
      <c r="Q15" s="227" t="s">
        <v>217</v>
      </c>
      <c r="R15" s="227"/>
      <c r="S15" s="227" t="s">
        <v>218</v>
      </c>
      <c r="T15" s="227"/>
      <c r="U15" s="227" t="s">
        <v>212</v>
      </c>
      <c r="V15" s="227"/>
      <c r="W15" s="143" t="s">
        <v>213</v>
      </c>
      <c r="X15" s="143" t="s">
        <v>214</v>
      </c>
      <c r="Y15" s="143" t="s">
        <v>215</v>
      </c>
      <c r="Z15" s="143" t="s">
        <v>216</v>
      </c>
      <c r="AA15" s="143" t="s">
        <v>2</v>
      </c>
      <c r="AB15" s="143" t="s">
        <v>252</v>
      </c>
      <c r="AC15" s="143" t="s">
        <v>253</v>
      </c>
      <c r="AD15" s="143"/>
      <c r="AE15" s="143" t="s">
        <v>254</v>
      </c>
      <c r="AF15" s="143"/>
      <c r="AG15" s="143" t="s">
        <v>255</v>
      </c>
      <c r="AH15" s="143"/>
      <c r="AI15" s="143" t="s">
        <v>256</v>
      </c>
      <c r="AJ15" s="143"/>
      <c r="AK15" s="143" t="s">
        <v>257</v>
      </c>
      <c r="AL15" s="143"/>
      <c r="AM15" s="143" t="s">
        <v>258</v>
      </c>
      <c r="AN15" s="143"/>
      <c r="AO15" s="143" t="s">
        <v>259</v>
      </c>
      <c r="AP15" s="143"/>
      <c r="AQ15" s="143" t="s">
        <v>260</v>
      </c>
      <c r="AR15" s="143"/>
      <c r="AZ15" s="228" t="s">
        <v>217</v>
      </c>
      <c r="BA15" s="228"/>
      <c r="BB15" s="228" t="s">
        <v>218</v>
      </c>
      <c r="BC15" s="228"/>
      <c r="BD15" s="228" t="s">
        <v>212</v>
      </c>
      <c r="BE15" s="228"/>
    </row>
    <row r="16" spans="1:57" ht="54" customHeight="1" thickBot="1">
      <c r="A16" s="229" t="s">
        <v>261</v>
      </c>
      <c r="B16" s="229" t="s">
        <v>246</v>
      </c>
      <c r="C16" s="229" t="s">
        <v>262</v>
      </c>
      <c r="D16" s="229" t="s">
        <v>263</v>
      </c>
      <c r="E16" s="229" t="s">
        <v>264</v>
      </c>
      <c r="F16" s="229" t="s">
        <v>265</v>
      </c>
      <c r="G16" s="230"/>
      <c r="H16" s="226"/>
      <c r="I16" s="226"/>
      <c r="J16" s="231" t="s">
        <v>4</v>
      </c>
      <c r="K16" s="231" t="s">
        <v>5</v>
      </c>
      <c r="L16" s="231" t="s">
        <v>6</v>
      </c>
      <c r="M16" s="231" t="s">
        <v>209</v>
      </c>
      <c r="N16" s="231" t="s">
        <v>7</v>
      </c>
      <c r="O16" s="141" t="s">
        <v>191</v>
      </c>
      <c r="P16" s="141" t="s">
        <v>266</v>
      </c>
      <c r="Q16" s="141" t="s">
        <v>221</v>
      </c>
      <c r="R16" s="141" t="s">
        <v>222</v>
      </c>
      <c r="S16" s="141" t="s">
        <v>223</v>
      </c>
      <c r="T16" s="141" t="s">
        <v>224</v>
      </c>
      <c r="U16" s="141" t="s">
        <v>219</v>
      </c>
      <c r="V16" s="141" t="s">
        <v>224</v>
      </c>
      <c r="W16" s="143"/>
      <c r="X16" s="143"/>
      <c r="Y16" s="143"/>
      <c r="Z16" s="143"/>
      <c r="AA16" s="143"/>
      <c r="AB16" s="143"/>
      <c r="AC16" s="141" t="s">
        <v>267</v>
      </c>
      <c r="AD16" s="141" t="s">
        <v>268</v>
      </c>
      <c r="AE16" s="141" t="s">
        <v>267</v>
      </c>
      <c r="AF16" s="141" t="s">
        <v>268</v>
      </c>
      <c r="AG16" s="141" t="s">
        <v>267</v>
      </c>
      <c r="AH16" s="141" t="s">
        <v>268</v>
      </c>
      <c r="AI16" s="141" t="s">
        <v>267</v>
      </c>
      <c r="AJ16" s="141" t="s">
        <v>268</v>
      </c>
      <c r="AK16" s="141" t="s">
        <v>267</v>
      </c>
      <c r="AL16" s="141" t="s">
        <v>268</v>
      </c>
      <c r="AM16" s="141" t="s">
        <v>267</v>
      </c>
      <c r="AN16" s="141" t="s">
        <v>268</v>
      </c>
      <c r="AO16" s="141" t="s">
        <v>267</v>
      </c>
      <c r="AP16" s="141" t="s">
        <v>268</v>
      </c>
      <c r="AQ16" s="141" t="s">
        <v>267</v>
      </c>
      <c r="AR16" s="141" t="s">
        <v>268</v>
      </c>
      <c r="AZ16" s="109" t="s">
        <v>221</v>
      </c>
      <c r="BA16" s="109" t="s">
        <v>222</v>
      </c>
      <c r="BB16" s="109" t="s">
        <v>223</v>
      </c>
      <c r="BC16" s="109" t="s">
        <v>224</v>
      </c>
      <c r="BD16" s="109" t="s">
        <v>219</v>
      </c>
      <c r="BE16" s="109" t="s">
        <v>224</v>
      </c>
    </row>
    <row r="17" spans="1:78" s="224" customFormat="1" ht="24" customHeight="1">
      <c r="A17" s="232"/>
      <c r="B17" s="232" t="s">
        <v>338</v>
      </c>
      <c r="C17" s="232" t="s">
        <v>271</v>
      </c>
      <c r="D17" s="232" t="s">
        <v>272</v>
      </c>
      <c r="E17" s="232" t="s">
        <v>273</v>
      </c>
      <c r="F17" s="232" t="s">
        <v>273</v>
      </c>
      <c r="G17" s="233">
        <v>11</v>
      </c>
      <c r="H17" s="234">
        <v>1</v>
      </c>
      <c r="I17" s="372" t="s">
        <v>39</v>
      </c>
      <c r="J17" s="236"/>
      <c r="K17" s="237" t="s">
        <v>23</v>
      </c>
      <c r="L17" s="237"/>
      <c r="M17" s="373">
        <v>0</v>
      </c>
      <c r="N17" s="372" t="s">
        <v>339</v>
      </c>
      <c r="O17" s="238">
        <v>0.39</v>
      </c>
      <c r="P17" s="374">
        <f>(SUM('Actividades inversión 880'!L13:L14)*'Metas inversión 880'!O17)/SUM('Actividades inversión 880'!K13:K14)</f>
        <v>0.09949999999999999</v>
      </c>
      <c r="Q17" s="240">
        <f>SUMIF('Actividades inversión 880'!$B$13:$B$62,'Metas inversión 880'!$B17,'Actividades inversión 880'!M$13:M$62)</f>
        <v>210986000</v>
      </c>
      <c r="R17" s="240">
        <f>SUMIF('Actividades inversión 880'!$B$13:$B$62,'Metas inversión 880'!$B17,'Actividades inversión 880'!N$13:N$62)</f>
        <v>175435800</v>
      </c>
      <c r="S17" s="240">
        <f>SUMIF('Actividades inversión 880'!$B$13:$B$62,'Metas inversión 880'!$B17,'Actividades inversión 880'!O$13:O$62)</f>
        <v>175435800</v>
      </c>
      <c r="T17" s="240">
        <f>SUMIF('Actividades inversión 880'!$B$13:$B$62,'Metas inversión 880'!$B17,'Actividades inversión 880'!P$13:P$62)</f>
        <v>41541333</v>
      </c>
      <c r="U17" s="240">
        <f>SUMIF('Actividades inversión 880'!$B$13:$B$62,'Metas inversión 880'!$B17,'Actividades inversión 880'!Q$13:Q$62)</f>
        <v>15272545</v>
      </c>
      <c r="V17" s="240">
        <f>SUMIF('Actividades inversión 880'!$B$13:$B$62,'Metas inversión 880'!$B17,'Actividades inversión 880'!R$13:R$62)</f>
        <v>15272545</v>
      </c>
      <c r="W17" s="375" t="s">
        <v>340</v>
      </c>
      <c r="X17" s="375" t="s">
        <v>341</v>
      </c>
      <c r="Y17" s="375" t="s">
        <v>342</v>
      </c>
      <c r="Z17" s="375" t="s">
        <v>343</v>
      </c>
      <c r="AA17" s="375"/>
      <c r="AB17" s="245" t="s">
        <v>280</v>
      </c>
      <c r="AC17" s="246"/>
      <c r="AD17" s="246"/>
      <c r="AE17" s="246"/>
      <c r="AF17" s="246"/>
      <c r="AG17" s="246"/>
      <c r="AH17" s="246"/>
      <c r="AI17" s="246"/>
      <c r="AJ17" s="246"/>
      <c r="AK17" s="246"/>
      <c r="AL17" s="246"/>
      <c r="AM17" s="246"/>
      <c r="AN17" s="246"/>
      <c r="AO17" s="246"/>
      <c r="AP17" s="246"/>
      <c r="AQ17" s="247">
        <f aca="true" t="shared" si="0" ref="AQ17:AR22">+AC17+AE17+AG17+AI17+AK17+AM17+AO17</f>
        <v>0</v>
      </c>
      <c r="AR17" s="248">
        <f t="shared" si="0"/>
        <v>0</v>
      </c>
      <c r="AS17" s="249">
        <f>+R17-S17</f>
        <v>0</v>
      </c>
      <c r="AT17" s="249">
        <f>+S17-T17</f>
        <v>133894467</v>
      </c>
      <c r="AU17" s="249">
        <f>+U17-V17</f>
        <v>0</v>
      </c>
      <c r="AV17" s="250"/>
      <c r="AW17" s="249"/>
      <c r="AX17" s="249"/>
      <c r="AY17" s="249"/>
      <c r="AZ17" s="251">
        <f>SUM('[2]01-USAQUEN:99-METROPOLITANO'!N13)</f>
        <v>210986000</v>
      </c>
      <c r="BA17" s="251">
        <f>SUM('[2]01-USAQUEN:99-METROPOLITANO'!O13)</f>
        <v>175435800</v>
      </c>
      <c r="BB17" s="251">
        <f>SUM('[2]01-USAQUEN:99-METROPOLITANO'!P13)</f>
        <v>175435800</v>
      </c>
      <c r="BC17" s="251">
        <f>SUM('[2]01-USAQUEN:99-METROPOLITANO'!Q13)</f>
        <v>41541333</v>
      </c>
      <c r="BD17" s="251">
        <f>SUM('[2]01-USAQUEN:99-METROPOLITANO'!R13)</f>
        <v>15272545</v>
      </c>
      <c r="BE17" s="251">
        <f>SUM('[2]01-USAQUEN:99-METROPOLITANO'!S13)</f>
        <v>15272545</v>
      </c>
      <c r="BI17" s="222"/>
      <c r="BJ17" s="222"/>
      <c r="BK17" s="222"/>
      <c r="BL17" s="222"/>
      <c r="BM17" s="222"/>
      <c r="BN17" s="222"/>
      <c r="BO17" s="222"/>
      <c r="BP17" s="222"/>
      <c r="BQ17" s="222"/>
      <c r="BR17" s="222"/>
      <c r="BS17" s="222"/>
      <c r="BT17" s="222"/>
      <c r="BU17" s="222"/>
      <c r="BV17" s="222"/>
      <c r="BW17" s="222"/>
      <c r="BX17" s="222"/>
      <c r="BY17" s="222"/>
      <c r="BZ17" s="222"/>
    </row>
    <row r="18" spans="1:78" s="224" customFormat="1" ht="15.75">
      <c r="A18" s="232"/>
      <c r="B18" s="232"/>
      <c r="C18" s="232"/>
      <c r="D18" s="232"/>
      <c r="E18" s="232"/>
      <c r="F18" s="232"/>
      <c r="G18" s="233"/>
      <c r="H18" s="252"/>
      <c r="I18" s="376"/>
      <c r="J18" s="254"/>
      <c r="K18" s="254"/>
      <c r="L18" s="254"/>
      <c r="M18" s="377"/>
      <c r="N18" s="376"/>
      <c r="O18" s="255"/>
      <c r="P18" s="378"/>
      <c r="Q18" s="257"/>
      <c r="R18" s="257"/>
      <c r="S18" s="257"/>
      <c r="T18" s="257"/>
      <c r="U18" s="257"/>
      <c r="V18" s="257"/>
      <c r="W18" s="379"/>
      <c r="X18" s="379"/>
      <c r="Y18" s="379"/>
      <c r="Z18" s="379"/>
      <c r="AA18" s="379"/>
      <c r="AB18" s="262" t="s">
        <v>281</v>
      </c>
      <c r="AC18" s="263"/>
      <c r="AD18" s="263"/>
      <c r="AE18" s="263"/>
      <c r="AF18" s="263"/>
      <c r="AG18" s="263"/>
      <c r="AH18" s="263"/>
      <c r="AI18" s="263"/>
      <c r="AJ18" s="263"/>
      <c r="AK18" s="263"/>
      <c r="AL18" s="263"/>
      <c r="AM18" s="263"/>
      <c r="AN18" s="263"/>
      <c r="AO18" s="263"/>
      <c r="AP18" s="263"/>
      <c r="AQ18" s="264">
        <f t="shared" si="0"/>
        <v>0</v>
      </c>
      <c r="AR18" s="265">
        <f t="shared" si="0"/>
        <v>0</v>
      </c>
      <c r="AS18" s="249">
        <f aca="true" t="shared" si="1" ref="AS18:AT81">+R18-S18</f>
        <v>0</v>
      </c>
      <c r="AT18" s="249">
        <f t="shared" si="1"/>
        <v>0</v>
      </c>
      <c r="AU18" s="249">
        <f aca="true" t="shared" si="2" ref="AU18:AU81">+U18-V18</f>
        <v>0</v>
      </c>
      <c r="AV18" s="250"/>
      <c r="AW18" s="249"/>
      <c r="AX18" s="249"/>
      <c r="AY18" s="249"/>
      <c r="AZ18" s="251"/>
      <c r="BA18" s="251">
        <f>+BA17-188873688</f>
        <v>-13437888</v>
      </c>
      <c r="BB18" s="251"/>
      <c r="BC18" s="251"/>
      <c r="BD18" s="251"/>
      <c r="BE18" s="251"/>
      <c r="BI18" s="222"/>
      <c r="BJ18" s="222"/>
      <c r="BK18" s="222"/>
      <c r="BL18" s="222"/>
      <c r="BM18" s="222"/>
      <c r="BN18" s="222"/>
      <c r="BO18" s="222"/>
      <c r="BP18" s="222"/>
      <c r="BQ18" s="222"/>
      <c r="BR18" s="222"/>
      <c r="BS18" s="222"/>
      <c r="BT18" s="222"/>
      <c r="BU18" s="222"/>
      <c r="BV18" s="222"/>
      <c r="BW18" s="222"/>
      <c r="BX18" s="222"/>
      <c r="BY18" s="222"/>
      <c r="BZ18" s="222"/>
    </row>
    <row r="19" spans="1:78" s="224" customFormat="1" ht="15.75">
      <c r="A19" s="232"/>
      <c r="B19" s="232"/>
      <c r="C19" s="232"/>
      <c r="D19" s="232"/>
      <c r="E19" s="232"/>
      <c r="F19" s="232"/>
      <c r="G19" s="233"/>
      <c r="H19" s="252"/>
      <c r="I19" s="376"/>
      <c r="J19" s="254"/>
      <c r="K19" s="254"/>
      <c r="L19" s="254"/>
      <c r="M19" s="377"/>
      <c r="N19" s="376"/>
      <c r="O19" s="255"/>
      <c r="P19" s="378"/>
      <c r="Q19" s="257"/>
      <c r="R19" s="257"/>
      <c r="S19" s="257"/>
      <c r="T19" s="257"/>
      <c r="U19" s="257"/>
      <c r="V19" s="257"/>
      <c r="W19" s="379"/>
      <c r="X19" s="379"/>
      <c r="Y19" s="379"/>
      <c r="Z19" s="379"/>
      <c r="AA19" s="379"/>
      <c r="AB19" s="262" t="s">
        <v>282</v>
      </c>
      <c r="AC19" s="263"/>
      <c r="AD19" s="263"/>
      <c r="AE19" s="263"/>
      <c r="AF19" s="263"/>
      <c r="AG19" s="263"/>
      <c r="AH19" s="263"/>
      <c r="AI19" s="263"/>
      <c r="AJ19" s="263"/>
      <c r="AK19" s="263"/>
      <c r="AL19" s="263"/>
      <c r="AM19" s="263"/>
      <c r="AN19" s="263"/>
      <c r="AO19" s="263"/>
      <c r="AP19" s="263"/>
      <c r="AQ19" s="264">
        <f t="shared" si="0"/>
        <v>0</v>
      </c>
      <c r="AR19" s="265">
        <f t="shared" si="0"/>
        <v>0</v>
      </c>
      <c r="AS19" s="249">
        <f t="shared" si="1"/>
        <v>0</v>
      </c>
      <c r="AT19" s="249">
        <f t="shared" si="1"/>
        <v>0</v>
      </c>
      <c r="AU19" s="249">
        <f t="shared" si="2"/>
        <v>0</v>
      </c>
      <c r="AV19" s="250"/>
      <c r="AW19" s="249"/>
      <c r="AX19" s="249"/>
      <c r="AY19" s="249"/>
      <c r="AZ19" s="251"/>
      <c r="BA19" s="251"/>
      <c r="BB19" s="251"/>
      <c r="BC19" s="251"/>
      <c r="BD19" s="251"/>
      <c r="BE19" s="251"/>
      <c r="BI19" s="222"/>
      <c r="BJ19" s="222"/>
      <c r="BK19" s="222"/>
      <c r="BL19" s="222"/>
      <c r="BM19" s="222"/>
      <c r="BN19" s="222"/>
      <c r="BO19" s="222"/>
      <c r="BP19" s="222"/>
      <c r="BQ19" s="222"/>
      <c r="BR19" s="222"/>
      <c r="BS19" s="222"/>
      <c r="BT19" s="222"/>
      <c r="BU19" s="222"/>
      <c r="BV19" s="222"/>
      <c r="BW19" s="222"/>
      <c r="BX19" s="222"/>
      <c r="BY19" s="222"/>
      <c r="BZ19" s="222"/>
    </row>
    <row r="20" spans="1:78" s="224" customFormat="1" ht="15.75">
      <c r="A20" s="232"/>
      <c r="B20" s="232"/>
      <c r="C20" s="232"/>
      <c r="D20" s="232"/>
      <c r="E20" s="232"/>
      <c r="F20" s="232"/>
      <c r="G20" s="233"/>
      <c r="H20" s="252"/>
      <c r="I20" s="376"/>
      <c r="J20" s="254"/>
      <c r="K20" s="254"/>
      <c r="L20" s="254"/>
      <c r="M20" s="377"/>
      <c r="N20" s="376"/>
      <c r="O20" s="255"/>
      <c r="P20" s="378"/>
      <c r="Q20" s="257"/>
      <c r="R20" s="257"/>
      <c r="S20" s="257"/>
      <c r="T20" s="257"/>
      <c r="U20" s="257"/>
      <c r="V20" s="257"/>
      <c r="W20" s="379"/>
      <c r="X20" s="379"/>
      <c r="Y20" s="379"/>
      <c r="Z20" s="379"/>
      <c r="AA20" s="379"/>
      <c r="AB20" s="262" t="s">
        <v>283</v>
      </c>
      <c r="AC20" s="263"/>
      <c r="AD20" s="263"/>
      <c r="AE20" s="263"/>
      <c r="AF20" s="263"/>
      <c r="AG20" s="263"/>
      <c r="AH20" s="263"/>
      <c r="AI20" s="263"/>
      <c r="AJ20" s="263"/>
      <c r="AK20" s="263"/>
      <c r="AL20" s="263"/>
      <c r="AM20" s="263"/>
      <c r="AN20" s="263"/>
      <c r="AO20" s="263"/>
      <c r="AP20" s="263"/>
      <c r="AQ20" s="264">
        <f t="shared" si="0"/>
        <v>0</v>
      </c>
      <c r="AR20" s="265">
        <f t="shared" si="0"/>
        <v>0</v>
      </c>
      <c r="AS20" s="249">
        <f t="shared" si="1"/>
        <v>0</v>
      </c>
      <c r="AT20" s="249">
        <f t="shared" si="1"/>
        <v>0</v>
      </c>
      <c r="AU20" s="249">
        <f t="shared" si="2"/>
        <v>0</v>
      </c>
      <c r="AV20" s="250"/>
      <c r="AW20" s="249"/>
      <c r="AX20" s="249"/>
      <c r="AY20" s="249"/>
      <c r="AZ20" s="251"/>
      <c r="BA20" s="251"/>
      <c r="BB20" s="251"/>
      <c r="BC20" s="251"/>
      <c r="BD20" s="251"/>
      <c r="BE20" s="251"/>
      <c r="BI20" s="222"/>
      <c r="BJ20" s="222"/>
      <c r="BK20" s="222"/>
      <c r="BL20" s="222"/>
      <c r="BM20" s="222"/>
      <c r="BN20" s="222"/>
      <c r="BO20" s="222"/>
      <c r="BP20" s="222"/>
      <c r="BQ20" s="222"/>
      <c r="BR20" s="222"/>
      <c r="BS20" s="222"/>
      <c r="BT20" s="222"/>
      <c r="BU20" s="222"/>
      <c r="BV20" s="222"/>
      <c r="BW20" s="222"/>
      <c r="BX20" s="222"/>
      <c r="BY20" s="222"/>
      <c r="BZ20" s="222"/>
    </row>
    <row r="21" spans="1:78" s="224" customFormat="1" ht="15.75">
      <c r="A21" s="232"/>
      <c r="B21" s="232"/>
      <c r="C21" s="232"/>
      <c r="D21" s="232"/>
      <c r="E21" s="232"/>
      <c r="F21" s="232"/>
      <c r="G21" s="233"/>
      <c r="H21" s="252"/>
      <c r="I21" s="376"/>
      <c r="J21" s="254"/>
      <c r="K21" s="254"/>
      <c r="L21" s="254"/>
      <c r="M21" s="377"/>
      <c r="N21" s="376"/>
      <c r="O21" s="255"/>
      <c r="P21" s="378"/>
      <c r="Q21" s="257"/>
      <c r="R21" s="257"/>
      <c r="S21" s="257"/>
      <c r="T21" s="257"/>
      <c r="U21" s="257"/>
      <c r="V21" s="257"/>
      <c r="W21" s="379"/>
      <c r="X21" s="379"/>
      <c r="Y21" s="379"/>
      <c r="Z21" s="379"/>
      <c r="AA21" s="379"/>
      <c r="AB21" s="262" t="s">
        <v>284</v>
      </c>
      <c r="AC21" s="263"/>
      <c r="AD21" s="263"/>
      <c r="AE21" s="263"/>
      <c r="AF21" s="263"/>
      <c r="AG21" s="263"/>
      <c r="AH21" s="263"/>
      <c r="AI21" s="263"/>
      <c r="AJ21" s="263"/>
      <c r="AK21" s="263"/>
      <c r="AL21" s="263"/>
      <c r="AM21" s="263"/>
      <c r="AN21" s="263"/>
      <c r="AO21" s="263"/>
      <c r="AP21" s="263"/>
      <c r="AQ21" s="264">
        <f t="shared" si="0"/>
        <v>0</v>
      </c>
      <c r="AR21" s="265">
        <f t="shared" si="0"/>
        <v>0</v>
      </c>
      <c r="AS21" s="249">
        <f t="shared" si="1"/>
        <v>0</v>
      </c>
      <c r="AT21" s="249">
        <f t="shared" si="1"/>
        <v>0</v>
      </c>
      <c r="AU21" s="249">
        <f t="shared" si="2"/>
        <v>0</v>
      </c>
      <c r="AV21" s="250"/>
      <c r="AW21" s="249"/>
      <c r="AX21" s="249"/>
      <c r="AY21" s="249"/>
      <c r="AZ21" s="251"/>
      <c r="BA21" s="251"/>
      <c r="BB21" s="251"/>
      <c r="BC21" s="251"/>
      <c r="BD21" s="251"/>
      <c r="BE21" s="251"/>
      <c r="BI21" s="222"/>
      <c r="BJ21" s="222"/>
      <c r="BK21" s="222"/>
      <c r="BL21" s="222"/>
      <c r="BM21" s="222"/>
      <c r="BN21" s="222"/>
      <c r="BO21" s="222"/>
      <c r="BP21" s="222"/>
      <c r="BQ21" s="222"/>
      <c r="BR21" s="222"/>
      <c r="BS21" s="222"/>
      <c r="BT21" s="222"/>
      <c r="BU21" s="222"/>
      <c r="BV21" s="222"/>
      <c r="BW21" s="222"/>
      <c r="BX21" s="222"/>
      <c r="BY21" s="222"/>
      <c r="BZ21" s="222"/>
    </row>
    <row r="22" spans="1:78" s="224" customFormat="1" ht="15.75">
      <c r="A22" s="232"/>
      <c r="B22" s="232"/>
      <c r="C22" s="232"/>
      <c r="D22" s="232"/>
      <c r="E22" s="232"/>
      <c r="F22" s="232"/>
      <c r="G22" s="233"/>
      <c r="H22" s="252"/>
      <c r="I22" s="376"/>
      <c r="J22" s="254"/>
      <c r="K22" s="254"/>
      <c r="L22" s="254"/>
      <c r="M22" s="377"/>
      <c r="N22" s="376"/>
      <c r="O22" s="255"/>
      <c r="P22" s="378"/>
      <c r="Q22" s="257"/>
      <c r="R22" s="257"/>
      <c r="S22" s="257"/>
      <c r="T22" s="257"/>
      <c r="U22" s="257"/>
      <c r="V22" s="257"/>
      <c r="W22" s="379"/>
      <c r="X22" s="379"/>
      <c r="Y22" s="379"/>
      <c r="Z22" s="379"/>
      <c r="AA22" s="379"/>
      <c r="AB22" s="266" t="s">
        <v>285</v>
      </c>
      <c r="AC22" s="263"/>
      <c r="AD22" s="263"/>
      <c r="AE22" s="263"/>
      <c r="AF22" s="263"/>
      <c r="AG22" s="263"/>
      <c r="AH22" s="263"/>
      <c r="AI22" s="263"/>
      <c r="AJ22" s="263"/>
      <c r="AK22" s="263"/>
      <c r="AL22" s="263"/>
      <c r="AM22" s="263"/>
      <c r="AN22" s="263"/>
      <c r="AO22" s="263"/>
      <c r="AP22" s="263"/>
      <c r="AQ22" s="264">
        <f t="shared" si="0"/>
        <v>0</v>
      </c>
      <c r="AR22" s="265">
        <f t="shared" si="0"/>
        <v>0</v>
      </c>
      <c r="AS22" s="249">
        <f t="shared" si="1"/>
        <v>0</v>
      </c>
      <c r="AT22" s="249">
        <f t="shared" si="1"/>
        <v>0</v>
      </c>
      <c r="AU22" s="249">
        <f t="shared" si="2"/>
        <v>0</v>
      </c>
      <c r="AV22" s="250"/>
      <c r="AW22" s="249"/>
      <c r="AX22" s="249"/>
      <c r="AY22" s="249"/>
      <c r="AZ22" s="251"/>
      <c r="BA22" s="251"/>
      <c r="BB22" s="251"/>
      <c r="BC22" s="251"/>
      <c r="BD22" s="251"/>
      <c r="BE22" s="251"/>
      <c r="BI22" s="222"/>
      <c r="BJ22" s="222"/>
      <c r="BK22" s="222"/>
      <c r="BL22" s="222"/>
      <c r="BM22" s="222"/>
      <c r="BN22" s="222"/>
      <c r="BO22" s="222"/>
      <c r="BP22" s="222"/>
      <c r="BQ22" s="222"/>
      <c r="BR22" s="222"/>
      <c r="BS22" s="222"/>
      <c r="BT22" s="222"/>
      <c r="BU22" s="222"/>
      <c r="BV22" s="222"/>
      <c r="BW22" s="222"/>
      <c r="BX22" s="222"/>
      <c r="BY22" s="222"/>
      <c r="BZ22" s="222"/>
    </row>
    <row r="23" spans="1:78" s="224" customFormat="1" ht="15.75">
      <c r="A23" s="232"/>
      <c r="B23" s="232"/>
      <c r="C23" s="232"/>
      <c r="D23" s="232"/>
      <c r="E23" s="232"/>
      <c r="F23" s="232"/>
      <c r="G23" s="233"/>
      <c r="H23" s="252"/>
      <c r="I23" s="376"/>
      <c r="J23" s="254"/>
      <c r="K23" s="254"/>
      <c r="L23" s="254"/>
      <c r="M23" s="377"/>
      <c r="N23" s="376"/>
      <c r="O23" s="255"/>
      <c r="P23" s="378"/>
      <c r="Q23" s="257"/>
      <c r="R23" s="257"/>
      <c r="S23" s="257"/>
      <c r="T23" s="257"/>
      <c r="U23" s="257"/>
      <c r="V23" s="257"/>
      <c r="W23" s="379"/>
      <c r="X23" s="379"/>
      <c r="Y23" s="379"/>
      <c r="Z23" s="379"/>
      <c r="AA23" s="379"/>
      <c r="AB23" s="267" t="s">
        <v>286</v>
      </c>
      <c r="AC23" s="268">
        <f aca="true" t="shared" si="3" ref="AC23:AR23">SUM(AC17:AC22)</f>
        <v>0</v>
      </c>
      <c r="AD23" s="268">
        <f t="shared" si="3"/>
        <v>0</v>
      </c>
      <c r="AE23" s="268">
        <f t="shared" si="3"/>
        <v>0</v>
      </c>
      <c r="AF23" s="268">
        <f t="shared" si="3"/>
        <v>0</v>
      </c>
      <c r="AG23" s="268">
        <f t="shared" si="3"/>
        <v>0</v>
      </c>
      <c r="AH23" s="268">
        <f t="shared" si="3"/>
        <v>0</v>
      </c>
      <c r="AI23" s="268">
        <f t="shared" si="3"/>
        <v>0</v>
      </c>
      <c r="AJ23" s="268">
        <f t="shared" si="3"/>
        <v>0</v>
      </c>
      <c r="AK23" s="268">
        <f t="shared" si="3"/>
        <v>0</v>
      </c>
      <c r="AL23" s="268">
        <f t="shared" si="3"/>
        <v>0</v>
      </c>
      <c r="AM23" s="268">
        <f t="shared" si="3"/>
        <v>0</v>
      </c>
      <c r="AN23" s="268">
        <f t="shared" si="3"/>
        <v>0</v>
      </c>
      <c r="AO23" s="268">
        <f t="shared" si="3"/>
        <v>0</v>
      </c>
      <c r="AP23" s="268">
        <f t="shared" si="3"/>
        <v>0</v>
      </c>
      <c r="AQ23" s="268">
        <f t="shared" si="3"/>
        <v>0</v>
      </c>
      <c r="AR23" s="269">
        <f t="shared" si="3"/>
        <v>0</v>
      </c>
      <c r="AS23" s="249">
        <f t="shared" si="1"/>
        <v>0</v>
      </c>
      <c r="AT23" s="249">
        <f t="shared" si="1"/>
        <v>0</v>
      </c>
      <c r="AU23" s="249">
        <f t="shared" si="2"/>
        <v>0</v>
      </c>
      <c r="AV23" s="250"/>
      <c r="AW23" s="249"/>
      <c r="AX23" s="249"/>
      <c r="AY23" s="249"/>
      <c r="AZ23" s="251"/>
      <c r="BA23" s="251"/>
      <c r="BB23" s="251"/>
      <c r="BC23" s="251"/>
      <c r="BD23" s="251"/>
      <c r="BE23" s="251"/>
      <c r="BI23" s="222"/>
      <c r="BJ23" s="222"/>
      <c r="BK23" s="222"/>
      <c r="BL23" s="222"/>
      <c r="BM23" s="222"/>
      <c r="BN23" s="222"/>
      <c r="BO23" s="222"/>
      <c r="BP23" s="222"/>
      <c r="BQ23" s="222"/>
      <c r="BR23" s="222"/>
      <c r="BS23" s="222"/>
      <c r="BT23" s="222"/>
      <c r="BU23" s="222"/>
      <c r="BV23" s="222"/>
      <c r="BW23" s="222"/>
      <c r="BX23" s="222"/>
      <c r="BY23" s="222"/>
      <c r="BZ23" s="222"/>
    </row>
    <row r="24" spans="1:78" s="224" customFormat="1" ht="15.75">
      <c r="A24" s="232"/>
      <c r="B24" s="232"/>
      <c r="C24" s="232"/>
      <c r="D24" s="232"/>
      <c r="E24" s="232"/>
      <c r="F24" s="232"/>
      <c r="G24" s="233"/>
      <c r="H24" s="252"/>
      <c r="I24" s="376"/>
      <c r="J24" s="254"/>
      <c r="K24" s="254"/>
      <c r="L24" s="254"/>
      <c r="M24" s="377"/>
      <c r="N24" s="376"/>
      <c r="O24" s="255"/>
      <c r="P24" s="378"/>
      <c r="Q24" s="257"/>
      <c r="R24" s="257"/>
      <c r="S24" s="257"/>
      <c r="T24" s="257"/>
      <c r="U24" s="257"/>
      <c r="V24" s="257"/>
      <c r="W24" s="379"/>
      <c r="X24" s="379"/>
      <c r="Y24" s="379"/>
      <c r="Z24" s="379"/>
      <c r="AA24" s="379"/>
      <c r="AB24" s="262" t="s">
        <v>287</v>
      </c>
      <c r="AC24" s="263"/>
      <c r="AD24" s="263"/>
      <c r="AE24" s="263"/>
      <c r="AF24" s="263"/>
      <c r="AG24" s="263"/>
      <c r="AH24" s="263"/>
      <c r="AI24" s="263"/>
      <c r="AJ24" s="263"/>
      <c r="AK24" s="263"/>
      <c r="AL24" s="263"/>
      <c r="AM24" s="263"/>
      <c r="AN24" s="263"/>
      <c r="AO24" s="263"/>
      <c r="AP24" s="263"/>
      <c r="AQ24" s="264">
        <f>+AC24+AE24+AG24+AI24+AK24+AM24+AO24</f>
        <v>0</v>
      </c>
      <c r="AR24" s="265">
        <f aca="true" t="shared" si="4" ref="AR24:AR30">+AD24+AF24+AH24+AJ24+AL24+AN24+AP24</f>
        <v>0</v>
      </c>
      <c r="AS24" s="249">
        <f t="shared" si="1"/>
        <v>0</v>
      </c>
      <c r="AT24" s="249">
        <f t="shared" si="1"/>
        <v>0</v>
      </c>
      <c r="AU24" s="249">
        <f t="shared" si="2"/>
        <v>0</v>
      </c>
      <c r="AV24" s="250"/>
      <c r="AW24" s="249"/>
      <c r="AX24" s="249"/>
      <c r="AY24" s="249"/>
      <c r="AZ24" s="251"/>
      <c r="BA24" s="251"/>
      <c r="BB24" s="251"/>
      <c r="BC24" s="251"/>
      <c r="BD24" s="251"/>
      <c r="BE24" s="251"/>
      <c r="BI24" s="222"/>
      <c r="BJ24" s="222"/>
      <c r="BK24" s="222"/>
      <c r="BL24" s="222"/>
      <c r="BM24" s="222"/>
      <c r="BN24" s="222"/>
      <c r="BO24" s="222"/>
      <c r="BP24" s="222"/>
      <c r="BQ24" s="222"/>
      <c r="BR24" s="222"/>
      <c r="BS24" s="222"/>
      <c r="BT24" s="222"/>
      <c r="BU24" s="222"/>
      <c r="BV24" s="222"/>
      <c r="BW24" s="222"/>
      <c r="BX24" s="222"/>
      <c r="BY24" s="222"/>
      <c r="BZ24" s="222"/>
    </row>
    <row r="25" spans="1:78" s="224" customFormat="1" ht="15.75">
      <c r="A25" s="232"/>
      <c r="B25" s="232"/>
      <c r="C25" s="232"/>
      <c r="D25" s="232"/>
      <c r="E25" s="232"/>
      <c r="F25" s="232"/>
      <c r="G25" s="233"/>
      <c r="H25" s="252"/>
      <c r="I25" s="376"/>
      <c r="J25" s="254"/>
      <c r="K25" s="254"/>
      <c r="L25" s="254"/>
      <c r="M25" s="377"/>
      <c r="N25" s="376"/>
      <c r="O25" s="255"/>
      <c r="P25" s="378"/>
      <c r="Q25" s="257"/>
      <c r="R25" s="257"/>
      <c r="S25" s="257"/>
      <c r="T25" s="257"/>
      <c r="U25" s="257"/>
      <c r="V25" s="257"/>
      <c r="W25" s="379"/>
      <c r="X25" s="379"/>
      <c r="Y25" s="379"/>
      <c r="Z25" s="379"/>
      <c r="AA25" s="379"/>
      <c r="AB25" s="262" t="s">
        <v>288</v>
      </c>
      <c r="AC25" s="263"/>
      <c r="AD25" s="263"/>
      <c r="AE25" s="263"/>
      <c r="AF25" s="263"/>
      <c r="AG25" s="263"/>
      <c r="AH25" s="263"/>
      <c r="AI25" s="263"/>
      <c r="AJ25" s="263"/>
      <c r="AK25" s="263"/>
      <c r="AL25" s="263"/>
      <c r="AM25" s="263"/>
      <c r="AN25" s="263"/>
      <c r="AO25" s="263"/>
      <c r="AP25" s="263"/>
      <c r="AQ25" s="264">
        <f aca="true" t="shared" si="5" ref="AQ25:AQ30">+AC25+AE25+AG25+AI25+AK25+AM25+AO25</f>
        <v>0</v>
      </c>
      <c r="AR25" s="265">
        <f t="shared" si="4"/>
        <v>0</v>
      </c>
      <c r="AS25" s="249">
        <f t="shared" si="1"/>
        <v>0</v>
      </c>
      <c r="AT25" s="249">
        <f t="shared" si="1"/>
        <v>0</v>
      </c>
      <c r="AU25" s="249">
        <f t="shared" si="2"/>
        <v>0</v>
      </c>
      <c r="AV25" s="250"/>
      <c r="AW25" s="249"/>
      <c r="AX25" s="249"/>
      <c r="AY25" s="249"/>
      <c r="AZ25" s="251"/>
      <c r="BA25" s="251"/>
      <c r="BB25" s="251"/>
      <c r="BC25" s="251"/>
      <c r="BD25" s="251"/>
      <c r="BE25" s="251"/>
      <c r="BI25" s="222"/>
      <c r="BJ25" s="222"/>
      <c r="BK25" s="222"/>
      <c r="BL25" s="222"/>
      <c r="BM25" s="222"/>
      <c r="BN25" s="222"/>
      <c r="BO25" s="222"/>
      <c r="BP25" s="222"/>
      <c r="BQ25" s="222"/>
      <c r="BR25" s="222"/>
      <c r="BS25" s="222"/>
      <c r="BT25" s="222"/>
      <c r="BU25" s="222"/>
      <c r="BV25" s="222"/>
      <c r="BW25" s="222"/>
      <c r="BX25" s="222"/>
      <c r="BY25" s="222"/>
      <c r="BZ25" s="222"/>
    </row>
    <row r="26" spans="1:78" s="224" customFormat="1" ht="15.75">
      <c r="A26" s="232"/>
      <c r="B26" s="232"/>
      <c r="C26" s="232"/>
      <c r="D26" s="232"/>
      <c r="E26" s="232"/>
      <c r="F26" s="232"/>
      <c r="G26" s="233"/>
      <c r="H26" s="252"/>
      <c r="I26" s="376"/>
      <c r="J26" s="254"/>
      <c r="K26" s="254"/>
      <c r="L26" s="254"/>
      <c r="M26" s="377"/>
      <c r="N26" s="376"/>
      <c r="O26" s="255"/>
      <c r="P26" s="378"/>
      <c r="Q26" s="257"/>
      <c r="R26" s="257"/>
      <c r="S26" s="257"/>
      <c r="T26" s="257"/>
      <c r="U26" s="257"/>
      <c r="V26" s="257"/>
      <c r="W26" s="379"/>
      <c r="X26" s="379"/>
      <c r="Y26" s="379"/>
      <c r="Z26" s="379"/>
      <c r="AA26" s="379"/>
      <c r="AB26" s="266" t="s">
        <v>289</v>
      </c>
      <c r="AC26" s="263"/>
      <c r="AD26" s="263"/>
      <c r="AE26" s="263"/>
      <c r="AF26" s="263"/>
      <c r="AG26" s="263"/>
      <c r="AH26" s="263"/>
      <c r="AI26" s="263"/>
      <c r="AJ26" s="263"/>
      <c r="AK26" s="263"/>
      <c r="AL26" s="263"/>
      <c r="AM26" s="263"/>
      <c r="AN26" s="263"/>
      <c r="AO26" s="263"/>
      <c r="AP26" s="263"/>
      <c r="AQ26" s="264">
        <f t="shared" si="5"/>
        <v>0</v>
      </c>
      <c r="AR26" s="265">
        <f t="shared" si="4"/>
        <v>0</v>
      </c>
      <c r="AS26" s="249">
        <f t="shared" si="1"/>
        <v>0</v>
      </c>
      <c r="AT26" s="249">
        <f t="shared" si="1"/>
        <v>0</v>
      </c>
      <c r="AU26" s="249">
        <f t="shared" si="2"/>
        <v>0</v>
      </c>
      <c r="AV26" s="250"/>
      <c r="AW26" s="249"/>
      <c r="AX26" s="249"/>
      <c r="AY26" s="249"/>
      <c r="AZ26" s="251"/>
      <c r="BA26" s="251"/>
      <c r="BB26" s="251"/>
      <c r="BC26" s="251"/>
      <c r="BD26" s="251"/>
      <c r="BE26" s="251"/>
      <c r="BI26" s="222"/>
      <c r="BJ26" s="222"/>
      <c r="BK26" s="222"/>
      <c r="BL26" s="222"/>
      <c r="BM26" s="222"/>
      <c r="BN26" s="222"/>
      <c r="BO26" s="222"/>
      <c r="BP26" s="222"/>
      <c r="BQ26" s="222"/>
      <c r="BR26" s="222"/>
      <c r="BS26" s="222"/>
      <c r="BT26" s="222"/>
      <c r="BU26" s="222"/>
      <c r="BV26" s="222"/>
      <c r="BW26" s="222"/>
      <c r="BX26" s="222"/>
      <c r="BY26" s="222"/>
      <c r="BZ26" s="222"/>
    </row>
    <row r="27" spans="1:78" s="224" customFormat="1" ht="15.75">
      <c r="A27" s="232"/>
      <c r="B27" s="232"/>
      <c r="C27" s="232"/>
      <c r="D27" s="232"/>
      <c r="E27" s="232"/>
      <c r="F27" s="232"/>
      <c r="G27" s="233"/>
      <c r="H27" s="252"/>
      <c r="I27" s="376"/>
      <c r="J27" s="254"/>
      <c r="K27" s="254"/>
      <c r="L27" s="254"/>
      <c r="M27" s="377"/>
      <c r="N27" s="376"/>
      <c r="O27" s="255"/>
      <c r="P27" s="378"/>
      <c r="Q27" s="257"/>
      <c r="R27" s="257"/>
      <c r="S27" s="257"/>
      <c r="T27" s="257"/>
      <c r="U27" s="257"/>
      <c r="V27" s="257"/>
      <c r="W27" s="379"/>
      <c r="X27" s="379"/>
      <c r="Y27" s="379"/>
      <c r="Z27" s="379"/>
      <c r="AA27" s="379"/>
      <c r="AB27" s="266" t="s">
        <v>290</v>
      </c>
      <c r="AC27" s="263"/>
      <c r="AD27" s="263"/>
      <c r="AE27" s="263"/>
      <c r="AF27" s="263"/>
      <c r="AG27" s="263"/>
      <c r="AH27" s="263"/>
      <c r="AI27" s="263"/>
      <c r="AJ27" s="263"/>
      <c r="AK27" s="263"/>
      <c r="AL27" s="263"/>
      <c r="AM27" s="263"/>
      <c r="AN27" s="263"/>
      <c r="AO27" s="263"/>
      <c r="AP27" s="263"/>
      <c r="AQ27" s="264">
        <f t="shared" si="5"/>
        <v>0</v>
      </c>
      <c r="AR27" s="265">
        <f t="shared" si="4"/>
        <v>0</v>
      </c>
      <c r="AS27" s="249">
        <f t="shared" si="1"/>
        <v>0</v>
      </c>
      <c r="AT27" s="249">
        <f t="shared" si="1"/>
        <v>0</v>
      </c>
      <c r="AU27" s="249">
        <f t="shared" si="2"/>
        <v>0</v>
      </c>
      <c r="AV27" s="250"/>
      <c r="AW27" s="249"/>
      <c r="AX27" s="249"/>
      <c r="AY27" s="249"/>
      <c r="AZ27" s="251"/>
      <c r="BA27" s="251"/>
      <c r="BB27" s="251"/>
      <c r="BC27" s="251"/>
      <c r="BD27" s="251"/>
      <c r="BE27" s="251"/>
      <c r="BI27" s="222"/>
      <c r="BJ27" s="222"/>
      <c r="BK27" s="222"/>
      <c r="BL27" s="222"/>
      <c r="BM27" s="222"/>
      <c r="BN27" s="222"/>
      <c r="BO27" s="222"/>
      <c r="BP27" s="222"/>
      <c r="BQ27" s="222"/>
      <c r="BR27" s="222"/>
      <c r="BS27" s="222"/>
      <c r="BT27" s="222"/>
      <c r="BU27" s="222"/>
      <c r="BV27" s="222"/>
      <c r="BW27" s="222"/>
      <c r="BX27" s="222"/>
      <c r="BY27" s="222"/>
      <c r="BZ27" s="222"/>
    </row>
    <row r="28" spans="1:78" s="224" customFormat="1" ht="15.75">
      <c r="A28" s="232"/>
      <c r="B28" s="232"/>
      <c r="C28" s="232"/>
      <c r="D28" s="232"/>
      <c r="E28" s="232"/>
      <c r="F28" s="232"/>
      <c r="G28" s="233"/>
      <c r="H28" s="252"/>
      <c r="I28" s="376"/>
      <c r="J28" s="254"/>
      <c r="K28" s="254"/>
      <c r="L28" s="254"/>
      <c r="M28" s="377"/>
      <c r="N28" s="376"/>
      <c r="O28" s="255"/>
      <c r="P28" s="378"/>
      <c r="Q28" s="257"/>
      <c r="R28" s="257"/>
      <c r="S28" s="257"/>
      <c r="T28" s="257"/>
      <c r="U28" s="257"/>
      <c r="V28" s="257"/>
      <c r="W28" s="379"/>
      <c r="X28" s="379"/>
      <c r="Y28" s="379"/>
      <c r="Z28" s="379"/>
      <c r="AA28" s="379"/>
      <c r="AB28" s="266" t="s">
        <v>291</v>
      </c>
      <c r="AC28" s="263"/>
      <c r="AD28" s="263"/>
      <c r="AE28" s="263"/>
      <c r="AF28" s="263"/>
      <c r="AG28" s="263"/>
      <c r="AH28" s="263"/>
      <c r="AI28" s="263"/>
      <c r="AJ28" s="263"/>
      <c r="AK28" s="263"/>
      <c r="AL28" s="263"/>
      <c r="AM28" s="263"/>
      <c r="AN28" s="263"/>
      <c r="AO28" s="263"/>
      <c r="AP28" s="263"/>
      <c r="AQ28" s="264">
        <f t="shared" si="5"/>
        <v>0</v>
      </c>
      <c r="AR28" s="265">
        <f t="shared" si="4"/>
        <v>0</v>
      </c>
      <c r="AS28" s="249">
        <f t="shared" si="1"/>
        <v>0</v>
      </c>
      <c r="AT28" s="249">
        <f t="shared" si="1"/>
        <v>0</v>
      </c>
      <c r="AU28" s="249">
        <f t="shared" si="2"/>
        <v>0</v>
      </c>
      <c r="AV28" s="250"/>
      <c r="AW28" s="249"/>
      <c r="AX28" s="249"/>
      <c r="AY28" s="249"/>
      <c r="AZ28" s="251"/>
      <c r="BA28" s="251"/>
      <c r="BB28" s="251"/>
      <c r="BC28" s="251"/>
      <c r="BD28" s="251"/>
      <c r="BE28" s="251"/>
      <c r="BI28" s="222"/>
      <c r="BJ28" s="222"/>
      <c r="BK28" s="222"/>
      <c r="BL28" s="222"/>
      <c r="BM28" s="222"/>
      <c r="BN28" s="222"/>
      <c r="BO28" s="222"/>
      <c r="BP28" s="222"/>
      <c r="BQ28" s="222"/>
      <c r="BR28" s="222"/>
      <c r="BS28" s="222"/>
      <c r="BT28" s="222"/>
      <c r="BU28" s="222"/>
      <c r="BV28" s="222"/>
      <c r="BW28" s="222"/>
      <c r="BX28" s="222"/>
      <c r="BY28" s="222"/>
      <c r="BZ28" s="222"/>
    </row>
    <row r="29" spans="1:78" s="224" customFormat="1" ht="15.75">
      <c r="A29" s="232"/>
      <c r="B29" s="232"/>
      <c r="C29" s="232"/>
      <c r="D29" s="232"/>
      <c r="E29" s="232"/>
      <c r="F29" s="232"/>
      <c r="G29" s="233"/>
      <c r="H29" s="252"/>
      <c r="I29" s="376"/>
      <c r="J29" s="254"/>
      <c r="K29" s="254"/>
      <c r="L29" s="254"/>
      <c r="M29" s="377"/>
      <c r="N29" s="376"/>
      <c r="O29" s="255"/>
      <c r="P29" s="378"/>
      <c r="Q29" s="257"/>
      <c r="R29" s="257"/>
      <c r="S29" s="257"/>
      <c r="T29" s="257"/>
      <c r="U29" s="257"/>
      <c r="V29" s="257"/>
      <c r="W29" s="379"/>
      <c r="X29" s="379"/>
      <c r="Y29" s="379"/>
      <c r="Z29" s="379"/>
      <c r="AA29" s="379"/>
      <c r="AB29" s="266" t="s">
        <v>292</v>
      </c>
      <c r="AC29" s="263"/>
      <c r="AD29" s="263"/>
      <c r="AE29" s="263"/>
      <c r="AF29" s="263"/>
      <c r="AG29" s="263"/>
      <c r="AH29" s="263"/>
      <c r="AI29" s="263"/>
      <c r="AJ29" s="263"/>
      <c r="AK29" s="263"/>
      <c r="AL29" s="263"/>
      <c r="AM29" s="263"/>
      <c r="AN29" s="263"/>
      <c r="AO29" s="263"/>
      <c r="AP29" s="263"/>
      <c r="AQ29" s="264">
        <f t="shared" si="5"/>
        <v>0</v>
      </c>
      <c r="AR29" s="265">
        <f t="shared" si="4"/>
        <v>0</v>
      </c>
      <c r="AS29" s="249">
        <f t="shared" si="1"/>
        <v>0</v>
      </c>
      <c r="AT29" s="249">
        <f t="shared" si="1"/>
        <v>0</v>
      </c>
      <c r="AU29" s="249">
        <f t="shared" si="2"/>
        <v>0</v>
      </c>
      <c r="AV29" s="250"/>
      <c r="AW29" s="249"/>
      <c r="AX29" s="249"/>
      <c r="AY29" s="249"/>
      <c r="AZ29" s="251"/>
      <c r="BA29" s="251"/>
      <c r="BB29" s="251"/>
      <c r="BC29" s="251"/>
      <c r="BD29" s="251"/>
      <c r="BE29" s="251"/>
      <c r="BI29" s="222"/>
      <c r="BJ29" s="222"/>
      <c r="BK29" s="222"/>
      <c r="BL29" s="222"/>
      <c r="BM29" s="222"/>
      <c r="BN29" s="222"/>
      <c r="BO29" s="222"/>
      <c r="BP29" s="222"/>
      <c r="BQ29" s="222"/>
      <c r="BR29" s="222"/>
      <c r="BS29" s="222"/>
      <c r="BT29" s="222"/>
      <c r="BU29" s="222"/>
      <c r="BV29" s="222"/>
      <c r="BW29" s="222"/>
      <c r="BX29" s="222"/>
      <c r="BY29" s="222"/>
      <c r="BZ29" s="222"/>
    </row>
    <row r="30" spans="1:78" s="224" customFormat="1" ht="15.75">
      <c r="A30" s="232"/>
      <c r="B30" s="232"/>
      <c r="C30" s="232"/>
      <c r="D30" s="232"/>
      <c r="E30" s="232"/>
      <c r="F30" s="232"/>
      <c r="G30" s="233"/>
      <c r="H30" s="252"/>
      <c r="I30" s="376"/>
      <c r="J30" s="254"/>
      <c r="K30" s="254"/>
      <c r="L30" s="254"/>
      <c r="M30" s="377"/>
      <c r="N30" s="376"/>
      <c r="O30" s="255"/>
      <c r="P30" s="378"/>
      <c r="Q30" s="257"/>
      <c r="R30" s="257"/>
      <c r="S30" s="257"/>
      <c r="T30" s="257"/>
      <c r="U30" s="257"/>
      <c r="V30" s="257"/>
      <c r="W30" s="379"/>
      <c r="X30" s="379"/>
      <c r="Y30" s="379"/>
      <c r="Z30" s="379"/>
      <c r="AA30" s="379"/>
      <c r="AB30" s="266" t="s">
        <v>293</v>
      </c>
      <c r="AC30" s="263"/>
      <c r="AD30" s="263"/>
      <c r="AE30" s="263"/>
      <c r="AF30" s="263"/>
      <c r="AG30" s="263"/>
      <c r="AH30" s="263"/>
      <c r="AI30" s="263"/>
      <c r="AJ30" s="263"/>
      <c r="AK30" s="263"/>
      <c r="AL30" s="263"/>
      <c r="AM30" s="263"/>
      <c r="AN30" s="263"/>
      <c r="AO30" s="263"/>
      <c r="AP30" s="263"/>
      <c r="AQ30" s="264">
        <f t="shared" si="5"/>
        <v>0</v>
      </c>
      <c r="AR30" s="265">
        <f t="shared" si="4"/>
        <v>0</v>
      </c>
      <c r="AS30" s="249">
        <f t="shared" si="1"/>
        <v>0</v>
      </c>
      <c r="AT30" s="249">
        <f t="shared" si="1"/>
        <v>0</v>
      </c>
      <c r="AU30" s="249">
        <f t="shared" si="2"/>
        <v>0</v>
      </c>
      <c r="AV30" s="250"/>
      <c r="AW30" s="249"/>
      <c r="AX30" s="249"/>
      <c r="AY30" s="249"/>
      <c r="AZ30" s="251"/>
      <c r="BA30" s="251"/>
      <c r="BB30" s="251"/>
      <c r="BC30" s="251"/>
      <c r="BD30" s="251"/>
      <c r="BE30" s="251"/>
      <c r="BI30" s="222"/>
      <c r="BJ30" s="222"/>
      <c r="BK30" s="222"/>
      <c r="BL30" s="222"/>
      <c r="BM30" s="222"/>
      <c r="BN30" s="222"/>
      <c r="BO30" s="222"/>
      <c r="BP30" s="222"/>
      <c r="BQ30" s="222"/>
      <c r="BR30" s="222"/>
      <c r="BS30" s="222"/>
      <c r="BT30" s="222"/>
      <c r="BU30" s="222"/>
      <c r="BV30" s="222"/>
      <c r="BW30" s="222"/>
      <c r="BX30" s="222"/>
      <c r="BY30" s="222"/>
      <c r="BZ30" s="222"/>
    </row>
    <row r="31" spans="1:78" s="224" customFormat="1" ht="15.75">
      <c r="A31" s="232"/>
      <c r="B31" s="232"/>
      <c r="C31" s="232"/>
      <c r="D31" s="232"/>
      <c r="E31" s="232"/>
      <c r="F31" s="232"/>
      <c r="G31" s="233"/>
      <c r="H31" s="252"/>
      <c r="I31" s="376"/>
      <c r="J31" s="254"/>
      <c r="K31" s="254"/>
      <c r="L31" s="254"/>
      <c r="M31" s="377"/>
      <c r="N31" s="376"/>
      <c r="O31" s="255"/>
      <c r="P31" s="378"/>
      <c r="Q31" s="257"/>
      <c r="R31" s="257"/>
      <c r="S31" s="257"/>
      <c r="T31" s="257"/>
      <c r="U31" s="257"/>
      <c r="V31" s="257"/>
      <c r="W31" s="379"/>
      <c r="X31" s="379"/>
      <c r="Y31" s="379"/>
      <c r="Z31" s="379"/>
      <c r="AA31" s="379"/>
      <c r="AB31" s="267" t="s">
        <v>294</v>
      </c>
      <c r="AC31" s="268">
        <f aca="true" t="shared" si="6" ref="AC31:AR31">SUM(AC25:AC30)+IF(AC23=0,AC24,AC23)</f>
        <v>0</v>
      </c>
      <c r="AD31" s="268">
        <f t="shared" si="6"/>
        <v>0</v>
      </c>
      <c r="AE31" s="268">
        <f t="shared" si="6"/>
        <v>0</v>
      </c>
      <c r="AF31" s="268">
        <f t="shared" si="6"/>
        <v>0</v>
      </c>
      <c r="AG31" s="268">
        <f t="shared" si="6"/>
        <v>0</v>
      </c>
      <c r="AH31" s="268">
        <f t="shared" si="6"/>
        <v>0</v>
      </c>
      <c r="AI31" s="268">
        <f t="shared" si="6"/>
        <v>0</v>
      </c>
      <c r="AJ31" s="268">
        <f t="shared" si="6"/>
        <v>0</v>
      </c>
      <c r="AK31" s="268">
        <f t="shared" si="6"/>
        <v>0</v>
      </c>
      <c r="AL31" s="268">
        <f t="shared" si="6"/>
        <v>0</v>
      </c>
      <c r="AM31" s="268">
        <f t="shared" si="6"/>
        <v>0</v>
      </c>
      <c r="AN31" s="268">
        <f t="shared" si="6"/>
        <v>0</v>
      </c>
      <c r="AO31" s="268">
        <f t="shared" si="6"/>
        <v>0</v>
      </c>
      <c r="AP31" s="268">
        <f t="shared" si="6"/>
        <v>0</v>
      </c>
      <c r="AQ31" s="268">
        <f t="shared" si="6"/>
        <v>0</v>
      </c>
      <c r="AR31" s="269">
        <f t="shared" si="6"/>
        <v>0</v>
      </c>
      <c r="AS31" s="249">
        <f t="shared" si="1"/>
        <v>0</v>
      </c>
      <c r="AT31" s="249">
        <f t="shared" si="1"/>
        <v>0</v>
      </c>
      <c r="AU31" s="249">
        <f t="shared" si="2"/>
        <v>0</v>
      </c>
      <c r="AV31" s="250"/>
      <c r="AW31" s="249"/>
      <c r="AX31" s="249"/>
      <c r="AY31" s="249"/>
      <c r="AZ31" s="251"/>
      <c r="BA31" s="251"/>
      <c r="BB31" s="251"/>
      <c r="BC31" s="251"/>
      <c r="BD31" s="251"/>
      <c r="BE31" s="251"/>
      <c r="BI31" s="222"/>
      <c r="BJ31" s="222"/>
      <c r="BK31" s="222"/>
      <c r="BL31" s="222"/>
      <c r="BM31" s="222"/>
      <c r="BN31" s="222"/>
      <c r="BO31" s="222"/>
      <c r="BP31" s="222"/>
      <c r="BQ31" s="222"/>
      <c r="BR31" s="222"/>
      <c r="BS31" s="222"/>
      <c r="BT31" s="222"/>
      <c r="BU31" s="222"/>
      <c r="BV31" s="222"/>
      <c r="BW31" s="222"/>
      <c r="BX31" s="222"/>
      <c r="BY31" s="222"/>
      <c r="BZ31" s="222"/>
    </row>
    <row r="32" spans="1:78" s="224" customFormat="1" ht="318" customHeight="1" thickBot="1">
      <c r="A32" s="232"/>
      <c r="B32" s="232"/>
      <c r="C32" s="232"/>
      <c r="D32" s="232"/>
      <c r="E32" s="232"/>
      <c r="F32" s="232"/>
      <c r="G32" s="233"/>
      <c r="H32" s="270"/>
      <c r="I32" s="380"/>
      <c r="J32" s="272"/>
      <c r="K32" s="272"/>
      <c r="L32" s="272"/>
      <c r="M32" s="381"/>
      <c r="N32" s="380"/>
      <c r="O32" s="273"/>
      <c r="P32" s="382"/>
      <c r="Q32" s="275"/>
      <c r="R32" s="275"/>
      <c r="S32" s="275"/>
      <c r="T32" s="275"/>
      <c r="U32" s="275"/>
      <c r="V32" s="275"/>
      <c r="W32" s="383"/>
      <c r="X32" s="383"/>
      <c r="Y32" s="383"/>
      <c r="Z32" s="383"/>
      <c r="AA32" s="383"/>
      <c r="AB32" s="280" t="s">
        <v>295</v>
      </c>
      <c r="AC32" s="281"/>
      <c r="AD32" s="281"/>
      <c r="AE32" s="281"/>
      <c r="AF32" s="281"/>
      <c r="AG32" s="281"/>
      <c r="AH32" s="281"/>
      <c r="AI32" s="281"/>
      <c r="AJ32" s="281"/>
      <c r="AK32" s="281"/>
      <c r="AL32" s="281"/>
      <c r="AM32" s="281"/>
      <c r="AN32" s="281"/>
      <c r="AO32" s="281"/>
      <c r="AP32" s="281"/>
      <c r="AQ32" s="282">
        <f aca="true" t="shared" si="7" ref="AQ32:AR38">+AC32+AE32+AG32+AI32+AK32+AM32+AO32</f>
        <v>0</v>
      </c>
      <c r="AR32" s="283">
        <f t="shared" si="7"/>
        <v>0</v>
      </c>
      <c r="AS32" s="249">
        <f t="shared" si="1"/>
        <v>0</v>
      </c>
      <c r="AT32" s="249">
        <f t="shared" si="1"/>
        <v>0</v>
      </c>
      <c r="AU32" s="249">
        <f t="shared" si="2"/>
        <v>0</v>
      </c>
      <c r="AV32" s="250"/>
      <c r="AW32" s="249"/>
      <c r="AX32" s="249"/>
      <c r="AY32" s="249"/>
      <c r="AZ32" s="251"/>
      <c r="BA32" s="251"/>
      <c r="BB32" s="251"/>
      <c r="BC32" s="251"/>
      <c r="BD32" s="251"/>
      <c r="BE32" s="251"/>
      <c r="BI32" s="222"/>
      <c r="BJ32" s="222"/>
      <c r="BK32" s="222"/>
      <c r="BL32" s="222"/>
      <c r="BM32" s="222"/>
      <c r="BN32" s="222"/>
      <c r="BO32" s="222"/>
      <c r="BP32" s="222"/>
      <c r="BQ32" s="222"/>
      <c r="BR32" s="222"/>
      <c r="BS32" s="222"/>
      <c r="BT32" s="222"/>
      <c r="BU32" s="222"/>
      <c r="BV32" s="222"/>
      <c r="BW32" s="222"/>
      <c r="BX32" s="222"/>
      <c r="BY32" s="222"/>
      <c r="BZ32" s="222"/>
    </row>
    <row r="33" spans="1:57" ht="15.75" customHeight="1">
      <c r="A33" s="384"/>
      <c r="B33" s="384" t="s">
        <v>344</v>
      </c>
      <c r="C33" s="384" t="s">
        <v>345</v>
      </c>
      <c r="D33" s="384" t="s">
        <v>346</v>
      </c>
      <c r="E33" s="384" t="s">
        <v>272</v>
      </c>
      <c r="F33" s="384" t="s">
        <v>225</v>
      </c>
      <c r="G33" s="385">
        <v>3</v>
      </c>
      <c r="H33" s="234">
        <v>2</v>
      </c>
      <c r="I33" s="372" t="s">
        <v>49</v>
      </c>
      <c r="J33" s="386"/>
      <c r="K33" s="386"/>
      <c r="L33" s="386"/>
      <c r="M33" s="386"/>
      <c r="N33" s="372" t="s">
        <v>347</v>
      </c>
      <c r="O33" s="238">
        <v>0.4</v>
      </c>
      <c r="P33" s="374">
        <f>(SUM('Actividades inversión 880'!L59:L61)*'Metas inversión 880'!O33)/SUM('Actividades inversión 880'!K59:K61)</f>
        <v>0</v>
      </c>
      <c r="Q33" s="240">
        <f>SUMIF('Actividades inversión 880'!$B$13:$B$62,'Metas inversión 880'!$B33,'Actividades inversión 880'!M$13:M$62)</f>
        <v>0</v>
      </c>
      <c r="R33" s="240">
        <f>SUMIF('Actividades inversión 880'!$B$13:$B$62,'Metas inversión 880'!$B33,'Actividades inversión 880'!N$13:N$62)</f>
        <v>0</v>
      </c>
      <c r="S33" s="240">
        <f>SUMIF('Actividades inversión 880'!$B$13:$B$62,'Metas inversión 880'!$B33,'Actividades inversión 880'!O$13:O$62)</f>
        <v>0</v>
      </c>
      <c r="T33" s="240">
        <f>SUMIF('Actividades inversión 880'!$B$13:$B$62,'Metas inversión 880'!$B33,'Actividades inversión 880'!P$13:P$62)</f>
        <v>0</v>
      </c>
      <c r="U33" s="240">
        <f>SUMIF('Actividades inversión 880'!$B$13:$B$62,'Metas inversión 880'!$B33,'Actividades inversión 880'!Q$13:Q$62)</f>
        <v>0</v>
      </c>
      <c r="V33" s="240">
        <f>SUMIF('Actividades inversión 880'!$B$13:$B$62,'Metas inversión 880'!$B33,'Actividades inversión 880'!R$13:R$62)</f>
        <v>0</v>
      </c>
      <c r="W33" s="375" t="s">
        <v>348</v>
      </c>
      <c r="X33" s="375" t="s">
        <v>349</v>
      </c>
      <c r="Y33" s="375" t="s">
        <v>350</v>
      </c>
      <c r="Z33" s="387" t="s">
        <v>351</v>
      </c>
      <c r="AA33" s="242" t="s">
        <v>352</v>
      </c>
      <c r="AB33" s="245" t="s">
        <v>280</v>
      </c>
      <c r="AC33" s="388"/>
      <c r="AD33" s="388"/>
      <c r="AE33" s="388"/>
      <c r="AF33" s="388"/>
      <c r="AG33" s="388"/>
      <c r="AH33" s="388"/>
      <c r="AI33" s="388"/>
      <c r="AJ33" s="388"/>
      <c r="AK33" s="388"/>
      <c r="AL33" s="388"/>
      <c r="AM33" s="388"/>
      <c r="AN33" s="388"/>
      <c r="AO33" s="388"/>
      <c r="AP33" s="388"/>
      <c r="AQ33" s="389">
        <f t="shared" si="7"/>
        <v>0</v>
      </c>
      <c r="AR33" s="390">
        <f t="shared" si="7"/>
        <v>0</v>
      </c>
      <c r="AS33" s="249">
        <f t="shared" si="1"/>
        <v>0</v>
      </c>
      <c r="AT33" s="249">
        <f t="shared" si="1"/>
        <v>0</v>
      </c>
      <c r="AU33" s="249">
        <f t="shared" si="2"/>
        <v>0</v>
      </c>
      <c r="AV33" s="250"/>
      <c r="AW33" s="249"/>
      <c r="AX33" s="249"/>
      <c r="AY33" s="249"/>
      <c r="AZ33" s="251">
        <f>SUM('[2]01-USAQUEN:99-METROPOLITANO'!N29)</f>
        <v>0</v>
      </c>
      <c r="BA33" s="251">
        <f>SUM('[2]01-USAQUEN:99-METROPOLITANO'!O29)</f>
        <v>0</v>
      </c>
      <c r="BB33" s="251">
        <f>SUM('[2]01-USAQUEN:99-METROPOLITANO'!P29)</f>
        <v>0</v>
      </c>
      <c r="BC33" s="251">
        <f>SUM('[2]01-USAQUEN:99-METROPOLITANO'!Q29)</f>
        <v>0</v>
      </c>
      <c r="BD33" s="251">
        <f>SUM('[2]01-USAQUEN:99-METROPOLITANO'!R29)</f>
        <v>0</v>
      </c>
      <c r="BE33" s="251">
        <f>SUM('[2]01-USAQUEN:99-METROPOLITANO'!S29)</f>
        <v>0</v>
      </c>
    </row>
    <row r="34" spans="1:57" ht="15.75">
      <c r="A34" s="384"/>
      <c r="B34" s="384"/>
      <c r="C34" s="384"/>
      <c r="D34" s="384"/>
      <c r="E34" s="384"/>
      <c r="F34" s="384"/>
      <c r="G34" s="385"/>
      <c r="H34" s="252"/>
      <c r="I34" s="376"/>
      <c r="J34" s="391"/>
      <c r="K34" s="391"/>
      <c r="L34" s="391"/>
      <c r="M34" s="391"/>
      <c r="N34" s="376"/>
      <c r="O34" s="255"/>
      <c r="P34" s="378"/>
      <c r="Q34" s="257"/>
      <c r="R34" s="257"/>
      <c r="S34" s="257"/>
      <c r="T34" s="257"/>
      <c r="U34" s="257"/>
      <c r="V34" s="257"/>
      <c r="W34" s="379"/>
      <c r="X34" s="379"/>
      <c r="Y34" s="379"/>
      <c r="Z34" s="392"/>
      <c r="AA34" s="259"/>
      <c r="AB34" s="262" t="s">
        <v>281</v>
      </c>
      <c r="AC34" s="393"/>
      <c r="AD34" s="393"/>
      <c r="AE34" s="393"/>
      <c r="AF34" s="393"/>
      <c r="AG34" s="393"/>
      <c r="AH34" s="393"/>
      <c r="AI34" s="393"/>
      <c r="AJ34" s="393"/>
      <c r="AK34" s="393"/>
      <c r="AL34" s="393"/>
      <c r="AM34" s="393"/>
      <c r="AN34" s="393"/>
      <c r="AO34" s="393"/>
      <c r="AP34" s="393"/>
      <c r="AQ34" s="394">
        <f t="shared" si="7"/>
        <v>0</v>
      </c>
      <c r="AR34" s="395">
        <f t="shared" si="7"/>
        <v>0</v>
      </c>
      <c r="AS34" s="249">
        <f t="shared" si="1"/>
        <v>0</v>
      </c>
      <c r="AT34" s="249">
        <f t="shared" si="1"/>
        <v>0</v>
      </c>
      <c r="AU34" s="249">
        <f t="shared" si="2"/>
        <v>0</v>
      </c>
      <c r="AV34" s="250"/>
      <c r="AW34" s="249"/>
      <c r="AX34" s="249"/>
      <c r="AY34" s="249"/>
      <c r="AZ34" s="251"/>
      <c r="BA34" s="251"/>
      <c r="BB34" s="251"/>
      <c r="BC34" s="251"/>
      <c r="BD34" s="251"/>
      <c r="BE34" s="251"/>
    </row>
    <row r="35" spans="1:57" ht="15.75">
      <c r="A35" s="384"/>
      <c r="B35" s="384"/>
      <c r="C35" s="384"/>
      <c r="D35" s="384"/>
      <c r="E35" s="384"/>
      <c r="F35" s="384"/>
      <c r="G35" s="385"/>
      <c r="H35" s="252"/>
      <c r="I35" s="376"/>
      <c r="J35" s="391"/>
      <c r="K35" s="391"/>
      <c r="L35" s="391"/>
      <c r="M35" s="396">
        <v>0</v>
      </c>
      <c r="N35" s="376"/>
      <c r="O35" s="255"/>
      <c r="P35" s="378"/>
      <c r="Q35" s="257"/>
      <c r="R35" s="257"/>
      <c r="S35" s="257"/>
      <c r="T35" s="257"/>
      <c r="U35" s="257"/>
      <c r="V35" s="257"/>
      <c r="W35" s="379"/>
      <c r="X35" s="379"/>
      <c r="Y35" s="379"/>
      <c r="Z35" s="392"/>
      <c r="AA35" s="259"/>
      <c r="AB35" s="262" t="s">
        <v>282</v>
      </c>
      <c r="AC35" s="393"/>
      <c r="AD35" s="393"/>
      <c r="AE35" s="393"/>
      <c r="AF35" s="393"/>
      <c r="AG35" s="393"/>
      <c r="AH35" s="393"/>
      <c r="AI35" s="393"/>
      <c r="AJ35" s="393"/>
      <c r="AK35" s="393"/>
      <c r="AL35" s="393"/>
      <c r="AM35" s="393"/>
      <c r="AN35" s="393"/>
      <c r="AO35" s="393"/>
      <c r="AP35" s="393"/>
      <c r="AQ35" s="394">
        <f t="shared" si="7"/>
        <v>0</v>
      </c>
      <c r="AR35" s="395">
        <f t="shared" si="7"/>
        <v>0</v>
      </c>
      <c r="AS35" s="249">
        <f t="shared" si="1"/>
        <v>0</v>
      </c>
      <c r="AT35" s="249">
        <f t="shared" si="1"/>
        <v>0</v>
      </c>
      <c r="AU35" s="249">
        <f t="shared" si="2"/>
        <v>0</v>
      </c>
      <c r="AV35" s="250"/>
      <c r="AW35" s="249"/>
      <c r="AX35" s="249"/>
      <c r="AY35" s="249"/>
      <c r="AZ35" s="251"/>
      <c r="BA35" s="251"/>
      <c r="BB35" s="251"/>
      <c r="BC35" s="251"/>
      <c r="BD35" s="251"/>
      <c r="BE35" s="251"/>
    </row>
    <row r="36" spans="1:57" ht="15.75">
      <c r="A36" s="384"/>
      <c r="B36" s="384"/>
      <c r="C36" s="384"/>
      <c r="D36" s="384"/>
      <c r="E36" s="384"/>
      <c r="F36" s="384"/>
      <c r="G36" s="385"/>
      <c r="H36" s="252"/>
      <c r="I36" s="376"/>
      <c r="J36" s="391"/>
      <c r="K36" s="391"/>
      <c r="L36" s="391"/>
      <c r="M36" s="391"/>
      <c r="N36" s="376"/>
      <c r="O36" s="255"/>
      <c r="P36" s="378"/>
      <c r="Q36" s="257"/>
      <c r="R36" s="257"/>
      <c r="S36" s="257"/>
      <c r="T36" s="257"/>
      <c r="U36" s="257"/>
      <c r="V36" s="257"/>
      <c r="W36" s="379"/>
      <c r="X36" s="379"/>
      <c r="Y36" s="379"/>
      <c r="Z36" s="392"/>
      <c r="AA36" s="259"/>
      <c r="AB36" s="262" t="s">
        <v>283</v>
      </c>
      <c r="AC36" s="393"/>
      <c r="AD36" s="393"/>
      <c r="AE36" s="393"/>
      <c r="AF36" s="393"/>
      <c r="AG36" s="393"/>
      <c r="AH36" s="393"/>
      <c r="AI36" s="393"/>
      <c r="AJ36" s="393"/>
      <c r="AK36" s="393"/>
      <c r="AL36" s="393"/>
      <c r="AM36" s="393"/>
      <c r="AN36" s="393"/>
      <c r="AO36" s="393"/>
      <c r="AP36" s="393"/>
      <c r="AQ36" s="394">
        <f t="shared" si="7"/>
        <v>0</v>
      </c>
      <c r="AR36" s="395">
        <f t="shared" si="7"/>
        <v>0</v>
      </c>
      <c r="AS36" s="249">
        <f t="shared" si="1"/>
        <v>0</v>
      </c>
      <c r="AT36" s="249">
        <f t="shared" si="1"/>
        <v>0</v>
      </c>
      <c r="AU36" s="249">
        <f t="shared" si="2"/>
        <v>0</v>
      </c>
      <c r="AV36" s="250"/>
      <c r="AW36" s="249"/>
      <c r="AX36" s="249"/>
      <c r="AY36" s="249"/>
      <c r="AZ36" s="251"/>
      <c r="BA36" s="251"/>
      <c r="BB36" s="251"/>
      <c r="BC36" s="251"/>
      <c r="BD36" s="251"/>
      <c r="BE36" s="251"/>
    </row>
    <row r="37" spans="1:57" ht="15.75">
      <c r="A37" s="384"/>
      <c r="B37" s="384"/>
      <c r="C37" s="384"/>
      <c r="D37" s="384"/>
      <c r="E37" s="384"/>
      <c r="F37" s="384"/>
      <c r="G37" s="385"/>
      <c r="H37" s="252"/>
      <c r="I37" s="376"/>
      <c r="J37" s="391"/>
      <c r="K37" s="391"/>
      <c r="L37" s="391"/>
      <c r="M37" s="391"/>
      <c r="N37" s="376"/>
      <c r="O37" s="255"/>
      <c r="P37" s="378"/>
      <c r="Q37" s="257"/>
      <c r="R37" s="257"/>
      <c r="S37" s="257"/>
      <c r="T37" s="257"/>
      <c r="U37" s="257"/>
      <c r="V37" s="257"/>
      <c r="W37" s="379"/>
      <c r="X37" s="379"/>
      <c r="Y37" s="379"/>
      <c r="Z37" s="392"/>
      <c r="AA37" s="259"/>
      <c r="AB37" s="262" t="s">
        <v>284</v>
      </c>
      <c r="AC37" s="393"/>
      <c r="AD37" s="393"/>
      <c r="AE37" s="393"/>
      <c r="AF37" s="393"/>
      <c r="AG37" s="393"/>
      <c r="AH37" s="393"/>
      <c r="AI37" s="393"/>
      <c r="AJ37" s="393"/>
      <c r="AK37" s="393"/>
      <c r="AL37" s="393"/>
      <c r="AM37" s="393"/>
      <c r="AN37" s="393"/>
      <c r="AO37" s="393"/>
      <c r="AP37" s="393"/>
      <c r="AQ37" s="394">
        <f t="shared" si="7"/>
        <v>0</v>
      </c>
      <c r="AR37" s="395">
        <f t="shared" si="7"/>
        <v>0</v>
      </c>
      <c r="AS37" s="249">
        <f t="shared" si="1"/>
        <v>0</v>
      </c>
      <c r="AT37" s="249">
        <f t="shared" si="1"/>
        <v>0</v>
      </c>
      <c r="AU37" s="249">
        <f t="shared" si="2"/>
        <v>0</v>
      </c>
      <c r="AV37" s="250"/>
      <c r="AW37" s="249"/>
      <c r="AX37" s="249"/>
      <c r="AY37" s="249"/>
      <c r="AZ37" s="251"/>
      <c r="BA37" s="251"/>
      <c r="BB37" s="251"/>
      <c r="BC37" s="251"/>
      <c r="BD37" s="251"/>
      <c r="BE37" s="251"/>
    </row>
    <row r="38" spans="1:57" ht="15.75">
      <c r="A38" s="384"/>
      <c r="B38" s="384"/>
      <c r="C38" s="384"/>
      <c r="D38" s="384"/>
      <c r="E38" s="384"/>
      <c r="F38" s="384"/>
      <c r="G38" s="385"/>
      <c r="H38" s="252"/>
      <c r="I38" s="376"/>
      <c r="J38" s="391"/>
      <c r="K38" s="391"/>
      <c r="L38" s="391"/>
      <c r="M38" s="391"/>
      <c r="N38" s="376"/>
      <c r="O38" s="255"/>
      <c r="P38" s="378"/>
      <c r="Q38" s="257"/>
      <c r="R38" s="257"/>
      <c r="S38" s="257"/>
      <c r="T38" s="257"/>
      <c r="U38" s="257"/>
      <c r="V38" s="257"/>
      <c r="W38" s="379"/>
      <c r="X38" s="379"/>
      <c r="Y38" s="379"/>
      <c r="Z38" s="392"/>
      <c r="AA38" s="259"/>
      <c r="AB38" s="397" t="s">
        <v>285</v>
      </c>
      <c r="AC38" s="393"/>
      <c r="AD38" s="393"/>
      <c r="AE38" s="393"/>
      <c r="AF38" s="393"/>
      <c r="AG38" s="393"/>
      <c r="AH38" s="393"/>
      <c r="AI38" s="393"/>
      <c r="AJ38" s="393"/>
      <c r="AK38" s="393"/>
      <c r="AL38" s="393"/>
      <c r="AM38" s="393"/>
      <c r="AN38" s="393"/>
      <c r="AO38" s="393"/>
      <c r="AP38" s="393"/>
      <c r="AQ38" s="394">
        <f t="shared" si="7"/>
        <v>0</v>
      </c>
      <c r="AR38" s="395">
        <f t="shared" si="7"/>
        <v>0</v>
      </c>
      <c r="AS38" s="249">
        <f t="shared" si="1"/>
        <v>0</v>
      </c>
      <c r="AT38" s="249">
        <f t="shared" si="1"/>
        <v>0</v>
      </c>
      <c r="AU38" s="249">
        <f t="shared" si="2"/>
        <v>0</v>
      </c>
      <c r="AV38" s="250"/>
      <c r="AW38" s="249"/>
      <c r="AX38" s="249"/>
      <c r="AY38" s="249"/>
      <c r="AZ38" s="251"/>
      <c r="BA38" s="251"/>
      <c r="BB38" s="251"/>
      <c r="BC38" s="251"/>
      <c r="BD38" s="251"/>
      <c r="BE38" s="251"/>
    </row>
    <row r="39" spans="1:57" ht="15.75">
      <c r="A39" s="384"/>
      <c r="B39" s="384"/>
      <c r="C39" s="384"/>
      <c r="D39" s="384"/>
      <c r="E39" s="384"/>
      <c r="F39" s="384"/>
      <c r="G39" s="385"/>
      <c r="H39" s="252"/>
      <c r="I39" s="376"/>
      <c r="J39" s="391"/>
      <c r="K39" s="391"/>
      <c r="L39" s="391"/>
      <c r="M39" s="391"/>
      <c r="N39" s="376"/>
      <c r="O39" s="255"/>
      <c r="P39" s="378"/>
      <c r="Q39" s="257"/>
      <c r="R39" s="257"/>
      <c r="S39" s="257"/>
      <c r="T39" s="257"/>
      <c r="U39" s="257"/>
      <c r="V39" s="257"/>
      <c r="W39" s="379"/>
      <c r="X39" s="379"/>
      <c r="Y39" s="379"/>
      <c r="Z39" s="392"/>
      <c r="AA39" s="259"/>
      <c r="AB39" s="398" t="s">
        <v>286</v>
      </c>
      <c r="AC39" s="399">
        <f aca="true" t="shared" si="8" ref="AC39:AR39">SUM(AC33:AC38)</f>
        <v>0</v>
      </c>
      <c r="AD39" s="399">
        <f t="shared" si="8"/>
        <v>0</v>
      </c>
      <c r="AE39" s="399">
        <f t="shared" si="8"/>
        <v>0</v>
      </c>
      <c r="AF39" s="399">
        <f t="shared" si="8"/>
        <v>0</v>
      </c>
      <c r="AG39" s="399">
        <f t="shared" si="8"/>
        <v>0</v>
      </c>
      <c r="AH39" s="399">
        <f t="shared" si="8"/>
        <v>0</v>
      </c>
      <c r="AI39" s="399">
        <f t="shared" si="8"/>
        <v>0</v>
      </c>
      <c r="AJ39" s="399">
        <f t="shared" si="8"/>
        <v>0</v>
      </c>
      <c r="AK39" s="399">
        <f t="shared" si="8"/>
        <v>0</v>
      </c>
      <c r="AL39" s="399">
        <f t="shared" si="8"/>
        <v>0</v>
      </c>
      <c r="AM39" s="399">
        <f t="shared" si="8"/>
        <v>0</v>
      </c>
      <c r="AN39" s="399">
        <f t="shared" si="8"/>
        <v>0</v>
      </c>
      <c r="AO39" s="399">
        <f t="shared" si="8"/>
        <v>0</v>
      </c>
      <c r="AP39" s="399">
        <f t="shared" si="8"/>
        <v>0</v>
      </c>
      <c r="AQ39" s="399">
        <f t="shared" si="8"/>
        <v>0</v>
      </c>
      <c r="AR39" s="400">
        <f t="shared" si="8"/>
        <v>0</v>
      </c>
      <c r="AS39" s="249">
        <f t="shared" si="1"/>
        <v>0</v>
      </c>
      <c r="AT39" s="249">
        <f t="shared" si="1"/>
        <v>0</v>
      </c>
      <c r="AU39" s="249">
        <f t="shared" si="2"/>
        <v>0</v>
      </c>
      <c r="AV39" s="250"/>
      <c r="AW39" s="249"/>
      <c r="AX39" s="249"/>
      <c r="AY39" s="249"/>
      <c r="AZ39" s="251"/>
      <c r="BA39" s="251"/>
      <c r="BB39" s="251"/>
      <c r="BC39" s="251"/>
      <c r="BD39" s="251"/>
      <c r="BE39" s="251"/>
    </row>
    <row r="40" spans="1:57" ht="15.75">
      <c r="A40" s="384"/>
      <c r="B40" s="384"/>
      <c r="C40" s="384"/>
      <c r="D40" s="384"/>
      <c r="E40" s="384"/>
      <c r="F40" s="384"/>
      <c r="G40" s="385"/>
      <c r="H40" s="252"/>
      <c r="I40" s="376"/>
      <c r="J40" s="391"/>
      <c r="K40" s="391"/>
      <c r="L40" s="391"/>
      <c r="M40" s="391"/>
      <c r="N40" s="376"/>
      <c r="O40" s="255"/>
      <c r="P40" s="378"/>
      <c r="Q40" s="257"/>
      <c r="R40" s="257"/>
      <c r="S40" s="257"/>
      <c r="T40" s="257"/>
      <c r="U40" s="257"/>
      <c r="V40" s="257"/>
      <c r="W40" s="379"/>
      <c r="X40" s="379"/>
      <c r="Y40" s="379"/>
      <c r="Z40" s="392"/>
      <c r="AA40" s="259"/>
      <c r="AB40" s="262" t="s">
        <v>287</v>
      </c>
      <c r="AC40" s="393"/>
      <c r="AD40" s="393"/>
      <c r="AE40" s="393"/>
      <c r="AF40" s="393"/>
      <c r="AG40" s="393"/>
      <c r="AH40" s="393"/>
      <c r="AI40" s="393"/>
      <c r="AJ40" s="393"/>
      <c r="AK40" s="393"/>
      <c r="AL40" s="393"/>
      <c r="AM40" s="393"/>
      <c r="AN40" s="393"/>
      <c r="AO40" s="393"/>
      <c r="AP40" s="393"/>
      <c r="AQ40" s="394">
        <f>+AC40+AE40+AG40+AI40+AK40+AM40+AO40</f>
        <v>0</v>
      </c>
      <c r="AR40" s="395">
        <f aca="true" t="shared" si="9" ref="AR40:AR46">+AD40+AF40+AH40+AJ40+AL40+AN40+AP40</f>
        <v>0</v>
      </c>
      <c r="AS40" s="249">
        <f t="shared" si="1"/>
        <v>0</v>
      </c>
      <c r="AT40" s="249">
        <f t="shared" si="1"/>
        <v>0</v>
      </c>
      <c r="AU40" s="249">
        <f t="shared" si="2"/>
        <v>0</v>
      </c>
      <c r="AV40" s="250"/>
      <c r="AW40" s="249"/>
      <c r="AX40" s="249"/>
      <c r="AY40" s="249"/>
      <c r="AZ40" s="251"/>
      <c r="BA40" s="251"/>
      <c r="BB40" s="251"/>
      <c r="BC40" s="251"/>
      <c r="BD40" s="251"/>
      <c r="BE40" s="251"/>
    </row>
    <row r="41" spans="1:57" ht="15.75">
      <c r="A41" s="384"/>
      <c r="B41" s="384"/>
      <c r="C41" s="384"/>
      <c r="D41" s="384"/>
      <c r="E41" s="384"/>
      <c r="F41" s="384"/>
      <c r="G41" s="385"/>
      <c r="H41" s="252"/>
      <c r="I41" s="376"/>
      <c r="J41" s="391"/>
      <c r="K41" s="391"/>
      <c r="L41" s="391"/>
      <c r="M41" s="391"/>
      <c r="N41" s="376"/>
      <c r="O41" s="255"/>
      <c r="P41" s="378"/>
      <c r="Q41" s="257"/>
      <c r="R41" s="257"/>
      <c r="S41" s="257"/>
      <c r="T41" s="257"/>
      <c r="U41" s="257"/>
      <c r="V41" s="257"/>
      <c r="W41" s="379"/>
      <c r="X41" s="379"/>
      <c r="Y41" s="379"/>
      <c r="Z41" s="392"/>
      <c r="AA41" s="259"/>
      <c r="AB41" s="262" t="s">
        <v>288</v>
      </c>
      <c r="AC41" s="393"/>
      <c r="AD41" s="393"/>
      <c r="AE41" s="393"/>
      <c r="AF41" s="393"/>
      <c r="AG41" s="393"/>
      <c r="AH41" s="393"/>
      <c r="AI41" s="393"/>
      <c r="AJ41" s="393"/>
      <c r="AK41" s="393"/>
      <c r="AL41" s="393"/>
      <c r="AM41" s="393"/>
      <c r="AN41" s="393"/>
      <c r="AO41" s="393"/>
      <c r="AP41" s="393"/>
      <c r="AQ41" s="394">
        <f aca="true" t="shared" si="10" ref="AQ41:AQ46">+AC41+AE41+AG41+AI41+AK41+AM41+AO41</f>
        <v>0</v>
      </c>
      <c r="AR41" s="395">
        <f t="shared" si="9"/>
        <v>0</v>
      </c>
      <c r="AS41" s="249">
        <f t="shared" si="1"/>
        <v>0</v>
      </c>
      <c r="AT41" s="249">
        <f t="shared" si="1"/>
        <v>0</v>
      </c>
      <c r="AU41" s="249">
        <f t="shared" si="2"/>
        <v>0</v>
      </c>
      <c r="AV41" s="250"/>
      <c r="AW41" s="249"/>
      <c r="AX41" s="249"/>
      <c r="AY41" s="249"/>
      <c r="AZ41" s="251"/>
      <c r="BA41" s="251"/>
      <c r="BB41" s="251"/>
      <c r="BC41" s="251"/>
      <c r="BD41" s="251"/>
      <c r="BE41" s="251"/>
    </row>
    <row r="42" spans="1:57" ht="15.75">
      <c r="A42" s="384"/>
      <c r="B42" s="384"/>
      <c r="C42" s="384"/>
      <c r="D42" s="384"/>
      <c r="E42" s="384"/>
      <c r="F42" s="384"/>
      <c r="G42" s="385"/>
      <c r="H42" s="252"/>
      <c r="I42" s="376"/>
      <c r="J42" s="391"/>
      <c r="K42" s="391"/>
      <c r="L42" s="391"/>
      <c r="M42" s="391"/>
      <c r="N42" s="376"/>
      <c r="O42" s="255"/>
      <c r="P42" s="378"/>
      <c r="Q42" s="257"/>
      <c r="R42" s="257"/>
      <c r="S42" s="257"/>
      <c r="T42" s="257"/>
      <c r="U42" s="257"/>
      <c r="V42" s="257"/>
      <c r="W42" s="379"/>
      <c r="X42" s="379"/>
      <c r="Y42" s="379"/>
      <c r="Z42" s="392"/>
      <c r="AA42" s="259"/>
      <c r="AB42" s="401" t="s">
        <v>289</v>
      </c>
      <c r="AC42" s="393"/>
      <c r="AD42" s="393"/>
      <c r="AE42" s="393"/>
      <c r="AF42" s="393"/>
      <c r="AG42" s="393"/>
      <c r="AH42" s="393"/>
      <c r="AI42" s="393"/>
      <c r="AJ42" s="393"/>
      <c r="AK42" s="393"/>
      <c r="AL42" s="393"/>
      <c r="AM42" s="393"/>
      <c r="AN42" s="393"/>
      <c r="AO42" s="393"/>
      <c r="AP42" s="393"/>
      <c r="AQ42" s="394">
        <f t="shared" si="10"/>
        <v>0</v>
      </c>
      <c r="AR42" s="395">
        <f t="shared" si="9"/>
        <v>0</v>
      </c>
      <c r="AS42" s="249">
        <f t="shared" si="1"/>
        <v>0</v>
      </c>
      <c r="AT42" s="249">
        <f t="shared" si="1"/>
        <v>0</v>
      </c>
      <c r="AU42" s="249">
        <f t="shared" si="2"/>
        <v>0</v>
      </c>
      <c r="AV42" s="250"/>
      <c r="AW42" s="249"/>
      <c r="AX42" s="249"/>
      <c r="AY42" s="249"/>
      <c r="AZ42" s="251"/>
      <c r="BA42" s="251"/>
      <c r="BB42" s="251"/>
      <c r="BC42" s="251"/>
      <c r="BD42" s="251"/>
      <c r="BE42" s="251"/>
    </row>
    <row r="43" spans="1:57" ht="15.75">
      <c r="A43" s="384"/>
      <c r="B43" s="384"/>
      <c r="C43" s="384"/>
      <c r="D43" s="384"/>
      <c r="E43" s="384"/>
      <c r="F43" s="384"/>
      <c r="G43" s="385"/>
      <c r="H43" s="252"/>
      <c r="I43" s="376"/>
      <c r="J43" s="391"/>
      <c r="K43" s="391"/>
      <c r="L43" s="391"/>
      <c r="M43" s="391"/>
      <c r="N43" s="376"/>
      <c r="O43" s="255"/>
      <c r="P43" s="378"/>
      <c r="Q43" s="257"/>
      <c r="R43" s="257"/>
      <c r="S43" s="257"/>
      <c r="T43" s="257"/>
      <c r="U43" s="257"/>
      <c r="V43" s="257"/>
      <c r="W43" s="379"/>
      <c r="X43" s="379"/>
      <c r="Y43" s="379"/>
      <c r="Z43" s="392"/>
      <c r="AA43" s="259"/>
      <c r="AB43" s="401" t="s">
        <v>290</v>
      </c>
      <c r="AC43" s="393"/>
      <c r="AD43" s="393"/>
      <c r="AE43" s="393"/>
      <c r="AF43" s="393"/>
      <c r="AG43" s="393"/>
      <c r="AH43" s="393"/>
      <c r="AI43" s="393"/>
      <c r="AJ43" s="393"/>
      <c r="AK43" s="393"/>
      <c r="AL43" s="393"/>
      <c r="AM43" s="393"/>
      <c r="AN43" s="393"/>
      <c r="AO43" s="393"/>
      <c r="AP43" s="393"/>
      <c r="AQ43" s="394">
        <f t="shared" si="10"/>
        <v>0</v>
      </c>
      <c r="AR43" s="395">
        <f t="shared" si="9"/>
        <v>0</v>
      </c>
      <c r="AS43" s="249">
        <f t="shared" si="1"/>
        <v>0</v>
      </c>
      <c r="AT43" s="249">
        <f t="shared" si="1"/>
        <v>0</v>
      </c>
      <c r="AU43" s="249">
        <f t="shared" si="2"/>
        <v>0</v>
      </c>
      <c r="AV43" s="250"/>
      <c r="AW43" s="249"/>
      <c r="AX43" s="249"/>
      <c r="AY43" s="249"/>
      <c r="AZ43" s="251"/>
      <c r="BA43" s="251"/>
      <c r="BB43" s="251"/>
      <c r="BC43" s="251"/>
      <c r="BD43" s="251"/>
      <c r="BE43" s="251"/>
    </row>
    <row r="44" spans="1:57" ht="15.75">
      <c r="A44" s="384"/>
      <c r="B44" s="384"/>
      <c r="C44" s="384"/>
      <c r="D44" s="384"/>
      <c r="E44" s="384"/>
      <c r="F44" s="384"/>
      <c r="G44" s="385"/>
      <c r="H44" s="252"/>
      <c r="I44" s="376"/>
      <c r="J44" s="391"/>
      <c r="K44" s="391"/>
      <c r="L44" s="391"/>
      <c r="M44" s="391"/>
      <c r="N44" s="376"/>
      <c r="O44" s="255"/>
      <c r="P44" s="378"/>
      <c r="Q44" s="257"/>
      <c r="R44" s="257"/>
      <c r="S44" s="257"/>
      <c r="T44" s="257"/>
      <c r="U44" s="257"/>
      <c r="V44" s="257"/>
      <c r="W44" s="379"/>
      <c r="X44" s="379"/>
      <c r="Y44" s="379"/>
      <c r="Z44" s="392"/>
      <c r="AA44" s="259"/>
      <c r="AB44" s="401" t="s">
        <v>291</v>
      </c>
      <c r="AC44" s="393"/>
      <c r="AD44" s="393"/>
      <c r="AE44" s="393"/>
      <c r="AF44" s="393"/>
      <c r="AG44" s="393"/>
      <c r="AH44" s="393"/>
      <c r="AI44" s="393"/>
      <c r="AJ44" s="393"/>
      <c r="AK44" s="393"/>
      <c r="AL44" s="393"/>
      <c r="AM44" s="393"/>
      <c r="AN44" s="393"/>
      <c r="AO44" s="393"/>
      <c r="AP44" s="393"/>
      <c r="AQ44" s="394">
        <f t="shared" si="10"/>
        <v>0</v>
      </c>
      <c r="AR44" s="395">
        <f t="shared" si="9"/>
        <v>0</v>
      </c>
      <c r="AS44" s="249">
        <f t="shared" si="1"/>
        <v>0</v>
      </c>
      <c r="AT44" s="249">
        <f t="shared" si="1"/>
        <v>0</v>
      </c>
      <c r="AU44" s="249">
        <f t="shared" si="2"/>
        <v>0</v>
      </c>
      <c r="AV44" s="250"/>
      <c r="AW44" s="249"/>
      <c r="AX44" s="249"/>
      <c r="AY44" s="249"/>
      <c r="AZ44" s="251"/>
      <c r="BA44" s="251"/>
      <c r="BB44" s="251"/>
      <c r="BC44" s="251"/>
      <c r="BD44" s="251"/>
      <c r="BE44" s="251"/>
    </row>
    <row r="45" spans="1:57" ht="15.75">
      <c r="A45" s="384"/>
      <c r="B45" s="384"/>
      <c r="C45" s="384"/>
      <c r="D45" s="384"/>
      <c r="E45" s="384"/>
      <c r="F45" s="384"/>
      <c r="G45" s="385"/>
      <c r="H45" s="252"/>
      <c r="I45" s="376"/>
      <c r="J45" s="391"/>
      <c r="K45" s="391"/>
      <c r="L45" s="391"/>
      <c r="M45" s="391"/>
      <c r="N45" s="376"/>
      <c r="O45" s="255"/>
      <c r="P45" s="378"/>
      <c r="Q45" s="257"/>
      <c r="R45" s="257"/>
      <c r="S45" s="257"/>
      <c r="T45" s="257"/>
      <c r="U45" s="257"/>
      <c r="V45" s="257"/>
      <c r="W45" s="379"/>
      <c r="X45" s="379"/>
      <c r="Y45" s="379"/>
      <c r="Z45" s="392"/>
      <c r="AA45" s="259"/>
      <c r="AB45" s="401" t="s">
        <v>292</v>
      </c>
      <c r="AC45" s="393"/>
      <c r="AD45" s="393"/>
      <c r="AE45" s="393"/>
      <c r="AF45" s="393"/>
      <c r="AG45" s="393"/>
      <c r="AH45" s="393"/>
      <c r="AI45" s="393"/>
      <c r="AJ45" s="393"/>
      <c r="AK45" s="393"/>
      <c r="AL45" s="393"/>
      <c r="AM45" s="393"/>
      <c r="AN45" s="393"/>
      <c r="AO45" s="393"/>
      <c r="AP45" s="393"/>
      <c r="AQ45" s="394">
        <f t="shared" si="10"/>
        <v>0</v>
      </c>
      <c r="AR45" s="395">
        <f t="shared" si="9"/>
        <v>0</v>
      </c>
      <c r="AS45" s="249">
        <f t="shared" si="1"/>
        <v>0</v>
      </c>
      <c r="AT45" s="249">
        <f t="shared" si="1"/>
        <v>0</v>
      </c>
      <c r="AU45" s="249">
        <f t="shared" si="2"/>
        <v>0</v>
      </c>
      <c r="AV45" s="250"/>
      <c r="AW45" s="249"/>
      <c r="AX45" s="249"/>
      <c r="AY45" s="249"/>
      <c r="AZ45" s="251"/>
      <c r="BA45" s="251"/>
      <c r="BB45" s="251"/>
      <c r="BC45" s="251"/>
      <c r="BD45" s="251"/>
      <c r="BE45" s="251"/>
    </row>
    <row r="46" spans="1:57" ht="15.75">
      <c r="A46" s="384"/>
      <c r="B46" s="384"/>
      <c r="C46" s="384"/>
      <c r="D46" s="384"/>
      <c r="E46" s="384"/>
      <c r="F46" s="384"/>
      <c r="G46" s="385"/>
      <c r="H46" s="252"/>
      <c r="I46" s="376"/>
      <c r="J46" s="391"/>
      <c r="K46" s="391"/>
      <c r="L46" s="391"/>
      <c r="M46" s="391"/>
      <c r="N46" s="376"/>
      <c r="O46" s="255"/>
      <c r="P46" s="378"/>
      <c r="Q46" s="257"/>
      <c r="R46" s="257"/>
      <c r="S46" s="257"/>
      <c r="T46" s="257"/>
      <c r="U46" s="257"/>
      <c r="V46" s="257"/>
      <c r="W46" s="379"/>
      <c r="X46" s="379"/>
      <c r="Y46" s="379"/>
      <c r="Z46" s="392"/>
      <c r="AA46" s="259"/>
      <c r="AB46" s="401" t="s">
        <v>293</v>
      </c>
      <c r="AC46" s="393"/>
      <c r="AD46" s="393"/>
      <c r="AE46" s="393"/>
      <c r="AF46" s="393"/>
      <c r="AG46" s="393"/>
      <c r="AH46" s="393"/>
      <c r="AI46" s="393"/>
      <c r="AJ46" s="393"/>
      <c r="AK46" s="393"/>
      <c r="AL46" s="393"/>
      <c r="AM46" s="393"/>
      <c r="AN46" s="393"/>
      <c r="AO46" s="393"/>
      <c r="AP46" s="393"/>
      <c r="AQ46" s="394">
        <f t="shared" si="10"/>
        <v>0</v>
      </c>
      <c r="AR46" s="395">
        <f t="shared" si="9"/>
        <v>0</v>
      </c>
      <c r="AS46" s="249">
        <f t="shared" si="1"/>
        <v>0</v>
      </c>
      <c r="AT46" s="249">
        <f t="shared" si="1"/>
        <v>0</v>
      </c>
      <c r="AU46" s="249">
        <f t="shared" si="2"/>
        <v>0</v>
      </c>
      <c r="AV46" s="250"/>
      <c r="AW46" s="249"/>
      <c r="AX46" s="249"/>
      <c r="AY46" s="249"/>
      <c r="AZ46" s="251"/>
      <c r="BA46" s="251"/>
      <c r="BB46" s="251"/>
      <c r="BC46" s="251"/>
      <c r="BD46" s="251"/>
      <c r="BE46" s="251"/>
    </row>
    <row r="47" spans="1:57" ht="15.75">
      <c r="A47" s="384"/>
      <c r="B47" s="384"/>
      <c r="C47" s="384"/>
      <c r="D47" s="384"/>
      <c r="E47" s="384"/>
      <c r="F47" s="384"/>
      <c r="G47" s="385"/>
      <c r="H47" s="252"/>
      <c r="I47" s="376"/>
      <c r="J47" s="391"/>
      <c r="K47" s="391"/>
      <c r="L47" s="391"/>
      <c r="M47" s="391"/>
      <c r="N47" s="376"/>
      <c r="O47" s="255"/>
      <c r="P47" s="378"/>
      <c r="Q47" s="257"/>
      <c r="R47" s="257"/>
      <c r="S47" s="257"/>
      <c r="T47" s="257"/>
      <c r="U47" s="257"/>
      <c r="V47" s="257"/>
      <c r="W47" s="379"/>
      <c r="X47" s="379"/>
      <c r="Y47" s="379"/>
      <c r="Z47" s="392"/>
      <c r="AA47" s="259"/>
      <c r="AB47" s="398" t="s">
        <v>294</v>
      </c>
      <c r="AC47" s="399">
        <f aca="true" t="shared" si="11" ref="AC47:AR47">SUM(AC41:AC46)+IF(AC39=0,AC40,AC39)</f>
        <v>0</v>
      </c>
      <c r="AD47" s="399">
        <f t="shared" si="11"/>
        <v>0</v>
      </c>
      <c r="AE47" s="399">
        <f t="shared" si="11"/>
        <v>0</v>
      </c>
      <c r="AF47" s="399">
        <f t="shared" si="11"/>
        <v>0</v>
      </c>
      <c r="AG47" s="399">
        <f t="shared" si="11"/>
        <v>0</v>
      </c>
      <c r="AH47" s="399">
        <f t="shared" si="11"/>
        <v>0</v>
      </c>
      <c r="AI47" s="399">
        <f t="shared" si="11"/>
        <v>0</v>
      </c>
      <c r="AJ47" s="399">
        <f t="shared" si="11"/>
        <v>0</v>
      </c>
      <c r="AK47" s="399">
        <f t="shared" si="11"/>
        <v>0</v>
      </c>
      <c r="AL47" s="399">
        <f t="shared" si="11"/>
        <v>0</v>
      </c>
      <c r="AM47" s="399">
        <f t="shared" si="11"/>
        <v>0</v>
      </c>
      <c r="AN47" s="399">
        <f t="shared" si="11"/>
        <v>0</v>
      </c>
      <c r="AO47" s="399">
        <f t="shared" si="11"/>
        <v>0</v>
      </c>
      <c r="AP47" s="399">
        <f t="shared" si="11"/>
        <v>0</v>
      </c>
      <c r="AQ47" s="399">
        <f t="shared" si="11"/>
        <v>0</v>
      </c>
      <c r="AR47" s="400">
        <f t="shared" si="11"/>
        <v>0</v>
      </c>
      <c r="AS47" s="249">
        <f t="shared" si="1"/>
        <v>0</v>
      </c>
      <c r="AT47" s="249">
        <f t="shared" si="1"/>
        <v>0</v>
      </c>
      <c r="AU47" s="249">
        <f t="shared" si="2"/>
        <v>0</v>
      </c>
      <c r="AV47" s="250"/>
      <c r="AW47" s="249"/>
      <c r="AX47" s="249"/>
      <c r="AY47" s="249"/>
      <c r="AZ47" s="251"/>
      <c r="BA47" s="251"/>
      <c r="BB47" s="251"/>
      <c r="BC47" s="251"/>
      <c r="BD47" s="251"/>
      <c r="BE47" s="251"/>
    </row>
    <row r="48" spans="1:57" ht="16.5" thickBot="1">
      <c r="A48" s="384"/>
      <c r="B48" s="384"/>
      <c r="C48" s="384"/>
      <c r="D48" s="384"/>
      <c r="E48" s="384"/>
      <c r="F48" s="384"/>
      <c r="G48" s="385"/>
      <c r="H48" s="270"/>
      <c r="I48" s="380"/>
      <c r="J48" s="402"/>
      <c r="K48" s="402"/>
      <c r="L48" s="402"/>
      <c r="M48" s="402"/>
      <c r="N48" s="380"/>
      <c r="O48" s="273"/>
      <c r="P48" s="382"/>
      <c r="Q48" s="275"/>
      <c r="R48" s="275"/>
      <c r="S48" s="275"/>
      <c r="T48" s="275"/>
      <c r="U48" s="275"/>
      <c r="V48" s="275"/>
      <c r="W48" s="383"/>
      <c r="X48" s="383"/>
      <c r="Y48" s="383"/>
      <c r="Z48" s="403"/>
      <c r="AA48" s="277"/>
      <c r="AB48" s="404" t="s">
        <v>295</v>
      </c>
      <c r="AC48" s="405"/>
      <c r="AD48" s="405"/>
      <c r="AE48" s="405"/>
      <c r="AF48" s="405"/>
      <c r="AG48" s="405"/>
      <c r="AH48" s="405"/>
      <c r="AI48" s="405"/>
      <c r="AJ48" s="405"/>
      <c r="AK48" s="405"/>
      <c r="AL48" s="405"/>
      <c r="AM48" s="405"/>
      <c r="AN48" s="405"/>
      <c r="AO48" s="405"/>
      <c r="AP48" s="405"/>
      <c r="AQ48" s="406">
        <f aca="true" t="shared" si="12" ref="AQ48:AR54">+AC48+AE48+AG48+AI48+AK48+AM48+AO48</f>
        <v>0</v>
      </c>
      <c r="AR48" s="407">
        <f t="shared" si="12"/>
        <v>0</v>
      </c>
      <c r="AS48" s="249">
        <f t="shared" si="1"/>
        <v>0</v>
      </c>
      <c r="AT48" s="249">
        <f t="shared" si="1"/>
        <v>0</v>
      </c>
      <c r="AU48" s="249">
        <f t="shared" si="2"/>
        <v>0</v>
      </c>
      <c r="AV48" s="250"/>
      <c r="AW48" s="249"/>
      <c r="AX48" s="249"/>
      <c r="AY48" s="249"/>
      <c r="AZ48" s="251"/>
      <c r="BA48" s="251"/>
      <c r="BB48" s="251"/>
      <c r="BC48" s="251"/>
      <c r="BD48" s="251"/>
      <c r="BE48" s="251"/>
    </row>
    <row r="49" spans="1:78" s="224" customFormat="1" ht="20.25" customHeight="1">
      <c r="A49" s="232"/>
      <c r="B49" s="232" t="s">
        <v>353</v>
      </c>
      <c r="C49" s="232" t="s">
        <v>271</v>
      </c>
      <c r="D49" s="232" t="s">
        <v>272</v>
      </c>
      <c r="E49" s="232" t="s">
        <v>273</v>
      </c>
      <c r="F49" s="232" t="s">
        <v>298</v>
      </c>
      <c r="G49" s="233">
        <v>12</v>
      </c>
      <c r="H49" s="234">
        <v>3</v>
      </c>
      <c r="I49" s="372" t="s">
        <v>354</v>
      </c>
      <c r="J49" s="237" t="s">
        <v>23</v>
      </c>
      <c r="K49" s="237"/>
      <c r="L49" s="237"/>
      <c r="M49" s="373">
        <v>0</v>
      </c>
      <c r="N49" s="372" t="s">
        <v>355</v>
      </c>
      <c r="O49" s="238">
        <v>0.2348</v>
      </c>
      <c r="P49" s="374">
        <f>SUMIF('Actividades inversión 880'!$B$13:$B$62,'Metas inversión 880'!$B49,'Actividades inversión 880'!M$13:M$62)</f>
        <v>0</v>
      </c>
      <c r="Q49" s="240">
        <f>SUMIF('Actividades inversión 880'!$B$13:$B$62,'Metas inversión 880'!$B49,'Actividades inversión 880'!M$13:M$62)</f>
        <v>0</v>
      </c>
      <c r="R49" s="240">
        <f>SUMIF('Actividades inversión 880'!$B$13:$B$62,'Metas inversión 880'!$B49,'Actividades inversión 880'!N$13:N$62)</f>
        <v>862782147</v>
      </c>
      <c r="S49" s="240">
        <f>SUMIF('Actividades inversión 880'!$B$13:$B$62,'Metas inversión 880'!$B49,'Actividades inversión 880'!O$13:O$62)</f>
        <v>0</v>
      </c>
      <c r="T49" s="240">
        <f>SUMIF('Actividades inversión 880'!$B$13:$B$62,'Metas inversión 880'!$B49,'Actividades inversión 880'!P$13:P$62)</f>
        <v>0</v>
      </c>
      <c r="U49" s="240">
        <f>SUMIF('Actividades inversión 880'!$B$13:$B$62,'Metas inversión 880'!$B49,'Actividades inversión 880'!Q$13:Q$62)</f>
        <v>0</v>
      </c>
      <c r="V49" s="240">
        <f>SUMIF('Actividades inversión 880'!$B$13:$B$62,'Metas inversión 880'!$B49,'Actividades inversión 880'!R$13:R$62)</f>
        <v>0</v>
      </c>
      <c r="W49" s="375" t="s">
        <v>356</v>
      </c>
      <c r="X49" s="375" t="s">
        <v>357</v>
      </c>
      <c r="Y49" s="375" t="s">
        <v>230</v>
      </c>
      <c r="Z49" s="387" t="s">
        <v>358</v>
      </c>
      <c r="AA49" s="408" t="s">
        <v>359</v>
      </c>
      <c r="AB49" s="245" t="s">
        <v>280</v>
      </c>
      <c r="AC49" s="246"/>
      <c r="AD49" s="246"/>
      <c r="AE49" s="246"/>
      <c r="AF49" s="246"/>
      <c r="AG49" s="246"/>
      <c r="AH49" s="246"/>
      <c r="AI49" s="246"/>
      <c r="AJ49" s="246"/>
      <c r="AK49" s="246"/>
      <c r="AL49" s="246"/>
      <c r="AM49" s="246"/>
      <c r="AN49" s="246"/>
      <c r="AO49" s="246"/>
      <c r="AP49" s="246"/>
      <c r="AQ49" s="247">
        <f t="shared" si="12"/>
        <v>0</v>
      </c>
      <c r="AR49" s="248">
        <f t="shared" si="12"/>
        <v>0</v>
      </c>
      <c r="AS49" s="249">
        <f t="shared" si="1"/>
        <v>862782147</v>
      </c>
      <c r="AT49" s="249">
        <f t="shared" si="1"/>
        <v>0</v>
      </c>
      <c r="AU49" s="249">
        <f t="shared" si="2"/>
        <v>0</v>
      </c>
      <c r="AV49" s="250"/>
      <c r="AW49" s="249"/>
      <c r="AX49" s="249"/>
      <c r="AY49" s="249"/>
      <c r="AZ49" s="251">
        <f>SUM('[2]01-USAQUEN:99-METROPOLITANO'!N45)</f>
        <v>0</v>
      </c>
      <c r="BA49" s="251">
        <f>SUM('[2]01-USAQUEN:99-METROPOLITANO'!O45)</f>
        <v>862782147</v>
      </c>
      <c r="BB49" s="251">
        <f>SUM('[2]01-USAQUEN:99-METROPOLITANO'!P45)</f>
        <v>0</v>
      </c>
      <c r="BC49" s="251">
        <f>SUM('[2]01-USAQUEN:99-METROPOLITANO'!Q45)</f>
        <v>0</v>
      </c>
      <c r="BD49" s="251">
        <f>SUM('[2]01-USAQUEN:99-METROPOLITANO'!R45)</f>
        <v>0</v>
      </c>
      <c r="BE49" s="251">
        <f>SUM('[2]01-USAQUEN:99-METROPOLITANO'!S45)</f>
        <v>0</v>
      </c>
      <c r="BI49" s="222"/>
      <c r="BJ49" s="222"/>
      <c r="BK49" s="222"/>
      <c r="BL49" s="222"/>
      <c r="BM49" s="222"/>
      <c r="BN49" s="222"/>
      <c r="BO49" s="222"/>
      <c r="BP49" s="222"/>
      <c r="BQ49" s="222"/>
      <c r="BR49" s="222"/>
      <c r="BS49" s="222"/>
      <c r="BT49" s="222"/>
      <c r="BU49" s="222"/>
      <c r="BV49" s="222"/>
      <c r="BW49" s="222"/>
      <c r="BX49" s="222"/>
      <c r="BY49" s="222"/>
      <c r="BZ49" s="222"/>
    </row>
    <row r="50" spans="1:78" s="224" customFormat="1" ht="20.25" customHeight="1">
      <c r="A50" s="232"/>
      <c r="B50" s="232"/>
      <c r="C50" s="232"/>
      <c r="D50" s="232"/>
      <c r="E50" s="232"/>
      <c r="F50" s="232"/>
      <c r="G50" s="233"/>
      <c r="H50" s="252"/>
      <c r="I50" s="376"/>
      <c r="J50" s="254"/>
      <c r="K50" s="254"/>
      <c r="L50" s="254"/>
      <c r="M50" s="377"/>
      <c r="N50" s="376"/>
      <c r="O50" s="255"/>
      <c r="P50" s="378"/>
      <c r="Q50" s="257"/>
      <c r="R50" s="257"/>
      <c r="S50" s="257"/>
      <c r="T50" s="257"/>
      <c r="U50" s="257"/>
      <c r="V50" s="257"/>
      <c r="W50" s="379"/>
      <c r="X50" s="379"/>
      <c r="Y50" s="379"/>
      <c r="Z50" s="392"/>
      <c r="AA50" s="409"/>
      <c r="AB50" s="262" t="s">
        <v>281</v>
      </c>
      <c r="AC50" s="263"/>
      <c r="AD50" s="263"/>
      <c r="AE50" s="263"/>
      <c r="AF50" s="263"/>
      <c r="AG50" s="263"/>
      <c r="AH50" s="263"/>
      <c r="AI50" s="263"/>
      <c r="AJ50" s="263"/>
      <c r="AK50" s="263"/>
      <c r="AL50" s="263"/>
      <c r="AM50" s="263"/>
      <c r="AN50" s="263"/>
      <c r="AO50" s="263"/>
      <c r="AP50" s="263"/>
      <c r="AQ50" s="264">
        <f t="shared" si="12"/>
        <v>0</v>
      </c>
      <c r="AR50" s="265">
        <f t="shared" si="12"/>
        <v>0</v>
      </c>
      <c r="AS50" s="249">
        <f t="shared" si="1"/>
        <v>0</v>
      </c>
      <c r="AT50" s="249">
        <f t="shared" si="1"/>
        <v>0</v>
      </c>
      <c r="AU50" s="249">
        <f t="shared" si="2"/>
        <v>0</v>
      </c>
      <c r="AV50" s="250"/>
      <c r="AW50" s="249"/>
      <c r="AX50" s="249"/>
      <c r="AY50" s="249"/>
      <c r="AZ50" s="251"/>
      <c r="BA50" s="251"/>
      <c r="BB50" s="251"/>
      <c r="BC50" s="251"/>
      <c r="BD50" s="251"/>
      <c r="BE50" s="251"/>
      <c r="BI50" s="222"/>
      <c r="BJ50" s="222"/>
      <c r="BK50" s="222"/>
      <c r="BL50" s="222"/>
      <c r="BM50" s="222"/>
      <c r="BN50" s="222"/>
      <c r="BO50" s="222"/>
      <c r="BP50" s="222"/>
      <c r="BQ50" s="222"/>
      <c r="BR50" s="222"/>
      <c r="BS50" s="222"/>
      <c r="BT50" s="222"/>
      <c r="BU50" s="222"/>
      <c r="BV50" s="222"/>
      <c r="BW50" s="222"/>
      <c r="BX50" s="222"/>
      <c r="BY50" s="222"/>
      <c r="BZ50" s="222"/>
    </row>
    <row r="51" spans="1:78" s="224" customFormat="1" ht="20.25" customHeight="1">
      <c r="A51" s="232"/>
      <c r="B51" s="232"/>
      <c r="C51" s="232"/>
      <c r="D51" s="232"/>
      <c r="E51" s="232"/>
      <c r="F51" s="232"/>
      <c r="G51" s="233"/>
      <c r="H51" s="252"/>
      <c r="I51" s="376"/>
      <c r="J51" s="254"/>
      <c r="K51" s="254"/>
      <c r="L51" s="254"/>
      <c r="M51" s="377"/>
      <c r="N51" s="376"/>
      <c r="O51" s="255"/>
      <c r="P51" s="378"/>
      <c r="Q51" s="257"/>
      <c r="R51" s="257"/>
      <c r="S51" s="257"/>
      <c r="T51" s="257"/>
      <c r="U51" s="257"/>
      <c r="V51" s="257"/>
      <c r="W51" s="379"/>
      <c r="X51" s="379"/>
      <c r="Y51" s="379"/>
      <c r="Z51" s="392"/>
      <c r="AA51" s="409"/>
      <c r="AB51" s="262" t="s">
        <v>282</v>
      </c>
      <c r="AC51" s="263"/>
      <c r="AD51" s="263"/>
      <c r="AE51" s="263"/>
      <c r="AF51" s="263"/>
      <c r="AG51" s="263"/>
      <c r="AH51" s="263"/>
      <c r="AI51" s="263"/>
      <c r="AJ51" s="263"/>
      <c r="AK51" s="263"/>
      <c r="AL51" s="263"/>
      <c r="AM51" s="263"/>
      <c r="AN51" s="263"/>
      <c r="AO51" s="263"/>
      <c r="AP51" s="263"/>
      <c r="AQ51" s="264">
        <f t="shared" si="12"/>
        <v>0</v>
      </c>
      <c r="AR51" s="265">
        <f t="shared" si="12"/>
        <v>0</v>
      </c>
      <c r="AS51" s="249">
        <f t="shared" si="1"/>
        <v>0</v>
      </c>
      <c r="AT51" s="249">
        <f t="shared" si="1"/>
        <v>0</v>
      </c>
      <c r="AU51" s="249">
        <f t="shared" si="2"/>
        <v>0</v>
      </c>
      <c r="AV51" s="250"/>
      <c r="AW51" s="249"/>
      <c r="AX51" s="249"/>
      <c r="AY51" s="249"/>
      <c r="AZ51" s="251"/>
      <c r="BA51" s="251"/>
      <c r="BB51" s="251"/>
      <c r="BC51" s="251"/>
      <c r="BD51" s="251"/>
      <c r="BE51" s="251"/>
      <c r="BI51" s="222"/>
      <c r="BJ51" s="222"/>
      <c r="BK51" s="222"/>
      <c r="BL51" s="222"/>
      <c r="BM51" s="222"/>
      <c r="BN51" s="222"/>
      <c r="BO51" s="222"/>
      <c r="BP51" s="222"/>
      <c r="BQ51" s="222"/>
      <c r="BR51" s="222"/>
      <c r="BS51" s="222"/>
      <c r="BT51" s="222"/>
      <c r="BU51" s="222"/>
      <c r="BV51" s="222"/>
      <c r="BW51" s="222"/>
      <c r="BX51" s="222"/>
      <c r="BY51" s="222"/>
      <c r="BZ51" s="222"/>
    </row>
    <row r="52" spans="1:78" s="224" customFormat="1" ht="20.25" customHeight="1">
      <c r="A52" s="232"/>
      <c r="B52" s="232"/>
      <c r="C52" s="232"/>
      <c r="D52" s="232"/>
      <c r="E52" s="232"/>
      <c r="F52" s="232"/>
      <c r="G52" s="233"/>
      <c r="H52" s="252"/>
      <c r="I52" s="376"/>
      <c r="J52" s="254"/>
      <c r="K52" s="254"/>
      <c r="L52" s="254"/>
      <c r="M52" s="377"/>
      <c r="N52" s="376"/>
      <c r="O52" s="255"/>
      <c r="P52" s="378"/>
      <c r="Q52" s="257"/>
      <c r="R52" s="257"/>
      <c r="S52" s="257"/>
      <c r="T52" s="257"/>
      <c r="U52" s="257"/>
      <c r="V52" s="257"/>
      <c r="W52" s="379"/>
      <c r="X52" s="379"/>
      <c r="Y52" s="379"/>
      <c r="Z52" s="392"/>
      <c r="AA52" s="409"/>
      <c r="AB52" s="262" t="s">
        <v>283</v>
      </c>
      <c r="AC52" s="263"/>
      <c r="AD52" s="263"/>
      <c r="AE52" s="263"/>
      <c r="AF52" s="263"/>
      <c r="AG52" s="263"/>
      <c r="AH52" s="263"/>
      <c r="AI52" s="263"/>
      <c r="AJ52" s="263"/>
      <c r="AK52" s="263"/>
      <c r="AL52" s="263"/>
      <c r="AM52" s="263"/>
      <c r="AN52" s="263"/>
      <c r="AO52" s="263"/>
      <c r="AP52" s="263"/>
      <c r="AQ52" s="264">
        <f t="shared" si="12"/>
        <v>0</v>
      </c>
      <c r="AR52" s="265">
        <f t="shared" si="12"/>
        <v>0</v>
      </c>
      <c r="AS52" s="249">
        <f t="shared" si="1"/>
        <v>0</v>
      </c>
      <c r="AT52" s="249">
        <f t="shared" si="1"/>
        <v>0</v>
      </c>
      <c r="AU52" s="249">
        <f t="shared" si="2"/>
        <v>0</v>
      </c>
      <c r="AV52" s="250"/>
      <c r="AW52" s="249"/>
      <c r="AX52" s="249"/>
      <c r="AY52" s="249"/>
      <c r="AZ52" s="251"/>
      <c r="BA52" s="251"/>
      <c r="BB52" s="251"/>
      <c r="BC52" s="251"/>
      <c r="BD52" s="251"/>
      <c r="BE52" s="251"/>
      <c r="BI52" s="222"/>
      <c r="BJ52" s="222"/>
      <c r="BK52" s="222"/>
      <c r="BL52" s="222"/>
      <c r="BM52" s="222"/>
      <c r="BN52" s="222"/>
      <c r="BO52" s="222"/>
      <c r="BP52" s="222"/>
      <c r="BQ52" s="222"/>
      <c r="BR52" s="222"/>
      <c r="BS52" s="222"/>
      <c r="BT52" s="222"/>
      <c r="BU52" s="222"/>
      <c r="BV52" s="222"/>
      <c r="BW52" s="222"/>
      <c r="BX52" s="222"/>
      <c r="BY52" s="222"/>
      <c r="BZ52" s="222"/>
    </row>
    <row r="53" spans="1:78" s="224" customFormat="1" ht="20.25" customHeight="1">
      <c r="A53" s="232"/>
      <c r="B53" s="232"/>
      <c r="C53" s="232"/>
      <c r="D53" s="232"/>
      <c r="E53" s="232"/>
      <c r="F53" s="232"/>
      <c r="G53" s="233"/>
      <c r="H53" s="252"/>
      <c r="I53" s="376"/>
      <c r="J53" s="254"/>
      <c r="K53" s="254"/>
      <c r="L53" s="254"/>
      <c r="M53" s="377"/>
      <c r="N53" s="376"/>
      <c r="O53" s="255"/>
      <c r="P53" s="378"/>
      <c r="Q53" s="257"/>
      <c r="R53" s="257"/>
      <c r="S53" s="257"/>
      <c r="T53" s="257"/>
      <c r="U53" s="257"/>
      <c r="V53" s="257"/>
      <c r="W53" s="379"/>
      <c r="X53" s="379"/>
      <c r="Y53" s="379"/>
      <c r="Z53" s="392"/>
      <c r="AA53" s="409"/>
      <c r="AB53" s="262" t="s">
        <v>284</v>
      </c>
      <c r="AC53" s="263"/>
      <c r="AD53" s="263"/>
      <c r="AE53" s="263"/>
      <c r="AF53" s="263"/>
      <c r="AG53" s="263"/>
      <c r="AH53" s="263"/>
      <c r="AI53" s="263"/>
      <c r="AJ53" s="263"/>
      <c r="AK53" s="263"/>
      <c r="AL53" s="263"/>
      <c r="AM53" s="263"/>
      <c r="AN53" s="263"/>
      <c r="AO53" s="263"/>
      <c r="AP53" s="263"/>
      <c r="AQ53" s="264">
        <f t="shared" si="12"/>
        <v>0</v>
      </c>
      <c r="AR53" s="265">
        <f t="shared" si="12"/>
        <v>0</v>
      </c>
      <c r="AS53" s="249">
        <f t="shared" si="1"/>
        <v>0</v>
      </c>
      <c r="AT53" s="249">
        <f t="shared" si="1"/>
        <v>0</v>
      </c>
      <c r="AU53" s="249">
        <f t="shared" si="2"/>
        <v>0</v>
      </c>
      <c r="AV53" s="250"/>
      <c r="AW53" s="249"/>
      <c r="AX53" s="249"/>
      <c r="AY53" s="249"/>
      <c r="AZ53" s="251"/>
      <c r="BA53" s="251"/>
      <c r="BB53" s="251"/>
      <c r="BC53" s="251"/>
      <c r="BD53" s="251"/>
      <c r="BE53" s="251"/>
      <c r="BI53" s="222"/>
      <c r="BJ53" s="222"/>
      <c r="BK53" s="222"/>
      <c r="BL53" s="222"/>
      <c r="BM53" s="222"/>
      <c r="BN53" s="222"/>
      <c r="BO53" s="222"/>
      <c r="BP53" s="222"/>
      <c r="BQ53" s="222"/>
      <c r="BR53" s="222"/>
      <c r="BS53" s="222"/>
      <c r="BT53" s="222"/>
      <c r="BU53" s="222"/>
      <c r="BV53" s="222"/>
      <c r="BW53" s="222"/>
      <c r="BX53" s="222"/>
      <c r="BY53" s="222"/>
      <c r="BZ53" s="222"/>
    </row>
    <row r="54" spans="1:78" s="224" customFormat="1" ht="20.25" customHeight="1">
      <c r="A54" s="232"/>
      <c r="B54" s="232"/>
      <c r="C54" s="232"/>
      <c r="D54" s="232"/>
      <c r="E54" s="232"/>
      <c r="F54" s="232"/>
      <c r="G54" s="233"/>
      <c r="H54" s="252"/>
      <c r="I54" s="376"/>
      <c r="J54" s="254"/>
      <c r="K54" s="254"/>
      <c r="L54" s="254"/>
      <c r="M54" s="377"/>
      <c r="N54" s="376"/>
      <c r="O54" s="255"/>
      <c r="P54" s="378"/>
      <c r="Q54" s="257"/>
      <c r="R54" s="257"/>
      <c r="S54" s="257"/>
      <c r="T54" s="257"/>
      <c r="U54" s="257"/>
      <c r="V54" s="257"/>
      <c r="W54" s="379"/>
      <c r="X54" s="379"/>
      <c r="Y54" s="379"/>
      <c r="Z54" s="392"/>
      <c r="AA54" s="409"/>
      <c r="AB54" s="266" t="s">
        <v>285</v>
      </c>
      <c r="AC54" s="263"/>
      <c r="AD54" s="263"/>
      <c r="AE54" s="263"/>
      <c r="AF54" s="263"/>
      <c r="AG54" s="263"/>
      <c r="AH54" s="263"/>
      <c r="AI54" s="263"/>
      <c r="AJ54" s="263"/>
      <c r="AK54" s="263"/>
      <c r="AL54" s="263"/>
      <c r="AM54" s="263"/>
      <c r="AN54" s="263"/>
      <c r="AO54" s="263"/>
      <c r="AP54" s="263"/>
      <c r="AQ54" s="264">
        <f t="shared" si="12"/>
        <v>0</v>
      </c>
      <c r="AR54" s="265">
        <f t="shared" si="12"/>
        <v>0</v>
      </c>
      <c r="AS54" s="249">
        <f t="shared" si="1"/>
        <v>0</v>
      </c>
      <c r="AT54" s="249">
        <f t="shared" si="1"/>
        <v>0</v>
      </c>
      <c r="AU54" s="249">
        <f t="shared" si="2"/>
        <v>0</v>
      </c>
      <c r="AV54" s="250"/>
      <c r="AW54" s="249"/>
      <c r="AX54" s="249"/>
      <c r="AY54" s="249"/>
      <c r="AZ54" s="251"/>
      <c r="BA54" s="251"/>
      <c r="BB54" s="251"/>
      <c r="BC54" s="251"/>
      <c r="BD54" s="251"/>
      <c r="BE54" s="251"/>
      <c r="BI54" s="222"/>
      <c r="BJ54" s="222"/>
      <c r="BK54" s="222"/>
      <c r="BL54" s="222"/>
      <c r="BM54" s="222"/>
      <c r="BN54" s="222"/>
      <c r="BO54" s="222"/>
      <c r="BP54" s="222"/>
      <c r="BQ54" s="222"/>
      <c r="BR54" s="222"/>
      <c r="BS54" s="222"/>
      <c r="BT54" s="222"/>
      <c r="BU54" s="222"/>
      <c r="BV54" s="222"/>
      <c r="BW54" s="222"/>
      <c r="BX54" s="222"/>
      <c r="BY54" s="222"/>
      <c r="BZ54" s="222"/>
    </row>
    <row r="55" spans="1:78" s="224" customFormat="1" ht="20.25" customHeight="1">
      <c r="A55" s="232"/>
      <c r="B55" s="232"/>
      <c r="C55" s="232"/>
      <c r="D55" s="232"/>
      <c r="E55" s="232"/>
      <c r="F55" s="232"/>
      <c r="G55" s="233"/>
      <c r="H55" s="252"/>
      <c r="I55" s="376"/>
      <c r="J55" s="254"/>
      <c r="K55" s="254"/>
      <c r="L55" s="254"/>
      <c r="M55" s="377"/>
      <c r="N55" s="376"/>
      <c r="O55" s="255"/>
      <c r="P55" s="378"/>
      <c r="Q55" s="257"/>
      <c r="R55" s="257"/>
      <c r="S55" s="257"/>
      <c r="T55" s="257"/>
      <c r="U55" s="257"/>
      <c r="V55" s="257"/>
      <c r="W55" s="379"/>
      <c r="X55" s="379"/>
      <c r="Y55" s="379"/>
      <c r="Z55" s="392"/>
      <c r="AA55" s="409"/>
      <c r="AB55" s="267" t="s">
        <v>286</v>
      </c>
      <c r="AC55" s="268">
        <f aca="true" t="shared" si="13" ref="AC55:AR55">SUM(AC49:AC54)</f>
        <v>0</v>
      </c>
      <c r="AD55" s="268">
        <f t="shared" si="13"/>
        <v>0</v>
      </c>
      <c r="AE55" s="268">
        <f t="shared" si="13"/>
        <v>0</v>
      </c>
      <c r="AF55" s="268">
        <f t="shared" si="13"/>
        <v>0</v>
      </c>
      <c r="AG55" s="268">
        <f t="shared" si="13"/>
        <v>0</v>
      </c>
      <c r="AH55" s="268">
        <f t="shared" si="13"/>
        <v>0</v>
      </c>
      <c r="AI55" s="268">
        <f t="shared" si="13"/>
        <v>0</v>
      </c>
      <c r="AJ55" s="268">
        <f t="shared" si="13"/>
        <v>0</v>
      </c>
      <c r="AK55" s="268">
        <f t="shared" si="13"/>
        <v>0</v>
      </c>
      <c r="AL55" s="268">
        <f t="shared" si="13"/>
        <v>0</v>
      </c>
      <c r="AM55" s="268">
        <f t="shared" si="13"/>
        <v>0</v>
      </c>
      <c r="AN55" s="268">
        <f t="shared" si="13"/>
        <v>0</v>
      </c>
      <c r="AO55" s="268">
        <f t="shared" si="13"/>
        <v>0</v>
      </c>
      <c r="AP55" s="268">
        <f t="shared" si="13"/>
        <v>0</v>
      </c>
      <c r="AQ55" s="268">
        <f t="shared" si="13"/>
        <v>0</v>
      </c>
      <c r="AR55" s="269">
        <f t="shared" si="13"/>
        <v>0</v>
      </c>
      <c r="AS55" s="249">
        <f t="shared" si="1"/>
        <v>0</v>
      </c>
      <c r="AT55" s="249">
        <f t="shared" si="1"/>
        <v>0</v>
      </c>
      <c r="AU55" s="249">
        <f t="shared" si="2"/>
        <v>0</v>
      </c>
      <c r="AV55" s="250"/>
      <c r="AW55" s="249"/>
      <c r="AX55" s="249"/>
      <c r="AY55" s="249"/>
      <c r="AZ55" s="251"/>
      <c r="BA55" s="251"/>
      <c r="BB55" s="251"/>
      <c r="BC55" s="251"/>
      <c r="BD55" s="251"/>
      <c r="BE55" s="251"/>
      <c r="BI55" s="222"/>
      <c r="BJ55" s="222"/>
      <c r="BK55" s="222"/>
      <c r="BL55" s="222"/>
      <c r="BM55" s="222"/>
      <c r="BN55" s="222"/>
      <c r="BO55" s="222"/>
      <c r="BP55" s="222"/>
      <c r="BQ55" s="222"/>
      <c r="BR55" s="222"/>
      <c r="BS55" s="222"/>
      <c r="BT55" s="222"/>
      <c r="BU55" s="222"/>
      <c r="BV55" s="222"/>
      <c r="BW55" s="222"/>
      <c r="BX55" s="222"/>
      <c r="BY55" s="222"/>
      <c r="BZ55" s="222"/>
    </row>
    <row r="56" spans="1:78" s="224" customFormat="1" ht="20.25" customHeight="1">
      <c r="A56" s="232"/>
      <c r="B56" s="232"/>
      <c r="C56" s="232"/>
      <c r="D56" s="232"/>
      <c r="E56" s="232"/>
      <c r="F56" s="232"/>
      <c r="G56" s="233"/>
      <c r="H56" s="252"/>
      <c r="I56" s="376"/>
      <c r="J56" s="254"/>
      <c r="K56" s="254"/>
      <c r="L56" s="254"/>
      <c r="M56" s="377"/>
      <c r="N56" s="376"/>
      <c r="O56" s="255"/>
      <c r="P56" s="378"/>
      <c r="Q56" s="257"/>
      <c r="R56" s="257"/>
      <c r="S56" s="257"/>
      <c r="T56" s="257"/>
      <c r="U56" s="257"/>
      <c r="V56" s="257"/>
      <c r="W56" s="379"/>
      <c r="X56" s="379"/>
      <c r="Y56" s="379"/>
      <c r="Z56" s="392"/>
      <c r="AA56" s="409"/>
      <c r="AB56" s="262" t="s">
        <v>287</v>
      </c>
      <c r="AC56" s="263"/>
      <c r="AD56" s="263"/>
      <c r="AE56" s="263"/>
      <c r="AF56" s="263"/>
      <c r="AG56" s="263"/>
      <c r="AH56" s="263"/>
      <c r="AI56" s="263"/>
      <c r="AJ56" s="263"/>
      <c r="AK56" s="263"/>
      <c r="AL56" s="263"/>
      <c r="AM56" s="263"/>
      <c r="AN56" s="263"/>
      <c r="AO56" s="263"/>
      <c r="AP56" s="263"/>
      <c r="AQ56" s="264">
        <f>+AC56+AE56+AG56+AI56+AK56+AM56+AO56</f>
        <v>0</v>
      </c>
      <c r="AR56" s="265">
        <f aca="true" t="shared" si="14" ref="AR56:AR62">+AD56+AF56+AH56+AJ56+AL56+AN56+AP56</f>
        <v>0</v>
      </c>
      <c r="AS56" s="249">
        <f t="shared" si="1"/>
        <v>0</v>
      </c>
      <c r="AT56" s="249">
        <f t="shared" si="1"/>
        <v>0</v>
      </c>
      <c r="AU56" s="249">
        <f t="shared" si="2"/>
        <v>0</v>
      </c>
      <c r="AV56" s="250"/>
      <c r="AW56" s="249"/>
      <c r="AX56" s="249"/>
      <c r="AY56" s="249"/>
      <c r="AZ56" s="251"/>
      <c r="BA56" s="251"/>
      <c r="BB56" s="251"/>
      <c r="BC56" s="251"/>
      <c r="BD56" s="251"/>
      <c r="BE56" s="251"/>
      <c r="BI56" s="222"/>
      <c r="BJ56" s="222"/>
      <c r="BK56" s="222"/>
      <c r="BL56" s="222"/>
      <c r="BM56" s="222"/>
      <c r="BN56" s="222"/>
      <c r="BO56" s="222"/>
      <c r="BP56" s="222"/>
      <c r="BQ56" s="222"/>
      <c r="BR56" s="222"/>
      <c r="BS56" s="222"/>
      <c r="BT56" s="222"/>
      <c r="BU56" s="222"/>
      <c r="BV56" s="222"/>
      <c r="BW56" s="222"/>
      <c r="BX56" s="222"/>
      <c r="BY56" s="222"/>
      <c r="BZ56" s="222"/>
    </row>
    <row r="57" spans="1:78" s="224" customFormat="1" ht="20.25" customHeight="1">
      <c r="A57" s="232"/>
      <c r="B57" s="232"/>
      <c r="C57" s="232"/>
      <c r="D57" s="232"/>
      <c r="E57" s="232"/>
      <c r="F57" s="232"/>
      <c r="G57" s="233"/>
      <c r="H57" s="252"/>
      <c r="I57" s="376"/>
      <c r="J57" s="254"/>
      <c r="K57" s="254"/>
      <c r="L57" s="254"/>
      <c r="M57" s="377"/>
      <c r="N57" s="376"/>
      <c r="O57" s="255"/>
      <c r="P57" s="378"/>
      <c r="Q57" s="257"/>
      <c r="R57" s="257"/>
      <c r="S57" s="257"/>
      <c r="T57" s="257"/>
      <c r="U57" s="257"/>
      <c r="V57" s="257"/>
      <c r="W57" s="379"/>
      <c r="X57" s="379"/>
      <c r="Y57" s="379"/>
      <c r="Z57" s="392"/>
      <c r="AA57" s="409"/>
      <c r="AB57" s="262" t="s">
        <v>288</v>
      </c>
      <c r="AC57" s="263"/>
      <c r="AD57" s="263"/>
      <c r="AE57" s="263"/>
      <c r="AF57" s="263"/>
      <c r="AG57" s="263"/>
      <c r="AH57" s="263"/>
      <c r="AI57" s="263"/>
      <c r="AJ57" s="263"/>
      <c r="AK57" s="263"/>
      <c r="AL57" s="263"/>
      <c r="AM57" s="263"/>
      <c r="AN57" s="263"/>
      <c r="AO57" s="263"/>
      <c r="AP57" s="263"/>
      <c r="AQ57" s="264">
        <f aca="true" t="shared" si="15" ref="AQ57:AQ62">+AC57+AE57+AG57+AI57+AK57+AM57+AO57</f>
        <v>0</v>
      </c>
      <c r="AR57" s="265">
        <f t="shared" si="14"/>
        <v>0</v>
      </c>
      <c r="AS57" s="249">
        <f t="shared" si="1"/>
        <v>0</v>
      </c>
      <c r="AT57" s="249">
        <f t="shared" si="1"/>
        <v>0</v>
      </c>
      <c r="AU57" s="249">
        <f t="shared" si="2"/>
        <v>0</v>
      </c>
      <c r="AV57" s="250"/>
      <c r="AW57" s="249"/>
      <c r="AX57" s="249"/>
      <c r="AY57" s="249"/>
      <c r="AZ57" s="251"/>
      <c r="BA57" s="251"/>
      <c r="BB57" s="251"/>
      <c r="BC57" s="251"/>
      <c r="BD57" s="251"/>
      <c r="BE57" s="251"/>
      <c r="BI57" s="222"/>
      <c r="BJ57" s="222"/>
      <c r="BK57" s="222"/>
      <c r="BL57" s="222"/>
      <c r="BM57" s="222"/>
      <c r="BN57" s="222"/>
      <c r="BO57" s="222"/>
      <c r="BP57" s="222"/>
      <c r="BQ57" s="222"/>
      <c r="BR57" s="222"/>
      <c r="BS57" s="222"/>
      <c r="BT57" s="222"/>
      <c r="BU57" s="222"/>
      <c r="BV57" s="222"/>
      <c r="BW57" s="222"/>
      <c r="BX57" s="222"/>
      <c r="BY57" s="222"/>
      <c r="BZ57" s="222"/>
    </row>
    <row r="58" spans="1:78" s="224" customFormat="1" ht="20.25" customHeight="1">
      <c r="A58" s="232"/>
      <c r="B58" s="232"/>
      <c r="C58" s="232"/>
      <c r="D58" s="232"/>
      <c r="E58" s="232"/>
      <c r="F58" s="232"/>
      <c r="G58" s="233"/>
      <c r="H58" s="252"/>
      <c r="I58" s="376"/>
      <c r="J58" s="254"/>
      <c r="K58" s="254"/>
      <c r="L58" s="254"/>
      <c r="M58" s="377"/>
      <c r="N58" s="376"/>
      <c r="O58" s="255"/>
      <c r="P58" s="378"/>
      <c r="Q58" s="257"/>
      <c r="R58" s="257"/>
      <c r="S58" s="257"/>
      <c r="T58" s="257"/>
      <c r="U58" s="257"/>
      <c r="V58" s="257"/>
      <c r="W58" s="379"/>
      <c r="X58" s="379"/>
      <c r="Y58" s="379"/>
      <c r="Z58" s="392"/>
      <c r="AA58" s="409"/>
      <c r="AB58" s="266" t="s">
        <v>289</v>
      </c>
      <c r="AC58" s="263"/>
      <c r="AD58" s="263"/>
      <c r="AE58" s="263"/>
      <c r="AF58" s="263"/>
      <c r="AG58" s="263"/>
      <c r="AH58" s="263"/>
      <c r="AI58" s="263"/>
      <c r="AJ58" s="263"/>
      <c r="AK58" s="263"/>
      <c r="AL58" s="263"/>
      <c r="AM58" s="263"/>
      <c r="AN58" s="263"/>
      <c r="AO58" s="263"/>
      <c r="AP58" s="263"/>
      <c r="AQ58" s="264">
        <f t="shared" si="15"/>
        <v>0</v>
      </c>
      <c r="AR58" s="265">
        <f t="shared" si="14"/>
        <v>0</v>
      </c>
      <c r="AS58" s="249">
        <f t="shared" si="1"/>
        <v>0</v>
      </c>
      <c r="AT58" s="249">
        <f t="shared" si="1"/>
        <v>0</v>
      </c>
      <c r="AU58" s="249">
        <f t="shared" si="2"/>
        <v>0</v>
      </c>
      <c r="AV58" s="250"/>
      <c r="AW58" s="249"/>
      <c r="AX58" s="249"/>
      <c r="AY58" s="249"/>
      <c r="AZ58" s="251"/>
      <c r="BA58" s="251"/>
      <c r="BB58" s="251"/>
      <c r="BC58" s="251"/>
      <c r="BD58" s="251"/>
      <c r="BE58" s="251"/>
      <c r="BI58" s="222"/>
      <c r="BJ58" s="222"/>
      <c r="BK58" s="222"/>
      <c r="BL58" s="222"/>
      <c r="BM58" s="222"/>
      <c r="BN58" s="222"/>
      <c r="BO58" s="222"/>
      <c r="BP58" s="222"/>
      <c r="BQ58" s="222"/>
      <c r="BR58" s="222"/>
      <c r="BS58" s="222"/>
      <c r="BT58" s="222"/>
      <c r="BU58" s="222"/>
      <c r="BV58" s="222"/>
      <c r="BW58" s="222"/>
      <c r="BX58" s="222"/>
      <c r="BY58" s="222"/>
      <c r="BZ58" s="222"/>
    </row>
    <row r="59" spans="1:78" s="224" customFormat="1" ht="20.25" customHeight="1">
      <c r="A59" s="232"/>
      <c r="B59" s="232"/>
      <c r="C59" s="232"/>
      <c r="D59" s="232"/>
      <c r="E59" s="232"/>
      <c r="F59" s="232"/>
      <c r="G59" s="233"/>
      <c r="H59" s="252"/>
      <c r="I59" s="376"/>
      <c r="J59" s="254"/>
      <c r="K59" s="254"/>
      <c r="L59" s="254"/>
      <c r="M59" s="377"/>
      <c r="N59" s="376"/>
      <c r="O59" s="255"/>
      <c r="P59" s="378"/>
      <c r="Q59" s="257"/>
      <c r="R59" s="257"/>
      <c r="S59" s="257"/>
      <c r="T59" s="257"/>
      <c r="U59" s="257"/>
      <c r="V59" s="257"/>
      <c r="W59" s="379"/>
      <c r="X59" s="379"/>
      <c r="Y59" s="379"/>
      <c r="Z59" s="392"/>
      <c r="AA59" s="409"/>
      <c r="AB59" s="266" t="s">
        <v>290</v>
      </c>
      <c r="AC59" s="263"/>
      <c r="AD59" s="263"/>
      <c r="AE59" s="263"/>
      <c r="AF59" s="263"/>
      <c r="AG59" s="263"/>
      <c r="AH59" s="263"/>
      <c r="AI59" s="263"/>
      <c r="AJ59" s="263"/>
      <c r="AK59" s="263"/>
      <c r="AL59" s="263"/>
      <c r="AM59" s="263"/>
      <c r="AN59" s="263"/>
      <c r="AO59" s="263"/>
      <c r="AP59" s="263"/>
      <c r="AQ59" s="264">
        <f t="shared" si="15"/>
        <v>0</v>
      </c>
      <c r="AR59" s="265">
        <f t="shared" si="14"/>
        <v>0</v>
      </c>
      <c r="AS59" s="249">
        <f t="shared" si="1"/>
        <v>0</v>
      </c>
      <c r="AT59" s="249">
        <f t="shared" si="1"/>
        <v>0</v>
      </c>
      <c r="AU59" s="249">
        <f t="shared" si="2"/>
        <v>0</v>
      </c>
      <c r="AV59" s="250"/>
      <c r="AW59" s="249"/>
      <c r="AX59" s="249"/>
      <c r="AY59" s="249"/>
      <c r="AZ59" s="251"/>
      <c r="BA59" s="251"/>
      <c r="BB59" s="251"/>
      <c r="BC59" s="251"/>
      <c r="BD59" s="251"/>
      <c r="BE59" s="251"/>
      <c r="BI59" s="222"/>
      <c r="BJ59" s="222"/>
      <c r="BK59" s="222"/>
      <c r="BL59" s="222"/>
      <c r="BM59" s="222"/>
      <c r="BN59" s="222"/>
      <c r="BO59" s="222"/>
      <c r="BP59" s="222"/>
      <c r="BQ59" s="222"/>
      <c r="BR59" s="222"/>
      <c r="BS59" s="222"/>
      <c r="BT59" s="222"/>
      <c r="BU59" s="222"/>
      <c r="BV59" s="222"/>
      <c r="BW59" s="222"/>
      <c r="BX59" s="222"/>
      <c r="BY59" s="222"/>
      <c r="BZ59" s="222"/>
    </row>
    <row r="60" spans="1:78" s="224" customFormat="1" ht="20.25" customHeight="1">
      <c r="A60" s="232"/>
      <c r="B60" s="232"/>
      <c r="C60" s="232"/>
      <c r="D60" s="232"/>
      <c r="E60" s="232"/>
      <c r="F60" s="232"/>
      <c r="G60" s="233"/>
      <c r="H60" s="252"/>
      <c r="I60" s="376"/>
      <c r="J60" s="254"/>
      <c r="K60" s="254"/>
      <c r="L60" s="254"/>
      <c r="M60" s="377"/>
      <c r="N60" s="376"/>
      <c r="O60" s="255"/>
      <c r="P60" s="378"/>
      <c r="Q60" s="257"/>
      <c r="R60" s="257"/>
      <c r="S60" s="257"/>
      <c r="T60" s="257"/>
      <c r="U60" s="257"/>
      <c r="V60" s="257"/>
      <c r="W60" s="379"/>
      <c r="X60" s="379"/>
      <c r="Y60" s="379"/>
      <c r="Z60" s="392"/>
      <c r="AA60" s="409"/>
      <c r="AB60" s="266" t="s">
        <v>291</v>
      </c>
      <c r="AC60" s="263"/>
      <c r="AD60" s="263"/>
      <c r="AE60" s="263"/>
      <c r="AF60" s="263"/>
      <c r="AG60" s="263"/>
      <c r="AH60" s="263"/>
      <c r="AI60" s="263"/>
      <c r="AJ60" s="263"/>
      <c r="AK60" s="263"/>
      <c r="AL60" s="263"/>
      <c r="AM60" s="263"/>
      <c r="AN60" s="263"/>
      <c r="AO60" s="263"/>
      <c r="AP60" s="263"/>
      <c r="AQ60" s="264">
        <f t="shared" si="15"/>
        <v>0</v>
      </c>
      <c r="AR60" s="265">
        <f t="shared" si="14"/>
        <v>0</v>
      </c>
      <c r="AS60" s="249">
        <f t="shared" si="1"/>
        <v>0</v>
      </c>
      <c r="AT60" s="249">
        <f t="shared" si="1"/>
        <v>0</v>
      </c>
      <c r="AU60" s="249">
        <f t="shared" si="2"/>
        <v>0</v>
      </c>
      <c r="AV60" s="250"/>
      <c r="AW60" s="249"/>
      <c r="AX60" s="249"/>
      <c r="AY60" s="249"/>
      <c r="AZ60" s="251"/>
      <c r="BA60" s="251"/>
      <c r="BB60" s="251"/>
      <c r="BC60" s="251"/>
      <c r="BD60" s="251"/>
      <c r="BE60" s="251"/>
      <c r="BI60" s="222"/>
      <c r="BJ60" s="222"/>
      <c r="BK60" s="222"/>
      <c r="BL60" s="222"/>
      <c r="BM60" s="222"/>
      <c r="BN60" s="222"/>
      <c r="BO60" s="222"/>
      <c r="BP60" s="222"/>
      <c r="BQ60" s="222"/>
      <c r="BR60" s="222"/>
      <c r="BS60" s="222"/>
      <c r="BT60" s="222"/>
      <c r="BU60" s="222"/>
      <c r="BV60" s="222"/>
      <c r="BW60" s="222"/>
      <c r="BX60" s="222"/>
      <c r="BY60" s="222"/>
      <c r="BZ60" s="222"/>
    </row>
    <row r="61" spans="1:78" s="224" customFormat="1" ht="20.25" customHeight="1">
      <c r="A61" s="232"/>
      <c r="B61" s="232"/>
      <c r="C61" s="232"/>
      <c r="D61" s="232"/>
      <c r="E61" s="232"/>
      <c r="F61" s="232"/>
      <c r="G61" s="233"/>
      <c r="H61" s="252"/>
      <c r="I61" s="376"/>
      <c r="J61" s="254"/>
      <c r="K61" s="254"/>
      <c r="L61" s="254"/>
      <c r="M61" s="377"/>
      <c r="N61" s="376"/>
      <c r="O61" s="255"/>
      <c r="P61" s="378"/>
      <c r="Q61" s="257"/>
      <c r="R61" s="257"/>
      <c r="S61" s="257"/>
      <c r="T61" s="257"/>
      <c r="U61" s="257"/>
      <c r="V61" s="257"/>
      <c r="W61" s="379"/>
      <c r="X61" s="379"/>
      <c r="Y61" s="379"/>
      <c r="Z61" s="392"/>
      <c r="AA61" s="409"/>
      <c r="AB61" s="266" t="s">
        <v>292</v>
      </c>
      <c r="AC61" s="263"/>
      <c r="AD61" s="263"/>
      <c r="AE61" s="263"/>
      <c r="AF61" s="263"/>
      <c r="AG61" s="263"/>
      <c r="AH61" s="263"/>
      <c r="AI61" s="263"/>
      <c r="AJ61" s="263"/>
      <c r="AK61" s="263"/>
      <c r="AL61" s="263"/>
      <c r="AM61" s="263"/>
      <c r="AN61" s="263"/>
      <c r="AO61" s="263"/>
      <c r="AP61" s="263"/>
      <c r="AQ61" s="264">
        <f t="shared" si="15"/>
        <v>0</v>
      </c>
      <c r="AR61" s="265">
        <f t="shared" si="14"/>
        <v>0</v>
      </c>
      <c r="AS61" s="249">
        <f t="shared" si="1"/>
        <v>0</v>
      </c>
      <c r="AT61" s="249">
        <f t="shared" si="1"/>
        <v>0</v>
      </c>
      <c r="AU61" s="249">
        <f t="shared" si="2"/>
        <v>0</v>
      </c>
      <c r="AV61" s="250"/>
      <c r="AW61" s="249"/>
      <c r="AX61" s="249"/>
      <c r="AY61" s="249"/>
      <c r="AZ61" s="251"/>
      <c r="BA61" s="251"/>
      <c r="BB61" s="251"/>
      <c r="BC61" s="251"/>
      <c r="BD61" s="251"/>
      <c r="BE61" s="251"/>
      <c r="BI61" s="222"/>
      <c r="BJ61" s="222"/>
      <c r="BK61" s="222"/>
      <c r="BL61" s="222"/>
      <c r="BM61" s="222"/>
      <c r="BN61" s="222"/>
      <c r="BO61" s="222"/>
      <c r="BP61" s="222"/>
      <c r="BQ61" s="222"/>
      <c r="BR61" s="222"/>
      <c r="BS61" s="222"/>
      <c r="BT61" s="222"/>
      <c r="BU61" s="222"/>
      <c r="BV61" s="222"/>
      <c r="BW61" s="222"/>
      <c r="BX61" s="222"/>
      <c r="BY61" s="222"/>
      <c r="BZ61" s="222"/>
    </row>
    <row r="62" spans="1:78" s="224" customFormat="1" ht="20.25" customHeight="1">
      <c r="A62" s="232"/>
      <c r="B62" s="232"/>
      <c r="C62" s="232"/>
      <c r="D62" s="232"/>
      <c r="E62" s="232"/>
      <c r="F62" s="232"/>
      <c r="G62" s="233"/>
      <c r="H62" s="252"/>
      <c r="I62" s="376"/>
      <c r="J62" s="254"/>
      <c r="K62" s="254"/>
      <c r="L62" s="254"/>
      <c r="M62" s="377"/>
      <c r="N62" s="376"/>
      <c r="O62" s="255"/>
      <c r="P62" s="378"/>
      <c r="Q62" s="257"/>
      <c r="R62" s="257"/>
      <c r="S62" s="257"/>
      <c r="T62" s="257"/>
      <c r="U62" s="257"/>
      <c r="V62" s="257"/>
      <c r="W62" s="379"/>
      <c r="X62" s="379"/>
      <c r="Y62" s="379"/>
      <c r="Z62" s="392"/>
      <c r="AA62" s="409"/>
      <c r="AB62" s="266" t="s">
        <v>293</v>
      </c>
      <c r="AC62" s="263"/>
      <c r="AD62" s="263"/>
      <c r="AE62" s="263"/>
      <c r="AF62" s="263"/>
      <c r="AG62" s="263"/>
      <c r="AH62" s="263"/>
      <c r="AI62" s="263"/>
      <c r="AJ62" s="263"/>
      <c r="AK62" s="263"/>
      <c r="AL62" s="263"/>
      <c r="AM62" s="263"/>
      <c r="AN62" s="263"/>
      <c r="AO62" s="263"/>
      <c r="AP62" s="263"/>
      <c r="AQ62" s="264">
        <f t="shared" si="15"/>
        <v>0</v>
      </c>
      <c r="AR62" s="265">
        <f t="shared" si="14"/>
        <v>0</v>
      </c>
      <c r="AS62" s="249">
        <f t="shared" si="1"/>
        <v>0</v>
      </c>
      <c r="AT62" s="249">
        <f t="shared" si="1"/>
        <v>0</v>
      </c>
      <c r="AU62" s="249">
        <f t="shared" si="2"/>
        <v>0</v>
      </c>
      <c r="AV62" s="250"/>
      <c r="AW62" s="249"/>
      <c r="AX62" s="249"/>
      <c r="AY62" s="249"/>
      <c r="AZ62" s="251"/>
      <c r="BA62" s="251"/>
      <c r="BB62" s="251"/>
      <c r="BC62" s="251"/>
      <c r="BD62" s="251"/>
      <c r="BE62" s="251"/>
      <c r="BI62" s="222"/>
      <c r="BJ62" s="222"/>
      <c r="BK62" s="222"/>
      <c r="BL62" s="222"/>
      <c r="BM62" s="222"/>
      <c r="BN62" s="222"/>
      <c r="BO62" s="222"/>
      <c r="BP62" s="222"/>
      <c r="BQ62" s="222"/>
      <c r="BR62" s="222"/>
      <c r="BS62" s="222"/>
      <c r="BT62" s="222"/>
      <c r="BU62" s="222"/>
      <c r="BV62" s="222"/>
      <c r="BW62" s="222"/>
      <c r="BX62" s="222"/>
      <c r="BY62" s="222"/>
      <c r="BZ62" s="222"/>
    </row>
    <row r="63" spans="1:78" s="224" customFormat="1" ht="20.25" customHeight="1">
      <c r="A63" s="232"/>
      <c r="B63" s="232"/>
      <c r="C63" s="232"/>
      <c r="D63" s="232"/>
      <c r="E63" s="232"/>
      <c r="F63" s="232"/>
      <c r="G63" s="233"/>
      <c r="H63" s="252"/>
      <c r="I63" s="376"/>
      <c r="J63" s="254"/>
      <c r="K63" s="254"/>
      <c r="L63" s="254"/>
      <c r="M63" s="377"/>
      <c r="N63" s="376"/>
      <c r="O63" s="255"/>
      <c r="P63" s="378"/>
      <c r="Q63" s="257"/>
      <c r="R63" s="257"/>
      <c r="S63" s="257"/>
      <c r="T63" s="257"/>
      <c r="U63" s="257"/>
      <c r="V63" s="257"/>
      <c r="W63" s="379"/>
      <c r="X63" s="379"/>
      <c r="Y63" s="379"/>
      <c r="Z63" s="392"/>
      <c r="AA63" s="409"/>
      <c r="AB63" s="267" t="s">
        <v>294</v>
      </c>
      <c r="AC63" s="268">
        <f aca="true" t="shared" si="16" ref="AC63:AR63">SUM(AC57:AC62)+IF(AC55=0,AC56,AC55)</f>
        <v>0</v>
      </c>
      <c r="AD63" s="268">
        <f t="shared" si="16"/>
        <v>0</v>
      </c>
      <c r="AE63" s="268">
        <f t="shared" si="16"/>
        <v>0</v>
      </c>
      <c r="AF63" s="268">
        <f t="shared" si="16"/>
        <v>0</v>
      </c>
      <c r="AG63" s="268">
        <f t="shared" si="16"/>
        <v>0</v>
      </c>
      <c r="AH63" s="268">
        <f t="shared" si="16"/>
        <v>0</v>
      </c>
      <c r="AI63" s="268">
        <f t="shared" si="16"/>
        <v>0</v>
      </c>
      <c r="AJ63" s="268">
        <f t="shared" si="16"/>
        <v>0</v>
      </c>
      <c r="AK63" s="268">
        <f t="shared" si="16"/>
        <v>0</v>
      </c>
      <c r="AL63" s="268">
        <f t="shared" si="16"/>
        <v>0</v>
      </c>
      <c r="AM63" s="268">
        <f t="shared" si="16"/>
        <v>0</v>
      </c>
      <c r="AN63" s="268">
        <f t="shared" si="16"/>
        <v>0</v>
      </c>
      <c r="AO63" s="268">
        <f t="shared" si="16"/>
        <v>0</v>
      </c>
      <c r="AP63" s="268">
        <f t="shared" si="16"/>
        <v>0</v>
      </c>
      <c r="AQ63" s="268">
        <f t="shared" si="16"/>
        <v>0</v>
      </c>
      <c r="AR63" s="269">
        <f t="shared" si="16"/>
        <v>0</v>
      </c>
      <c r="AS63" s="249">
        <f t="shared" si="1"/>
        <v>0</v>
      </c>
      <c r="AT63" s="249">
        <f t="shared" si="1"/>
        <v>0</v>
      </c>
      <c r="AU63" s="249">
        <f t="shared" si="2"/>
        <v>0</v>
      </c>
      <c r="AV63" s="250"/>
      <c r="AW63" s="249"/>
      <c r="AX63" s="249"/>
      <c r="AY63" s="249"/>
      <c r="AZ63" s="251"/>
      <c r="BA63" s="251"/>
      <c r="BB63" s="251"/>
      <c r="BC63" s="251"/>
      <c r="BD63" s="251"/>
      <c r="BE63" s="251"/>
      <c r="BI63" s="222"/>
      <c r="BJ63" s="222"/>
      <c r="BK63" s="222"/>
      <c r="BL63" s="222"/>
      <c r="BM63" s="222"/>
      <c r="BN63" s="222"/>
      <c r="BO63" s="222"/>
      <c r="BP63" s="222"/>
      <c r="BQ63" s="222"/>
      <c r="BR63" s="222"/>
      <c r="BS63" s="222"/>
      <c r="BT63" s="222"/>
      <c r="BU63" s="222"/>
      <c r="BV63" s="222"/>
      <c r="BW63" s="222"/>
      <c r="BX63" s="222"/>
      <c r="BY63" s="222"/>
      <c r="BZ63" s="222"/>
    </row>
    <row r="64" spans="1:78" s="224" customFormat="1" ht="20.25" customHeight="1" thickBot="1">
      <c r="A64" s="232"/>
      <c r="B64" s="232"/>
      <c r="C64" s="232"/>
      <c r="D64" s="232"/>
      <c r="E64" s="232"/>
      <c r="F64" s="232"/>
      <c r="G64" s="233"/>
      <c r="H64" s="270"/>
      <c r="I64" s="380"/>
      <c r="J64" s="272"/>
      <c r="K64" s="272"/>
      <c r="L64" s="272"/>
      <c r="M64" s="381"/>
      <c r="N64" s="380"/>
      <c r="O64" s="273"/>
      <c r="P64" s="382"/>
      <c r="Q64" s="275"/>
      <c r="R64" s="275"/>
      <c r="S64" s="275"/>
      <c r="T64" s="275"/>
      <c r="U64" s="275"/>
      <c r="V64" s="275"/>
      <c r="W64" s="383"/>
      <c r="X64" s="383"/>
      <c r="Y64" s="383"/>
      <c r="Z64" s="403"/>
      <c r="AA64" s="410"/>
      <c r="AB64" s="280" t="s">
        <v>295</v>
      </c>
      <c r="AC64" s="281"/>
      <c r="AD64" s="281"/>
      <c r="AE64" s="281"/>
      <c r="AF64" s="281"/>
      <c r="AG64" s="281"/>
      <c r="AH64" s="281"/>
      <c r="AI64" s="281"/>
      <c r="AJ64" s="281"/>
      <c r="AK64" s="281"/>
      <c r="AL64" s="281"/>
      <c r="AM64" s="281"/>
      <c r="AN64" s="281"/>
      <c r="AO64" s="281"/>
      <c r="AP64" s="281"/>
      <c r="AQ64" s="282">
        <f aca="true" t="shared" si="17" ref="AQ64:AR70">+AC64+AE64+AG64+AI64+AK64+AM64+AO64</f>
        <v>0</v>
      </c>
      <c r="AR64" s="283">
        <f t="shared" si="17"/>
        <v>0</v>
      </c>
      <c r="AS64" s="249">
        <f t="shared" si="1"/>
        <v>0</v>
      </c>
      <c r="AT64" s="249">
        <f t="shared" si="1"/>
        <v>0</v>
      </c>
      <c r="AU64" s="249">
        <f t="shared" si="2"/>
        <v>0</v>
      </c>
      <c r="AV64" s="250"/>
      <c r="AW64" s="249"/>
      <c r="AX64" s="249"/>
      <c r="AY64" s="249"/>
      <c r="AZ64" s="251"/>
      <c r="BA64" s="251"/>
      <c r="BB64" s="251"/>
      <c r="BC64" s="251"/>
      <c r="BD64" s="251"/>
      <c r="BE64" s="251"/>
      <c r="BI64" s="222"/>
      <c r="BJ64" s="222"/>
      <c r="BK64" s="222"/>
      <c r="BL64" s="222"/>
      <c r="BM64" s="222"/>
      <c r="BN64" s="222"/>
      <c r="BO64" s="222"/>
      <c r="BP64" s="222"/>
      <c r="BQ64" s="222"/>
      <c r="BR64" s="222"/>
      <c r="BS64" s="222"/>
      <c r="BT64" s="222"/>
      <c r="BU64" s="222"/>
      <c r="BV64" s="222"/>
      <c r="BW64" s="222"/>
      <c r="BX64" s="222"/>
      <c r="BY64" s="222"/>
      <c r="BZ64" s="222"/>
    </row>
    <row r="65" spans="1:78" s="224" customFormat="1" ht="24" customHeight="1">
      <c r="A65" s="232"/>
      <c r="B65" s="232" t="s">
        <v>360</v>
      </c>
      <c r="C65" s="232" t="s">
        <v>271</v>
      </c>
      <c r="D65" s="232" t="s">
        <v>272</v>
      </c>
      <c r="E65" s="232" t="s">
        <v>273</v>
      </c>
      <c r="F65" s="232" t="s">
        <v>225</v>
      </c>
      <c r="G65" s="233">
        <v>7</v>
      </c>
      <c r="H65" s="234">
        <v>4</v>
      </c>
      <c r="I65" s="372" t="s">
        <v>41</v>
      </c>
      <c r="J65" s="237"/>
      <c r="K65" s="386"/>
      <c r="L65" s="386"/>
      <c r="M65" s="386"/>
      <c r="N65" s="372" t="s">
        <v>361</v>
      </c>
      <c r="O65" s="238">
        <v>0.596</v>
      </c>
      <c r="P65" s="411">
        <f>(SUM('Actividades inversión 880'!L20:L22)*'Metas inversión 880'!O65)/SUM('Actividades inversión 880'!K20:K22)</f>
        <v>0</v>
      </c>
      <c r="Q65" s="240">
        <f>SUMIF('Actividades inversión 880'!$B$13:$B$62,'Metas inversión 880'!$B65,'Actividades inversión 880'!M$13:M$62)</f>
        <v>1705848000</v>
      </c>
      <c r="R65" s="240">
        <f>SUMIF('Actividades inversión 880'!$B$13:$B$62,'Metas inversión 880'!$B65,'Actividades inversión 880'!N$13:N$62)</f>
        <v>55848000</v>
      </c>
      <c r="S65" s="240">
        <f>SUMIF('Actividades inversión 880'!$B$13:$B$62,'Metas inversión 880'!$B65,'Actividades inversión 880'!O$13:O$62)</f>
        <v>55848000</v>
      </c>
      <c r="T65" s="240">
        <f>SUMIF('Actividades inversión 880'!$B$13:$B$62,'Metas inversión 880'!$B65,'Actividades inversión 880'!P$13:P$62)</f>
        <v>16909533</v>
      </c>
      <c r="U65" s="240">
        <f>SUMIF('Actividades inversión 880'!$B$13:$B$62,'Metas inversión 880'!$B65,'Actividades inversión 880'!Q$13:Q$62)</f>
        <v>48994000</v>
      </c>
      <c r="V65" s="240">
        <f>SUMIF('Actividades inversión 880'!$B$13:$B$62,'Metas inversión 880'!$B65,'Actividades inversión 880'!R$13:R$62)</f>
        <v>48994000</v>
      </c>
      <c r="W65" s="375" t="s">
        <v>348</v>
      </c>
      <c r="X65" s="375" t="s">
        <v>349</v>
      </c>
      <c r="Y65" s="375" t="s">
        <v>350</v>
      </c>
      <c r="Z65" s="387" t="s">
        <v>351</v>
      </c>
      <c r="AA65" s="242" t="s">
        <v>352</v>
      </c>
      <c r="AB65" s="245" t="s">
        <v>280</v>
      </c>
      <c r="AC65" s="246"/>
      <c r="AD65" s="246"/>
      <c r="AE65" s="246"/>
      <c r="AF65" s="246"/>
      <c r="AG65" s="246"/>
      <c r="AH65" s="246"/>
      <c r="AI65" s="246"/>
      <c r="AJ65" s="246"/>
      <c r="AK65" s="246"/>
      <c r="AL65" s="246"/>
      <c r="AM65" s="246"/>
      <c r="AN65" s="246"/>
      <c r="AO65" s="246"/>
      <c r="AP65" s="246"/>
      <c r="AQ65" s="247">
        <f t="shared" si="17"/>
        <v>0</v>
      </c>
      <c r="AR65" s="248">
        <f t="shared" si="17"/>
        <v>0</v>
      </c>
      <c r="AS65" s="249">
        <f t="shared" si="1"/>
        <v>0</v>
      </c>
      <c r="AT65" s="249">
        <f t="shared" si="1"/>
        <v>38938467</v>
      </c>
      <c r="AU65" s="249">
        <f t="shared" si="2"/>
        <v>0</v>
      </c>
      <c r="AV65" s="250"/>
      <c r="AW65" s="249"/>
      <c r="AX65" s="249"/>
      <c r="AY65" s="249"/>
      <c r="AZ65" s="251">
        <f>SUM('[2]01-USAQUEN:99-METROPOLITANO'!N61)</f>
        <v>1705848000</v>
      </c>
      <c r="BA65" s="251">
        <f>SUM('[2]01-USAQUEN:99-METROPOLITANO'!O61)</f>
        <v>55848000</v>
      </c>
      <c r="BB65" s="251">
        <f>SUM('[2]01-USAQUEN:99-METROPOLITANO'!P61)</f>
        <v>55848000</v>
      </c>
      <c r="BC65" s="251">
        <f>SUM('[2]01-USAQUEN:99-METROPOLITANO'!Q61)</f>
        <v>16909533</v>
      </c>
      <c r="BD65" s="251">
        <f>SUM('[2]01-USAQUEN:99-METROPOLITANO'!R61)</f>
        <v>48994000</v>
      </c>
      <c r="BE65" s="251">
        <f>SUM('[2]01-USAQUEN:99-METROPOLITANO'!S61)</f>
        <v>48994000</v>
      </c>
      <c r="BI65" s="222"/>
      <c r="BJ65" s="222"/>
      <c r="BK65" s="222"/>
      <c r="BL65" s="222"/>
      <c r="BM65" s="222"/>
      <c r="BN65" s="222"/>
      <c r="BO65" s="222"/>
      <c r="BP65" s="222"/>
      <c r="BQ65" s="222"/>
      <c r="BR65" s="222"/>
      <c r="BS65" s="222"/>
      <c r="BT65" s="222"/>
      <c r="BU65" s="222"/>
      <c r="BV65" s="222"/>
      <c r="BW65" s="222"/>
      <c r="BX65" s="222"/>
      <c r="BY65" s="222"/>
      <c r="BZ65" s="222"/>
    </row>
    <row r="66" spans="1:78" s="224" customFormat="1" ht="15.75">
      <c r="A66" s="232"/>
      <c r="B66" s="232"/>
      <c r="C66" s="232"/>
      <c r="D66" s="232"/>
      <c r="E66" s="232"/>
      <c r="F66" s="232"/>
      <c r="G66" s="233"/>
      <c r="H66" s="252"/>
      <c r="I66" s="376"/>
      <c r="J66" s="254"/>
      <c r="K66" s="391"/>
      <c r="L66" s="391"/>
      <c r="M66" s="391"/>
      <c r="N66" s="376"/>
      <c r="O66" s="255"/>
      <c r="P66" s="412"/>
      <c r="Q66" s="257"/>
      <c r="R66" s="257"/>
      <c r="S66" s="257"/>
      <c r="T66" s="257"/>
      <c r="U66" s="257"/>
      <c r="V66" s="257"/>
      <c r="W66" s="379"/>
      <c r="X66" s="379"/>
      <c r="Y66" s="379"/>
      <c r="Z66" s="392"/>
      <c r="AA66" s="259"/>
      <c r="AB66" s="262" t="s">
        <v>281</v>
      </c>
      <c r="AC66" s="263"/>
      <c r="AD66" s="263"/>
      <c r="AE66" s="263"/>
      <c r="AF66" s="263"/>
      <c r="AG66" s="263"/>
      <c r="AH66" s="263"/>
      <c r="AI66" s="263"/>
      <c r="AJ66" s="263"/>
      <c r="AK66" s="263"/>
      <c r="AL66" s="263"/>
      <c r="AM66" s="263"/>
      <c r="AN66" s="263"/>
      <c r="AO66" s="263"/>
      <c r="AP66" s="263"/>
      <c r="AQ66" s="264">
        <f t="shared" si="17"/>
        <v>0</v>
      </c>
      <c r="AR66" s="265">
        <f t="shared" si="17"/>
        <v>0</v>
      </c>
      <c r="AS66" s="249">
        <f t="shared" si="1"/>
        <v>0</v>
      </c>
      <c r="AT66" s="249">
        <f t="shared" si="1"/>
        <v>0</v>
      </c>
      <c r="AU66" s="249">
        <f t="shared" si="2"/>
        <v>0</v>
      </c>
      <c r="AV66" s="250"/>
      <c r="AW66" s="249"/>
      <c r="AX66" s="249"/>
      <c r="AY66" s="249"/>
      <c r="AZ66" s="251">
        <f>+P65</f>
        <v>0</v>
      </c>
      <c r="BA66" s="251">
        <v>55848000</v>
      </c>
      <c r="BB66" s="251"/>
      <c r="BC66" s="251"/>
      <c r="BD66" s="251"/>
      <c r="BE66" s="251"/>
      <c r="BI66" s="222"/>
      <c r="BJ66" s="222"/>
      <c r="BK66" s="222"/>
      <c r="BL66" s="222"/>
      <c r="BM66" s="222"/>
      <c r="BN66" s="222"/>
      <c r="BO66" s="222"/>
      <c r="BP66" s="222"/>
      <c r="BQ66" s="222"/>
      <c r="BR66" s="222"/>
      <c r="BS66" s="222"/>
      <c r="BT66" s="222"/>
      <c r="BU66" s="222"/>
      <c r="BV66" s="222"/>
      <c r="BW66" s="222"/>
      <c r="BX66" s="222"/>
      <c r="BY66" s="222"/>
      <c r="BZ66" s="222"/>
    </row>
    <row r="67" spans="1:78" s="224" customFormat="1" ht="15.75">
      <c r="A67" s="232"/>
      <c r="B67" s="232"/>
      <c r="C67" s="232"/>
      <c r="D67" s="232"/>
      <c r="E67" s="232"/>
      <c r="F67" s="232"/>
      <c r="G67" s="233"/>
      <c r="H67" s="252"/>
      <c r="I67" s="376"/>
      <c r="J67" s="254"/>
      <c r="K67" s="391"/>
      <c r="L67" s="391"/>
      <c r="M67" s="391"/>
      <c r="N67" s="376"/>
      <c r="O67" s="255"/>
      <c r="P67" s="412"/>
      <c r="Q67" s="257"/>
      <c r="R67" s="257"/>
      <c r="S67" s="257"/>
      <c r="T67" s="257"/>
      <c r="U67" s="257"/>
      <c r="V67" s="257"/>
      <c r="W67" s="379"/>
      <c r="X67" s="379"/>
      <c r="Y67" s="379"/>
      <c r="Z67" s="392"/>
      <c r="AA67" s="259"/>
      <c r="AB67" s="262" t="s">
        <v>282</v>
      </c>
      <c r="AC67" s="263"/>
      <c r="AD67" s="263"/>
      <c r="AE67" s="263"/>
      <c r="AF67" s="263"/>
      <c r="AG67" s="263"/>
      <c r="AH67" s="263"/>
      <c r="AI67" s="263"/>
      <c r="AJ67" s="263"/>
      <c r="AK67" s="263"/>
      <c r="AL67" s="263"/>
      <c r="AM67" s="263"/>
      <c r="AN67" s="263"/>
      <c r="AO67" s="263"/>
      <c r="AP67" s="263"/>
      <c r="AQ67" s="264">
        <f t="shared" si="17"/>
        <v>0</v>
      </c>
      <c r="AR67" s="265">
        <f t="shared" si="17"/>
        <v>0</v>
      </c>
      <c r="AS67" s="249">
        <f t="shared" si="1"/>
        <v>0</v>
      </c>
      <c r="AT67" s="249">
        <f t="shared" si="1"/>
        <v>0</v>
      </c>
      <c r="AU67" s="249">
        <f t="shared" si="2"/>
        <v>0</v>
      </c>
      <c r="AV67" s="250"/>
      <c r="AW67" s="249"/>
      <c r="AX67" s="249"/>
      <c r="AY67" s="249"/>
      <c r="AZ67" s="251"/>
      <c r="BA67" s="251">
        <f>+BA65-BA66</f>
        <v>0</v>
      </c>
      <c r="BB67" s="251"/>
      <c r="BC67" s="251"/>
      <c r="BD67" s="251"/>
      <c r="BE67" s="251"/>
      <c r="BI67" s="222"/>
      <c r="BJ67" s="222"/>
      <c r="BK67" s="222"/>
      <c r="BL67" s="222"/>
      <c r="BM67" s="222"/>
      <c r="BN67" s="222"/>
      <c r="BO67" s="222"/>
      <c r="BP67" s="222"/>
      <c r="BQ67" s="222"/>
      <c r="BR67" s="222"/>
      <c r="BS67" s="222"/>
      <c r="BT67" s="222"/>
      <c r="BU67" s="222"/>
      <c r="BV67" s="222"/>
      <c r="BW67" s="222"/>
      <c r="BX67" s="222"/>
      <c r="BY67" s="222"/>
      <c r="BZ67" s="222"/>
    </row>
    <row r="68" spans="1:78" s="224" customFormat="1" ht="15.75">
      <c r="A68" s="232"/>
      <c r="B68" s="232"/>
      <c r="C68" s="232"/>
      <c r="D68" s="232"/>
      <c r="E68" s="232"/>
      <c r="F68" s="232"/>
      <c r="G68" s="233"/>
      <c r="H68" s="252"/>
      <c r="I68" s="376"/>
      <c r="J68" s="254"/>
      <c r="K68" s="391"/>
      <c r="L68" s="391"/>
      <c r="M68" s="391"/>
      <c r="N68" s="376"/>
      <c r="O68" s="255"/>
      <c r="P68" s="412"/>
      <c r="Q68" s="257"/>
      <c r="R68" s="257"/>
      <c r="S68" s="257"/>
      <c r="T68" s="257"/>
      <c r="U68" s="257"/>
      <c r="V68" s="257"/>
      <c r="W68" s="379"/>
      <c r="X68" s="379"/>
      <c r="Y68" s="379"/>
      <c r="Z68" s="392"/>
      <c r="AA68" s="259"/>
      <c r="AB68" s="262" t="s">
        <v>283</v>
      </c>
      <c r="AC68" s="263"/>
      <c r="AD68" s="263"/>
      <c r="AE68" s="263"/>
      <c r="AF68" s="263"/>
      <c r="AG68" s="263"/>
      <c r="AH68" s="263"/>
      <c r="AI68" s="263"/>
      <c r="AJ68" s="263"/>
      <c r="AK68" s="263"/>
      <c r="AL68" s="263"/>
      <c r="AM68" s="263"/>
      <c r="AN68" s="263"/>
      <c r="AO68" s="263"/>
      <c r="AP68" s="263"/>
      <c r="AQ68" s="264">
        <f t="shared" si="17"/>
        <v>0</v>
      </c>
      <c r="AR68" s="265">
        <f t="shared" si="17"/>
        <v>0</v>
      </c>
      <c r="AS68" s="249">
        <f t="shared" si="1"/>
        <v>0</v>
      </c>
      <c r="AT68" s="249">
        <f t="shared" si="1"/>
        <v>0</v>
      </c>
      <c r="AU68" s="249">
        <f t="shared" si="2"/>
        <v>0</v>
      </c>
      <c r="AV68" s="250"/>
      <c r="AW68" s="249"/>
      <c r="AX68" s="249"/>
      <c r="AY68" s="249"/>
      <c r="AZ68" s="251"/>
      <c r="BA68" s="251"/>
      <c r="BB68" s="251"/>
      <c r="BC68" s="251"/>
      <c r="BD68" s="251"/>
      <c r="BE68" s="251"/>
      <c r="BI68" s="222"/>
      <c r="BJ68" s="222"/>
      <c r="BK68" s="222"/>
      <c r="BL68" s="222"/>
      <c r="BM68" s="222"/>
      <c r="BN68" s="222"/>
      <c r="BO68" s="222"/>
      <c r="BP68" s="222"/>
      <c r="BQ68" s="222"/>
      <c r="BR68" s="222"/>
      <c r="BS68" s="222"/>
      <c r="BT68" s="222"/>
      <c r="BU68" s="222"/>
      <c r="BV68" s="222"/>
      <c r="BW68" s="222"/>
      <c r="BX68" s="222"/>
      <c r="BY68" s="222"/>
      <c r="BZ68" s="222"/>
    </row>
    <row r="69" spans="1:78" s="224" customFormat="1" ht="15.75">
      <c r="A69" s="232"/>
      <c r="B69" s="232"/>
      <c r="C69" s="232"/>
      <c r="D69" s="232"/>
      <c r="E69" s="232"/>
      <c r="F69" s="232"/>
      <c r="G69" s="233"/>
      <c r="H69" s="252"/>
      <c r="I69" s="376"/>
      <c r="J69" s="254"/>
      <c r="K69" s="391"/>
      <c r="L69" s="391"/>
      <c r="M69" s="391"/>
      <c r="N69" s="376"/>
      <c r="O69" s="255"/>
      <c r="P69" s="412"/>
      <c r="Q69" s="257"/>
      <c r="R69" s="257"/>
      <c r="S69" s="257"/>
      <c r="T69" s="257"/>
      <c r="U69" s="257"/>
      <c r="V69" s="257"/>
      <c r="W69" s="379"/>
      <c r="X69" s="379"/>
      <c r="Y69" s="379"/>
      <c r="Z69" s="392"/>
      <c r="AA69" s="259"/>
      <c r="AB69" s="262" t="s">
        <v>284</v>
      </c>
      <c r="AC69" s="263"/>
      <c r="AD69" s="263"/>
      <c r="AE69" s="263"/>
      <c r="AF69" s="263"/>
      <c r="AG69" s="263"/>
      <c r="AH69" s="263"/>
      <c r="AI69" s="263"/>
      <c r="AJ69" s="263"/>
      <c r="AK69" s="263"/>
      <c r="AL69" s="263"/>
      <c r="AM69" s="263"/>
      <c r="AN69" s="263"/>
      <c r="AO69" s="263"/>
      <c r="AP69" s="263"/>
      <c r="AQ69" s="264">
        <f t="shared" si="17"/>
        <v>0</v>
      </c>
      <c r="AR69" s="265">
        <f t="shared" si="17"/>
        <v>0</v>
      </c>
      <c r="AS69" s="249">
        <f t="shared" si="1"/>
        <v>0</v>
      </c>
      <c r="AT69" s="249">
        <f t="shared" si="1"/>
        <v>0</v>
      </c>
      <c r="AU69" s="249">
        <f t="shared" si="2"/>
        <v>0</v>
      </c>
      <c r="AV69" s="250"/>
      <c r="AW69" s="249"/>
      <c r="AX69" s="249"/>
      <c r="AY69" s="249"/>
      <c r="AZ69" s="251"/>
      <c r="BA69" s="251"/>
      <c r="BB69" s="251"/>
      <c r="BC69" s="251"/>
      <c r="BD69" s="251"/>
      <c r="BE69" s="251"/>
      <c r="BI69" s="222"/>
      <c r="BJ69" s="222"/>
      <c r="BK69" s="222"/>
      <c r="BL69" s="222"/>
      <c r="BM69" s="222"/>
      <c r="BN69" s="222"/>
      <c r="BO69" s="222"/>
      <c r="BP69" s="222"/>
      <c r="BQ69" s="222"/>
      <c r="BR69" s="222"/>
      <c r="BS69" s="222"/>
      <c r="BT69" s="222"/>
      <c r="BU69" s="222"/>
      <c r="BV69" s="222"/>
      <c r="BW69" s="222"/>
      <c r="BX69" s="222"/>
      <c r="BY69" s="222"/>
      <c r="BZ69" s="222"/>
    </row>
    <row r="70" spans="1:78" s="224" customFormat="1" ht="15.75">
      <c r="A70" s="232"/>
      <c r="B70" s="232"/>
      <c r="C70" s="232"/>
      <c r="D70" s="232"/>
      <c r="E70" s="232"/>
      <c r="F70" s="232"/>
      <c r="G70" s="233"/>
      <c r="H70" s="252"/>
      <c r="I70" s="376"/>
      <c r="J70" s="254"/>
      <c r="K70" s="391"/>
      <c r="L70" s="391"/>
      <c r="M70" s="391"/>
      <c r="N70" s="376"/>
      <c r="O70" s="255"/>
      <c r="P70" s="412"/>
      <c r="Q70" s="257"/>
      <c r="R70" s="257"/>
      <c r="S70" s="257"/>
      <c r="T70" s="257"/>
      <c r="U70" s="257"/>
      <c r="V70" s="257"/>
      <c r="W70" s="379"/>
      <c r="X70" s="379"/>
      <c r="Y70" s="379"/>
      <c r="Z70" s="392"/>
      <c r="AA70" s="259"/>
      <c r="AB70" s="266" t="s">
        <v>285</v>
      </c>
      <c r="AC70" s="263"/>
      <c r="AD70" s="263"/>
      <c r="AE70" s="263"/>
      <c r="AF70" s="263"/>
      <c r="AG70" s="263"/>
      <c r="AH70" s="263"/>
      <c r="AI70" s="263"/>
      <c r="AJ70" s="263"/>
      <c r="AK70" s="263"/>
      <c r="AL70" s="263"/>
      <c r="AM70" s="263"/>
      <c r="AN70" s="263"/>
      <c r="AO70" s="263"/>
      <c r="AP70" s="263"/>
      <c r="AQ70" s="264">
        <f t="shared" si="17"/>
        <v>0</v>
      </c>
      <c r="AR70" s="265">
        <f t="shared" si="17"/>
        <v>0</v>
      </c>
      <c r="AS70" s="249">
        <f t="shared" si="1"/>
        <v>0</v>
      </c>
      <c r="AT70" s="249">
        <f t="shared" si="1"/>
        <v>0</v>
      </c>
      <c r="AU70" s="249">
        <f t="shared" si="2"/>
        <v>0</v>
      </c>
      <c r="AV70" s="250"/>
      <c r="AW70" s="249"/>
      <c r="AX70" s="249"/>
      <c r="AY70" s="249"/>
      <c r="AZ70" s="251"/>
      <c r="BA70" s="251"/>
      <c r="BB70" s="251"/>
      <c r="BC70" s="251"/>
      <c r="BD70" s="251"/>
      <c r="BE70" s="251"/>
      <c r="BI70" s="222"/>
      <c r="BJ70" s="222"/>
      <c r="BK70" s="222"/>
      <c r="BL70" s="222"/>
      <c r="BM70" s="222"/>
      <c r="BN70" s="222"/>
      <c r="BO70" s="222"/>
      <c r="BP70" s="222"/>
      <c r="BQ70" s="222"/>
      <c r="BR70" s="222"/>
      <c r="BS70" s="222"/>
      <c r="BT70" s="222"/>
      <c r="BU70" s="222"/>
      <c r="BV70" s="222"/>
      <c r="BW70" s="222"/>
      <c r="BX70" s="222"/>
      <c r="BY70" s="222"/>
      <c r="BZ70" s="222"/>
    </row>
    <row r="71" spans="1:78" s="224" customFormat="1" ht="15.75">
      <c r="A71" s="232"/>
      <c r="B71" s="232"/>
      <c r="C71" s="232"/>
      <c r="D71" s="232"/>
      <c r="E71" s="232"/>
      <c r="F71" s="232"/>
      <c r="G71" s="233"/>
      <c r="H71" s="252"/>
      <c r="I71" s="376"/>
      <c r="J71" s="254"/>
      <c r="K71" s="391"/>
      <c r="L71" s="391"/>
      <c r="M71" s="391"/>
      <c r="N71" s="376"/>
      <c r="O71" s="255"/>
      <c r="P71" s="412"/>
      <c r="Q71" s="257"/>
      <c r="R71" s="257"/>
      <c r="S71" s="257"/>
      <c r="T71" s="257"/>
      <c r="U71" s="257"/>
      <c r="V71" s="257"/>
      <c r="W71" s="379"/>
      <c r="X71" s="379"/>
      <c r="Y71" s="379"/>
      <c r="Z71" s="392"/>
      <c r="AA71" s="259"/>
      <c r="AB71" s="267" t="s">
        <v>286</v>
      </c>
      <c r="AC71" s="268">
        <f aca="true" t="shared" si="18" ref="AC71:AR71">SUM(AC65:AC70)</f>
        <v>0</v>
      </c>
      <c r="AD71" s="268">
        <f t="shared" si="18"/>
        <v>0</v>
      </c>
      <c r="AE71" s="268">
        <f t="shared" si="18"/>
        <v>0</v>
      </c>
      <c r="AF71" s="268">
        <f t="shared" si="18"/>
        <v>0</v>
      </c>
      <c r="AG71" s="268">
        <f t="shared" si="18"/>
        <v>0</v>
      </c>
      <c r="AH71" s="268">
        <f t="shared" si="18"/>
        <v>0</v>
      </c>
      <c r="AI71" s="268">
        <f t="shared" si="18"/>
        <v>0</v>
      </c>
      <c r="AJ71" s="268">
        <f t="shared" si="18"/>
        <v>0</v>
      </c>
      <c r="AK71" s="268">
        <f t="shared" si="18"/>
        <v>0</v>
      </c>
      <c r="AL71" s="268">
        <f t="shared" si="18"/>
        <v>0</v>
      </c>
      <c r="AM71" s="268">
        <f t="shared" si="18"/>
        <v>0</v>
      </c>
      <c r="AN71" s="268">
        <f t="shared" si="18"/>
        <v>0</v>
      </c>
      <c r="AO71" s="268">
        <f t="shared" si="18"/>
        <v>0</v>
      </c>
      <c r="AP71" s="268">
        <f t="shared" si="18"/>
        <v>0</v>
      </c>
      <c r="AQ71" s="268">
        <f t="shared" si="18"/>
        <v>0</v>
      </c>
      <c r="AR71" s="269">
        <f t="shared" si="18"/>
        <v>0</v>
      </c>
      <c r="AS71" s="249">
        <f t="shared" si="1"/>
        <v>0</v>
      </c>
      <c r="AT71" s="249">
        <f t="shared" si="1"/>
        <v>0</v>
      </c>
      <c r="AU71" s="249">
        <f t="shared" si="2"/>
        <v>0</v>
      </c>
      <c r="AV71" s="250"/>
      <c r="AW71" s="249"/>
      <c r="AX71" s="249"/>
      <c r="AY71" s="249"/>
      <c r="AZ71" s="251"/>
      <c r="BA71" s="251"/>
      <c r="BB71" s="251"/>
      <c r="BC71" s="251"/>
      <c r="BD71" s="251"/>
      <c r="BE71" s="251"/>
      <c r="BI71" s="222"/>
      <c r="BJ71" s="222"/>
      <c r="BK71" s="222"/>
      <c r="BL71" s="222"/>
      <c r="BM71" s="222"/>
      <c r="BN71" s="222"/>
      <c r="BO71" s="222"/>
      <c r="BP71" s="222"/>
      <c r="BQ71" s="222"/>
      <c r="BR71" s="222"/>
      <c r="BS71" s="222"/>
      <c r="BT71" s="222"/>
      <c r="BU71" s="222"/>
      <c r="BV71" s="222"/>
      <c r="BW71" s="222"/>
      <c r="BX71" s="222"/>
      <c r="BY71" s="222"/>
      <c r="BZ71" s="222"/>
    </row>
    <row r="72" spans="1:78" s="224" customFormat="1" ht="15.75">
      <c r="A72" s="232"/>
      <c r="B72" s="232"/>
      <c r="C72" s="232"/>
      <c r="D72" s="232"/>
      <c r="E72" s="232"/>
      <c r="F72" s="232"/>
      <c r="G72" s="233"/>
      <c r="H72" s="252"/>
      <c r="I72" s="376"/>
      <c r="J72" s="254"/>
      <c r="K72" s="391"/>
      <c r="L72" s="391"/>
      <c r="M72" s="396">
        <v>0</v>
      </c>
      <c r="N72" s="376"/>
      <c r="O72" s="255"/>
      <c r="P72" s="412"/>
      <c r="Q72" s="257"/>
      <c r="R72" s="257"/>
      <c r="S72" s="257"/>
      <c r="T72" s="257"/>
      <c r="U72" s="257"/>
      <c r="V72" s="257"/>
      <c r="W72" s="379"/>
      <c r="X72" s="379"/>
      <c r="Y72" s="379"/>
      <c r="Z72" s="392"/>
      <c r="AA72" s="259"/>
      <c r="AB72" s="262" t="s">
        <v>287</v>
      </c>
      <c r="AC72" s="263"/>
      <c r="AD72" s="263"/>
      <c r="AE72" s="263"/>
      <c r="AF72" s="263"/>
      <c r="AG72" s="263"/>
      <c r="AH72" s="263"/>
      <c r="AI72" s="263"/>
      <c r="AJ72" s="263"/>
      <c r="AK72" s="263"/>
      <c r="AL72" s="263"/>
      <c r="AM72" s="263"/>
      <c r="AN72" s="263"/>
      <c r="AO72" s="263"/>
      <c r="AP72" s="263"/>
      <c r="AQ72" s="264">
        <f>+AC72+AE72+AG72+AI72+AK72+AM72+AO72</f>
        <v>0</v>
      </c>
      <c r="AR72" s="265">
        <f aca="true" t="shared" si="19" ref="AR72:AR78">+AD72+AF72+AH72+AJ72+AL72+AN72+AP72</f>
        <v>0</v>
      </c>
      <c r="AS72" s="249">
        <f t="shared" si="1"/>
        <v>0</v>
      </c>
      <c r="AT72" s="249">
        <f t="shared" si="1"/>
        <v>0</v>
      </c>
      <c r="AU72" s="249">
        <f t="shared" si="2"/>
        <v>0</v>
      </c>
      <c r="AV72" s="250"/>
      <c r="AW72" s="249"/>
      <c r="AX72" s="249"/>
      <c r="AY72" s="249"/>
      <c r="AZ72" s="251"/>
      <c r="BA72" s="251"/>
      <c r="BB72" s="251"/>
      <c r="BC72" s="251"/>
      <c r="BD72" s="251"/>
      <c r="BE72" s="251"/>
      <c r="BI72" s="222"/>
      <c r="BJ72" s="222"/>
      <c r="BK72" s="222"/>
      <c r="BL72" s="222"/>
      <c r="BM72" s="222"/>
      <c r="BN72" s="222"/>
      <c r="BO72" s="222"/>
      <c r="BP72" s="222"/>
      <c r="BQ72" s="222"/>
      <c r="BR72" s="222"/>
      <c r="BS72" s="222"/>
      <c r="BT72" s="222"/>
      <c r="BU72" s="222"/>
      <c r="BV72" s="222"/>
      <c r="BW72" s="222"/>
      <c r="BX72" s="222"/>
      <c r="BY72" s="222"/>
      <c r="BZ72" s="222"/>
    </row>
    <row r="73" spans="1:78" s="224" customFormat="1" ht="15.75">
      <c r="A73" s="232"/>
      <c r="B73" s="232"/>
      <c r="C73" s="232"/>
      <c r="D73" s="232"/>
      <c r="E73" s="232"/>
      <c r="F73" s="232"/>
      <c r="G73" s="233"/>
      <c r="H73" s="252"/>
      <c r="I73" s="376"/>
      <c r="J73" s="254"/>
      <c r="K73" s="391"/>
      <c r="L73" s="391"/>
      <c r="M73" s="391"/>
      <c r="N73" s="376"/>
      <c r="O73" s="255"/>
      <c r="P73" s="412"/>
      <c r="Q73" s="257"/>
      <c r="R73" s="257"/>
      <c r="S73" s="257"/>
      <c r="T73" s="257"/>
      <c r="U73" s="257"/>
      <c r="V73" s="257"/>
      <c r="W73" s="379"/>
      <c r="X73" s="379"/>
      <c r="Y73" s="379"/>
      <c r="Z73" s="392"/>
      <c r="AA73" s="259"/>
      <c r="AB73" s="262" t="s">
        <v>288</v>
      </c>
      <c r="AC73" s="263"/>
      <c r="AD73" s="263"/>
      <c r="AE73" s="263"/>
      <c r="AF73" s="263"/>
      <c r="AG73" s="263"/>
      <c r="AH73" s="263"/>
      <c r="AI73" s="263"/>
      <c r="AJ73" s="263"/>
      <c r="AK73" s="263"/>
      <c r="AL73" s="263"/>
      <c r="AM73" s="263"/>
      <c r="AN73" s="263"/>
      <c r="AO73" s="263"/>
      <c r="AP73" s="263"/>
      <c r="AQ73" s="264">
        <f aca="true" t="shared" si="20" ref="AQ73:AQ78">+AC73+AE73+AG73+AI73+AK73+AM73+AO73</f>
        <v>0</v>
      </c>
      <c r="AR73" s="265">
        <f t="shared" si="19"/>
        <v>0</v>
      </c>
      <c r="AS73" s="249">
        <f t="shared" si="1"/>
        <v>0</v>
      </c>
      <c r="AT73" s="249">
        <f t="shared" si="1"/>
        <v>0</v>
      </c>
      <c r="AU73" s="249">
        <f t="shared" si="2"/>
        <v>0</v>
      </c>
      <c r="AV73" s="250"/>
      <c r="AW73" s="249"/>
      <c r="AX73" s="249"/>
      <c r="AY73" s="249"/>
      <c r="AZ73" s="251"/>
      <c r="BA73" s="251"/>
      <c r="BB73" s="251"/>
      <c r="BC73" s="251"/>
      <c r="BD73" s="251"/>
      <c r="BE73" s="251"/>
      <c r="BI73" s="222"/>
      <c r="BJ73" s="222"/>
      <c r="BK73" s="222"/>
      <c r="BL73" s="222"/>
      <c r="BM73" s="222"/>
      <c r="BN73" s="222"/>
      <c r="BO73" s="222"/>
      <c r="BP73" s="222"/>
      <c r="BQ73" s="222"/>
      <c r="BR73" s="222"/>
      <c r="BS73" s="222"/>
      <c r="BT73" s="222"/>
      <c r="BU73" s="222"/>
      <c r="BV73" s="222"/>
      <c r="BW73" s="222"/>
      <c r="BX73" s="222"/>
      <c r="BY73" s="222"/>
      <c r="BZ73" s="222"/>
    </row>
    <row r="74" spans="1:78" s="224" customFormat="1" ht="15.75">
      <c r="A74" s="232"/>
      <c r="B74" s="232"/>
      <c r="C74" s="232"/>
      <c r="D74" s="232"/>
      <c r="E74" s="232"/>
      <c r="F74" s="232"/>
      <c r="G74" s="233"/>
      <c r="H74" s="252"/>
      <c r="I74" s="376"/>
      <c r="J74" s="254"/>
      <c r="K74" s="391"/>
      <c r="L74" s="391"/>
      <c r="M74" s="391"/>
      <c r="N74" s="376"/>
      <c r="O74" s="255"/>
      <c r="P74" s="412"/>
      <c r="Q74" s="257"/>
      <c r="R74" s="257"/>
      <c r="S74" s="257"/>
      <c r="T74" s="257"/>
      <c r="U74" s="257"/>
      <c r="V74" s="257"/>
      <c r="W74" s="379"/>
      <c r="X74" s="379"/>
      <c r="Y74" s="379"/>
      <c r="Z74" s="392"/>
      <c r="AA74" s="259"/>
      <c r="AB74" s="266" t="s">
        <v>289</v>
      </c>
      <c r="AC74" s="263"/>
      <c r="AD74" s="263"/>
      <c r="AE74" s="263"/>
      <c r="AF74" s="263"/>
      <c r="AG74" s="263"/>
      <c r="AH74" s="263"/>
      <c r="AI74" s="263"/>
      <c r="AJ74" s="263"/>
      <c r="AK74" s="263"/>
      <c r="AL74" s="263"/>
      <c r="AM74" s="263"/>
      <c r="AN74" s="263"/>
      <c r="AO74" s="263"/>
      <c r="AP74" s="263"/>
      <c r="AQ74" s="264">
        <f t="shared" si="20"/>
        <v>0</v>
      </c>
      <c r="AR74" s="265">
        <f t="shared" si="19"/>
        <v>0</v>
      </c>
      <c r="AS74" s="249">
        <f t="shared" si="1"/>
        <v>0</v>
      </c>
      <c r="AT74" s="249">
        <f t="shared" si="1"/>
        <v>0</v>
      </c>
      <c r="AU74" s="249">
        <f t="shared" si="2"/>
        <v>0</v>
      </c>
      <c r="AV74" s="250"/>
      <c r="AW74" s="249"/>
      <c r="AX74" s="249"/>
      <c r="AY74" s="249"/>
      <c r="AZ74" s="251"/>
      <c r="BA74" s="251"/>
      <c r="BB74" s="251"/>
      <c r="BC74" s="251"/>
      <c r="BD74" s="251"/>
      <c r="BE74" s="251"/>
      <c r="BI74" s="222"/>
      <c r="BJ74" s="222"/>
      <c r="BK74" s="222"/>
      <c r="BL74" s="222"/>
      <c r="BM74" s="222"/>
      <c r="BN74" s="222"/>
      <c r="BO74" s="222"/>
      <c r="BP74" s="222"/>
      <c r="BQ74" s="222"/>
      <c r="BR74" s="222"/>
      <c r="BS74" s="222"/>
      <c r="BT74" s="222"/>
      <c r="BU74" s="222"/>
      <c r="BV74" s="222"/>
      <c r="BW74" s="222"/>
      <c r="BX74" s="222"/>
      <c r="BY74" s="222"/>
      <c r="BZ74" s="222"/>
    </row>
    <row r="75" spans="1:78" s="224" customFormat="1" ht="15.75">
      <c r="A75" s="232"/>
      <c r="B75" s="232"/>
      <c r="C75" s="232"/>
      <c r="D75" s="232"/>
      <c r="E75" s="232"/>
      <c r="F75" s="232"/>
      <c r="G75" s="233"/>
      <c r="H75" s="252"/>
      <c r="I75" s="376"/>
      <c r="J75" s="254"/>
      <c r="K75" s="391"/>
      <c r="L75" s="391"/>
      <c r="M75" s="391"/>
      <c r="N75" s="376"/>
      <c r="O75" s="255"/>
      <c r="P75" s="412"/>
      <c r="Q75" s="257"/>
      <c r="R75" s="257"/>
      <c r="S75" s="257"/>
      <c r="T75" s="257"/>
      <c r="U75" s="257"/>
      <c r="V75" s="257"/>
      <c r="W75" s="379"/>
      <c r="X75" s="379"/>
      <c r="Y75" s="379"/>
      <c r="Z75" s="392"/>
      <c r="AA75" s="259"/>
      <c r="AB75" s="266" t="s">
        <v>290</v>
      </c>
      <c r="AC75" s="263"/>
      <c r="AD75" s="263"/>
      <c r="AE75" s="263"/>
      <c r="AF75" s="263"/>
      <c r="AG75" s="263"/>
      <c r="AH75" s="263"/>
      <c r="AI75" s="263"/>
      <c r="AJ75" s="263"/>
      <c r="AK75" s="263"/>
      <c r="AL75" s="263"/>
      <c r="AM75" s="263"/>
      <c r="AN75" s="263"/>
      <c r="AO75" s="263"/>
      <c r="AP75" s="263"/>
      <c r="AQ75" s="264">
        <f t="shared" si="20"/>
        <v>0</v>
      </c>
      <c r="AR75" s="265">
        <f t="shared" si="19"/>
        <v>0</v>
      </c>
      <c r="AS75" s="249">
        <f t="shared" si="1"/>
        <v>0</v>
      </c>
      <c r="AT75" s="249">
        <f t="shared" si="1"/>
        <v>0</v>
      </c>
      <c r="AU75" s="249">
        <f t="shared" si="2"/>
        <v>0</v>
      </c>
      <c r="AV75" s="250"/>
      <c r="AW75" s="249"/>
      <c r="AX75" s="249"/>
      <c r="AY75" s="249"/>
      <c r="AZ75" s="251"/>
      <c r="BA75" s="251"/>
      <c r="BB75" s="251"/>
      <c r="BC75" s="251"/>
      <c r="BD75" s="251"/>
      <c r="BE75" s="251"/>
      <c r="BI75" s="222"/>
      <c r="BJ75" s="222"/>
      <c r="BK75" s="222"/>
      <c r="BL75" s="222"/>
      <c r="BM75" s="222"/>
      <c r="BN75" s="222"/>
      <c r="BO75" s="222"/>
      <c r="BP75" s="222"/>
      <c r="BQ75" s="222"/>
      <c r="BR75" s="222"/>
      <c r="BS75" s="222"/>
      <c r="BT75" s="222"/>
      <c r="BU75" s="222"/>
      <c r="BV75" s="222"/>
      <c r="BW75" s="222"/>
      <c r="BX75" s="222"/>
      <c r="BY75" s="222"/>
      <c r="BZ75" s="222"/>
    </row>
    <row r="76" spans="1:78" s="224" customFormat="1" ht="15.75">
      <c r="A76" s="232"/>
      <c r="B76" s="232"/>
      <c r="C76" s="232"/>
      <c r="D76" s="232"/>
      <c r="E76" s="232"/>
      <c r="F76" s="232"/>
      <c r="G76" s="233"/>
      <c r="H76" s="252"/>
      <c r="I76" s="376"/>
      <c r="J76" s="254"/>
      <c r="K76" s="391"/>
      <c r="L76" s="391"/>
      <c r="M76" s="391"/>
      <c r="N76" s="376"/>
      <c r="O76" s="255"/>
      <c r="P76" s="412"/>
      <c r="Q76" s="257"/>
      <c r="R76" s="257"/>
      <c r="S76" s="257"/>
      <c r="T76" s="257"/>
      <c r="U76" s="257"/>
      <c r="V76" s="257"/>
      <c r="W76" s="379"/>
      <c r="X76" s="379"/>
      <c r="Y76" s="379"/>
      <c r="Z76" s="392"/>
      <c r="AA76" s="259"/>
      <c r="AB76" s="266" t="s">
        <v>291</v>
      </c>
      <c r="AC76" s="263"/>
      <c r="AD76" s="263"/>
      <c r="AE76" s="263"/>
      <c r="AF76" s="263"/>
      <c r="AG76" s="263"/>
      <c r="AH76" s="263"/>
      <c r="AI76" s="263"/>
      <c r="AJ76" s="263"/>
      <c r="AK76" s="263"/>
      <c r="AL76" s="263"/>
      <c r="AM76" s="263"/>
      <c r="AN76" s="263"/>
      <c r="AO76" s="263"/>
      <c r="AP76" s="263"/>
      <c r="AQ76" s="264">
        <f t="shared" si="20"/>
        <v>0</v>
      </c>
      <c r="AR76" s="265">
        <f t="shared" si="19"/>
        <v>0</v>
      </c>
      <c r="AS76" s="249">
        <f t="shared" si="1"/>
        <v>0</v>
      </c>
      <c r="AT76" s="249">
        <f t="shared" si="1"/>
        <v>0</v>
      </c>
      <c r="AU76" s="249">
        <f t="shared" si="2"/>
        <v>0</v>
      </c>
      <c r="AV76" s="250"/>
      <c r="AW76" s="249"/>
      <c r="AX76" s="249"/>
      <c r="AY76" s="249"/>
      <c r="AZ76" s="251"/>
      <c r="BA76" s="251"/>
      <c r="BB76" s="251"/>
      <c r="BC76" s="251"/>
      <c r="BD76" s="251"/>
      <c r="BE76" s="251"/>
      <c r="BI76" s="222"/>
      <c r="BJ76" s="222"/>
      <c r="BK76" s="222"/>
      <c r="BL76" s="222"/>
      <c r="BM76" s="222"/>
      <c r="BN76" s="222"/>
      <c r="BO76" s="222"/>
      <c r="BP76" s="222"/>
      <c r="BQ76" s="222"/>
      <c r="BR76" s="222"/>
      <c r="BS76" s="222"/>
      <c r="BT76" s="222"/>
      <c r="BU76" s="222"/>
      <c r="BV76" s="222"/>
      <c r="BW76" s="222"/>
      <c r="BX76" s="222"/>
      <c r="BY76" s="222"/>
      <c r="BZ76" s="222"/>
    </row>
    <row r="77" spans="1:78" s="224" customFormat="1" ht="15.75">
      <c r="A77" s="232"/>
      <c r="B77" s="232"/>
      <c r="C77" s="232"/>
      <c r="D77" s="232"/>
      <c r="E77" s="232"/>
      <c r="F77" s="232"/>
      <c r="G77" s="233"/>
      <c r="H77" s="252"/>
      <c r="I77" s="376"/>
      <c r="J77" s="254"/>
      <c r="K77" s="391"/>
      <c r="L77" s="391"/>
      <c r="M77" s="391"/>
      <c r="N77" s="376"/>
      <c r="O77" s="255"/>
      <c r="P77" s="412"/>
      <c r="Q77" s="257"/>
      <c r="R77" s="257"/>
      <c r="S77" s="257"/>
      <c r="T77" s="257"/>
      <c r="U77" s="257"/>
      <c r="V77" s="257"/>
      <c r="W77" s="379"/>
      <c r="X77" s="379"/>
      <c r="Y77" s="379"/>
      <c r="Z77" s="392"/>
      <c r="AA77" s="259"/>
      <c r="AB77" s="266" t="s">
        <v>292</v>
      </c>
      <c r="AC77" s="263"/>
      <c r="AD77" s="263"/>
      <c r="AE77" s="263"/>
      <c r="AF77" s="263"/>
      <c r="AG77" s="263"/>
      <c r="AH77" s="263"/>
      <c r="AI77" s="263"/>
      <c r="AJ77" s="263"/>
      <c r="AK77" s="263"/>
      <c r="AL77" s="263"/>
      <c r="AM77" s="263"/>
      <c r="AN77" s="263"/>
      <c r="AO77" s="263"/>
      <c r="AP77" s="263"/>
      <c r="AQ77" s="264">
        <f t="shared" si="20"/>
        <v>0</v>
      </c>
      <c r="AR77" s="265">
        <f t="shared" si="19"/>
        <v>0</v>
      </c>
      <c r="AS77" s="249">
        <f t="shared" si="1"/>
        <v>0</v>
      </c>
      <c r="AT77" s="249">
        <f t="shared" si="1"/>
        <v>0</v>
      </c>
      <c r="AU77" s="249">
        <f t="shared" si="2"/>
        <v>0</v>
      </c>
      <c r="AV77" s="250"/>
      <c r="AW77" s="249"/>
      <c r="AX77" s="249"/>
      <c r="AY77" s="249"/>
      <c r="AZ77" s="251"/>
      <c r="BA77" s="251"/>
      <c r="BB77" s="251"/>
      <c r="BC77" s="251"/>
      <c r="BD77" s="251"/>
      <c r="BE77" s="251"/>
      <c r="BI77" s="222"/>
      <c r="BJ77" s="222"/>
      <c r="BK77" s="222"/>
      <c r="BL77" s="222"/>
      <c r="BM77" s="222"/>
      <c r="BN77" s="222"/>
      <c r="BO77" s="222"/>
      <c r="BP77" s="222"/>
      <c r="BQ77" s="222"/>
      <c r="BR77" s="222"/>
      <c r="BS77" s="222"/>
      <c r="BT77" s="222"/>
      <c r="BU77" s="222"/>
      <c r="BV77" s="222"/>
      <c r="BW77" s="222"/>
      <c r="BX77" s="222"/>
      <c r="BY77" s="222"/>
      <c r="BZ77" s="222"/>
    </row>
    <row r="78" spans="1:78" s="224" customFormat="1" ht="15.75">
      <c r="A78" s="232"/>
      <c r="B78" s="232"/>
      <c r="C78" s="232"/>
      <c r="D78" s="232"/>
      <c r="E78" s="232"/>
      <c r="F78" s="232"/>
      <c r="G78" s="233"/>
      <c r="H78" s="252"/>
      <c r="I78" s="376"/>
      <c r="J78" s="254"/>
      <c r="K78" s="391"/>
      <c r="L78" s="391"/>
      <c r="M78" s="391"/>
      <c r="N78" s="376"/>
      <c r="O78" s="255"/>
      <c r="P78" s="412"/>
      <c r="Q78" s="257"/>
      <c r="R78" s="257"/>
      <c r="S78" s="257"/>
      <c r="T78" s="257"/>
      <c r="U78" s="257"/>
      <c r="V78" s="257"/>
      <c r="W78" s="379"/>
      <c r="X78" s="379"/>
      <c r="Y78" s="379"/>
      <c r="Z78" s="392"/>
      <c r="AA78" s="259"/>
      <c r="AB78" s="266" t="s">
        <v>293</v>
      </c>
      <c r="AC78" s="263"/>
      <c r="AD78" s="263"/>
      <c r="AE78" s="263"/>
      <c r="AF78" s="263"/>
      <c r="AG78" s="263"/>
      <c r="AH78" s="263"/>
      <c r="AI78" s="263"/>
      <c r="AJ78" s="263"/>
      <c r="AK78" s="263"/>
      <c r="AL78" s="263"/>
      <c r="AM78" s="263"/>
      <c r="AN78" s="263"/>
      <c r="AO78" s="263"/>
      <c r="AP78" s="263"/>
      <c r="AQ78" s="264">
        <f t="shared" si="20"/>
        <v>0</v>
      </c>
      <c r="AR78" s="265">
        <f t="shared" si="19"/>
        <v>0</v>
      </c>
      <c r="AS78" s="249">
        <f t="shared" si="1"/>
        <v>0</v>
      </c>
      <c r="AT78" s="249">
        <f t="shared" si="1"/>
        <v>0</v>
      </c>
      <c r="AU78" s="249">
        <f t="shared" si="2"/>
        <v>0</v>
      </c>
      <c r="AV78" s="250"/>
      <c r="AW78" s="249"/>
      <c r="AX78" s="249"/>
      <c r="AY78" s="249"/>
      <c r="AZ78" s="251"/>
      <c r="BA78" s="251"/>
      <c r="BB78" s="251"/>
      <c r="BC78" s="251"/>
      <c r="BD78" s="251"/>
      <c r="BE78" s="251"/>
      <c r="BI78" s="222"/>
      <c r="BJ78" s="222"/>
      <c r="BK78" s="222"/>
      <c r="BL78" s="222"/>
      <c r="BM78" s="222"/>
      <c r="BN78" s="222"/>
      <c r="BO78" s="222"/>
      <c r="BP78" s="222"/>
      <c r="BQ78" s="222"/>
      <c r="BR78" s="222"/>
      <c r="BS78" s="222"/>
      <c r="BT78" s="222"/>
      <c r="BU78" s="222"/>
      <c r="BV78" s="222"/>
      <c r="BW78" s="222"/>
      <c r="BX78" s="222"/>
      <c r="BY78" s="222"/>
      <c r="BZ78" s="222"/>
    </row>
    <row r="79" spans="1:78" s="224" customFormat="1" ht="15.75">
      <c r="A79" s="232"/>
      <c r="B79" s="232"/>
      <c r="C79" s="232"/>
      <c r="D79" s="232"/>
      <c r="E79" s="232"/>
      <c r="F79" s="232"/>
      <c r="G79" s="233"/>
      <c r="H79" s="252"/>
      <c r="I79" s="376"/>
      <c r="J79" s="254"/>
      <c r="K79" s="391"/>
      <c r="L79" s="391"/>
      <c r="M79" s="391"/>
      <c r="N79" s="376"/>
      <c r="O79" s="255"/>
      <c r="P79" s="412"/>
      <c r="Q79" s="257"/>
      <c r="R79" s="257"/>
      <c r="S79" s="257"/>
      <c r="T79" s="257"/>
      <c r="U79" s="257"/>
      <c r="V79" s="257"/>
      <c r="W79" s="379"/>
      <c r="X79" s="379"/>
      <c r="Y79" s="379"/>
      <c r="Z79" s="392"/>
      <c r="AA79" s="259"/>
      <c r="AB79" s="267" t="s">
        <v>294</v>
      </c>
      <c r="AC79" s="268">
        <f aca="true" t="shared" si="21" ref="AC79:AR79">SUM(AC73:AC78)+IF(AC71=0,AC72,AC71)</f>
        <v>0</v>
      </c>
      <c r="AD79" s="268">
        <f t="shared" si="21"/>
        <v>0</v>
      </c>
      <c r="AE79" s="268">
        <f t="shared" si="21"/>
        <v>0</v>
      </c>
      <c r="AF79" s="268">
        <f t="shared" si="21"/>
        <v>0</v>
      </c>
      <c r="AG79" s="268">
        <f t="shared" si="21"/>
        <v>0</v>
      </c>
      <c r="AH79" s="268">
        <f t="shared" si="21"/>
        <v>0</v>
      </c>
      <c r="AI79" s="268">
        <f t="shared" si="21"/>
        <v>0</v>
      </c>
      <c r="AJ79" s="268">
        <f t="shared" si="21"/>
        <v>0</v>
      </c>
      <c r="AK79" s="268">
        <f t="shared" si="21"/>
        <v>0</v>
      </c>
      <c r="AL79" s="268">
        <f t="shared" si="21"/>
        <v>0</v>
      </c>
      <c r="AM79" s="268">
        <f t="shared" si="21"/>
        <v>0</v>
      </c>
      <c r="AN79" s="268">
        <f t="shared" si="21"/>
        <v>0</v>
      </c>
      <c r="AO79" s="268">
        <f t="shared" si="21"/>
        <v>0</v>
      </c>
      <c r="AP79" s="268">
        <f t="shared" si="21"/>
        <v>0</v>
      </c>
      <c r="AQ79" s="268">
        <f t="shared" si="21"/>
        <v>0</v>
      </c>
      <c r="AR79" s="269">
        <f t="shared" si="21"/>
        <v>0</v>
      </c>
      <c r="AS79" s="249">
        <f t="shared" si="1"/>
        <v>0</v>
      </c>
      <c r="AT79" s="249">
        <f t="shared" si="1"/>
        <v>0</v>
      </c>
      <c r="AU79" s="249">
        <f t="shared" si="2"/>
        <v>0</v>
      </c>
      <c r="AV79" s="250"/>
      <c r="AW79" s="249"/>
      <c r="AX79" s="249"/>
      <c r="AY79" s="249"/>
      <c r="AZ79" s="251"/>
      <c r="BA79" s="251"/>
      <c r="BB79" s="251"/>
      <c r="BC79" s="251"/>
      <c r="BD79" s="251"/>
      <c r="BE79" s="251"/>
      <c r="BI79" s="222"/>
      <c r="BJ79" s="222"/>
      <c r="BK79" s="222"/>
      <c r="BL79" s="222"/>
      <c r="BM79" s="222"/>
      <c r="BN79" s="222"/>
      <c r="BO79" s="222"/>
      <c r="BP79" s="222"/>
      <c r="BQ79" s="222"/>
      <c r="BR79" s="222"/>
      <c r="BS79" s="222"/>
      <c r="BT79" s="222"/>
      <c r="BU79" s="222"/>
      <c r="BV79" s="222"/>
      <c r="BW79" s="222"/>
      <c r="BX79" s="222"/>
      <c r="BY79" s="222"/>
      <c r="BZ79" s="222"/>
    </row>
    <row r="80" spans="1:78" s="224" customFormat="1" ht="16.5" thickBot="1">
      <c r="A80" s="232"/>
      <c r="B80" s="232"/>
      <c r="C80" s="232"/>
      <c r="D80" s="232"/>
      <c r="E80" s="232"/>
      <c r="F80" s="232"/>
      <c r="G80" s="233"/>
      <c r="H80" s="270"/>
      <c r="I80" s="380"/>
      <c r="J80" s="272"/>
      <c r="K80" s="402"/>
      <c r="L80" s="402"/>
      <c r="M80" s="402"/>
      <c r="N80" s="380"/>
      <c r="O80" s="273"/>
      <c r="P80" s="413"/>
      <c r="Q80" s="275"/>
      <c r="R80" s="275"/>
      <c r="S80" s="275"/>
      <c r="T80" s="275"/>
      <c r="U80" s="275"/>
      <c r="V80" s="275"/>
      <c r="W80" s="383"/>
      <c r="X80" s="383"/>
      <c r="Y80" s="383"/>
      <c r="Z80" s="403"/>
      <c r="AA80" s="277"/>
      <c r="AB80" s="280" t="s">
        <v>295</v>
      </c>
      <c r="AC80" s="281"/>
      <c r="AD80" s="281"/>
      <c r="AE80" s="281"/>
      <c r="AF80" s="281"/>
      <c r="AG80" s="281"/>
      <c r="AH80" s="281"/>
      <c r="AI80" s="281"/>
      <c r="AJ80" s="281"/>
      <c r="AK80" s="281"/>
      <c r="AL80" s="281"/>
      <c r="AM80" s="281"/>
      <c r="AN80" s="281"/>
      <c r="AO80" s="281"/>
      <c r="AP80" s="281"/>
      <c r="AQ80" s="282">
        <f aca="true" t="shared" si="22" ref="AQ80:AR86">+AC80+AE80+AG80+AI80+AK80+AM80+AO80</f>
        <v>0</v>
      </c>
      <c r="AR80" s="283">
        <f t="shared" si="22"/>
        <v>0</v>
      </c>
      <c r="AS80" s="249">
        <f t="shared" si="1"/>
        <v>0</v>
      </c>
      <c r="AT80" s="249">
        <f t="shared" si="1"/>
        <v>0</v>
      </c>
      <c r="AU80" s="249">
        <f t="shared" si="2"/>
        <v>0</v>
      </c>
      <c r="AV80" s="250"/>
      <c r="AW80" s="249"/>
      <c r="AX80" s="249"/>
      <c r="AY80" s="249"/>
      <c r="AZ80" s="251"/>
      <c r="BA80" s="251"/>
      <c r="BB80" s="251"/>
      <c r="BC80" s="251"/>
      <c r="BD80" s="251"/>
      <c r="BE80" s="251"/>
      <c r="BI80" s="222"/>
      <c r="BJ80" s="222"/>
      <c r="BK80" s="222"/>
      <c r="BL80" s="222"/>
      <c r="BM80" s="222"/>
      <c r="BN80" s="222"/>
      <c r="BO80" s="222"/>
      <c r="BP80" s="222"/>
      <c r="BQ80" s="222"/>
      <c r="BR80" s="222"/>
      <c r="BS80" s="222"/>
      <c r="BT80" s="222"/>
      <c r="BU80" s="222"/>
      <c r="BV80" s="222"/>
      <c r="BW80" s="222"/>
      <c r="BX80" s="222"/>
      <c r="BY80" s="222"/>
      <c r="BZ80" s="222"/>
    </row>
    <row r="81" spans="1:78" s="224" customFormat="1" ht="21.75" customHeight="1">
      <c r="A81" s="232"/>
      <c r="B81" s="232" t="s">
        <v>362</v>
      </c>
      <c r="C81" s="232" t="s">
        <v>271</v>
      </c>
      <c r="D81" s="232" t="s">
        <v>272</v>
      </c>
      <c r="E81" s="232" t="s">
        <v>298</v>
      </c>
      <c r="F81" s="232" t="s">
        <v>273</v>
      </c>
      <c r="G81" s="233">
        <v>13</v>
      </c>
      <c r="H81" s="234">
        <v>5</v>
      </c>
      <c r="I81" s="372" t="s">
        <v>42</v>
      </c>
      <c r="J81" s="386"/>
      <c r="K81" s="386"/>
      <c r="L81" s="386"/>
      <c r="M81" s="386"/>
      <c r="N81" s="372" t="s">
        <v>363</v>
      </c>
      <c r="O81" s="414">
        <v>0.4734</v>
      </c>
      <c r="P81" s="374">
        <f>(SUM('Actividades inversión 880'!L24)*'Metas inversión 880'!O81)/SUM('Actividades inversión 880'!K24)</f>
        <v>0.03264827586206897</v>
      </c>
      <c r="Q81" s="240">
        <f>SUMIF('Actividades inversión 880'!$B$13:$B$62,'Metas inversión 880'!$B81,'Actividades inversión 880'!M$13:M$62)</f>
        <v>4700000000</v>
      </c>
      <c r="R81" s="240">
        <f>SUMIF('Actividades inversión 880'!$B$13:$B$62,'Metas inversión 880'!$B81,'Actividades inversión 880'!N$13:N$62)</f>
        <v>7076997436</v>
      </c>
      <c r="S81" s="240">
        <f>SUMIF('Actividades inversión 880'!$B$13:$B$62,'Metas inversión 880'!$B81,'Actividades inversión 880'!O$13:O$62)</f>
        <v>0</v>
      </c>
      <c r="T81" s="240">
        <f>SUMIF('Actividades inversión 880'!$B$13:$B$62,'Metas inversión 880'!$B81,'Actividades inversión 880'!P$13:P$62)</f>
        <v>0</v>
      </c>
      <c r="U81" s="240">
        <f>SUMIF('Actividades inversión 880'!$B$13:$B$62,'Metas inversión 880'!$B81,'Actividades inversión 880'!Q$13:Q$62)</f>
        <v>0</v>
      </c>
      <c r="V81" s="240">
        <f>SUMIF('Actividades inversión 880'!$B$13:$B$62,'Metas inversión 880'!$B81,'Actividades inversión 880'!R$13:R$62)</f>
        <v>0</v>
      </c>
      <c r="W81" s="375" t="s">
        <v>364</v>
      </c>
      <c r="X81" s="375" t="s">
        <v>365</v>
      </c>
      <c r="Y81" s="375" t="s">
        <v>366</v>
      </c>
      <c r="Z81" s="387" t="s">
        <v>367</v>
      </c>
      <c r="AA81" s="375"/>
      <c r="AB81" s="245" t="s">
        <v>280</v>
      </c>
      <c r="AC81" s="246"/>
      <c r="AD81" s="246"/>
      <c r="AE81" s="246"/>
      <c r="AF81" s="246"/>
      <c r="AG81" s="246"/>
      <c r="AH81" s="246"/>
      <c r="AI81" s="246"/>
      <c r="AJ81" s="246"/>
      <c r="AK81" s="246"/>
      <c r="AL81" s="246"/>
      <c r="AM81" s="246"/>
      <c r="AN81" s="246"/>
      <c r="AO81" s="246"/>
      <c r="AP81" s="246"/>
      <c r="AQ81" s="247">
        <f t="shared" si="22"/>
        <v>0</v>
      </c>
      <c r="AR81" s="248">
        <f t="shared" si="22"/>
        <v>0</v>
      </c>
      <c r="AS81" s="249">
        <f t="shared" si="1"/>
        <v>7076997436</v>
      </c>
      <c r="AT81" s="249">
        <f t="shared" si="1"/>
        <v>0</v>
      </c>
      <c r="AU81" s="249">
        <f t="shared" si="2"/>
        <v>0</v>
      </c>
      <c r="AV81" s="250"/>
      <c r="AW81" s="249"/>
      <c r="AX81" s="249"/>
      <c r="AY81" s="249"/>
      <c r="AZ81" s="251">
        <f>SUM('[2]01-USAQUEN:99-METROPOLITANO'!N77)</f>
        <v>4700000000</v>
      </c>
      <c r="BA81" s="251">
        <f>SUM('[2]01-USAQUEN:99-METROPOLITANO'!O77)</f>
        <v>7076997436</v>
      </c>
      <c r="BB81" s="251">
        <f>SUM('[2]01-USAQUEN:99-METROPOLITANO'!P77)</f>
        <v>0</v>
      </c>
      <c r="BC81" s="251">
        <f>SUM('[2]01-USAQUEN:99-METROPOLITANO'!Q77)</f>
        <v>0</v>
      </c>
      <c r="BD81" s="251">
        <f>SUM('[2]01-USAQUEN:99-METROPOLITANO'!R77)</f>
        <v>0</v>
      </c>
      <c r="BE81" s="251">
        <f>SUM('[2]01-USAQUEN:99-METROPOLITANO'!S77)</f>
        <v>0</v>
      </c>
      <c r="BI81" s="222"/>
      <c r="BJ81" s="222"/>
      <c r="BK81" s="222"/>
      <c r="BL81" s="222"/>
      <c r="BM81" s="222"/>
      <c r="BN81" s="222"/>
      <c r="BO81" s="222"/>
      <c r="BP81" s="222"/>
      <c r="BQ81" s="222"/>
      <c r="BR81" s="222"/>
      <c r="BS81" s="222"/>
      <c r="BT81" s="222"/>
      <c r="BU81" s="222"/>
      <c r="BV81" s="222"/>
      <c r="BW81" s="222"/>
      <c r="BX81" s="222"/>
      <c r="BY81" s="222"/>
      <c r="BZ81" s="222"/>
    </row>
    <row r="82" spans="1:78" s="224" customFormat="1" ht="21.75" customHeight="1">
      <c r="A82" s="232"/>
      <c r="B82" s="232"/>
      <c r="C82" s="232"/>
      <c r="D82" s="232"/>
      <c r="E82" s="232"/>
      <c r="F82" s="232"/>
      <c r="G82" s="233"/>
      <c r="H82" s="252"/>
      <c r="I82" s="376"/>
      <c r="J82" s="391"/>
      <c r="K82" s="391"/>
      <c r="L82" s="391"/>
      <c r="M82" s="391"/>
      <c r="N82" s="376"/>
      <c r="O82" s="415"/>
      <c r="P82" s="378"/>
      <c r="Q82" s="257"/>
      <c r="R82" s="257"/>
      <c r="S82" s="257"/>
      <c r="T82" s="257"/>
      <c r="U82" s="257"/>
      <c r="V82" s="257"/>
      <c r="W82" s="379"/>
      <c r="X82" s="379"/>
      <c r="Y82" s="379"/>
      <c r="Z82" s="392"/>
      <c r="AA82" s="379"/>
      <c r="AB82" s="262" t="s">
        <v>281</v>
      </c>
      <c r="AC82" s="263"/>
      <c r="AD82" s="263"/>
      <c r="AE82" s="263"/>
      <c r="AF82" s="263"/>
      <c r="AG82" s="263"/>
      <c r="AH82" s="263"/>
      <c r="AI82" s="263"/>
      <c r="AJ82" s="263"/>
      <c r="AK82" s="263"/>
      <c r="AL82" s="263"/>
      <c r="AM82" s="263"/>
      <c r="AN82" s="263"/>
      <c r="AO82" s="263"/>
      <c r="AP82" s="263"/>
      <c r="AQ82" s="264">
        <f t="shared" si="22"/>
        <v>0</v>
      </c>
      <c r="AR82" s="265">
        <f t="shared" si="22"/>
        <v>0</v>
      </c>
      <c r="AS82" s="249">
        <f aca="true" t="shared" si="23" ref="AS82:AT145">+R82-S82</f>
        <v>0</v>
      </c>
      <c r="AT82" s="249">
        <f t="shared" si="23"/>
        <v>0</v>
      </c>
      <c r="AU82" s="249">
        <f aca="true" t="shared" si="24" ref="AU82:AU145">+U82-V82</f>
        <v>0</v>
      </c>
      <c r="AV82" s="250"/>
      <c r="AW82" s="249"/>
      <c r="AX82" s="249"/>
      <c r="AY82" s="249"/>
      <c r="AZ82" s="251"/>
      <c r="BA82" s="251"/>
      <c r="BB82" s="251"/>
      <c r="BC82" s="251"/>
      <c r="BD82" s="251"/>
      <c r="BE82" s="251"/>
      <c r="BI82" s="222"/>
      <c r="BJ82" s="222"/>
      <c r="BK82" s="222"/>
      <c r="BL82" s="222"/>
      <c r="BM82" s="222"/>
      <c r="BN82" s="222"/>
      <c r="BO82" s="222"/>
      <c r="BP82" s="222"/>
      <c r="BQ82" s="222"/>
      <c r="BR82" s="222"/>
      <c r="BS82" s="222"/>
      <c r="BT82" s="222"/>
      <c r="BU82" s="222"/>
      <c r="BV82" s="222"/>
      <c r="BW82" s="222"/>
      <c r="BX82" s="222"/>
      <c r="BY82" s="222"/>
      <c r="BZ82" s="222"/>
    </row>
    <row r="83" spans="1:78" s="224" customFormat="1" ht="21.75" customHeight="1">
      <c r="A83" s="232"/>
      <c r="B83" s="232"/>
      <c r="C83" s="232"/>
      <c r="D83" s="232"/>
      <c r="E83" s="232"/>
      <c r="F83" s="232"/>
      <c r="G83" s="233"/>
      <c r="H83" s="252"/>
      <c r="I83" s="376"/>
      <c r="J83" s="391"/>
      <c r="K83" s="391"/>
      <c r="L83" s="391"/>
      <c r="M83" s="391"/>
      <c r="N83" s="376"/>
      <c r="O83" s="415"/>
      <c r="P83" s="378"/>
      <c r="Q83" s="257"/>
      <c r="R83" s="257"/>
      <c r="S83" s="257"/>
      <c r="T83" s="257"/>
      <c r="U83" s="257"/>
      <c r="V83" s="257"/>
      <c r="W83" s="379"/>
      <c r="X83" s="379"/>
      <c r="Y83" s="379"/>
      <c r="Z83" s="392"/>
      <c r="AA83" s="379"/>
      <c r="AB83" s="262" t="s">
        <v>282</v>
      </c>
      <c r="AC83" s="263"/>
      <c r="AD83" s="263"/>
      <c r="AE83" s="263"/>
      <c r="AF83" s="263"/>
      <c r="AG83" s="263"/>
      <c r="AH83" s="263"/>
      <c r="AI83" s="263"/>
      <c r="AJ83" s="263"/>
      <c r="AK83" s="263"/>
      <c r="AL83" s="263"/>
      <c r="AM83" s="263"/>
      <c r="AN83" s="263"/>
      <c r="AO83" s="263"/>
      <c r="AP83" s="263"/>
      <c r="AQ83" s="264">
        <f t="shared" si="22"/>
        <v>0</v>
      </c>
      <c r="AR83" s="265">
        <f t="shared" si="22"/>
        <v>0</v>
      </c>
      <c r="AS83" s="249">
        <f t="shared" si="23"/>
        <v>0</v>
      </c>
      <c r="AT83" s="249">
        <f t="shared" si="23"/>
        <v>0</v>
      </c>
      <c r="AU83" s="249">
        <f t="shared" si="24"/>
        <v>0</v>
      </c>
      <c r="AV83" s="250"/>
      <c r="AW83" s="249"/>
      <c r="AX83" s="249"/>
      <c r="AY83" s="249"/>
      <c r="AZ83" s="251"/>
      <c r="BA83" s="251"/>
      <c r="BB83" s="251"/>
      <c r="BC83" s="251"/>
      <c r="BD83" s="251"/>
      <c r="BE83" s="251"/>
      <c r="BI83" s="222"/>
      <c r="BJ83" s="222"/>
      <c r="BK83" s="222"/>
      <c r="BL83" s="222"/>
      <c r="BM83" s="222"/>
      <c r="BN83" s="222"/>
      <c r="BO83" s="222"/>
      <c r="BP83" s="222"/>
      <c r="BQ83" s="222"/>
      <c r="BR83" s="222"/>
      <c r="BS83" s="222"/>
      <c r="BT83" s="222"/>
      <c r="BU83" s="222"/>
      <c r="BV83" s="222"/>
      <c r="BW83" s="222"/>
      <c r="BX83" s="222"/>
      <c r="BY83" s="222"/>
      <c r="BZ83" s="222"/>
    </row>
    <row r="84" spans="1:78" s="224" customFormat="1" ht="21.75" customHeight="1">
      <c r="A84" s="232"/>
      <c r="B84" s="232"/>
      <c r="C84" s="232"/>
      <c r="D84" s="232"/>
      <c r="E84" s="232"/>
      <c r="F84" s="232"/>
      <c r="G84" s="233"/>
      <c r="H84" s="252"/>
      <c r="I84" s="376"/>
      <c r="J84" s="391"/>
      <c r="K84" s="391"/>
      <c r="L84" s="391"/>
      <c r="M84" s="396">
        <v>0</v>
      </c>
      <c r="N84" s="376"/>
      <c r="O84" s="415"/>
      <c r="P84" s="378"/>
      <c r="Q84" s="257"/>
      <c r="R84" s="257"/>
      <c r="S84" s="257"/>
      <c r="T84" s="257"/>
      <c r="U84" s="257"/>
      <c r="V84" s="257"/>
      <c r="W84" s="379"/>
      <c r="X84" s="379"/>
      <c r="Y84" s="379"/>
      <c r="Z84" s="392"/>
      <c r="AA84" s="379"/>
      <c r="AB84" s="262" t="s">
        <v>283</v>
      </c>
      <c r="AC84" s="263"/>
      <c r="AD84" s="263"/>
      <c r="AE84" s="263"/>
      <c r="AF84" s="263"/>
      <c r="AG84" s="263"/>
      <c r="AH84" s="263"/>
      <c r="AI84" s="263"/>
      <c r="AJ84" s="263"/>
      <c r="AK84" s="263"/>
      <c r="AL84" s="263"/>
      <c r="AM84" s="263"/>
      <c r="AN84" s="263"/>
      <c r="AO84" s="263"/>
      <c r="AP84" s="263"/>
      <c r="AQ84" s="264">
        <f t="shared" si="22"/>
        <v>0</v>
      </c>
      <c r="AR84" s="265">
        <f t="shared" si="22"/>
        <v>0</v>
      </c>
      <c r="AS84" s="249">
        <f t="shared" si="23"/>
        <v>0</v>
      </c>
      <c r="AT84" s="249">
        <f t="shared" si="23"/>
        <v>0</v>
      </c>
      <c r="AU84" s="249">
        <f t="shared" si="24"/>
        <v>0</v>
      </c>
      <c r="AV84" s="250"/>
      <c r="AW84" s="249"/>
      <c r="AX84" s="249"/>
      <c r="AY84" s="249"/>
      <c r="AZ84" s="251"/>
      <c r="BA84" s="251"/>
      <c r="BB84" s="251"/>
      <c r="BC84" s="251"/>
      <c r="BD84" s="251"/>
      <c r="BE84" s="251"/>
      <c r="BI84" s="222"/>
      <c r="BJ84" s="222"/>
      <c r="BK84" s="222"/>
      <c r="BL84" s="222"/>
      <c r="BM84" s="222"/>
      <c r="BN84" s="222"/>
      <c r="BO84" s="222"/>
      <c r="BP84" s="222"/>
      <c r="BQ84" s="222"/>
      <c r="BR84" s="222"/>
      <c r="BS84" s="222"/>
      <c r="BT84" s="222"/>
      <c r="BU84" s="222"/>
      <c r="BV84" s="222"/>
      <c r="BW84" s="222"/>
      <c r="BX84" s="222"/>
      <c r="BY84" s="222"/>
      <c r="BZ84" s="222"/>
    </row>
    <row r="85" spans="1:78" s="224" customFormat="1" ht="21.75" customHeight="1">
      <c r="A85" s="232"/>
      <c r="B85" s="232"/>
      <c r="C85" s="232"/>
      <c r="D85" s="232"/>
      <c r="E85" s="232"/>
      <c r="F85" s="232"/>
      <c r="G85" s="233"/>
      <c r="H85" s="252"/>
      <c r="I85" s="376"/>
      <c r="J85" s="391"/>
      <c r="K85" s="391"/>
      <c r="L85" s="391"/>
      <c r="M85" s="391"/>
      <c r="N85" s="376"/>
      <c r="O85" s="415"/>
      <c r="P85" s="378"/>
      <c r="Q85" s="257"/>
      <c r="R85" s="257"/>
      <c r="S85" s="257"/>
      <c r="T85" s="257"/>
      <c r="U85" s="257"/>
      <c r="V85" s="257"/>
      <c r="W85" s="379"/>
      <c r="X85" s="379"/>
      <c r="Y85" s="379"/>
      <c r="Z85" s="392"/>
      <c r="AA85" s="379"/>
      <c r="AB85" s="262" t="s">
        <v>284</v>
      </c>
      <c r="AC85" s="263"/>
      <c r="AD85" s="263"/>
      <c r="AE85" s="263"/>
      <c r="AF85" s="263"/>
      <c r="AG85" s="263"/>
      <c r="AH85" s="263"/>
      <c r="AI85" s="263"/>
      <c r="AJ85" s="263"/>
      <c r="AK85" s="263"/>
      <c r="AL85" s="263"/>
      <c r="AM85" s="263"/>
      <c r="AN85" s="263"/>
      <c r="AO85" s="263"/>
      <c r="AP85" s="263"/>
      <c r="AQ85" s="264">
        <f t="shared" si="22"/>
        <v>0</v>
      </c>
      <c r="AR85" s="265">
        <f t="shared" si="22"/>
        <v>0</v>
      </c>
      <c r="AS85" s="249">
        <f t="shared" si="23"/>
        <v>0</v>
      </c>
      <c r="AT85" s="249">
        <f t="shared" si="23"/>
        <v>0</v>
      </c>
      <c r="AU85" s="249">
        <f t="shared" si="24"/>
        <v>0</v>
      </c>
      <c r="AV85" s="250"/>
      <c r="AW85" s="249"/>
      <c r="AX85" s="249"/>
      <c r="AY85" s="249"/>
      <c r="AZ85" s="251"/>
      <c r="BA85" s="251"/>
      <c r="BB85" s="251"/>
      <c r="BC85" s="251"/>
      <c r="BD85" s="251"/>
      <c r="BE85" s="251"/>
      <c r="BI85" s="222"/>
      <c r="BJ85" s="222"/>
      <c r="BK85" s="222"/>
      <c r="BL85" s="222"/>
      <c r="BM85" s="222"/>
      <c r="BN85" s="222"/>
      <c r="BO85" s="222"/>
      <c r="BP85" s="222"/>
      <c r="BQ85" s="222"/>
      <c r="BR85" s="222"/>
      <c r="BS85" s="222"/>
      <c r="BT85" s="222"/>
      <c r="BU85" s="222"/>
      <c r="BV85" s="222"/>
      <c r="BW85" s="222"/>
      <c r="BX85" s="222"/>
      <c r="BY85" s="222"/>
      <c r="BZ85" s="222"/>
    </row>
    <row r="86" spans="1:78" s="224" customFormat="1" ht="21.75" customHeight="1">
      <c r="A86" s="232"/>
      <c r="B86" s="232"/>
      <c r="C86" s="232"/>
      <c r="D86" s="232"/>
      <c r="E86" s="232"/>
      <c r="F86" s="232"/>
      <c r="G86" s="233"/>
      <c r="H86" s="252"/>
      <c r="I86" s="376"/>
      <c r="J86" s="391"/>
      <c r="K86" s="391"/>
      <c r="L86" s="391"/>
      <c r="M86" s="391"/>
      <c r="N86" s="376"/>
      <c r="O86" s="415"/>
      <c r="P86" s="378"/>
      <c r="Q86" s="257"/>
      <c r="R86" s="257"/>
      <c r="S86" s="257"/>
      <c r="T86" s="257"/>
      <c r="U86" s="257"/>
      <c r="V86" s="257"/>
      <c r="W86" s="379"/>
      <c r="X86" s="379"/>
      <c r="Y86" s="379"/>
      <c r="Z86" s="392"/>
      <c r="AA86" s="379"/>
      <c r="AB86" s="266" t="s">
        <v>285</v>
      </c>
      <c r="AC86" s="263"/>
      <c r="AD86" s="263"/>
      <c r="AE86" s="263"/>
      <c r="AF86" s="263"/>
      <c r="AG86" s="263"/>
      <c r="AH86" s="263"/>
      <c r="AI86" s="263"/>
      <c r="AJ86" s="263"/>
      <c r="AK86" s="263"/>
      <c r="AL86" s="263"/>
      <c r="AM86" s="263"/>
      <c r="AN86" s="263"/>
      <c r="AO86" s="263"/>
      <c r="AP86" s="263"/>
      <c r="AQ86" s="264">
        <f t="shared" si="22"/>
        <v>0</v>
      </c>
      <c r="AR86" s="265">
        <f t="shared" si="22"/>
        <v>0</v>
      </c>
      <c r="AS86" s="249">
        <f t="shared" si="23"/>
        <v>0</v>
      </c>
      <c r="AT86" s="249">
        <f t="shared" si="23"/>
        <v>0</v>
      </c>
      <c r="AU86" s="249">
        <f t="shared" si="24"/>
        <v>0</v>
      </c>
      <c r="AV86" s="250"/>
      <c r="AW86" s="249"/>
      <c r="AX86" s="249"/>
      <c r="AY86" s="249"/>
      <c r="AZ86" s="251"/>
      <c r="BA86" s="251"/>
      <c r="BB86" s="251"/>
      <c r="BC86" s="251"/>
      <c r="BD86" s="251"/>
      <c r="BE86" s="251"/>
      <c r="BI86" s="222"/>
      <c r="BJ86" s="222"/>
      <c r="BK86" s="222"/>
      <c r="BL86" s="222"/>
      <c r="BM86" s="222"/>
      <c r="BN86" s="222"/>
      <c r="BO86" s="222"/>
      <c r="BP86" s="222"/>
      <c r="BQ86" s="222"/>
      <c r="BR86" s="222"/>
      <c r="BS86" s="222"/>
      <c r="BT86" s="222"/>
      <c r="BU86" s="222"/>
      <c r="BV86" s="222"/>
      <c r="BW86" s="222"/>
      <c r="BX86" s="222"/>
      <c r="BY86" s="222"/>
      <c r="BZ86" s="222"/>
    </row>
    <row r="87" spans="1:78" s="224" customFormat="1" ht="21.75" customHeight="1">
      <c r="A87" s="232"/>
      <c r="B87" s="232"/>
      <c r="C87" s="232"/>
      <c r="D87" s="232"/>
      <c r="E87" s="232"/>
      <c r="F87" s="232"/>
      <c r="G87" s="233"/>
      <c r="H87" s="252"/>
      <c r="I87" s="376"/>
      <c r="J87" s="391"/>
      <c r="K87" s="391"/>
      <c r="L87" s="391"/>
      <c r="M87" s="391"/>
      <c r="N87" s="376"/>
      <c r="O87" s="415"/>
      <c r="P87" s="378"/>
      <c r="Q87" s="257"/>
      <c r="R87" s="257"/>
      <c r="S87" s="257"/>
      <c r="T87" s="257"/>
      <c r="U87" s="257"/>
      <c r="V87" s="257"/>
      <c r="W87" s="379"/>
      <c r="X87" s="379"/>
      <c r="Y87" s="379"/>
      <c r="Z87" s="392"/>
      <c r="AA87" s="379"/>
      <c r="AB87" s="267" t="s">
        <v>286</v>
      </c>
      <c r="AC87" s="268">
        <f aca="true" t="shared" si="25" ref="AC87:AR87">SUM(AC81:AC86)</f>
        <v>0</v>
      </c>
      <c r="AD87" s="268">
        <f t="shared" si="25"/>
        <v>0</v>
      </c>
      <c r="AE87" s="268">
        <f t="shared" si="25"/>
        <v>0</v>
      </c>
      <c r="AF87" s="268">
        <f t="shared" si="25"/>
        <v>0</v>
      </c>
      <c r="AG87" s="268">
        <f t="shared" si="25"/>
        <v>0</v>
      </c>
      <c r="AH87" s="268">
        <f t="shared" si="25"/>
        <v>0</v>
      </c>
      <c r="AI87" s="268">
        <f t="shared" si="25"/>
        <v>0</v>
      </c>
      <c r="AJ87" s="268">
        <f t="shared" si="25"/>
        <v>0</v>
      </c>
      <c r="AK87" s="268">
        <f t="shared" si="25"/>
        <v>0</v>
      </c>
      <c r="AL87" s="268">
        <f t="shared" si="25"/>
        <v>0</v>
      </c>
      <c r="AM87" s="268">
        <f t="shared" si="25"/>
        <v>0</v>
      </c>
      <c r="AN87" s="268">
        <f t="shared" si="25"/>
        <v>0</v>
      </c>
      <c r="AO87" s="268">
        <f t="shared" si="25"/>
        <v>0</v>
      </c>
      <c r="AP87" s="268">
        <f t="shared" si="25"/>
        <v>0</v>
      </c>
      <c r="AQ87" s="268">
        <f t="shared" si="25"/>
        <v>0</v>
      </c>
      <c r="AR87" s="269">
        <f t="shared" si="25"/>
        <v>0</v>
      </c>
      <c r="AS87" s="249">
        <f t="shared" si="23"/>
        <v>0</v>
      </c>
      <c r="AT87" s="249">
        <f t="shared" si="23"/>
        <v>0</v>
      </c>
      <c r="AU87" s="249">
        <f t="shared" si="24"/>
        <v>0</v>
      </c>
      <c r="AV87" s="250"/>
      <c r="AW87" s="249"/>
      <c r="AX87" s="249"/>
      <c r="AY87" s="249"/>
      <c r="AZ87" s="251"/>
      <c r="BA87" s="251"/>
      <c r="BB87" s="251"/>
      <c r="BC87" s="251"/>
      <c r="BD87" s="251"/>
      <c r="BE87" s="251"/>
      <c r="BI87" s="222"/>
      <c r="BJ87" s="222"/>
      <c r="BK87" s="222"/>
      <c r="BL87" s="222"/>
      <c r="BM87" s="222"/>
      <c r="BN87" s="222"/>
      <c r="BO87" s="222"/>
      <c r="BP87" s="222"/>
      <c r="BQ87" s="222"/>
      <c r="BR87" s="222"/>
      <c r="BS87" s="222"/>
      <c r="BT87" s="222"/>
      <c r="BU87" s="222"/>
      <c r="BV87" s="222"/>
      <c r="BW87" s="222"/>
      <c r="BX87" s="222"/>
      <c r="BY87" s="222"/>
      <c r="BZ87" s="222"/>
    </row>
    <row r="88" spans="1:78" s="224" customFormat="1" ht="21.75" customHeight="1">
      <c r="A88" s="232"/>
      <c r="B88" s="232"/>
      <c r="C88" s="232"/>
      <c r="D88" s="232"/>
      <c r="E88" s="232"/>
      <c r="F88" s="232"/>
      <c r="G88" s="233"/>
      <c r="H88" s="252"/>
      <c r="I88" s="376"/>
      <c r="J88" s="391"/>
      <c r="K88" s="391"/>
      <c r="L88" s="391"/>
      <c r="M88" s="391"/>
      <c r="N88" s="376"/>
      <c r="O88" s="415"/>
      <c r="P88" s="378"/>
      <c r="Q88" s="257"/>
      <c r="R88" s="257"/>
      <c r="S88" s="257"/>
      <c r="T88" s="257"/>
      <c r="U88" s="257"/>
      <c r="V88" s="257"/>
      <c r="W88" s="379"/>
      <c r="X88" s="379"/>
      <c r="Y88" s="379"/>
      <c r="Z88" s="392"/>
      <c r="AA88" s="379"/>
      <c r="AB88" s="262" t="s">
        <v>287</v>
      </c>
      <c r="AC88" s="263"/>
      <c r="AD88" s="263"/>
      <c r="AE88" s="263"/>
      <c r="AF88" s="263"/>
      <c r="AG88" s="263"/>
      <c r="AH88" s="263"/>
      <c r="AI88" s="263"/>
      <c r="AJ88" s="263"/>
      <c r="AK88" s="263"/>
      <c r="AL88" s="263"/>
      <c r="AM88" s="263"/>
      <c r="AN88" s="263"/>
      <c r="AO88" s="263"/>
      <c r="AP88" s="263"/>
      <c r="AQ88" s="264">
        <f>+AC88+AE88+AG88+AI88+AK88+AM88+AO88</f>
        <v>0</v>
      </c>
      <c r="AR88" s="265">
        <f aca="true" t="shared" si="26" ref="AR88:AR94">+AD88+AF88+AH88+AJ88+AL88+AN88+AP88</f>
        <v>0</v>
      </c>
      <c r="AS88" s="249">
        <f t="shared" si="23"/>
        <v>0</v>
      </c>
      <c r="AT88" s="249">
        <f t="shared" si="23"/>
        <v>0</v>
      </c>
      <c r="AU88" s="249">
        <f t="shared" si="24"/>
        <v>0</v>
      </c>
      <c r="AV88" s="250"/>
      <c r="AW88" s="249"/>
      <c r="AX88" s="249"/>
      <c r="AY88" s="249"/>
      <c r="AZ88" s="251"/>
      <c r="BA88" s="251"/>
      <c r="BB88" s="251"/>
      <c r="BC88" s="251"/>
      <c r="BD88" s="251"/>
      <c r="BE88" s="251"/>
      <c r="BI88" s="222"/>
      <c r="BJ88" s="222"/>
      <c r="BK88" s="222"/>
      <c r="BL88" s="222"/>
      <c r="BM88" s="222"/>
      <c r="BN88" s="222"/>
      <c r="BO88" s="222"/>
      <c r="BP88" s="222"/>
      <c r="BQ88" s="222"/>
      <c r="BR88" s="222"/>
      <c r="BS88" s="222"/>
      <c r="BT88" s="222"/>
      <c r="BU88" s="222"/>
      <c r="BV88" s="222"/>
      <c r="BW88" s="222"/>
      <c r="BX88" s="222"/>
      <c r="BY88" s="222"/>
      <c r="BZ88" s="222"/>
    </row>
    <row r="89" spans="1:78" s="224" customFormat="1" ht="21.75" customHeight="1">
      <c r="A89" s="232"/>
      <c r="B89" s="232"/>
      <c r="C89" s="232"/>
      <c r="D89" s="232"/>
      <c r="E89" s="232"/>
      <c r="F89" s="232"/>
      <c r="G89" s="233"/>
      <c r="H89" s="252"/>
      <c r="I89" s="376"/>
      <c r="J89" s="391"/>
      <c r="K89" s="391"/>
      <c r="L89" s="391"/>
      <c r="M89" s="391"/>
      <c r="N89" s="376"/>
      <c r="O89" s="415"/>
      <c r="P89" s="378"/>
      <c r="Q89" s="257"/>
      <c r="R89" s="257"/>
      <c r="S89" s="257"/>
      <c r="T89" s="257"/>
      <c r="U89" s="257"/>
      <c r="V89" s="257"/>
      <c r="W89" s="379"/>
      <c r="X89" s="379"/>
      <c r="Y89" s="379"/>
      <c r="Z89" s="392"/>
      <c r="AA89" s="379"/>
      <c r="AB89" s="262" t="s">
        <v>288</v>
      </c>
      <c r="AC89" s="263"/>
      <c r="AD89" s="263"/>
      <c r="AE89" s="263"/>
      <c r="AF89" s="263"/>
      <c r="AG89" s="263"/>
      <c r="AH89" s="263"/>
      <c r="AI89" s="263"/>
      <c r="AJ89" s="263"/>
      <c r="AK89" s="263"/>
      <c r="AL89" s="263"/>
      <c r="AM89" s="263"/>
      <c r="AN89" s="263"/>
      <c r="AO89" s="263"/>
      <c r="AP89" s="263"/>
      <c r="AQ89" s="264">
        <f aca="true" t="shared" si="27" ref="AQ89:AQ94">+AC89+AE89+AG89+AI89+AK89+AM89+AO89</f>
        <v>0</v>
      </c>
      <c r="AR89" s="265">
        <f t="shared" si="26"/>
        <v>0</v>
      </c>
      <c r="AS89" s="249">
        <f t="shared" si="23"/>
        <v>0</v>
      </c>
      <c r="AT89" s="249">
        <f t="shared" si="23"/>
        <v>0</v>
      </c>
      <c r="AU89" s="249">
        <f t="shared" si="24"/>
        <v>0</v>
      </c>
      <c r="AV89" s="250"/>
      <c r="AW89" s="249"/>
      <c r="AX89" s="249"/>
      <c r="AY89" s="249"/>
      <c r="AZ89" s="251"/>
      <c r="BA89" s="251"/>
      <c r="BB89" s="251"/>
      <c r="BC89" s="251"/>
      <c r="BD89" s="251"/>
      <c r="BE89" s="251"/>
      <c r="BI89" s="222"/>
      <c r="BJ89" s="222"/>
      <c r="BK89" s="222"/>
      <c r="BL89" s="222"/>
      <c r="BM89" s="222"/>
      <c r="BN89" s="222"/>
      <c r="BO89" s="222"/>
      <c r="BP89" s="222"/>
      <c r="BQ89" s="222"/>
      <c r="BR89" s="222"/>
      <c r="BS89" s="222"/>
      <c r="BT89" s="222"/>
      <c r="BU89" s="222"/>
      <c r="BV89" s="222"/>
      <c r="BW89" s="222"/>
      <c r="BX89" s="222"/>
      <c r="BY89" s="222"/>
      <c r="BZ89" s="222"/>
    </row>
    <row r="90" spans="1:78" s="224" customFormat="1" ht="21.75" customHeight="1">
      <c r="A90" s="232"/>
      <c r="B90" s="232"/>
      <c r="C90" s="232"/>
      <c r="D90" s="232"/>
      <c r="E90" s="232"/>
      <c r="F90" s="232"/>
      <c r="G90" s="233"/>
      <c r="H90" s="252"/>
      <c r="I90" s="376"/>
      <c r="J90" s="391"/>
      <c r="K90" s="391"/>
      <c r="L90" s="391"/>
      <c r="M90" s="391"/>
      <c r="N90" s="376"/>
      <c r="O90" s="415"/>
      <c r="P90" s="378"/>
      <c r="Q90" s="257"/>
      <c r="R90" s="257"/>
      <c r="S90" s="257"/>
      <c r="T90" s="257"/>
      <c r="U90" s="257"/>
      <c r="V90" s="257"/>
      <c r="W90" s="379"/>
      <c r="X90" s="379"/>
      <c r="Y90" s="379"/>
      <c r="Z90" s="392"/>
      <c r="AA90" s="379"/>
      <c r="AB90" s="266" t="s">
        <v>289</v>
      </c>
      <c r="AC90" s="263"/>
      <c r="AD90" s="263"/>
      <c r="AE90" s="263"/>
      <c r="AF90" s="263"/>
      <c r="AG90" s="263"/>
      <c r="AH90" s="263"/>
      <c r="AI90" s="263"/>
      <c r="AJ90" s="263"/>
      <c r="AK90" s="263"/>
      <c r="AL90" s="263"/>
      <c r="AM90" s="263"/>
      <c r="AN90" s="263"/>
      <c r="AO90" s="263"/>
      <c r="AP90" s="263"/>
      <c r="AQ90" s="264">
        <f t="shared" si="27"/>
        <v>0</v>
      </c>
      <c r="AR90" s="265">
        <f t="shared" si="26"/>
        <v>0</v>
      </c>
      <c r="AS90" s="249">
        <f t="shared" si="23"/>
        <v>0</v>
      </c>
      <c r="AT90" s="249">
        <f t="shared" si="23"/>
        <v>0</v>
      </c>
      <c r="AU90" s="249">
        <f t="shared" si="24"/>
        <v>0</v>
      </c>
      <c r="AV90" s="250"/>
      <c r="AW90" s="249"/>
      <c r="AX90" s="249"/>
      <c r="AY90" s="249"/>
      <c r="AZ90" s="251"/>
      <c r="BA90" s="251"/>
      <c r="BB90" s="251"/>
      <c r="BC90" s="251"/>
      <c r="BD90" s="251"/>
      <c r="BE90" s="251"/>
      <c r="BI90" s="222"/>
      <c r="BJ90" s="222"/>
      <c r="BK90" s="222"/>
      <c r="BL90" s="222"/>
      <c r="BM90" s="222"/>
      <c r="BN90" s="222"/>
      <c r="BO90" s="222"/>
      <c r="BP90" s="222"/>
      <c r="BQ90" s="222"/>
      <c r="BR90" s="222"/>
      <c r="BS90" s="222"/>
      <c r="BT90" s="222"/>
      <c r="BU90" s="222"/>
      <c r="BV90" s="222"/>
      <c r="BW90" s="222"/>
      <c r="BX90" s="222"/>
      <c r="BY90" s="222"/>
      <c r="BZ90" s="222"/>
    </row>
    <row r="91" spans="1:78" s="224" customFormat="1" ht="21.75" customHeight="1">
      <c r="A91" s="232"/>
      <c r="B91" s="232"/>
      <c r="C91" s="232"/>
      <c r="D91" s="232"/>
      <c r="E91" s="232"/>
      <c r="F91" s="232"/>
      <c r="G91" s="233"/>
      <c r="H91" s="252"/>
      <c r="I91" s="376"/>
      <c r="J91" s="391"/>
      <c r="K91" s="391"/>
      <c r="L91" s="391"/>
      <c r="M91" s="391"/>
      <c r="N91" s="376"/>
      <c r="O91" s="415"/>
      <c r="P91" s="378"/>
      <c r="Q91" s="257"/>
      <c r="R91" s="257"/>
      <c r="S91" s="257"/>
      <c r="T91" s="257"/>
      <c r="U91" s="257"/>
      <c r="V91" s="257"/>
      <c r="W91" s="379"/>
      <c r="X91" s="379"/>
      <c r="Y91" s="379"/>
      <c r="Z91" s="392"/>
      <c r="AA91" s="379"/>
      <c r="AB91" s="266" t="s">
        <v>290</v>
      </c>
      <c r="AC91" s="263"/>
      <c r="AD91" s="263"/>
      <c r="AE91" s="263"/>
      <c r="AF91" s="263"/>
      <c r="AG91" s="263"/>
      <c r="AH91" s="263"/>
      <c r="AI91" s="263"/>
      <c r="AJ91" s="263"/>
      <c r="AK91" s="263"/>
      <c r="AL91" s="263"/>
      <c r="AM91" s="263"/>
      <c r="AN91" s="263"/>
      <c r="AO91" s="263"/>
      <c r="AP91" s="263"/>
      <c r="AQ91" s="264">
        <f t="shared" si="27"/>
        <v>0</v>
      </c>
      <c r="AR91" s="265">
        <f t="shared" si="26"/>
        <v>0</v>
      </c>
      <c r="AS91" s="249">
        <f t="shared" si="23"/>
        <v>0</v>
      </c>
      <c r="AT91" s="249">
        <f t="shared" si="23"/>
        <v>0</v>
      </c>
      <c r="AU91" s="249">
        <f t="shared" si="24"/>
        <v>0</v>
      </c>
      <c r="AV91" s="250"/>
      <c r="AW91" s="249"/>
      <c r="AX91" s="249"/>
      <c r="AY91" s="249"/>
      <c r="AZ91" s="251"/>
      <c r="BA91" s="251"/>
      <c r="BB91" s="251"/>
      <c r="BC91" s="251"/>
      <c r="BD91" s="251"/>
      <c r="BE91" s="251"/>
      <c r="BI91" s="222"/>
      <c r="BJ91" s="222"/>
      <c r="BK91" s="222"/>
      <c r="BL91" s="222"/>
      <c r="BM91" s="222"/>
      <c r="BN91" s="222"/>
      <c r="BO91" s="222"/>
      <c r="BP91" s="222"/>
      <c r="BQ91" s="222"/>
      <c r="BR91" s="222"/>
      <c r="BS91" s="222"/>
      <c r="BT91" s="222"/>
      <c r="BU91" s="222"/>
      <c r="BV91" s="222"/>
      <c r="BW91" s="222"/>
      <c r="BX91" s="222"/>
      <c r="BY91" s="222"/>
      <c r="BZ91" s="222"/>
    </row>
    <row r="92" spans="1:78" s="224" customFormat="1" ht="21.75" customHeight="1">
      <c r="A92" s="232"/>
      <c r="B92" s="232"/>
      <c r="C92" s="232"/>
      <c r="D92" s="232"/>
      <c r="E92" s="232"/>
      <c r="F92" s="232"/>
      <c r="G92" s="233"/>
      <c r="H92" s="252"/>
      <c r="I92" s="376"/>
      <c r="J92" s="391"/>
      <c r="K92" s="391"/>
      <c r="L92" s="391"/>
      <c r="M92" s="391"/>
      <c r="N92" s="376"/>
      <c r="O92" s="415"/>
      <c r="P92" s="378"/>
      <c r="Q92" s="257"/>
      <c r="R92" s="257"/>
      <c r="S92" s="257"/>
      <c r="T92" s="257"/>
      <c r="U92" s="257"/>
      <c r="V92" s="257"/>
      <c r="W92" s="379"/>
      <c r="X92" s="379"/>
      <c r="Y92" s="379"/>
      <c r="Z92" s="392"/>
      <c r="AA92" s="379"/>
      <c r="AB92" s="266" t="s">
        <v>291</v>
      </c>
      <c r="AC92" s="263"/>
      <c r="AD92" s="263"/>
      <c r="AE92" s="263"/>
      <c r="AF92" s="263"/>
      <c r="AG92" s="263"/>
      <c r="AH92" s="263"/>
      <c r="AI92" s="263"/>
      <c r="AJ92" s="263"/>
      <c r="AK92" s="263"/>
      <c r="AL92" s="263"/>
      <c r="AM92" s="263"/>
      <c r="AN92" s="263"/>
      <c r="AO92" s="263"/>
      <c r="AP92" s="263"/>
      <c r="AQ92" s="264">
        <f t="shared" si="27"/>
        <v>0</v>
      </c>
      <c r="AR92" s="265">
        <f t="shared" si="26"/>
        <v>0</v>
      </c>
      <c r="AS92" s="249">
        <f t="shared" si="23"/>
        <v>0</v>
      </c>
      <c r="AT92" s="249">
        <f t="shared" si="23"/>
        <v>0</v>
      </c>
      <c r="AU92" s="249">
        <f t="shared" si="24"/>
        <v>0</v>
      </c>
      <c r="AV92" s="250"/>
      <c r="AW92" s="249"/>
      <c r="AX92" s="249"/>
      <c r="AY92" s="249"/>
      <c r="AZ92" s="251"/>
      <c r="BA92" s="251"/>
      <c r="BB92" s="251"/>
      <c r="BC92" s="251"/>
      <c r="BD92" s="251"/>
      <c r="BE92" s="251"/>
      <c r="BI92" s="222"/>
      <c r="BJ92" s="222"/>
      <c r="BK92" s="222"/>
      <c r="BL92" s="222"/>
      <c r="BM92" s="222"/>
      <c r="BN92" s="222"/>
      <c r="BO92" s="222"/>
      <c r="BP92" s="222"/>
      <c r="BQ92" s="222"/>
      <c r="BR92" s="222"/>
      <c r="BS92" s="222"/>
      <c r="BT92" s="222"/>
      <c r="BU92" s="222"/>
      <c r="BV92" s="222"/>
      <c r="BW92" s="222"/>
      <c r="BX92" s="222"/>
      <c r="BY92" s="222"/>
      <c r="BZ92" s="222"/>
    </row>
    <row r="93" spans="1:78" s="224" customFormat="1" ht="21.75" customHeight="1">
      <c r="A93" s="232"/>
      <c r="B93" s="232"/>
      <c r="C93" s="232"/>
      <c r="D93" s="232"/>
      <c r="E93" s="232"/>
      <c r="F93" s="232"/>
      <c r="G93" s="233"/>
      <c r="H93" s="252"/>
      <c r="I93" s="376"/>
      <c r="J93" s="391"/>
      <c r="K93" s="391"/>
      <c r="L93" s="391"/>
      <c r="M93" s="391"/>
      <c r="N93" s="376"/>
      <c r="O93" s="415"/>
      <c r="P93" s="378"/>
      <c r="Q93" s="257"/>
      <c r="R93" s="257"/>
      <c r="S93" s="257"/>
      <c r="T93" s="257"/>
      <c r="U93" s="257"/>
      <c r="V93" s="257"/>
      <c r="W93" s="379"/>
      <c r="X93" s="379"/>
      <c r="Y93" s="379"/>
      <c r="Z93" s="392"/>
      <c r="AA93" s="379"/>
      <c r="AB93" s="266" t="s">
        <v>292</v>
      </c>
      <c r="AC93" s="263"/>
      <c r="AD93" s="263"/>
      <c r="AE93" s="263"/>
      <c r="AF93" s="263"/>
      <c r="AG93" s="263"/>
      <c r="AH93" s="263"/>
      <c r="AI93" s="263"/>
      <c r="AJ93" s="263"/>
      <c r="AK93" s="263"/>
      <c r="AL93" s="263"/>
      <c r="AM93" s="263"/>
      <c r="AN93" s="263"/>
      <c r="AO93" s="263"/>
      <c r="AP93" s="263"/>
      <c r="AQ93" s="264">
        <f t="shared" si="27"/>
        <v>0</v>
      </c>
      <c r="AR93" s="265">
        <f t="shared" si="26"/>
        <v>0</v>
      </c>
      <c r="AS93" s="249">
        <f t="shared" si="23"/>
        <v>0</v>
      </c>
      <c r="AT93" s="249">
        <f t="shared" si="23"/>
        <v>0</v>
      </c>
      <c r="AU93" s="249">
        <f t="shared" si="24"/>
        <v>0</v>
      </c>
      <c r="AV93" s="250"/>
      <c r="AW93" s="249"/>
      <c r="AX93" s="249"/>
      <c r="AY93" s="249"/>
      <c r="AZ93" s="251"/>
      <c r="BA93" s="251"/>
      <c r="BB93" s="251"/>
      <c r="BC93" s="251"/>
      <c r="BD93" s="251"/>
      <c r="BE93" s="251"/>
      <c r="BI93" s="222"/>
      <c r="BJ93" s="222"/>
      <c r="BK93" s="222"/>
      <c r="BL93" s="222"/>
      <c r="BM93" s="222"/>
      <c r="BN93" s="222"/>
      <c r="BO93" s="222"/>
      <c r="BP93" s="222"/>
      <c r="BQ93" s="222"/>
      <c r="BR93" s="222"/>
      <c r="BS93" s="222"/>
      <c r="BT93" s="222"/>
      <c r="BU93" s="222"/>
      <c r="BV93" s="222"/>
      <c r="BW93" s="222"/>
      <c r="BX93" s="222"/>
      <c r="BY93" s="222"/>
      <c r="BZ93" s="222"/>
    </row>
    <row r="94" spans="1:78" s="224" customFormat="1" ht="21.75" customHeight="1">
      <c r="A94" s="232"/>
      <c r="B94" s="232"/>
      <c r="C94" s="232"/>
      <c r="D94" s="232"/>
      <c r="E94" s="232"/>
      <c r="F94" s="232"/>
      <c r="G94" s="233"/>
      <c r="H94" s="252"/>
      <c r="I94" s="376"/>
      <c r="J94" s="391"/>
      <c r="K94" s="391"/>
      <c r="L94" s="391"/>
      <c r="M94" s="391"/>
      <c r="N94" s="376"/>
      <c r="O94" s="415"/>
      <c r="P94" s="378"/>
      <c r="Q94" s="257"/>
      <c r="R94" s="257"/>
      <c r="S94" s="257"/>
      <c r="T94" s="257"/>
      <c r="U94" s="257"/>
      <c r="V94" s="257"/>
      <c r="W94" s="379"/>
      <c r="X94" s="379"/>
      <c r="Y94" s="379"/>
      <c r="Z94" s="392"/>
      <c r="AA94" s="379"/>
      <c r="AB94" s="266" t="s">
        <v>293</v>
      </c>
      <c r="AC94" s="263"/>
      <c r="AD94" s="263"/>
      <c r="AE94" s="263"/>
      <c r="AF94" s="263"/>
      <c r="AG94" s="263"/>
      <c r="AH94" s="263"/>
      <c r="AI94" s="263"/>
      <c r="AJ94" s="263"/>
      <c r="AK94" s="263"/>
      <c r="AL94" s="263"/>
      <c r="AM94" s="263"/>
      <c r="AN94" s="263"/>
      <c r="AO94" s="263"/>
      <c r="AP94" s="263"/>
      <c r="AQ94" s="264">
        <f t="shared" si="27"/>
        <v>0</v>
      </c>
      <c r="AR94" s="265">
        <f t="shared" si="26"/>
        <v>0</v>
      </c>
      <c r="AS94" s="249">
        <f t="shared" si="23"/>
        <v>0</v>
      </c>
      <c r="AT94" s="249">
        <f t="shared" si="23"/>
        <v>0</v>
      </c>
      <c r="AU94" s="249">
        <f t="shared" si="24"/>
        <v>0</v>
      </c>
      <c r="AV94" s="250"/>
      <c r="AW94" s="249"/>
      <c r="AX94" s="249"/>
      <c r="AY94" s="249"/>
      <c r="AZ94" s="251"/>
      <c r="BA94" s="251"/>
      <c r="BB94" s="251"/>
      <c r="BC94" s="251"/>
      <c r="BD94" s="251"/>
      <c r="BE94" s="251"/>
      <c r="BI94" s="222"/>
      <c r="BJ94" s="222"/>
      <c r="BK94" s="222"/>
      <c r="BL94" s="222"/>
      <c r="BM94" s="222"/>
      <c r="BN94" s="222"/>
      <c r="BO94" s="222"/>
      <c r="BP94" s="222"/>
      <c r="BQ94" s="222"/>
      <c r="BR94" s="222"/>
      <c r="BS94" s="222"/>
      <c r="BT94" s="222"/>
      <c r="BU94" s="222"/>
      <c r="BV94" s="222"/>
      <c r="BW94" s="222"/>
      <c r="BX94" s="222"/>
      <c r="BY94" s="222"/>
      <c r="BZ94" s="222"/>
    </row>
    <row r="95" spans="1:78" s="224" customFormat="1" ht="21.75" customHeight="1">
      <c r="A95" s="232"/>
      <c r="B95" s="232"/>
      <c r="C95" s="232"/>
      <c r="D95" s="232"/>
      <c r="E95" s="232"/>
      <c r="F95" s="232"/>
      <c r="G95" s="233"/>
      <c r="H95" s="252"/>
      <c r="I95" s="376"/>
      <c r="J95" s="391"/>
      <c r="K95" s="391"/>
      <c r="L95" s="391"/>
      <c r="M95" s="391"/>
      <c r="N95" s="376"/>
      <c r="O95" s="415"/>
      <c r="P95" s="378"/>
      <c r="Q95" s="257"/>
      <c r="R95" s="257"/>
      <c r="S95" s="257"/>
      <c r="T95" s="257"/>
      <c r="U95" s="257"/>
      <c r="V95" s="257"/>
      <c r="W95" s="379"/>
      <c r="X95" s="379"/>
      <c r="Y95" s="379"/>
      <c r="Z95" s="392"/>
      <c r="AA95" s="379"/>
      <c r="AB95" s="267" t="s">
        <v>294</v>
      </c>
      <c r="AC95" s="268">
        <f aca="true" t="shared" si="28" ref="AC95:AR95">SUM(AC89:AC94)+IF(AC87=0,AC88,AC87)</f>
        <v>0</v>
      </c>
      <c r="AD95" s="268">
        <f t="shared" si="28"/>
        <v>0</v>
      </c>
      <c r="AE95" s="268">
        <f t="shared" si="28"/>
        <v>0</v>
      </c>
      <c r="AF95" s="268">
        <f t="shared" si="28"/>
        <v>0</v>
      </c>
      <c r="AG95" s="268">
        <f t="shared" si="28"/>
        <v>0</v>
      </c>
      <c r="AH95" s="268">
        <f t="shared" si="28"/>
        <v>0</v>
      </c>
      <c r="AI95" s="268">
        <f t="shared" si="28"/>
        <v>0</v>
      </c>
      <c r="AJ95" s="268">
        <f t="shared" si="28"/>
        <v>0</v>
      </c>
      <c r="AK95" s="268">
        <f t="shared" si="28"/>
        <v>0</v>
      </c>
      <c r="AL95" s="268">
        <f t="shared" si="28"/>
        <v>0</v>
      </c>
      <c r="AM95" s="268">
        <f t="shared" si="28"/>
        <v>0</v>
      </c>
      <c r="AN95" s="268">
        <f t="shared" si="28"/>
        <v>0</v>
      </c>
      <c r="AO95" s="268">
        <f t="shared" si="28"/>
        <v>0</v>
      </c>
      <c r="AP95" s="268">
        <f t="shared" si="28"/>
        <v>0</v>
      </c>
      <c r="AQ95" s="268">
        <f t="shared" si="28"/>
        <v>0</v>
      </c>
      <c r="AR95" s="269">
        <f t="shared" si="28"/>
        <v>0</v>
      </c>
      <c r="AS95" s="249">
        <f t="shared" si="23"/>
        <v>0</v>
      </c>
      <c r="AT95" s="249">
        <f t="shared" si="23"/>
        <v>0</v>
      </c>
      <c r="AU95" s="249">
        <f t="shared" si="24"/>
        <v>0</v>
      </c>
      <c r="AV95" s="250"/>
      <c r="AW95" s="249"/>
      <c r="AX95" s="249"/>
      <c r="AY95" s="249"/>
      <c r="AZ95" s="251"/>
      <c r="BA95" s="251"/>
      <c r="BB95" s="251"/>
      <c r="BC95" s="251"/>
      <c r="BD95" s="251"/>
      <c r="BE95" s="251"/>
      <c r="BI95" s="222"/>
      <c r="BJ95" s="222"/>
      <c r="BK95" s="222"/>
      <c r="BL95" s="222"/>
      <c r="BM95" s="222"/>
      <c r="BN95" s="222"/>
      <c r="BO95" s="222"/>
      <c r="BP95" s="222"/>
      <c r="BQ95" s="222"/>
      <c r="BR95" s="222"/>
      <c r="BS95" s="222"/>
      <c r="BT95" s="222"/>
      <c r="BU95" s="222"/>
      <c r="BV95" s="222"/>
      <c r="BW95" s="222"/>
      <c r="BX95" s="222"/>
      <c r="BY95" s="222"/>
      <c r="BZ95" s="222"/>
    </row>
    <row r="96" spans="1:78" s="224" customFormat="1" ht="21.75" customHeight="1" thickBot="1">
      <c r="A96" s="232"/>
      <c r="B96" s="232"/>
      <c r="C96" s="232"/>
      <c r="D96" s="232"/>
      <c r="E96" s="232"/>
      <c r="F96" s="232"/>
      <c r="G96" s="233"/>
      <c r="H96" s="270"/>
      <c r="I96" s="380"/>
      <c r="J96" s="402"/>
      <c r="K96" s="402"/>
      <c r="L96" s="402"/>
      <c r="M96" s="402"/>
      <c r="N96" s="380"/>
      <c r="O96" s="416"/>
      <c r="P96" s="382"/>
      <c r="Q96" s="275"/>
      <c r="R96" s="275"/>
      <c r="S96" s="275"/>
      <c r="T96" s="275"/>
      <c r="U96" s="275"/>
      <c r="V96" s="275"/>
      <c r="W96" s="383"/>
      <c r="X96" s="383"/>
      <c r="Y96" s="383"/>
      <c r="Z96" s="403"/>
      <c r="AA96" s="383"/>
      <c r="AB96" s="280" t="s">
        <v>295</v>
      </c>
      <c r="AC96" s="281"/>
      <c r="AD96" s="281"/>
      <c r="AE96" s="281"/>
      <c r="AF96" s="281"/>
      <c r="AG96" s="281"/>
      <c r="AH96" s="281"/>
      <c r="AI96" s="281"/>
      <c r="AJ96" s="281"/>
      <c r="AK96" s="281"/>
      <c r="AL96" s="281"/>
      <c r="AM96" s="281"/>
      <c r="AN96" s="281"/>
      <c r="AO96" s="281"/>
      <c r="AP96" s="281"/>
      <c r="AQ96" s="282">
        <f aca="true" t="shared" si="29" ref="AQ96:AR102">+AC96+AE96+AG96+AI96+AK96+AM96+AO96</f>
        <v>0</v>
      </c>
      <c r="AR96" s="283">
        <f t="shared" si="29"/>
        <v>0</v>
      </c>
      <c r="AS96" s="249">
        <f t="shared" si="23"/>
        <v>0</v>
      </c>
      <c r="AT96" s="249">
        <f t="shared" si="23"/>
        <v>0</v>
      </c>
      <c r="AU96" s="249">
        <f t="shared" si="24"/>
        <v>0</v>
      </c>
      <c r="AV96" s="250"/>
      <c r="AW96" s="249"/>
      <c r="AX96" s="249"/>
      <c r="AY96" s="249"/>
      <c r="AZ96" s="251"/>
      <c r="BA96" s="251"/>
      <c r="BB96" s="251"/>
      <c r="BC96" s="251"/>
      <c r="BD96" s="251"/>
      <c r="BE96" s="251"/>
      <c r="BI96" s="222"/>
      <c r="BJ96" s="222"/>
      <c r="BK96" s="222"/>
      <c r="BL96" s="222"/>
      <c r="BM96" s="222"/>
      <c r="BN96" s="222"/>
      <c r="BO96" s="222"/>
      <c r="BP96" s="222"/>
      <c r="BQ96" s="222"/>
      <c r="BR96" s="222"/>
      <c r="BS96" s="222"/>
      <c r="BT96" s="222"/>
      <c r="BU96" s="222"/>
      <c r="BV96" s="222"/>
      <c r="BW96" s="222"/>
      <c r="BX96" s="222"/>
      <c r="BY96" s="222"/>
      <c r="BZ96" s="222"/>
    </row>
    <row r="97" spans="1:78" s="224" customFormat="1" ht="21.75" customHeight="1">
      <c r="A97" s="232"/>
      <c r="B97" s="232" t="s">
        <v>368</v>
      </c>
      <c r="C97" s="232" t="s">
        <v>271</v>
      </c>
      <c r="D97" s="232" t="s">
        <v>272</v>
      </c>
      <c r="E97" s="232" t="s">
        <v>298</v>
      </c>
      <c r="F97" s="232" t="s">
        <v>298</v>
      </c>
      <c r="G97" s="233">
        <v>14</v>
      </c>
      <c r="H97" s="234">
        <v>6</v>
      </c>
      <c r="I97" s="372" t="s">
        <v>43</v>
      </c>
      <c r="J97" s="386"/>
      <c r="K97" s="386"/>
      <c r="L97" s="386"/>
      <c r="M97" s="386"/>
      <c r="N97" s="372" t="s">
        <v>369</v>
      </c>
      <c r="O97" s="414">
        <v>0.5985</v>
      </c>
      <c r="P97" s="374">
        <f>(SUM('Actividades inversión 880'!L26:L28)*'Metas inversión 880'!O97)/SUM('Actividades inversión 880'!K26:K28)</f>
        <v>0</v>
      </c>
      <c r="Q97" s="240">
        <f>SUMIF('Actividades inversión 880'!$B$13:$B$62,'Metas inversión 880'!$B97,'Actividades inversión 880'!M$13:M$62)</f>
        <v>2900000000</v>
      </c>
      <c r="R97" s="240">
        <f>SUMIF('Actividades inversión 880'!$B$13:$B$62,'Metas inversión 880'!$B97,'Actividades inversión 880'!N$13:N$62)</f>
        <v>0</v>
      </c>
      <c r="S97" s="240">
        <f>SUMIF('Actividades inversión 880'!$B$13:$B$62,'Metas inversión 880'!$B97,'Actividades inversión 880'!O$13:O$62)</f>
        <v>0</v>
      </c>
      <c r="T97" s="240">
        <f>SUMIF('Actividades inversión 880'!$B$13:$B$62,'Metas inversión 880'!$B97,'Actividades inversión 880'!P$13:P$62)</f>
        <v>0</v>
      </c>
      <c r="U97" s="240">
        <f>SUMIF('Actividades inversión 880'!$B$13:$B$62,'Metas inversión 880'!$B97,'Actividades inversión 880'!Q$13:Q$62)</f>
        <v>0</v>
      </c>
      <c r="V97" s="240">
        <f>SUMIF('Actividades inversión 880'!$B$13:$B$62,'Metas inversión 880'!$B97,'Actividades inversión 880'!R$13:R$62)</f>
        <v>0</v>
      </c>
      <c r="W97" s="375" t="s">
        <v>370</v>
      </c>
      <c r="X97" s="375" t="s">
        <v>357</v>
      </c>
      <c r="Y97" s="375" t="s">
        <v>230</v>
      </c>
      <c r="Z97" s="375" t="s">
        <v>371</v>
      </c>
      <c r="AA97" s="408" t="s">
        <v>372</v>
      </c>
      <c r="AB97" s="245" t="s">
        <v>280</v>
      </c>
      <c r="AC97" s="246"/>
      <c r="AD97" s="246"/>
      <c r="AE97" s="246"/>
      <c r="AF97" s="246"/>
      <c r="AG97" s="246"/>
      <c r="AH97" s="246"/>
      <c r="AI97" s="246"/>
      <c r="AJ97" s="246"/>
      <c r="AK97" s="246"/>
      <c r="AL97" s="246"/>
      <c r="AM97" s="246"/>
      <c r="AN97" s="246"/>
      <c r="AO97" s="246"/>
      <c r="AP97" s="246"/>
      <c r="AQ97" s="247">
        <f t="shared" si="29"/>
        <v>0</v>
      </c>
      <c r="AR97" s="248">
        <f t="shared" si="29"/>
        <v>0</v>
      </c>
      <c r="AS97" s="249">
        <f t="shared" si="23"/>
        <v>0</v>
      </c>
      <c r="AT97" s="249">
        <f t="shared" si="23"/>
        <v>0</v>
      </c>
      <c r="AU97" s="249">
        <f t="shared" si="24"/>
        <v>0</v>
      </c>
      <c r="AV97" s="250"/>
      <c r="AW97" s="249"/>
      <c r="AX97" s="249"/>
      <c r="AY97" s="249"/>
      <c r="AZ97" s="251">
        <f>SUM('[2]01-USAQUEN:99-METROPOLITANO'!N93)</f>
        <v>2900000000</v>
      </c>
      <c r="BA97" s="251">
        <f>SUM('[2]01-USAQUEN:99-METROPOLITANO'!O93)</f>
        <v>0</v>
      </c>
      <c r="BB97" s="251">
        <f>SUM('[2]01-USAQUEN:99-METROPOLITANO'!P93)</f>
        <v>0</v>
      </c>
      <c r="BC97" s="251">
        <f>SUM('[2]01-USAQUEN:99-METROPOLITANO'!Q93)</f>
        <v>0</v>
      </c>
      <c r="BD97" s="251">
        <f>SUM('[2]01-USAQUEN:99-METROPOLITANO'!R93)</f>
        <v>0</v>
      </c>
      <c r="BE97" s="251">
        <f>SUM('[2]01-USAQUEN:99-METROPOLITANO'!S93)</f>
        <v>0</v>
      </c>
      <c r="BI97" s="222"/>
      <c r="BJ97" s="222"/>
      <c r="BK97" s="222"/>
      <c r="BL97" s="222"/>
      <c r="BM97" s="222"/>
      <c r="BN97" s="222"/>
      <c r="BO97" s="222"/>
      <c r="BP97" s="222"/>
      <c r="BQ97" s="222"/>
      <c r="BR97" s="222"/>
      <c r="BS97" s="222"/>
      <c r="BT97" s="222"/>
      <c r="BU97" s="222"/>
      <c r="BV97" s="222"/>
      <c r="BW97" s="222"/>
      <c r="BX97" s="222"/>
      <c r="BY97" s="222"/>
      <c r="BZ97" s="222"/>
    </row>
    <row r="98" spans="1:78" s="224" customFormat="1" ht="21.75" customHeight="1">
      <c r="A98" s="232"/>
      <c r="B98" s="232"/>
      <c r="C98" s="232"/>
      <c r="D98" s="232"/>
      <c r="E98" s="232"/>
      <c r="F98" s="232"/>
      <c r="G98" s="233"/>
      <c r="H98" s="252"/>
      <c r="I98" s="376"/>
      <c r="J98" s="391"/>
      <c r="K98" s="391"/>
      <c r="L98" s="391"/>
      <c r="M98" s="391"/>
      <c r="N98" s="376"/>
      <c r="O98" s="415"/>
      <c r="P98" s="378"/>
      <c r="Q98" s="257"/>
      <c r="R98" s="257"/>
      <c r="S98" s="257"/>
      <c r="T98" s="257"/>
      <c r="U98" s="257"/>
      <c r="V98" s="257"/>
      <c r="W98" s="379"/>
      <c r="X98" s="379"/>
      <c r="Y98" s="379"/>
      <c r="Z98" s="379"/>
      <c r="AA98" s="409"/>
      <c r="AB98" s="262" t="s">
        <v>281</v>
      </c>
      <c r="AC98" s="263"/>
      <c r="AD98" s="263"/>
      <c r="AE98" s="263"/>
      <c r="AF98" s="263"/>
      <c r="AG98" s="263"/>
      <c r="AH98" s="263"/>
      <c r="AI98" s="263"/>
      <c r="AJ98" s="263"/>
      <c r="AK98" s="263"/>
      <c r="AL98" s="263"/>
      <c r="AM98" s="263"/>
      <c r="AN98" s="263"/>
      <c r="AO98" s="263"/>
      <c r="AP98" s="263"/>
      <c r="AQ98" s="264">
        <f t="shared" si="29"/>
        <v>0</v>
      </c>
      <c r="AR98" s="265">
        <f t="shared" si="29"/>
        <v>0</v>
      </c>
      <c r="AS98" s="249">
        <f t="shared" si="23"/>
        <v>0</v>
      </c>
      <c r="AT98" s="249">
        <f t="shared" si="23"/>
        <v>0</v>
      </c>
      <c r="AU98" s="249">
        <f t="shared" si="24"/>
        <v>0</v>
      </c>
      <c r="AV98" s="250"/>
      <c r="AW98" s="249"/>
      <c r="AX98" s="249"/>
      <c r="AY98" s="249"/>
      <c r="AZ98" s="251"/>
      <c r="BA98" s="251"/>
      <c r="BB98" s="251"/>
      <c r="BC98" s="251"/>
      <c r="BD98" s="251"/>
      <c r="BE98" s="251"/>
      <c r="BI98" s="222"/>
      <c r="BJ98" s="222"/>
      <c r="BK98" s="222"/>
      <c r="BL98" s="222"/>
      <c r="BM98" s="222"/>
      <c r="BN98" s="222"/>
      <c r="BO98" s="222"/>
      <c r="BP98" s="222"/>
      <c r="BQ98" s="222"/>
      <c r="BR98" s="222"/>
      <c r="BS98" s="222"/>
      <c r="BT98" s="222"/>
      <c r="BU98" s="222"/>
      <c r="BV98" s="222"/>
      <c r="BW98" s="222"/>
      <c r="BX98" s="222"/>
      <c r="BY98" s="222"/>
      <c r="BZ98" s="222"/>
    </row>
    <row r="99" spans="1:78" s="224" customFormat="1" ht="21.75" customHeight="1">
      <c r="A99" s="232"/>
      <c r="B99" s="232"/>
      <c r="C99" s="232"/>
      <c r="D99" s="232"/>
      <c r="E99" s="232"/>
      <c r="F99" s="232"/>
      <c r="G99" s="233"/>
      <c r="H99" s="252"/>
      <c r="I99" s="376"/>
      <c r="J99" s="391"/>
      <c r="K99" s="391"/>
      <c r="L99" s="391"/>
      <c r="M99" s="391"/>
      <c r="N99" s="376"/>
      <c r="O99" s="415"/>
      <c r="P99" s="378"/>
      <c r="Q99" s="257"/>
      <c r="R99" s="257"/>
      <c r="S99" s="257"/>
      <c r="T99" s="257"/>
      <c r="U99" s="257"/>
      <c r="V99" s="257"/>
      <c r="W99" s="379"/>
      <c r="X99" s="379"/>
      <c r="Y99" s="379"/>
      <c r="Z99" s="379"/>
      <c r="AA99" s="409"/>
      <c r="AB99" s="262" t="s">
        <v>282</v>
      </c>
      <c r="AC99" s="263"/>
      <c r="AD99" s="263"/>
      <c r="AE99" s="263"/>
      <c r="AF99" s="263"/>
      <c r="AG99" s="263"/>
      <c r="AH99" s="263"/>
      <c r="AI99" s="263"/>
      <c r="AJ99" s="263"/>
      <c r="AK99" s="263"/>
      <c r="AL99" s="263"/>
      <c r="AM99" s="263"/>
      <c r="AN99" s="263"/>
      <c r="AO99" s="263"/>
      <c r="AP99" s="263"/>
      <c r="AQ99" s="264">
        <f t="shared" si="29"/>
        <v>0</v>
      </c>
      <c r="AR99" s="265">
        <f t="shared" si="29"/>
        <v>0</v>
      </c>
      <c r="AS99" s="249">
        <f t="shared" si="23"/>
        <v>0</v>
      </c>
      <c r="AT99" s="249">
        <f t="shared" si="23"/>
        <v>0</v>
      </c>
      <c r="AU99" s="249">
        <f t="shared" si="24"/>
        <v>0</v>
      </c>
      <c r="AV99" s="250"/>
      <c r="AW99" s="249"/>
      <c r="AX99" s="249"/>
      <c r="AY99" s="249"/>
      <c r="AZ99" s="251"/>
      <c r="BA99" s="251"/>
      <c r="BB99" s="251"/>
      <c r="BC99" s="251"/>
      <c r="BD99" s="251"/>
      <c r="BE99" s="251"/>
      <c r="BI99" s="222"/>
      <c r="BJ99" s="222"/>
      <c r="BK99" s="222"/>
      <c r="BL99" s="222"/>
      <c r="BM99" s="222"/>
      <c r="BN99" s="222"/>
      <c r="BO99" s="222"/>
      <c r="BP99" s="222"/>
      <c r="BQ99" s="222"/>
      <c r="BR99" s="222"/>
      <c r="BS99" s="222"/>
      <c r="BT99" s="222"/>
      <c r="BU99" s="222"/>
      <c r="BV99" s="222"/>
      <c r="BW99" s="222"/>
      <c r="BX99" s="222"/>
      <c r="BY99" s="222"/>
      <c r="BZ99" s="222"/>
    </row>
    <row r="100" spans="1:78" s="224" customFormat="1" ht="21.75" customHeight="1">
      <c r="A100" s="232"/>
      <c r="B100" s="232"/>
      <c r="C100" s="232"/>
      <c r="D100" s="232"/>
      <c r="E100" s="232"/>
      <c r="F100" s="232"/>
      <c r="G100" s="233"/>
      <c r="H100" s="252"/>
      <c r="I100" s="376"/>
      <c r="J100" s="391"/>
      <c r="K100" s="391"/>
      <c r="L100" s="391"/>
      <c r="M100" s="391"/>
      <c r="N100" s="376"/>
      <c r="O100" s="415"/>
      <c r="P100" s="378"/>
      <c r="Q100" s="257"/>
      <c r="R100" s="257"/>
      <c r="S100" s="257"/>
      <c r="T100" s="257"/>
      <c r="U100" s="257"/>
      <c r="V100" s="257"/>
      <c r="W100" s="379"/>
      <c r="X100" s="379"/>
      <c r="Y100" s="379"/>
      <c r="Z100" s="379"/>
      <c r="AA100" s="409"/>
      <c r="AB100" s="262" t="s">
        <v>283</v>
      </c>
      <c r="AC100" s="263"/>
      <c r="AD100" s="263"/>
      <c r="AE100" s="263"/>
      <c r="AF100" s="263"/>
      <c r="AG100" s="263"/>
      <c r="AH100" s="263"/>
      <c r="AI100" s="263"/>
      <c r="AJ100" s="263"/>
      <c r="AK100" s="263"/>
      <c r="AL100" s="263"/>
      <c r="AM100" s="263"/>
      <c r="AN100" s="263"/>
      <c r="AO100" s="263"/>
      <c r="AP100" s="263"/>
      <c r="AQ100" s="264">
        <f t="shared" si="29"/>
        <v>0</v>
      </c>
      <c r="AR100" s="265">
        <f t="shared" si="29"/>
        <v>0</v>
      </c>
      <c r="AS100" s="249">
        <f t="shared" si="23"/>
        <v>0</v>
      </c>
      <c r="AT100" s="249">
        <f t="shared" si="23"/>
        <v>0</v>
      </c>
      <c r="AU100" s="249">
        <f t="shared" si="24"/>
        <v>0</v>
      </c>
      <c r="AV100" s="250"/>
      <c r="AW100" s="249"/>
      <c r="AX100" s="249"/>
      <c r="AY100" s="249"/>
      <c r="AZ100" s="251"/>
      <c r="BA100" s="251"/>
      <c r="BB100" s="251"/>
      <c r="BC100" s="251"/>
      <c r="BD100" s="251"/>
      <c r="BE100" s="251"/>
      <c r="BI100" s="222"/>
      <c r="BJ100" s="222"/>
      <c r="BK100" s="222"/>
      <c r="BL100" s="222"/>
      <c r="BM100" s="222"/>
      <c r="BN100" s="222"/>
      <c r="BO100" s="222"/>
      <c r="BP100" s="222"/>
      <c r="BQ100" s="222"/>
      <c r="BR100" s="222"/>
      <c r="BS100" s="222"/>
      <c r="BT100" s="222"/>
      <c r="BU100" s="222"/>
      <c r="BV100" s="222"/>
      <c r="BW100" s="222"/>
      <c r="BX100" s="222"/>
      <c r="BY100" s="222"/>
      <c r="BZ100" s="222"/>
    </row>
    <row r="101" spans="1:78" s="224" customFormat="1" ht="21.75" customHeight="1">
      <c r="A101" s="232"/>
      <c r="B101" s="232"/>
      <c r="C101" s="232"/>
      <c r="D101" s="232"/>
      <c r="E101" s="232"/>
      <c r="F101" s="232"/>
      <c r="G101" s="233"/>
      <c r="H101" s="252"/>
      <c r="I101" s="376"/>
      <c r="J101" s="391"/>
      <c r="K101" s="391"/>
      <c r="L101" s="391"/>
      <c r="M101" s="391"/>
      <c r="N101" s="376"/>
      <c r="O101" s="415"/>
      <c r="P101" s="378"/>
      <c r="Q101" s="257"/>
      <c r="R101" s="257"/>
      <c r="S101" s="257"/>
      <c r="T101" s="257"/>
      <c r="U101" s="257"/>
      <c r="V101" s="257"/>
      <c r="W101" s="379"/>
      <c r="X101" s="379"/>
      <c r="Y101" s="379"/>
      <c r="Z101" s="379"/>
      <c r="AA101" s="409"/>
      <c r="AB101" s="262" t="s">
        <v>284</v>
      </c>
      <c r="AC101" s="263"/>
      <c r="AD101" s="263"/>
      <c r="AE101" s="263"/>
      <c r="AF101" s="263"/>
      <c r="AG101" s="263"/>
      <c r="AH101" s="263"/>
      <c r="AI101" s="263"/>
      <c r="AJ101" s="263"/>
      <c r="AK101" s="263"/>
      <c r="AL101" s="263"/>
      <c r="AM101" s="263"/>
      <c r="AN101" s="263"/>
      <c r="AO101" s="263"/>
      <c r="AP101" s="263"/>
      <c r="AQ101" s="264">
        <f t="shared" si="29"/>
        <v>0</v>
      </c>
      <c r="AR101" s="265">
        <f t="shared" si="29"/>
        <v>0</v>
      </c>
      <c r="AS101" s="249">
        <f t="shared" si="23"/>
        <v>0</v>
      </c>
      <c r="AT101" s="249">
        <f t="shared" si="23"/>
        <v>0</v>
      </c>
      <c r="AU101" s="249">
        <f t="shared" si="24"/>
        <v>0</v>
      </c>
      <c r="AV101" s="250"/>
      <c r="AW101" s="249"/>
      <c r="AX101" s="249"/>
      <c r="AY101" s="249"/>
      <c r="AZ101" s="251"/>
      <c r="BA101" s="251"/>
      <c r="BB101" s="251"/>
      <c r="BC101" s="251"/>
      <c r="BD101" s="251"/>
      <c r="BE101" s="251"/>
      <c r="BI101" s="222"/>
      <c r="BJ101" s="222"/>
      <c r="BK101" s="222"/>
      <c r="BL101" s="222"/>
      <c r="BM101" s="222"/>
      <c r="BN101" s="222"/>
      <c r="BO101" s="222"/>
      <c r="BP101" s="222"/>
      <c r="BQ101" s="222"/>
      <c r="BR101" s="222"/>
      <c r="BS101" s="222"/>
      <c r="BT101" s="222"/>
      <c r="BU101" s="222"/>
      <c r="BV101" s="222"/>
      <c r="BW101" s="222"/>
      <c r="BX101" s="222"/>
      <c r="BY101" s="222"/>
      <c r="BZ101" s="222"/>
    </row>
    <row r="102" spans="1:78" s="224" customFormat="1" ht="21.75" customHeight="1">
      <c r="A102" s="232"/>
      <c r="B102" s="232"/>
      <c r="C102" s="232"/>
      <c r="D102" s="232"/>
      <c r="E102" s="232"/>
      <c r="F102" s="232"/>
      <c r="G102" s="233"/>
      <c r="H102" s="252"/>
      <c r="I102" s="376"/>
      <c r="J102" s="391"/>
      <c r="K102" s="391"/>
      <c r="L102" s="391"/>
      <c r="M102" s="391"/>
      <c r="N102" s="376"/>
      <c r="O102" s="415"/>
      <c r="P102" s="378"/>
      <c r="Q102" s="257"/>
      <c r="R102" s="257"/>
      <c r="S102" s="257"/>
      <c r="T102" s="257"/>
      <c r="U102" s="257"/>
      <c r="V102" s="257"/>
      <c r="W102" s="379"/>
      <c r="X102" s="379"/>
      <c r="Y102" s="379"/>
      <c r="Z102" s="379"/>
      <c r="AA102" s="409"/>
      <c r="AB102" s="266" t="s">
        <v>285</v>
      </c>
      <c r="AC102" s="263"/>
      <c r="AD102" s="263"/>
      <c r="AE102" s="263"/>
      <c r="AF102" s="263"/>
      <c r="AG102" s="263"/>
      <c r="AH102" s="263"/>
      <c r="AI102" s="263"/>
      <c r="AJ102" s="263"/>
      <c r="AK102" s="263"/>
      <c r="AL102" s="263"/>
      <c r="AM102" s="263"/>
      <c r="AN102" s="263"/>
      <c r="AO102" s="263"/>
      <c r="AP102" s="263"/>
      <c r="AQ102" s="264">
        <f t="shared" si="29"/>
        <v>0</v>
      </c>
      <c r="AR102" s="265">
        <f t="shared" si="29"/>
        <v>0</v>
      </c>
      <c r="AS102" s="249">
        <f t="shared" si="23"/>
        <v>0</v>
      </c>
      <c r="AT102" s="249">
        <f t="shared" si="23"/>
        <v>0</v>
      </c>
      <c r="AU102" s="249">
        <f t="shared" si="24"/>
        <v>0</v>
      </c>
      <c r="AV102" s="250"/>
      <c r="AW102" s="249"/>
      <c r="AX102" s="249"/>
      <c r="AY102" s="249"/>
      <c r="AZ102" s="251"/>
      <c r="BA102" s="251"/>
      <c r="BB102" s="251"/>
      <c r="BC102" s="251"/>
      <c r="BD102" s="251"/>
      <c r="BE102" s="251"/>
      <c r="BI102" s="222"/>
      <c r="BJ102" s="222"/>
      <c r="BK102" s="222"/>
      <c r="BL102" s="222"/>
      <c r="BM102" s="222"/>
      <c r="BN102" s="222"/>
      <c r="BO102" s="222"/>
      <c r="BP102" s="222"/>
      <c r="BQ102" s="222"/>
      <c r="BR102" s="222"/>
      <c r="BS102" s="222"/>
      <c r="BT102" s="222"/>
      <c r="BU102" s="222"/>
      <c r="BV102" s="222"/>
      <c r="BW102" s="222"/>
      <c r="BX102" s="222"/>
      <c r="BY102" s="222"/>
      <c r="BZ102" s="222"/>
    </row>
    <row r="103" spans="1:78" s="224" customFormat="1" ht="21.75" customHeight="1">
      <c r="A103" s="232"/>
      <c r="B103" s="232"/>
      <c r="C103" s="232"/>
      <c r="D103" s="232"/>
      <c r="E103" s="232"/>
      <c r="F103" s="232"/>
      <c r="G103" s="233"/>
      <c r="H103" s="252"/>
      <c r="I103" s="376"/>
      <c r="J103" s="391"/>
      <c r="K103" s="391"/>
      <c r="L103" s="391"/>
      <c r="M103" s="396">
        <v>0</v>
      </c>
      <c r="N103" s="376"/>
      <c r="O103" s="415"/>
      <c r="P103" s="378"/>
      <c r="Q103" s="257"/>
      <c r="R103" s="257"/>
      <c r="S103" s="257"/>
      <c r="T103" s="257"/>
      <c r="U103" s="257"/>
      <c r="V103" s="257"/>
      <c r="W103" s="379"/>
      <c r="X103" s="379"/>
      <c r="Y103" s="379"/>
      <c r="Z103" s="379"/>
      <c r="AA103" s="409"/>
      <c r="AB103" s="267" t="s">
        <v>286</v>
      </c>
      <c r="AC103" s="268">
        <f aca="true" t="shared" si="30" ref="AC103:AR103">SUM(AC97:AC102)</f>
        <v>0</v>
      </c>
      <c r="AD103" s="268">
        <f t="shared" si="30"/>
        <v>0</v>
      </c>
      <c r="AE103" s="268">
        <f t="shared" si="30"/>
        <v>0</v>
      </c>
      <c r="AF103" s="268">
        <f t="shared" si="30"/>
        <v>0</v>
      </c>
      <c r="AG103" s="268">
        <f t="shared" si="30"/>
        <v>0</v>
      </c>
      <c r="AH103" s="268">
        <f t="shared" si="30"/>
        <v>0</v>
      </c>
      <c r="AI103" s="268">
        <f t="shared" si="30"/>
        <v>0</v>
      </c>
      <c r="AJ103" s="268">
        <f t="shared" si="30"/>
        <v>0</v>
      </c>
      <c r="AK103" s="268">
        <f t="shared" si="30"/>
        <v>0</v>
      </c>
      <c r="AL103" s="268">
        <f t="shared" si="30"/>
        <v>0</v>
      </c>
      <c r="AM103" s="268">
        <f t="shared" si="30"/>
        <v>0</v>
      </c>
      <c r="AN103" s="268">
        <f t="shared" si="30"/>
        <v>0</v>
      </c>
      <c r="AO103" s="268">
        <f t="shared" si="30"/>
        <v>0</v>
      </c>
      <c r="AP103" s="268">
        <f t="shared" si="30"/>
        <v>0</v>
      </c>
      <c r="AQ103" s="268">
        <f t="shared" si="30"/>
        <v>0</v>
      </c>
      <c r="AR103" s="269">
        <f t="shared" si="30"/>
        <v>0</v>
      </c>
      <c r="AS103" s="249">
        <f t="shared" si="23"/>
        <v>0</v>
      </c>
      <c r="AT103" s="249">
        <f t="shared" si="23"/>
        <v>0</v>
      </c>
      <c r="AU103" s="249">
        <f t="shared" si="24"/>
        <v>0</v>
      </c>
      <c r="AV103" s="250"/>
      <c r="AW103" s="249"/>
      <c r="AX103" s="249"/>
      <c r="AY103" s="249"/>
      <c r="AZ103" s="251"/>
      <c r="BA103" s="251"/>
      <c r="BB103" s="251"/>
      <c r="BC103" s="251"/>
      <c r="BD103" s="251"/>
      <c r="BE103" s="251"/>
      <c r="BI103" s="222"/>
      <c r="BJ103" s="222"/>
      <c r="BK103" s="222"/>
      <c r="BL103" s="222"/>
      <c r="BM103" s="222"/>
      <c r="BN103" s="222"/>
      <c r="BO103" s="222"/>
      <c r="BP103" s="222"/>
      <c r="BQ103" s="222"/>
      <c r="BR103" s="222"/>
      <c r="BS103" s="222"/>
      <c r="BT103" s="222"/>
      <c r="BU103" s="222"/>
      <c r="BV103" s="222"/>
      <c r="BW103" s="222"/>
      <c r="BX103" s="222"/>
      <c r="BY103" s="222"/>
      <c r="BZ103" s="222"/>
    </row>
    <row r="104" spans="1:78" s="224" customFormat="1" ht="21.75" customHeight="1">
      <c r="A104" s="232"/>
      <c r="B104" s="232"/>
      <c r="C104" s="232"/>
      <c r="D104" s="232"/>
      <c r="E104" s="232"/>
      <c r="F104" s="232"/>
      <c r="G104" s="233"/>
      <c r="H104" s="252"/>
      <c r="I104" s="376"/>
      <c r="J104" s="391"/>
      <c r="K104" s="391"/>
      <c r="L104" s="391"/>
      <c r="M104" s="391"/>
      <c r="N104" s="376"/>
      <c r="O104" s="415"/>
      <c r="P104" s="378"/>
      <c r="Q104" s="257"/>
      <c r="R104" s="257"/>
      <c r="S104" s="257"/>
      <c r="T104" s="257"/>
      <c r="U104" s="257"/>
      <c r="V104" s="257"/>
      <c r="W104" s="379"/>
      <c r="X104" s="379"/>
      <c r="Y104" s="379"/>
      <c r="Z104" s="379"/>
      <c r="AA104" s="409"/>
      <c r="AB104" s="262" t="s">
        <v>287</v>
      </c>
      <c r="AC104" s="263"/>
      <c r="AD104" s="263"/>
      <c r="AE104" s="263"/>
      <c r="AF104" s="263"/>
      <c r="AG104" s="263"/>
      <c r="AH104" s="263"/>
      <c r="AI104" s="263"/>
      <c r="AJ104" s="263"/>
      <c r="AK104" s="263"/>
      <c r="AL104" s="263"/>
      <c r="AM104" s="263"/>
      <c r="AN104" s="263"/>
      <c r="AO104" s="263"/>
      <c r="AP104" s="263"/>
      <c r="AQ104" s="264">
        <f>+AC104+AE104+AG104+AI104+AK104+AM104+AO104</f>
        <v>0</v>
      </c>
      <c r="AR104" s="265">
        <f aca="true" t="shared" si="31" ref="AR104:AR110">+AD104+AF104+AH104+AJ104+AL104+AN104+AP104</f>
        <v>0</v>
      </c>
      <c r="AS104" s="249">
        <f t="shared" si="23"/>
        <v>0</v>
      </c>
      <c r="AT104" s="249">
        <f t="shared" si="23"/>
        <v>0</v>
      </c>
      <c r="AU104" s="249">
        <f t="shared" si="24"/>
        <v>0</v>
      </c>
      <c r="AV104" s="250"/>
      <c r="AW104" s="249"/>
      <c r="AX104" s="249"/>
      <c r="AY104" s="249"/>
      <c r="AZ104" s="251"/>
      <c r="BA104" s="251"/>
      <c r="BB104" s="251"/>
      <c r="BC104" s="251"/>
      <c r="BD104" s="251"/>
      <c r="BE104" s="251"/>
      <c r="BI104" s="222"/>
      <c r="BJ104" s="222"/>
      <c r="BK104" s="222"/>
      <c r="BL104" s="222"/>
      <c r="BM104" s="222"/>
      <c r="BN104" s="222"/>
      <c r="BO104" s="222"/>
      <c r="BP104" s="222"/>
      <c r="BQ104" s="222"/>
      <c r="BR104" s="222"/>
      <c r="BS104" s="222"/>
      <c r="BT104" s="222"/>
      <c r="BU104" s="222"/>
      <c r="BV104" s="222"/>
      <c r="BW104" s="222"/>
      <c r="BX104" s="222"/>
      <c r="BY104" s="222"/>
      <c r="BZ104" s="222"/>
    </row>
    <row r="105" spans="1:78" s="224" customFormat="1" ht="21.75" customHeight="1">
      <c r="A105" s="232"/>
      <c r="B105" s="232"/>
      <c r="C105" s="232"/>
      <c r="D105" s="232"/>
      <c r="E105" s="232"/>
      <c r="F105" s="232"/>
      <c r="G105" s="233"/>
      <c r="H105" s="252"/>
      <c r="I105" s="376"/>
      <c r="J105" s="391"/>
      <c r="K105" s="391"/>
      <c r="L105" s="391"/>
      <c r="M105" s="391"/>
      <c r="N105" s="376"/>
      <c r="O105" s="415"/>
      <c r="P105" s="378"/>
      <c r="Q105" s="257"/>
      <c r="R105" s="257"/>
      <c r="S105" s="257"/>
      <c r="T105" s="257"/>
      <c r="U105" s="257"/>
      <c r="V105" s="257"/>
      <c r="W105" s="379"/>
      <c r="X105" s="379"/>
      <c r="Y105" s="379"/>
      <c r="Z105" s="379"/>
      <c r="AA105" s="409"/>
      <c r="AB105" s="262" t="s">
        <v>288</v>
      </c>
      <c r="AC105" s="263"/>
      <c r="AD105" s="263"/>
      <c r="AE105" s="263"/>
      <c r="AF105" s="263"/>
      <c r="AG105" s="263"/>
      <c r="AH105" s="263"/>
      <c r="AI105" s="263"/>
      <c r="AJ105" s="263"/>
      <c r="AK105" s="263"/>
      <c r="AL105" s="263"/>
      <c r="AM105" s="263"/>
      <c r="AN105" s="263"/>
      <c r="AO105" s="263"/>
      <c r="AP105" s="263"/>
      <c r="AQ105" s="264">
        <f aca="true" t="shared" si="32" ref="AQ105:AQ110">+AC105+AE105+AG105+AI105+AK105+AM105+AO105</f>
        <v>0</v>
      </c>
      <c r="AR105" s="265">
        <f t="shared" si="31"/>
        <v>0</v>
      </c>
      <c r="AS105" s="249">
        <f t="shared" si="23"/>
        <v>0</v>
      </c>
      <c r="AT105" s="249">
        <f t="shared" si="23"/>
        <v>0</v>
      </c>
      <c r="AU105" s="249">
        <f t="shared" si="24"/>
        <v>0</v>
      </c>
      <c r="AV105" s="250"/>
      <c r="AW105" s="249"/>
      <c r="AX105" s="249"/>
      <c r="AY105" s="249"/>
      <c r="AZ105" s="251"/>
      <c r="BA105" s="251"/>
      <c r="BB105" s="251"/>
      <c r="BC105" s="251"/>
      <c r="BD105" s="251"/>
      <c r="BE105" s="251"/>
      <c r="BI105" s="222"/>
      <c r="BJ105" s="222"/>
      <c r="BK105" s="222"/>
      <c r="BL105" s="222"/>
      <c r="BM105" s="222"/>
      <c r="BN105" s="222"/>
      <c r="BO105" s="222"/>
      <c r="BP105" s="222"/>
      <c r="BQ105" s="222"/>
      <c r="BR105" s="222"/>
      <c r="BS105" s="222"/>
      <c r="BT105" s="222"/>
      <c r="BU105" s="222"/>
      <c r="BV105" s="222"/>
      <c r="BW105" s="222"/>
      <c r="BX105" s="222"/>
      <c r="BY105" s="222"/>
      <c r="BZ105" s="222"/>
    </row>
    <row r="106" spans="1:78" s="224" customFormat="1" ht="21.75" customHeight="1">
      <c r="A106" s="232"/>
      <c r="B106" s="232"/>
      <c r="C106" s="232"/>
      <c r="D106" s="232"/>
      <c r="E106" s="232"/>
      <c r="F106" s="232"/>
      <c r="G106" s="233"/>
      <c r="H106" s="252"/>
      <c r="I106" s="376"/>
      <c r="J106" s="391"/>
      <c r="K106" s="391"/>
      <c r="L106" s="391"/>
      <c r="M106" s="391"/>
      <c r="N106" s="376"/>
      <c r="O106" s="415"/>
      <c r="P106" s="378"/>
      <c r="Q106" s="257"/>
      <c r="R106" s="257"/>
      <c r="S106" s="257"/>
      <c r="T106" s="257"/>
      <c r="U106" s="257"/>
      <c r="V106" s="257"/>
      <c r="W106" s="379"/>
      <c r="X106" s="379"/>
      <c r="Y106" s="379"/>
      <c r="Z106" s="379"/>
      <c r="AA106" s="409"/>
      <c r="AB106" s="266" t="s">
        <v>289</v>
      </c>
      <c r="AC106" s="263"/>
      <c r="AD106" s="263"/>
      <c r="AE106" s="263"/>
      <c r="AF106" s="263"/>
      <c r="AG106" s="263"/>
      <c r="AH106" s="263"/>
      <c r="AI106" s="263"/>
      <c r="AJ106" s="263"/>
      <c r="AK106" s="263"/>
      <c r="AL106" s="263"/>
      <c r="AM106" s="263"/>
      <c r="AN106" s="263"/>
      <c r="AO106" s="263"/>
      <c r="AP106" s="263"/>
      <c r="AQ106" s="264">
        <f t="shared" si="32"/>
        <v>0</v>
      </c>
      <c r="AR106" s="265">
        <f t="shared" si="31"/>
        <v>0</v>
      </c>
      <c r="AS106" s="249">
        <f t="shared" si="23"/>
        <v>0</v>
      </c>
      <c r="AT106" s="249">
        <f t="shared" si="23"/>
        <v>0</v>
      </c>
      <c r="AU106" s="249">
        <f t="shared" si="24"/>
        <v>0</v>
      </c>
      <c r="AV106" s="250"/>
      <c r="AW106" s="249"/>
      <c r="AX106" s="249"/>
      <c r="AY106" s="249"/>
      <c r="AZ106" s="251"/>
      <c r="BA106" s="251"/>
      <c r="BB106" s="251"/>
      <c r="BC106" s="251"/>
      <c r="BD106" s="251"/>
      <c r="BE106" s="251"/>
      <c r="BI106" s="222"/>
      <c r="BJ106" s="222"/>
      <c r="BK106" s="222"/>
      <c r="BL106" s="222"/>
      <c r="BM106" s="222"/>
      <c r="BN106" s="222"/>
      <c r="BO106" s="222"/>
      <c r="BP106" s="222"/>
      <c r="BQ106" s="222"/>
      <c r="BR106" s="222"/>
      <c r="BS106" s="222"/>
      <c r="BT106" s="222"/>
      <c r="BU106" s="222"/>
      <c r="BV106" s="222"/>
      <c r="BW106" s="222"/>
      <c r="BX106" s="222"/>
      <c r="BY106" s="222"/>
      <c r="BZ106" s="222"/>
    </row>
    <row r="107" spans="1:78" s="224" customFormat="1" ht="21.75" customHeight="1">
      <c r="A107" s="232"/>
      <c r="B107" s="232"/>
      <c r="C107" s="232"/>
      <c r="D107" s="232"/>
      <c r="E107" s="232"/>
      <c r="F107" s="232"/>
      <c r="G107" s="233"/>
      <c r="H107" s="252"/>
      <c r="I107" s="376"/>
      <c r="J107" s="391"/>
      <c r="K107" s="391"/>
      <c r="L107" s="391"/>
      <c r="M107" s="391"/>
      <c r="N107" s="376"/>
      <c r="O107" s="415"/>
      <c r="P107" s="378"/>
      <c r="Q107" s="257"/>
      <c r="R107" s="257"/>
      <c r="S107" s="257"/>
      <c r="T107" s="257"/>
      <c r="U107" s="257"/>
      <c r="V107" s="257"/>
      <c r="W107" s="379"/>
      <c r="X107" s="379"/>
      <c r="Y107" s="379"/>
      <c r="Z107" s="379"/>
      <c r="AA107" s="409"/>
      <c r="AB107" s="266" t="s">
        <v>290</v>
      </c>
      <c r="AC107" s="263"/>
      <c r="AD107" s="263"/>
      <c r="AE107" s="263"/>
      <c r="AF107" s="263"/>
      <c r="AG107" s="263"/>
      <c r="AH107" s="263"/>
      <c r="AI107" s="263"/>
      <c r="AJ107" s="263"/>
      <c r="AK107" s="263"/>
      <c r="AL107" s="263"/>
      <c r="AM107" s="263"/>
      <c r="AN107" s="263"/>
      <c r="AO107" s="263"/>
      <c r="AP107" s="263"/>
      <c r="AQ107" s="264">
        <f t="shared" si="32"/>
        <v>0</v>
      </c>
      <c r="AR107" s="265">
        <f t="shared" si="31"/>
        <v>0</v>
      </c>
      <c r="AS107" s="249">
        <f t="shared" si="23"/>
        <v>0</v>
      </c>
      <c r="AT107" s="249">
        <f t="shared" si="23"/>
        <v>0</v>
      </c>
      <c r="AU107" s="249">
        <f t="shared" si="24"/>
        <v>0</v>
      </c>
      <c r="AV107" s="250"/>
      <c r="AW107" s="249"/>
      <c r="AX107" s="249"/>
      <c r="AY107" s="249"/>
      <c r="AZ107" s="251"/>
      <c r="BA107" s="251"/>
      <c r="BB107" s="251"/>
      <c r="BC107" s="251"/>
      <c r="BD107" s="251"/>
      <c r="BE107" s="251"/>
      <c r="BI107" s="222"/>
      <c r="BJ107" s="222"/>
      <c r="BK107" s="222"/>
      <c r="BL107" s="222"/>
      <c r="BM107" s="222"/>
      <c r="BN107" s="222"/>
      <c r="BO107" s="222"/>
      <c r="BP107" s="222"/>
      <c r="BQ107" s="222"/>
      <c r="BR107" s="222"/>
      <c r="BS107" s="222"/>
      <c r="BT107" s="222"/>
      <c r="BU107" s="222"/>
      <c r="BV107" s="222"/>
      <c r="BW107" s="222"/>
      <c r="BX107" s="222"/>
      <c r="BY107" s="222"/>
      <c r="BZ107" s="222"/>
    </row>
    <row r="108" spans="1:78" s="224" customFormat="1" ht="21.75" customHeight="1">
      <c r="A108" s="232"/>
      <c r="B108" s="232"/>
      <c r="C108" s="232"/>
      <c r="D108" s="232"/>
      <c r="E108" s="232"/>
      <c r="F108" s="232"/>
      <c r="G108" s="233"/>
      <c r="H108" s="252"/>
      <c r="I108" s="376"/>
      <c r="J108" s="391"/>
      <c r="K108" s="391"/>
      <c r="L108" s="391"/>
      <c r="M108" s="391"/>
      <c r="N108" s="376"/>
      <c r="O108" s="415"/>
      <c r="P108" s="378"/>
      <c r="Q108" s="257"/>
      <c r="R108" s="257"/>
      <c r="S108" s="257"/>
      <c r="T108" s="257"/>
      <c r="U108" s="257"/>
      <c r="V108" s="257"/>
      <c r="W108" s="379"/>
      <c r="X108" s="379"/>
      <c r="Y108" s="379"/>
      <c r="Z108" s="379"/>
      <c r="AA108" s="409"/>
      <c r="AB108" s="266" t="s">
        <v>291</v>
      </c>
      <c r="AC108" s="263"/>
      <c r="AD108" s="263"/>
      <c r="AE108" s="263"/>
      <c r="AF108" s="263"/>
      <c r="AG108" s="263"/>
      <c r="AH108" s="263"/>
      <c r="AI108" s="263"/>
      <c r="AJ108" s="263"/>
      <c r="AK108" s="263"/>
      <c r="AL108" s="263"/>
      <c r="AM108" s="263"/>
      <c r="AN108" s="263"/>
      <c r="AO108" s="263"/>
      <c r="AP108" s="263"/>
      <c r="AQ108" s="264">
        <f t="shared" si="32"/>
        <v>0</v>
      </c>
      <c r="AR108" s="265">
        <f t="shared" si="31"/>
        <v>0</v>
      </c>
      <c r="AS108" s="249">
        <f t="shared" si="23"/>
        <v>0</v>
      </c>
      <c r="AT108" s="249">
        <f t="shared" si="23"/>
        <v>0</v>
      </c>
      <c r="AU108" s="249">
        <f t="shared" si="24"/>
        <v>0</v>
      </c>
      <c r="AV108" s="250"/>
      <c r="AW108" s="249"/>
      <c r="AX108" s="249"/>
      <c r="AY108" s="249"/>
      <c r="AZ108" s="251"/>
      <c r="BA108" s="251"/>
      <c r="BB108" s="251"/>
      <c r="BC108" s="251"/>
      <c r="BD108" s="251"/>
      <c r="BE108" s="251"/>
      <c r="BI108" s="222"/>
      <c r="BJ108" s="222"/>
      <c r="BK108" s="222"/>
      <c r="BL108" s="222"/>
      <c r="BM108" s="222"/>
      <c r="BN108" s="222"/>
      <c r="BO108" s="222"/>
      <c r="BP108" s="222"/>
      <c r="BQ108" s="222"/>
      <c r="BR108" s="222"/>
      <c r="BS108" s="222"/>
      <c r="BT108" s="222"/>
      <c r="BU108" s="222"/>
      <c r="BV108" s="222"/>
      <c r="BW108" s="222"/>
      <c r="BX108" s="222"/>
      <c r="BY108" s="222"/>
      <c r="BZ108" s="222"/>
    </row>
    <row r="109" spans="1:78" s="224" customFormat="1" ht="21.75" customHeight="1">
      <c r="A109" s="232"/>
      <c r="B109" s="232"/>
      <c r="C109" s="232"/>
      <c r="D109" s="232"/>
      <c r="E109" s="232"/>
      <c r="F109" s="232"/>
      <c r="G109" s="233"/>
      <c r="H109" s="252"/>
      <c r="I109" s="376"/>
      <c r="J109" s="391"/>
      <c r="K109" s="391"/>
      <c r="L109" s="391"/>
      <c r="M109" s="391"/>
      <c r="N109" s="376"/>
      <c r="O109" s="415"/>
      <c r="P109" s="378"/>
      <c r="Q109" s="257"/>
      <c r="R109" s="257"/>
      <c r="S109" s="257"/>
      <c r="T109" s="257"/>
      <c r="U109" s="257"/>
      <c r="V109" s="257"/>
      <c r="W109" s="379"/>
      <c r="X109" s="379"/>
      <c r="Y109" s="379"/>
      <c r="Z109" s="379"/>
      <c r="AA109" s="409"/>
      <c r="AB109" s="266" t="s">
        <v>292</v>
      </c>
      <c r="AC109" s="263"/>
      <c r="AD109" s="263"/>
      <c r="AE109" s="263"/>
      <c r="AF109" s="263"/>
      <c r="AG109" s="263"/>
      <c r="AH109" s="263"/>
      <c r="AI109" s="263"/>
      <c r="AJ109" s="263"/>
      <c r="AK109" s="263"/>
      <c r="AL109" s="263"/>
      <c r="AM109" s="263"/>
      <c r="AN109" s="263"/>
      <c r="AO109" s="263"/>
      <c r="AP109" s="263"/>
      <c r="AQ109" s="264">
        <f t="shared" si="32"/>
        <v>0</v>
      </c>
      <c r="AR109" s="265">
        <f t="shared" si="31"/>
        <v>0</v>
      </c>
      <c r="AS109" s="249">
        <f t="shared" si="23"/>
        <v>0</v>
      </c>
      <c r="AT109" s="249">
        <f t="shared" si="23"/>
        <v>0</v>
      </c>
      <c r="AU109" s="249">
        <f t="shared" si="24"/>
        <v>0</v>
      </c>
      <c r="AV109" s="250"/>
      <c r="AW109" s="249"/>
      <c r="AX109" s="249"/>
      <c r="AY109" s="249"/>
      <c r="AZ109" s="251"/>
      <c r="BA109" s="251"/>
      <c r="BB109" s="251"/>
      <c r="BC109" s="251"/>
      <c r="BD109" s="251"/>
      <c r="BE109" s="251"/>
      <c r="BI109" s="222"/>
      <c r="BJ109" s="222"/>
      <c r="BK109" s="222"/>
      <c r="BL109" s="222"/>
      <c r="BM109" s="222"/>
      <c r="BN109" s="222"/>
      <c r="BO109" s="222"/>
      <c r="BP109" s="222"/>
      <c r="BQ109" s="222"/>
      <c r="BR109" s="222"/>
      <c r="BS109" s="222"/>
      <c r="BT109" s="222"/>
      <c r="BU109" s="222"/>
      <c r="BV109" s="222"/>
      <c r="BW109" s="222"/>
      <c r="BX109" s="222"/>
      <c r="BY109" s="222"/>
      <c r="BZ109" s="222"/>
    </row>
    <row r="110" spans="1:78" s="224" customFormat="1" ht="21.75" customHeight="1">
      <c r="A110" s="232"/>
      <c r="B110" s="232"/>
      <c r="C110" s="232"/>
      <c r="D110" s="232"/>
      <c r="E110" s="232"/>
      <c r="F110" s="232"/>
      <c r="G110" s="233"/>
      <c r="H110" s="252"/>
      <c r="I110" s="376"/>
      <c r="J110" s="391"/>
      <c r="K110" s="391"/>
      <c r="L110" s="391"/>
      <c r="M110" s="391"/>
      <c r="N110" s="376"/>
      <c r="O110" s="415"/>
      <c r="P110" s="378"/>
      <c r="Q110" s="257"/>
      <c r="R110" s="257"/>
      <c r="S110" s="257"/>
      <c r="T110" s="257"/>
      <c r="U110" s="257"/>
      <c r="V110" s="257"/>
      <c r="W110" s="379"/>
      <c r="X110" s="379"/>
      <c r="Y110" s="379"/>
      <c r="Z110" s="379"/>
      <c r="AA110" s="409"/>
      <c r="AB110" s="266" t="s">
        <v>293</v>
      </c>
      <c r="AC110" s="263"/>
      <c r="AD110" s="263"/>
      <c r="AE110" s="263"/>
      <c r="AF110" s="263"/>
      <c r="AG110" s="263"/>
      <c r="AH110" s="263"/>
      <c r="AI110" s="263"/>
      <c r="AJ110" s="263"/>
      <c r="AK110" s="263"/>
      <c r="AL110" s="263"/>
      <c r="AM110" s="263"/>
      <c r="AN110" s="263"/>
      <c r="AO110" s="263"/>
      <c r="AP110" s="263"/>
      <c r="AQ110" s="264">
        <f t="shared" si="32"/>
        <v>0</v>
      </c>
      <c r="AR110" s="265">
        <f t="shared" si="31"/>
        <v>0</v>
      </c>
      <c r="AS110" s="249">
        <f t="shared" si="23"/>
        <v>0</v>
      </c>
      <c r="AT110" s="249">
        <f t="shared" si="23"/>
        <v>0</v>
      </c>
      <c r="AU110" s="249">
        <f t="shared" si="24"/>
        <v>0</v>
      </c>
      <c r="AV110" s="250"/>
      <c r="AW110" s="249"/>
      <c r="AX110" s="249"/>
      <c r="AY110" s="249"/>
      <c r="AZ110" s="251"/>
      <c r="BA110" s="251"/>
      <c r="BB110" s="251"/>
      <c r="BC110" s="251"/>
      <c r="BD110" s="251"/>
      <c r="BE110" s="251"/>
      <c r="BI110" s="222"/>
      <c r="BJ110" s="222"/>
      <c r="BK110" s="222"/>
      <c r="BL110" s="222"/>
      <c r="BM110" s="222"/>
      <c r="BN110" s="222"/>
      <c r="BO110" s="222"/>
      <c r="BP110" s="222"/>
      <c r="BQ110" s="222"/>
      <c r="BR110" s="222"/>
      <c r="BS110" s="222"/>
      <c r="BT110" s="222"/>
      <c r="BU110" s="222"/>
      <c r="BV110" s="222"/>
      <c r="BW110" s="222"/>
      <c r="BX110" s="222"/>
      <c r="BY110" s="222"/>
      <c r="BZ110" s="222"/>
    </row>
    <row r="111" spans="1:78" s="224" customFormat="1" ht="21.75" customHeight="1">
      <c r="A111" s="232"/>
      <c r="B111" s="232"/>
      <c r="C111" s="232"/>
      <c r="D111" s="232"/>
      <c r="E111" s="232"/>
      <c r="F111" s="232"/>
      <c r="G111" s="233"/>
      <c r="H111" s="252"/>
      <c r="I111" s="376"/>
      <c r="J111" s="391"/>
      <c r="K111" s="391"/>
      <c r="L111" s="391"/>
      <c r="M111" s="391"/>
      <c r="N111" s="376"/>
      <c r="O111" s="415"/>
      <c r="P111" s="378"/>
      <c r="Q111" s="257"/>
      <c r="R111" s="257"/>
      <c r="S111" s="257"/>
      <c r="T111" s="257"/>
      <c r="U111" s="257"/>
      <c r="V111" s="257"/>
      <c r="W111" s="379"/>
      <c r="X111" s="379"/>
      <c r="Y111" s="379"/>
      <c r="Z111" s="379"/>
      <c r="AA111" s="409"/>
      <c r="AB111" s="267" t="s">
        <v>294</v>
      </c>
      <c r="AC111" s="268">
        <f aca="true" t="shared" si="33" ref="AC111:AR111">SUM(AC105:AC110)+IF(AC103=0,AC104,AC103)</f>
        <v>0</v>
      </c>
      <c r="AD111" s="268">
        <f t="shared" si="33"/>
        <v>0</v>
      </c>
      <c r="AE111" s="268">
        <f t="shared" si="33"/>
        <v>0</v>
      </c>
      <c r="AF111" s="268">
        <f t="shared" si="33"/>
        <v>0</v>
      </c>
      <c r="AG111" s="268">
        <f t="shared" si="33"/>
        <v>0</v>
      </c>
      <c r="AH111" s="268">
        <f t="shared" si="33"/>
        <v>0</v>
      </c>
      <c r="AI111" s="268">
        <f t="shared" si="33"/>
        <v>0</v>
      </c>
      <c r="AJ111" s="268">
        <f t="shared" si="33"/>
        <v>0</v>
      </c>
      <c r="AK111" s="268">
        <f t="shared" si="33"/>
        <v>0</v>
      </c>
      <c r="AL111" s="268">
        <f t="shared" si="33"/>
        <v>0</v>
      </c>
      <c r="AM111" s="268">
        <f t="shared" si="33"/>
        <v>0</v>
      </c>
      <c r="AN111" s="268">
        <f t="shared" si="33"/>
        <v>0</v>
      </c>
      <c r="AO111" s="268">
        <f t="shared" si="33"/>
        <v>0</v>
      </c>
      <c r="AP111" s="268">
        <f t="shared" si="33"/>
        <v>0</v>
      </c>
      <c r="AQ111" s="268">
        <f t="shared" si="33"/>
        <v>0</v>
      </c>
      <c r="AR111" s="269">
        <f t="shared" si="33"/>
        <v>0</v>
      </c>
      <c r="AS111" s="249">
        <f t="shared" si="23"/>
        <v>0</v>
      </c>
      <c r="AT111" s="249">
        <f t="shared" si="23"/>
        <v>0</v>
      </c>
      <c r="AU111" s="249">
        <f t="shared" si="24"/>
        <v>0</v>
      </c>
      <c r="AV111" s="250"/>
      <c r="AW111" s="249"/>
      <c r="AX111" s="249"/>
      <c r="AY111" s="249"/>
      <c r="AZ111" s="251"/>
      <c r="BA111" s="251"/>
      <c r="BB111" s="251"/>
      <c r="BC111" s="251"/>
      <c r="BD111" s="251"/>
      <c r="BE111" s="251"/>
      <c r="BI111" s="222"/>
      <c r="BJ111" s="222"/>
      <c r="BK111" s="222"/>
      <c r="BL111" s="222"/>
      <c r="BM111" s="222"/>
      <c r="BN111" s="222"/>
      <c r="BO111" s="222"/>
      <c r="BP111" s="222"/>
      <c r="BQ111" s="222"/>
      <c r="BR111" s="222"/>
      <c r="BS111" s="222"/>
      <c r="BT111" s="222"/>
      <c r="BU111" s="222"/>
      <c r="BV111" s="222"/>
      <c r="BW111" s="222"/>
      <c r="BX111" s="222"/>
      <c r="BY111" s="222"/>
      <c r="BZ111" s="222"/>
    </row>
    <row r="112" spans="1:78" s="224" customFormat="1" ht="21.75" customHeight="1" thickBot="1">
      <c r="A112" s="232"/>
      <c r="B112" s="232"/>
      <c r="C112" s="232"/>
      <c r="D112" s="232"/>
      <c r="E112" s="232"/>
      <c r="F112" s="232"/>
      <c r="G112" s="233"/>
      <c r="H112" s="270"/>
      <c r="I112" s="380"/>
      <c r="J112" s="402"/>
      <c r="K112" s="402"/>
      <c r="L112" s="402"/>
      <c r="M112" s="402"/>
      <c r="N112" s="380"/>
      <c r="O112" s="416"/>
      <c r="P112" s="382"/>
      <c r="Q112" s="275"/>
      <c r="R112" s="275"/>
      <c r="S112" s="275"/>
      <c r="T112" s="275"/>
      <c r="U112" s="275"/>
      <c r="V112" s="275"/>
      <c r="W112" s="383"/>
      <c r="X112" s="383"/>
      <c r="Y112" s="383"/>
      <c r="Z112" s="383"/>
      <c r="AA112" s="410"/>
      <c r="AB112" s="280" t="s">
        <v>295</v>
      </c>
      <c r="AC112" s="281"/>
      <c r="AD112" s="281"/>
      <c r="AE112" s="281"/>
      <c r="AF112" s="281"/>
      <c r="AG112" s="281"/>
      <c r="AH112" s="281"/>
      <c r="AI112" s="281"/>
      <c r="AJ112" s="281"/>
      <c r="AK112" s="281"/>
      <c r="AL112" s="281"/>
      <c r="AM112" s="281"/>
      <c r="AN112" s="281"/>
      <c r="AO112" s="281"/>
      <c r="AP112" s="281"/>
      <c r="AQ112" s="282">
        <f aca="true" t="shared" si="34" ref="AQ112:AR118">+AC112+AE112+AG112+AI112+AK112+AM112+AO112</f>
        <v>0</v>
      </c>
      <c r="AR112" s="283">
        <f t="shared" si="34"/>
        <v>0</v>
      </c>
      <c r="AS112" s="249">
        <f t="shared" si="23"/>
        <v>0</v>
      </c>
      <c r="AT112" s="249">
        <f t="shared" si="23"/>
        <v>0</v>
      </c>
      <c r="AU112" s="249">
        <f t="shared" si="24"/>
        <v>0</v>
      </c>
      <c r="AV112" s="250"/>
      <c r="AW112" s="249"/>
      <c r="AX112" s="249"/>
      <c r="AY112" s="249"/>
      <c r="AZ112" s="251"/>
      <c r="BA112" s="251"/>
      <c r="BB112" s="251"/>
      <c r="BC112" s="251"/>
      <c r="BD112" s="251"/>
      <c r="BE112" s="251"/>
      <c r="BI112" s="222"/>
      <c r="BJ112" s="222"/>
      <c r="BK112" s="222"/>
      <c r="BL112" s="222"/>
      <c r="BM112" s="222"/>
      <c r="BN112" s="222"/>
      <c r="BO112" s="222"/>
      <c r="BP112" s="222"/>
      <c r="BQ112" s="222"/>
      <c r="BR112" s="222"/>
      <c r="BS112" s="222"/>
      <c r="BT112" s="222"/>
      <c r="BU112" s="222"/>
      <c r="BV112" s="222"/>
      <c r="BW112" s="222"/>
      <c r="BX112" s="222"/>
      <c r="BY112" s="222"/>
      <c r="BZ112" s="222"/>
    </row>
    <row r="113" spans="1:78" s="224" customFormat="1" ht="24" customHeight="1">
      <c r="A113" s="232"/>
      <c r="B113" s="232" t="s">
        <v>373</v>
      </c>
      <c r="C113" s="232" t="s">
        <v>271</v>
      </c>
      <c r="D113" s="232" t="s">
        <v>272</v>
      </c>
      <c r="E113" s="232" t="s">
        <v>298</v>
      </c>
      <c r="F113" s="232" t="s">
        <v>225</v>
      </c>
      <c r="G113" s="233">
        <v>8</v>
      </c>
      <c r="H113" s="234">
        <v>7</v>
      </c>
      <c r="I113" s="372" t="s">
        <v>44</v>
      </c>
      <c r="J113" s="386"/>
      <c r="K113" s="386"/>
      <c r="L113" s="386"/>
      <c r="M113" s="386"/>
      <c r="N113" s="372" t="s">
        <v>374</v>
      </c>
      <c r="O113" s="238">
        <v>0.4001</v>
      </c>
      <c r="P113" s="374">
        <f>(SUM('Actividades inversión 880'!L30:L32)*'Metas inversión 880'!O113)/SUM('Actividades inversión 880'!K30:K32)</f>
        <v>0.014519758064516131</v>
      </c>
      <c r="Q113" s="240">
        <f>SUMIF('Actividades inversión 880'!$B$13:$B$62,'Metas inversión 880'!$B113,'Actividades inversión 880'!M$13:M$62)</f>
        <v>0</v>
      </c>
      <c r="R113" s="240">
        <f>SUMIF('Actividades inversión 880'!$B$13:$B$62,'Metas inversión 880'!$B113,'Actividades inversión 880'!N$13:N$62)</f>
        <v>0</v>
      </c>
      <c r="S113" s="240">
        <f>SUMIF('Actividades inversión 880'!$B$13:$B$62,'Metas inversión 880'!$B113,'Actividades inversión 880'!O$13:O$62)</f>
        <v>0</v>
      </c>
      <c r="T113" s="240">
        <f>SUMIF('Actividades inversión 880'!$B$13:$B$62,'Metas inversión 880'!$B113,'Actividades inversión 880'!P$13:P$62)</f>
        <v>0</v>
      </c>
      <c r="U113" s="240">
        <f>SUMIF('Actividades inversión 880'!$B$13:$B$62,'Metas inversión 880'!$B113,'Actividades inversión 880'!Q$13:Q$62)</f>
        <v>0</v>
      </c>
      <c r="V113" s="240"/>
      <c r="W113" s="375" t="s">
        <v>375</v>
      </c>
      <c r="X113" s="375" t="s">
        <v>357</v>
      </c>
      <c r="Y113" s="375" t="s">
        <v>230</v>
      </c>
      <c r="Z113" s="375" t="s">
        <v>376</v>
      </c>
      <c r="AA113" s="408" t="s">
        <v>377</v>
      </c>
      <c r="AB113" s="245" t="s">
        <v>280</v>
      </c>
      <c r="AC113" s="246"/>
      <c r="AD113" s="246"/>
      <c r="AE113" s="246"/>
      <c r="AF113" s="246"/>
      <c r="AG113" s="246"/>
      <c r="AH113" s="246"/>
      <c r="AI113" s="246"/>
      <c r="AJ113" s="246"/>
      <c r="AK113" s="246"/>
      <c r="AL113" s="246"/>
      <c r="AM113" s="246"/>
      <c r="AN113" s="246"/>
      <c r="AO113" s="246"/>
      <c r="AP113" s="246"/>
      <c r="AQ113" s="247">
        <f t="shared" si="34"/>
        <v>0</v>
      </c>
      <c r="AR113" s="248">
        <f t="shared" si="34"/>
        <v>0</v>
      </c>
      <c r="AS113" s="249">
        <f t="shared" si="23"/>
        <v>0</v>
      </c>
      <c r="AT113" s="249">
        <f t="shared" si="23"/>
        <v>0</v>
      </c>
      <c r="AU113" s="249">
        <f t="shared" si="24"/>
        <v>0</v>
      </c>
      <c r="AV113" s="250"/>
      <c r="AW113" s="249"/>
      <c r="AX113" s="249"/>
      <c r="AY113" s="249"/>
      <c r="AZ113" s="251">
        <f>SUM('[2]01-USAQUEN:99-METROPOLITANO'!N109)</f>
        <v>0</v>
      </c>
      <c r="BA113" s="251">
        <f>SUM('[2]01-USAQUEN:99-METROPOLITANO'!O109)</f>
        <v>0</v>
      </c>
      <c r="BB113" s="251">
        <f>SUM('[2]01-USAQUEN:99-METROPOLITANO'!P109)</f>
        <v>0</v>
      </c>
      <c r="BC113" s="251">
        <f>SUM('[2]01-USAQUEN:99-METROPOLITANO'!Q109)</f>
        <v>0</v>
      </c>
      <c r="BD113" s="251">
        <f>SUM('[2]01-USAQUEN:99-METROPOLITANO'!R109)</f>
        <v>0</v>
      </c>
      <c r="BE113" s="251">
        <f>SUM('[2]01-USAQUEN:99-METROPOLITANO'!S109)</f>
        <v>0</v>
      </c>
      <c r="BI113" s="222"/>
      <c r="BJ113" s="222"/>
      <c r="BK113" s="222"/>
      <c r="BL113" s="222"/>
      <c r="BM113" s="222"/>
      <c r="BN113" s="222"/>
      <c r="BO113" s="222"/>
      <c r="BP113" s="222"/>
      <c r="BQ113" s="222"/>
      <c r="BR113" s="222"/>
      <c r="BS113" s="222"/>
      <c r="BT113" s="222"/>
      <c r="BU113" s="222"/>
      <c r="BV113" s="222"/>
      <c r="BW113" s="222"/>
      <c r="BX113" s="222"/>
      <c r="BY113" s="222"/>
      <c r="BZ113" s="222"/>
    </row>
    <row r="114" spans="1:78" s="224" customFormat="1" ht="15.75">
      <c r="A114" s="232"/>
      <c r="B114" s="232"/>
      <c r="C114" s="232"/>
      <c r="D114" s="232"/>
      <c r="E114" s="232"/>
      <c r="F114" s="232"/>
      <c r="G114" s="233"/>
      <c r="H114" s="252"/>
      <c r="I114" s="376"/>
      <c r="J114" s="391"/>
      <c r="K114" s="391"/>
      <c r="L114" s="391"/>
      <c r="M114" s="391"/>
      <c r="N114" s="376"/>
      <c r="O114" s="255"/>
      <c r="P114" s="378"/>
      <c r="Q114" s="257"/>
      <c r="R114" s="257"/>
      <c r="S114" s="257"/>
      <c r="T114" s="257"/>
      <c r="U114" s="257"/>
      <c r="V114" s="257"/>
      <c r="W114" s="379"/>
      <c r="X114" s="379"/>
      <c r="Y114" s="379"/>
      <c r="Z114" s="379"/>
      <c r="AA114" s="409"/>
      <c r="AB114" s="262" t="s">
        <v>281</v>
      </c>
      <c r="AC114" s="263"/>
      <c r="AD114" s="263"/>
      <c r="AE114" s="263"/>
      <c r="AF114" s="263"/>
      <c r="AG114" s="263"/>
      <c r="AH114" s="263"/>
      <c r="AI114" s="263"/>
      <c r="AJ114" s="263"/>
      <c r="AK114" s="263"/>
      <c r="AL114" s="263"/>
      <c r="AM114" s="263"/>
      <c r="AN114" s="263"/>
      <c r="AO114" s="263"/>
      <c r="AP114" s="263"/>
      <c r="AQ114" s="264">
        <f t="shared" si="34"/>
        <v>0</v>
      </c>
      <c r="AR114" s="265">
        <f t="shared" si="34"/>
        <v>0</v>
      </c>
      <c r="AS114" s="249">
        <f t="shared" si="23"/>
        <v>0</v>
      </c>
      <c r="AT114" s="249">
        <f t="shared" si="23"/>
        <v>0</v>
      </c>
      <c r="AU114" s="249">
        <f t="shared" si="24"/>
        <v>0</v>
      </c>
      <c r="AV114" s="250"/>
      <c r="AW114" s="249"/>
      <c r="AX114" s="249"/>
      <c r="AY114" s="249"/>
      <c r="AZ114" s="251"/>
      <c r="BA114" s="251"/>
      <c r="BB114" s="251"/>
      <c r="BC114" s="251"/>
      <c r="BD114" s="251"/>
      <c r="BE114" s="251"/>
      <c r="BI114" s="222"/>
      <c r="BJ114" s="222"/>
      <c r="BK114" s="222"/>
      <c r="BL114" s="222"/>
      <c r="BM114" s="222"/>
      <c r="BN114" s="222"/>
      <c r="BO114" s="222"/>
      <c r="BP114" s="222"/>
      <c r="BQ114" s="222"/>
      <c r="BR114" s="222"/>
      <c r="BS114" s="222"/>
      <c r="BT114" s="222"/>
      <c r="BU114" s="222"/>
      <c r="BV114" s="222"/>
      <c r="BW114" s="222"/>
      <c r="BX114" s="222"/>
      <c r="BY114" s="222"/>
      <c r="BZ114" s="222"/>
    </row>
    <row r="115" spans="1:78" s="224" customFormat="1" ht="15.75">
      <c r="A115" s="232"/>
      <c r="B115" s="232"/>
      <c r="C115" s="232"/>
      <c r="D115" s="232"/>
      <c r="E115" s="232"/>
      <c r="F115" s="232"/>
      <c r="G115" s="233"/>
      <c r="H115" s="252"/>
      <c r="I115" s="376"/>
      <c r="J115" s="391"/>
      <c r="K115" s="391"/>
      <c r="L115" s="391"/>
      <c r="M115" s="391"/>
      <c r="N115" s="376"/>
      <c r="O115" s="255"/>
      <c r="P115" s="378"/>
      <c r="Q115" s="257"/>
      <c r="R115" s="257"/>
      <c r="S115" s="257"/>
      <c r="T115" s="257"/>
      <c r="U115" s="257"/>
      <c r="V115" s="257"/>
      <c r="W115" s="379"/>
      <c r="X115" s="379"/>
      <c r="Y115" s="379"/>
      <c r="Z115" s="379"/>
      <c r="AA115" s="409"/>
      <c r="AB115" s="262" t="s">
        <v>282</v>
      </c>
      <c r="AC115" s="263"/>
      <c r="AD115" s="263"/>
      <c r="AE115" s="263"/>
      <c r="AF115" s="263"/>
      <c r="AG115" s="263"/>
      <c r="AH115" s="263"/>
      <c r="AI115" s="263"/>
      <c r="AJ115" s="263"/>
      <c r="AK115" s="263"/>
      <c r="AL115" s="263"/>
      <c r="AM115" s="263"/>
      <c r="AN115" s="263"/>
      <c r="AO115" s="263"/>
      <c r="AP115" s="263"/>
      <c r="AQ115" s="264">
        <f t="shared" si="34"/>
        <v>0</v>
      </c>
      <c r="AR115" s="265">
        <f t="shared" si="34"/>
        <v>0</v>
      </c>
      <c r="AS115" s="249">
        <f t="shared" si="23"/>
        <v>0</v>
      </c>
      <c r="AT115" s="249">
        <f t="shared" si="23"/>
        <v>0</v>
      </c>
      <c r="AU115" s="249">
        <f t="shared" si="24"/>
        <v>0</v>
      </c>
      <c r="AV115" s="250"/>
      <c r="AW115" s="249"/>
      <c r="AX115" s="249"/>
      <c r="AY115" s="249"/>
      <c r="AZ115" s="251"/>
      <c r="BA115" s="251"/>
      <c r="BB115" s="251"/>
      <c r="BC115" s="251"/>
      <c r="BD115" s="251"/>
      <c r="BE115" s="251"/>
      <c r="BI115" s="222"/>
      <c r="BJ115" s="222"/>
      <c r="BK115" s="222"/>
      <c r="BL115" s="222"/>
      <c r="BM115" s="222"/>
      <c r="BN115" s="222"/>
      <c r="BO115" s="222"/>
      <c r="BP115" s="222"/>
      <c r="BQ115" s="222"/>
      <c r="BR115" s="222"/>
      <c r="BS115" s="222"/>
      <c r="BT115" s="222"/>
      <c r="BU115" s="222"/>
      <c r="BV115" s="222"/>
      <c r="BW115" s="222"/>
      <c r="BX115" s="222"/>
      <c r="BY115" s="222"/>
      <c r="BZ115" s="222"/>
    </row>
    <row r="116" spans="1:78" s="224" customFormat="1" ht="15.75">
      <c r="A116" s="232"/>
      <c r="B116" s="232"/>
      <c r="C116" s="232"/>
      <c r="D116" s="232"/>
      <c r="E116" s="232"/>
      <c r="F116" s="232"/>
      <c r="G116" s="233"/>
      <c r="H116" s="252"/>
      <c r="I116" s="376"/>
      <c r="J116" s="391"/>
      <c r="K116" s="391"/>
      <c r="L116" s="391"/>
      <c r="M116" s="391"/>
      <c r="N116" s="376"/>
      <c r="O116" s="255"/>
      <c r="P116" s="378"/>
      <c r="Q116" s="257"/>
      <c r="R116" s="257"/>
      <c r="S116" s="257"/>
      <c r="T116" s="257"/>
      <c r="U116" s="257"/>
      <c r="V116" s="257"/>
      <c r="W116" s="379"/>
      <c r="X116" s="379"/>
      <c r="Y116" s="379"/>
      <c r="Z116" s="379"/>
      <c r="AA116" s="409"/>
      <c r="AB116" s="262" t="s">
        <v>283</v>
      </c>
      <c r="AC116" s="263"/>
      <c r="AD116" s="263"/>
      <c r="AE116" s="263"/>
      <c r="AF116" s="263"/>
      <c r="AG116" s="263"/>
      <c r="AH116" s="263"/>
      <c r="AI116" s="263"/>
      <c r="AJ116" s="263"/>
      <c r="AK116" s="263"/>
      <c r="AL116" s="263"/>
      <c r="AM116" s="263"/>
      <c r="AN116" s="263"/>
      <c r="AO116" s="263"/>
      <c r="AP116" s="263"/>
      <c r="AQ116" s="264">
        <f t="shared" si="34"/>
        <v>0</v>
      </c>
      <c r="AR116" s="265">
        <f t="shared" si="34"/>
        <v>0</v>
      </c>
      <c r="AS116" s="249">
        <f t="shared" si="23"/>
        <v>0</v>
      </c>
      <c r="AT116" s="249">
        <f t="shared" si="23"/>
        <v>0</v>
      </c>
      <c r="AU116" s="249">
        <f t="shared" si="24"/>
        <v>0</v>
      </c>
      <c r="AV116" s="250"/>
      <c r="AW116" s="249"/>
      <c r="AX116" s="249"/>
      <c r="AY116" s="249"/>
      <c r="AZ116" s="251"/>
      <c r="BA116" s="251"/>
      <c r="BB116" s="251"/>
      <c r="BC116" s="251"/>
      <c r="BD116" s="251"/>
      <c r="BE116" s="251"/>
      <c r="BI116" s="222"/>
      <c r="BJ116" s="222"/>
      <c r="BK116" s="222"/>
      <c r="BL116" s="222"/>
      <c r="BM116" s="222"/>
      <c r="BN116" s="222"/>
      <c r="BO116" s="222"/>
      <c r="BP116" s="222"/>
      <c r="BQ116" s="222"/>
      <c r="BR116" s="222"/>
      <c r="BS116" s="222"/>
      <c r="BT116" s="222"/>
      <c r="BU116" s="222"/>
      <c r="BV116" s="222"/>
      <c r="BW116" s="222"/>
      <c r="BX116" s="222"/>
      <c r="BY116" s="222"/>
      <c r="BZ116" s="222"/>
    </row>
    <row r="117" spans="1:78" s="224" customFormat="1" ht="15.75">
      <c r="A117" s="232"/>
      <c r="B117" s="232"/>
      <c r="C117" s="232"/>
      <c r="D117" s="232"/>
      <c r="E117" s="232"/>
      <c r="F117" s="232"/>
      <c r="G117" s="233"/>
      <c r="H117" s="252"/>
      <c r="I117" s="376"/>
      <c r="J117" s="391"/>
      <c r="K117" s="391"/>
      <c r="L117" s="391"/>
      <c r="M117" s="391"/>
      <c r="N117" s="376"/>
      <c r="O117" s="255"/>
      <c r="P117" s="378"/>
      <c r="Q117" s="257"/>
      <c r="R117" s="257"/>
      <c r="S117" s="257"/>
      <c r="T117" s="257"/>
      <c r="U117" s="257"/>
      <c r="V117" s="257"/>
      <c r="W117" s="379"/>
      <c r="X117" s="379"/>
      <c r="Y117" s="379"/>
      <c r="Z117" s="379"/>
      <c r="AA117" s="409"/>
      <c r="AB117" s="262" t="s">
        <v>284</v>
      </c>
      <c r="AC117" s="263"/>
      <c r="AD117" s="263"/>
      <c r="AE117" s="263"/>
      <c r="AF117" s="263"/>
      <c r="AG117" s="263"/>
      <c r="AH117" s="263"/>
      <c r="AI117" s="263"/>
      <c r="AJ117" s="263"/>
      <c r="AK117" s="263"/>
      <c r="AL117" s="263"/>
      <c r="AM117" s="263"/>
      <c r="AN117" s="263"/>
      <c r="AO117" s="263"/>
      <c r="AP117" s="263"/>
      <c r="AQ117" s="264">
        <f t="shared" si="34"/>
        <v>0</v>
      </c>
      <c r="AR117" s="265">
        <f t="shared" si="34"/>
        <v>0</v>
      </c>
      <c r="AS117" s="249">
        <f t="shared" si="23"/>
        <v>0</v>
      </c>
      <c r="AT117" s="249">
        <f t="shared" si="23"/>
        <v>0</v>
      </c>
      <c r="AU117" s="249">
        <f t="shared" si="24"/>
        <v>0</v>
      </c>
      <c r="AV117" s="250"/>
      <c r="AW117" s="249"/>
      <c r="AX117" s="249"/>
      <c r="AY117" s="249"/>
      <c r="AZ117" s="251"/>
      <c r="BA117" s="251"/>
      <c r="BB117" s="251"/>
      <c r="BC117" s="251"/>
      <c r="BD117" s="251"/>
      <c r="BE117" s="251"/>
      <c r="BI117" s="222"/>
      <c r="BJ117" s="222"/>
      <c r="BK117" s="222"/>
      <c r="BL117" s="222"/>
      <c r="BM117" s="222"/>
      <c r="BN117" s="222"/>
      <c r="BO117" s="222"/>
      <c r="BP117" s="222"/>
      <c r="BQ117" s="222"/>
      <c r="BR117" s="222"/>
      <c r="BS117" s="222"/>
      <c r="BT117" s="222"/>
      <c r="BU117" s="222"/>
      <c r="BV117" s="222"/>
      <c r="BW117" s="222"/>
      <c r="BX117" s="222"/>
      <c r="BY117" s="222"/>
      <c r="BZ117" s="222"/>
    </row>
    <row r="118" spans="1:78" s="224" customFormat="1" ht="15.75">
      <c r="A118" s="232"/>
      <c r="B118" s="232"/>
      <c r="C118" s="232"/>
      <c r="D118" s="232"/>
      <c r="E118" s="232"/>
      <c r="F118" s="232"/>
      <c r="G118" s="233"/>
      <c r="H118" s="252"/>
      <c r="I118" s="376"/>
      <c r="J118" s="391"/>
      <c r="K118" s="391"/>
      <c r="L118" s="391"/>
      <c r="M118" s="391"/>
      <c r="N118" s="376"/>
      <c r="O118" s="255"/>
      <c r="P118" s="378"/>
      <c r="Q118" s="257"/>
      <c r="R118" s="257"/>
      <c r="S118" s="257"/>
      <c r="T118" s="257"/>
      <c r="U118" s="257"/>
      <c r="V118" s="257"/>
      <c r="W118" s="379"/>
      <c r="X118" s="379"/>
      <c r="Y118" s="379"/>
      <c r="Z118" s="379"/>
      <c r="AA118" s="409"/>
      <c r="AB118" s="266" t="s">
        <v>285</v>
      </c>
      <c r="AC118" s="263"/>
      <c r="AD118" s="263"/>
      <c r="AE118" s="263"/>
      <c r="AF118" s="263"/>
      <c r="AG118" s="263"/>
      <c r="AH118" s="263"/>
      <c r="AI118" s="263"/>
      <c r="AJ118" s="263"/>
      <c r="AK118" s="263"/>
      <c r="AL118" s="263"/>
      <c r="AM118" s="263"/>
      <c r="AN118" s="263"/>
      <c r="AO118" s="263"/>
      <c r="AP118" s="263"/>
      <c r="AQ118" s="264">
        <f t="shared" si="34"/>
        <v>0</v>
      </c>
      <c r="AR118" s="265">
        <f t="shared" si="34"/>
        <v>0</v>
      </c>
      <c r="AS118" s="249">
        <f t="shared" si="23"/>
        <v>0</v>
      </c>
      <c r="AT118" s="249">
        <f t="shared" si="23"/>
        <v>0</v>
      </c>
      <c r="AU118" s="249">
        <f t="shared" si="24"/>
        <v>0</v>
      </c>
      <c r="AV118" s="250"/>
      <c r="AW118" s="249"/>
      <c r="AX118" s="249"/>
      <c r="AY118" s="249"/>
      <c r="AZ118" s="251"/>
      <c r="BA118" s="251"/>
      <c r="BB118" s="251"/>
      <c r="BC118" s="251"/>
      <c r="BD118" s="251"/>
      <c r="BE118" s="251"/>
      <c r="BI118" s="222"/>
      <c r="BJ118" s="222"/>
      <c r="BK118" s="222"/>
      <c r="BL118" s="222"/>
      <c r="BM118" s="222"/>
      <c r="BN118" s="222"/>
      <c r="BO118" s="222"/>
      <c r="BP118" s="222"/>
      <c r="BQ118" s="222"/>
      <c r="BR118" s="222"/>
      <c r="BS118" s="222"/>
      <c r="BT118" s="222"/>
      <c r="BU118" s="222"/>
      <c r="BV118" s="222"/>
      <c r="BW118" s="222"/>
      <c r="BX118" s="222"/>
      <c r="BY118" s="222"/>
      <c r="BZ118" s="222"/>
    </row>
    <row r="119" spans="1:78" s="224" customFormat="1" ht="15.75">
      <c r="A119" s="232"/>
      <c r="B119" s="232"/>
      <c r="C119" s="232"/>
      <c r="D119" s="232"/>
      <c r="E119" s="232"/>
      <c r="F119" s="232"/>
      <c r="G119" s="233"/>
      <c r="H119" s="252"/>
      <c r="I119" s="376"/>
      <c r="J119" s="391"/>
      <c r="K119" s="391"/>
      <c r="L119" s="391"/>
      <c r="M119" s="391"/>
      <c r="N119" s="376"/>
      <c r="O119" s="255"/>
      <c r="P119" s="378"/>
      <c r="Q119" s="257"/>
      <c r="R119" s="257"/>
      <c r="S119" s="257"/>
      <c r="T119" s="257"/>
      <c r="U119" s="257"/>
      <c r="V119" s="257"/>
      <c r="W119" s="379"/>
      <c r="X119" s="379"/>
      <c r="Y119" s="379"/>
      <c r="Z119" s="379"/>
      <c r="AA119" s="409"/>
      <c r="AB119" s="267" t="s">
        <v>286</v>
      </c>
      <c r="AC119" s="268">
        <f aca="true" t="shared" si="35" ref="AC119:AR119">SUM(AC113:AC118)</f>
        <v>0</v>
      </c>
      <c r="AD119" s="268">
        <f t="shared" si="35"/>
        <v>0</v>
      </c>
      <c r="AE119" s="268">
        <f t="shared" si="35"/>
        <v>0</v>
      </c>
      <c r="AF119" s="268">
        <f t="shared" si="35"/>
        <v>0</v>
      </c>
      <c r="AG119" s="268">
        <f t="shared" si="35"/>
        <v>0</v>
      </c>
      <c r="AH119" s="268">
        <f t="shared" si="35"/>
        <v>0</v>
      </c>
      <c r="AI119" s="268">
        <f t="shared" si="35"/>
        <v>0</v>
      </c>
      <c r="AJ119" s="268">
        <f t="shared" si="35"/>
        <v>0</v>
      </c>
      <c r="AK119" s="268">
        <f t="shared" si="35"/>
        <v>0</v>
      </c>
      <c r="AL119" s="268">
        <f t="shared" si="35"/>
        <v>0</v>
      </c>
      <c r="AM119" s="268">
        <f t="shared" si="35"/>
        <v>0</v>
      </c>
      <c r="AN119" s="268">
        <f t="shared" si="35"/>
        <v>0</v>
      </c>
      <c r="AO119" s="268">
        <f t="shared" si="35"/>
        <v>0</v>
      </c>
      <c r="AP119" s="268">
        <f t="shared" si="35"/>
        <v>0</v>
      </c>
      <c r="AQ119" s="268">
        <f t="shared" si="35"/>
        <v>0</v>
      </c>
      <c r="AR119" s="269">
        <f t="shared" si="35"/>
        <v>0</v>
      </c>
      <c r="AS119" s="249">
        <f t="shared" si="23"/>
        <v>0</v>
      </c>
      <c r="AT119" s="249">
        <f t="shared" si="23"/>
        <v>0</v>
      </c>
      <c r="AU119" s="249">
        <f t="shared" si="24"/>
        <v>0</v>
      </c>
      <c r="AV119" s="250"/>
      <c r="AW119" s="249"/>
      <c r="AX119" s="249"/>
      <c r="AY119" s="249"/>
      <c r="AZ119" s="251"/>
      <c r="BA119" s="251"/>
      <c r="BB119" s="251"/>
      <c r="BC119" s="251"/>
      <c r="BD119" s="251"/>
      <c r="BE119" s="251"/>
      <c r="BI119" s="222"/>
      <c r="BJ119" s="222"/>
      <c r="BK119" s="222"/>
      <c r="BL119" s="222"/>
      <c r="BM119" s="222"/>
      <c r="BN119" s="222"/>
      <c r="BO119" s="222"/>
      <c r="BP119" s="222"/>
      <c r="BQ119" s="222"/>
      <c r="BR119" s="222"/>
      <c r="BS119" s="222"/>
      <c r="BT119" s="222"/>
      <c r="BU119" s="222"/>
      <c r="BV119" s="222"/>
      <c r="BW119" s="222"/>
      <c r="BX119" s="222"/>
      <c r="BY119" s="222"/>
      <c r="BZ119" s="222"/>
    </row>
    <row r="120" spans="1:78" s="224" customFormat="1" ht="15.75">
      <c r="A120" s="232"/>
      <c r="B120" s="232"/>
      <c r="C120" s="232"/>
      <c r="D120" s="232"/>
      <c r="E120" s="232"/>
      <c r="F120" s="232"/>
      <c r="G120" s="233"/>
      <c r="H120" s="252"/>
      <c r="I120" s="376"/>
      <c r="J120" s="391"/>
      <c r="K120" s="391"/>
      <c r="L120" s="391"/>
      <c r="M120" s="396">
        <v>0</v>
      </c>
      <c r="N120" s="376"/>
      <c r="O120" s="255"/>
      <c r="P120" s="378"/>
      <c r="Q120" s="257"/>
      <c r="R120" s="257"/>
      <c r="S120" s="257"/>
      <c r="T120" s="257"/>
      <c r="U120" s="257"/>
      <c r="V120" s="257"/>
      <c r="W120" s="379"/>
      <c r="X120" s="379"/>
      <c r="Y120" s="379"/>
      <c r="Z120" s="379"/>
      <c r="AA120" s="409"/>
      <c r="AB120" s="262" t="s">
        <v>287</v>
      </c>
      <c r="AC120" s="263"/>
      <c r="AD120" s="263"/>
      <c r="AE120" s="263"/>
      <c r="AF120" s="263"/>
      <c r="AG120" s="263"/>
      <c r="AH120" s="263"/>
      <c r="AI120" s="263"/>
      <c r="AJ120" s="263"/>
      <c r="AK120" s="263"/>
      <c r="AL120" s="263"/>
      <c r="AM120" s="263"/>
      <c r="AN120" s="263"/>
      <c r="AO120" s="263"/>
      <c r="AP120" s="263"/>
      <c r="AQ120" s="264">
        <f>+AC120+AE120+AG120+AI120+AK120+AM120+AO120</f>
        <v>0</v>
      </c>
      <c r="AR120" s="265">
        <f aca="true" t="shared" si="36" ref="AR120:AR126">+AD120+AF120+AH120+AJ120+AL120+AN120+AP120</f>
        <v>0</v>
      </c>
      <c r="AS120" s="249">
        <f t="shared" si="23"/>
        <v>0</v>
      </c>
      <c r="AT120" s="249">
        <f t="shared" si="23"/>
        <v>0</v>
      </c>
      <c r="AU120" s="249">
        <f t="shared" si="24"/>
        <v>0</v>
      </c>
      <c r="AV120" s="250"/>
      <c r="AW120" s="249"/>
      <c r="AX120" s="249"/>
      <c r="AY120" s="249"/>
      <c r="AZ120" s="251"/>
      <c r="BA120" s="251"/>
      <c r="BB120" s="251"/>
      <c r="BC120" s="251"/>
      <c r="BD120" s="251"/>
      <c r="BE120" s="251"/>
      <c r="BI120" s="222"/>
      <c r="BJ120" s="222"/>
      <c r="BK120" s="222"/>
      <c r="BL120" s="222"/>
      <c r="BM120" s="222"/>
      <c r="BN120" s="222"/>
      <c r="BO120" s="222"/>
      <c r="BP120" s="222"/>
      <c r="BQ120" s="222"/>
      <c r="BR120" s="222"/>
      <c r="BS120" s="222"/>
      <c r="BT120" s="222"/>
      <c r="BU120" s="222"/>
      <c r="BV120" s="222"/>
      <c r="BW120" s="222"/>
      <c r="BX120" s="222"/>
      <c r="BY120" s="222"/>
      <c r="BZ120" s="222"/>
    </row>
    <row r="121" spans="1:78" s="224" customFormat="1" ht="15.75">
      <c r="A121" s="232"/>
      <c r="B121" s="232"/>
      <c r="C121" s="232"/>
      <c r="D121" s="232"/>
      <c r="E121" s="232"/>
      <c r="F121" s="232"/>
      <c r="G121" s="233"/>
      <c r="H121" s="252"/>
      <c r="I121" s="376"/>
      <c r="J121" s="391"/>
      <c r="K121" s="391"/>
      <c r="L121" s="391"/>
      <c r="M121" s="391"/>
      <c r="N121" s="376"/>
      <c r="O121" s="255"/>
      <c r="P121" s="378"/>
      <c r="Q121" s="257"/>
      <c r="R121" s="257"/>
      <c r="S121" s="257"/>
      <c r="T121" s="257"/>
      <c r="U121" s="257"/>
      <c r="V121" s="257"/>
      <c r="W121" s="379"/>
      <c r="X121" s="379"/>
      <c r="Y121" s="379"/>
      <c r="Z121" s="379"/>
      <c r="AA121" s="409"/>
      <c r="AB121" s="262" t="s">
        <v>288</v>
      </c>
      <c r="AC121" s="263"/>
      <c r="AD121" s="263"/>
      <c r="AE121" s="263"/>
      <c r="AF121" s="263"/>
      <c r="AG121" s="263"/>
      <c r="AH121" s="263"/>
      <c r="AI121" s="263"/>
      <c r="AJ121" s="263"/>
      <c r="AK121" s="263"/>
      <c r="AL121" s="263"/>
      <c r="AM121" s="263"/>
      <c r="AN121" s="263"/>
      <c r="AO121" s="263"/>
      <c r="AP121" s="263"/>
      <c r="AQ121" s="264">
        <f aca="true" t="shared" si="37" ref="AQ121:AQ126">+AC121+AE121+AG121+AI121+AK121+AM121+AO121</f>
        <v>0</v>
      </c>
      <c r="AR121" s="265">
        <f t="shared" si="36"/>
        <v>0</v>
      </c>
      <c r="AS121" s="249">
        <f t="shared" si="23"/>
        <v>0</v>
      </c>
      <c r="AT121" s="249">
        <f t="shared" si="23"/>
        <v>0</v>
      </c>
      <c r="AU121" s="249">
        <f t="shared" si="24"/>
        <v>0</v>
      </c>
      <c r="AV121" s="250"/>
      <c r="AW121" s="249"/>
      <c r="AX121" s="249"/>
      <c r="AY121" s="249"/>
      <c r="AZ121" s="251"/>
      <c r="BA121" s="251"/>
      <c r="BB121" s="251"/>
      <c r="BC121" s="251"/>
      <c r="BD121" s="251"/>
      <c r="BE121" s="251"/>
      <c r="BI121" s="222"/>
      <c r="BJ121" s="222"/>
      <c r="BK121" s="222"/>
      <c r="BL121" s="222"/>
      <c r="BM121" s="222"/>
      <c r="BN121" s="222"/>
      <c r="BO121" s="222"/>
      <c r="BP121" s="222"/>
      <c r="BQ121" s="222"/>
      <c r="BR121" s="222"/>
      <c r="BS121" s="222"/>
      <c r="BT121" s="222"/>
      <c r="BU121" s="222"/>
      <c r="BV121" s="222"/>
      <c r="BW121" s="222"/>
      <c r="BX121" s="222"/>
      <c r="BY121" s="222"/>
      <c r="BZ121" s="222"/>
    </row>
    <row r="122" spans="1:78" s="224" customFormat="1" ht="15.75">
      <c r="A122" s="232"/>
      <c r="B122" s="232"/>
      <c r="C122" s="232"/>
      <c r="D122" s="232"/>
      <c r="E122" s="232"/>
      <c r="F122" s="232"/>
      <c r="G122" s="233"/>
      <c r="H122" s="252"/>
      <c r="I122" s="376"/>
      <c r="J122" s="391"/>
      <c r="K122" s="391"/>
      <c r="L122" s="391"/>
      <c r="M122" s="391"/>
      <c r="N122" s="376"/>
      <c r="O122" s="255"/>
      <c r="P122" s="378"/>
      <c r="Q122" s="257"/>
      <c r="R122" s="257"/>
      <c r="S122" s="257"/>
      <c r="T122" s="257"/>
      <c r="U122" s="257"/>
      <c r="V122" s="257"/>
      <c r="W122" s="379"/>
      <c r="X122" s="379"/>
      <c r="Y122" s="379"/>
      <c r="Z122" s="379"/>
      <c r="AA122" s="409"/>
      <c r="AB122" s="266" t="s">
        <v>289</v>
      </c>
      <c r="AC122" s="263"/>
      <c r="AD122" s="263"/>
      <c r="AE122" s="263"/>
      <c r="AF122" s="263"/>
      <c r="AG122" s="263"/>
      <c r="AH122" s="263"/>
      <c r="AI122" s="263"/>
      <c r="AJ122" s="263"/>
      <c r="AK122" s="263"/>
      <c r="AL122" s="263"/>
      <c r="AM122" s="263"/>
      <c r="AN122" s="263"/>
      <c r="AO122" s="263"/>
      <c r="AP122" s="263"/>
      <c r="AQ122" s="264">
        <f t="shared" si="37"/>
        <v>0</v>
      </c>
      <c r="AR122" s="265">
        <f t="shared" si="36"/>
        <v>0</v>
      </c>
      <c r="AS122" s="249">
        <f t="shared" si="23"/>
        <v>0</v>
      </c>
      <c r="AT122" s="249">
        <f t="shared" si="23"/>
        <v>0</v>
      </c>
      <c r="AU122" s="249">
        <f t="shared" si="24"/>
        <v>0</v>
      </c>
      <c r="AV122" s="250"/>
      <c r="AW122" s="249"/>
      <c r="AX122" s="249"/>
      <c r="AY122" s="249"/>
      <c r="AZ122" s="251"/>
      <c r="BA122" s="251"/>
      <c r="BB122" s="251"/>
      <c r="BC122" s="251"/>
      <c r="BD122" s="251"/>
      <c r="BE122" s="251"/>
      <c r="BI122" s="222"/>
      <c r="BJ122" s="222"/>
      <c r="BK122" s="222"/>
      <c r="BL122" s="222"/>
      <c r="BM122" s="222"/>
      <c r="BN122" s="222"/>
      <c r="BO122" s="222"/>
      <c r="BP122" s="222"/>
      <c r="BQ122" s="222"/>
      <c r="BR122" s="222"/>
      <c r="BS122" s="222"/>
      <c r="BT122" s="222"/>
      <c r="BU122" s="222"/>
      <c r="BV122" s="222"/>
      <c r="BW122" s="222"/>
      <c r="BX122" s="222"/>
      <c r="BY122" s="222"/>
      <c r="BZ122" s="222"/>
    </row>
    <row r="123" spans="1:78" s="224" customFormat="1" ht="15.75">
      <c r="A123" s="232"/>
      <c r="B123" s="232"/>
      <c r="C123" s="232"/>
      <c r="D123" s="232"/>
      <c r="E123" s="232"/>
      <c r="F123" s="232"/>
      <c r="G123" s="233"/>
      <c r="H123" s="252"/>
      <c r="I123" s="376"/>
      <c r="J123" s="391"/>
      <c r="K123" s="391"/>
      <c r="L123" s="391"/>
      <c r="M123" s="391"/>
      <c r="N123" s="376"/>
      <c r="O123" s="255"/>
      <c r="P123" s="378"/>
      <c r="Q123" s="257"/>
      <c r="R123" s="257"/>
      <c r="S123" s="257"/>
      <c r="T123" s="257"/>
      <c r="U123" s="257"/>
      <c r="V123" s="257"/>
      <c r="W123" s="379"/>
      <c r="X123" s="379"/>
      <c r="Y123" s="379"/>
      <c r="Z123" s="379"/>
      <c r="AA123" s="409"/>
      <c r="AB123" s="266" t="s">
        <v>290</v>
      </c>
      <c r="AC123" s="263"/>
      <c r="AD123" s="263"/>
      <c r="AE123" s="263"/>
      <c r="AF123" s="263"/>
      <c r="AG123" s="263"/>
      <c r="AH123" s="263"/>
      <c r="AI123" s="263"/>
      <c r="AJ123" s="263"/>
      <c r="AK123" s="263"/>
      <c r="AL123" s="263"/>
      <c r="AM123" s="263"/>
      <c r="AN123" s="263"/>
      <c r="AO123" s="263"/>
      <c r="AP123" s="263"/>
      <c r="AQ123" s="264">
        <f t="shared" si="37"/>
        <v>0</v>
      </c>
      <c r="AR123" s="265">
        <f t="shared" si="36"/>
        <v>0</v>
      </c>
      <c r="AS123" s="249">
        <f t="shared" si="23"/>
        <v>0</v>
      </c>
      <c r="AT123" s="249">
        <f t="shared" si="23"/>
        <v>0</v>
      </c>
      <c r="AU123" s="249">
        <f t="shared" si="24"/>
        <v>0</v>
      </c>
      <c r="AV123" s="250"/>
      <c r="AW123" s="249"/>
      <c r="AX123" s="249"/>
      <c r="AY123" s="249"/>
      <c r="AZ123" s="251"/>
      <c r="BA123" s="251"/>
      <c r="BB123" s="251"/>
      <c r="BC123" s="251"/>
      <c r="BD123" s="251"/>
      <c r="BE123" s="251"/>
      <c r="BI123" s="222"/>
      <c r="BJ123" s="222"/>
      <c r="BK123" s="222"/>
      <c r="BL123" s="222"/>
      <c r="BM123" s="222"/>
      <c r="BN123" s="222"/>
      <c r="BO123" s="222"/>
      <c r="BP123" s="222"/>
      <c r="BQ123" s="222"/>
      <c r="BR123" s="222"/>
      <c r="BS123" s="222"/>
      <c r="BT123" s="222"/>
      <c r="BU123" s="222"/>
      <c r="BV123" s="222"/>
      <c r="BW123" s="222"/>
      <c r="BX123" s="222"/>
      <c r="BY123" s="222"/>
      <c r="BZ123" s="222"/>
    </row>
    <row r="124" spans="1:78" s="224" customFormat="1" ht="15.75">
      <c r="A124" s="232"/>
      <c r="B124" s="232"/>
      <c r="C124" s="232"/>
      <c r="D124" s="232"/>
      <c r="E124" s="232"/>
      <c r="F124" s="232"/>
      <c r="G124" s="233"/>
      <c r="H124" s="252"/>
      <c r="I124" s="376"/>
      <c r="J124" s="391"/>
      <c r="K124" s="391"/>
      <c r="L124" s="391"/>
      <c r="M124" s="391"/>
      <c r="N124" s="376"/>
      <c r="O124" s="255"/>
      <c r="P124" s="378"/>
      <c r="Q124" s="257"/>
      <c r="R124" s="257"/>
      <c r="S124" s="257"/>
      <c r="T124" s="257"/>
      <c r="U124" s="257"/>
      <c r="V124" s="257"/>
      <c r="W124" s="379"/>
      <c r="X124" s="379"/>
      <c r="Y124" s="379"/>
      <c r="Z124" s="379"/>
      <c r="AA124" s="409"/>
      <c r="AB124" s="266" t="s">
        <v>291</v>
      </c>
      <c r="AC124" s="263"/>
      <c r="AD124" s="263"/>
      <c r="AE124" s="263"/>
      <c r="AF124" s="263"/>
      <c r="AG124" s="263"/>
      <c r="AH124" s="263"/>
      <c r="AI124" s="263"/>
      <c r="AJ124" s="263"/>
      <c r="AK124" s="263"/>
      <c r="AL124" s="263"/>
      <c r="AM124" s="263"/>
      <c r="AN124" s="263"/>
      <c r="AO124" s="263"/>
      <c r="AP124" s="263"/>
      <c r="AQ124" s="264">
        <f t="shared" si="37"/>
        <v>0</v>
      </c>
      <c r="AR124" s="265">
        <f t="shared" si="36"/>
        <v>0</v>
      </c>
      <c r="AS124" s="249">
        <f t="shared" si="23"/>
        <v>0</v>
      </c>
      <c r="AT124" s="249">
        <f t="shared" si="23"/>
        <v>0</v>
      </c>
      <c r="AU124" s="249">
        <f t="shared" si="24"/>
        <v>0</v>
      </c>
      <c r="AV124" s="250"/>
      <c r="AW124" s="249"/>
      <c r="AX124" s="249"/>
      <c r="AY124" s="249"/>
      <c r="AZ124" s="251"/>
      <c r="BA124" s="251"/>
      <c r="BB124" s="251"/>
      <c r="BC124" s="251"/>
      <c r="BD124" s="251"/>
      <c r="BE124" s="251"/>
      <c r="BI124" s="222"/>
      <c r="BJ124" s="222"/>
      <c r="BK124" s="222"/>
      <c r="BL124" s="222"/>
      <c r="BM124" s="222"/>
      <c r="BN124" s="222"/>
      <c r="BO124" s="222"/>
      <c r="BP124" s="222"/>
      <c r="BQ124" s="222"/>
      <c r="BR124" s="222"/>
      <c r="BS124" s="222"/>
      <c r="BT124" s="222"/>
      <c r="BU124" s="222"/>
      <c r="BV124" s="222"/>
      <c r="BW124" s="222"/>
      <c r="BX124" s="222"/>
      <c r="BY124" s="222"/>
      <c r="BZ124" s="222"/>
    </row>
    <row r="125" spans="1:78" s="224" customFormat="1" ht="15.75">
      <c r="A125" s="232"/>
      <c r="B125" s="232"/>
      <c r="C125" s="232"/>
      <c r="D125" s="232"/>
      <c r="E125" s="232"/>
      <c r="F125" s="232"/>
      <c r="G125" s="233"/>
      <c r="H125" s="252"/>
      <c r="I125" s="376"/>
      <c r="J125" s="391"/>
      <c r="K125" s="391"/>
      <c r="L125" s="391"/>
      <c r="M125" s="391"/>
      <c r="N125" s="376"/>
      <c r="O125" s="255"/>
      <c r="P125" s="378"/>
      <c r="Q125" s="257"/>
      <c r="R125" s="257"/>
      <c r="S125" s="257"/>
      <c r="T125" s="257"/>
      <c r="U125" s="257"/>
      <c r="V125" s="257"/>
      <c r="W125" s="379"/>
      <c r="X125" s="379"/>
      <c r="Y125" s="379"/>
      <c r="Z125" s="379"/>
      <c r="AA125" s="409"/>
      <c r="AB125" s="266" t="s">
        <v>292</v>
      </c>
      <c r="AC125" s="263"/>
      <c r="AD125" s="263"/>
      <c r="AE125" s="263"/>
      <c r="AF125" s="263"/>
      <c r="AG125" s="263"/>
      <c r="AH125" s="263"/>
      <c r="AI125" s="263"/>
      <c r="AJ125" s="263"/>
      <c r="AK125" s="263"/>
      <c r="AL125" s="263"/>
      <c r="AM125" s="263"/>
      <c r="AN125" s="263"/>
      <c r="AO125" s="263"/>
      <c r="AP125" s="263"/>
      <c r="AQ125" s="264">
        <f t="shared" si="37"/>
        <v>0</v>
      </c>
      <c r="AR125" s="265">
        <f t="shared" si="36"/>
        <v>0</v>
      </c>
      <c r="AS125" s="249">
        <f t="shared" si="23"/>
        <v>0</v>
      </c>
      <c r="AT125" s="249">
        <f t="shared" si="23"/>
        <v>0</v>
      </c>
      <c r="AU125" s="249">
        <f t="shared" si="24"/>
        <v>0</v>
      </c>
      <c r="AV125" s="250"/>
      <c r="AW125" s="249"/>
      <c r="AX125" s="249"/>
      <c r="AY125" s="249"/>
      <c r="AZ125" s="251"/>
      <c r="BA125" s="251"/>
      <c r="BB125" s="251"/>
      <c r="BC125" s="251"/>
      <c r="BD125" s="251"/>
      <c r="BE125" s="251"/>
      <c r="BI125" s="222"/>
      <c r="BJ125" s="222"/>
      <c r="BK125" s="222"/>
      <c r="BL125" s="222"/>
      <c r="BM125" s="222"/>
      <c r="BN125" s="222"/>
      <c r="BO125" s="222"/>
      <c r="BP125" s="222"/>
      <c r="BQ125" s="222"/>
      <c r="BR125" s="222"/>
      <c r="BS125" s="222"/>
      <c r="BT125" s="222"/>
      <c r="BU125" s="222"/>
      <c r="BV125" s="222"/>
      <c r="BW125" s="222"/>
      <c r="BX125" s="222"/>
      <c r="BY125" s="222"/>
      <c r="BZ125" s="222"/>
    </row>
    <row r="126" spans="1:78" s="224" customFormat="1" ht="15.75">
      <c r="A126" s="232"/>
      <c r="B126" s="232"/>
      <c r="C126" s="232"/>
      <c r="D126" s="232"/>
      <c r="E126" s="232"/>
      <c r="F126" s="232"/>
      <c r="G126" s="233"/>
      <c r="H126" s="252"/>
      <c r="I126" s="376"/>
      <c r="J126" s="391"/>
      <c r="K126" s="391"/>
      <c r="L126" s="391"/>
      <c r="M126" s="391"/>
      <c r="N126" s="376"/>
      <c r="O126" s="255"/>
      <c r="P126" s="378"/>
      <c r="Q126" s="257"/>
      <c r="R126" s="257"/>
      <c r="S126" s="257"/>
      <c r="T126" s="257"/>
      <c r="U126" s="257"/>
      <c r="V126" s="257"/>
      <c r="W126" s="379"/>
      <c r="X126" s="379"/>
      <c r="Y126" s="379"/>
      <c r="Z126" s="379"/>
      <c r="AA126" s="409"/>
      <c r="AB126" s="266" t="s">
        <v>293</v>
      </c>
      <c r="AC126" s="263"/>
      <c r="AD126" s="263"/>
      <c r="AE126" s="263"/>
      <c r="AF126" s="263"/>
      <c r="AG126" s="263"/>
      <c r="AH126" s="263"/>
      <c r="AI126" s="263"/>
      <c r="AJ126" s="263"/>
      <c r="AK126" s="263"/>
      <c r="AL126" s="263"/>
      <c r="AM126" s="263"/>
      <c r="AN126" s="263"/>
      <c r="AO126" s="263"/>
      <c r="AP126" s="263"/>
      <c r="AQ126" s="264">
        <f t="shared" si="37"/>
        <v>0</v>
      </c>
      <c r="AR126" s="265">
        <f t="shared" si="36"/>
        <v>0</v>
      </c>
      <c r="AS126" s="249">
        <f t="shared" si="23"/>
        <v>0</v>
      </c>
      <c r="AT126" s="249">
        <f t="shared" si="23"/>
        <v>0</v>
      </c>
      <c r="AU126" s="249">
        <f t="shared" si="24"/>
        <v>0</v>
      </c>
      <c r="AV126" s="250"/>
      <c r="AW126" s="249"/>
      <c r="AX126" s="249"/>
      <c r="AY126" s="249"/>
      <c r="AZ126" s="251"/>
      <c r="BA126" s="251"/>
      <c r="BB126" s="251"/>
      <c r="BC126" s="251"/>
      <c r="BD126" s="251"/>
      <c r="BE126" s="251"/>
      <c r="BI126" s="222"/>
      <c r="BJ126" s="222"/>
      <c r="BK126" s="222"/>
      <c r="BL126" s="222"/>
      <c r="BM126" s="222"/>
      <c r="BN126" s="222"/>
      <c r="BO126" s="222"/>
      <c r="BP126" s="222"/>
      <c r="BQ126" s="222"/>
      <c r="BR126" s="222"/>
      <c r="BS126" s="222"/>
      <c r="BT126" s="222"/>
      <c r="BU126" s="222"/>
      <c r="BV126" s="222"/>
      <c r="BW126" s="222"/>
      <c r="BX126" s="222"/>
      <c r="BY126" s="222"/>
      <c r="BZ126" s="222"/>
    </row>
    <row r="127" spans="1:78" s="224" customFormat="1" ht="15.75">
      <c r="A127" s="232"/>
      <c r="B127" s="232"/>
      <c r="C127" s="232"/>
      <c r="D127" s="232"/>
      <c r="E127" s="232"/>
      <c r="F127" s="232"/>
      <c r="G127" s="233"/>
      <c r="H127" s="252"/>
      <c r="I127" s="376"/>
      <c r="J127" s="391"/>
      <c r="K127" s="391"/>
      <c r="L127" s="391"/>
      <c r="M127" s="391"/>
      <c r="N127" s="376"/>
      <c r="O127" s="255"/>
      <c r="P127" s="378"/>
      <c r="Q127" s="257"/>
      <c r="R127" s="257"/>
      <c r="S127" s="257"/>
      <c r="T127" s="257"/>
      <c r="U127" s="257"/>
      <c r="V127" s="257"/>
      <c r="W127" s="379"/>
      <c r="X127" s="379"/>
      <c r="Y127" s="379"/>
      <c r="Z127" s="379"/>
      <c r="AA127" s="409"/>
      <c r="AB127" s="267" t="s">
        <v>294</v>
      </c>
      <c r="AC127" s="268">
        <f aca="true" t="shared" si="38" ref="AC127:AR127">SUM(AC121:AC126)+IF(AC119=0,AC120,AC119)</f>
        <v>0</v>
      </c>
      <c r="AD127" s="268">
        <f t="shared" si="38"/>
        <v>0</v>
      </c>
      <c r="AE127" s="268">
        <f t="shared" si="38"/>
        <v>0</v>
      </c>
      <c r="AF127" s="268">
        <f t="shared" si="38"/>
        <v>0</v>
      </c>
      <c r="AG127" s="268">
        <f t="shared" si="38"/>
        <v>0</v>
      </c>
      <c r="AH127" s="268">
        <f t="shared" si="38"/>
        <v>0</v>
      </c>
      <c r="AI127" s="268">
        <f t="shared" si="38"/>
        <v>0</v>
      </c>
      <c r="AJ127" s="268">
        <f t="shared" si="38"/>
        <v>0</v>
      </c>
      <c r="AK127" s="268">
        <f t="shared" si="38"/>
        <v>0</v>
      </c>
      <c r="AL127" s="268">
        <f t="shared" si="38"/>
        <v>0</v>
      </c>
      <c r="AM127" s="268">
        <f t="shared" si="38"/>
        <v>0</v>
      </c>
      <c r="AN127" s="268">
        <f t="shared" si="38"/>
        <v>0</v>
      </c>
      <c r="AO127" s="268">
        <f t="shared" si="38"/>
        <v>0</v>
      </c>
      <c r="AP127" s="268">
        <f t="shared" si="38"/>
        <v>0</v>
      </c>
      <c r="AQ127" s="268">
        <f t="shared" si="38"/>
        <v>0</v>
      </c>
      <c r="AR127" s="269">
        <f t="shared" si="38"/>
        <v>0</v>
      </c>
      <c r="AS127" s="249">
        <f t="shared" si="23"/>
        <v>0</v>
      </c>
      <c r="AT127" s="249">
        <f t="shared" si="23"/>
        <v>0</v>
      </c>
      <c r="AU127" s="249">
        <f t="shared" si="24"/>
        <v>0</v>
      </c>
      <c r="AV127" s="250"/>
      <c r="AW127" s="249"/>
      <c r="AX127" s="249"/>
      <c r="AY127" s="249"/>
      <c r="AZ127" s="251"/>
      <c r="BA127" s="251"/>
      <c r="BB127" s="251"/>
      <c r="BC127" s="251"/>
      <c r="BD127" s="251"/>
      <c r="BE127" s="251"/>
      <c r="BI127" s="222"/>
      <c r="BJ127" s="222"/>
      <c r="BK127" s="222"/>
      <c r="BL127" s="222"/>
      <c r="BM127" s="222"/>
      <c r="BN127" s="222"/>
      <c r="BO127" s="222"/>
      <c r="BP127" s="222"/>
      <c r="BQ127" s="222"/>
      <c r="BR127" s="222"/>
      <c r="BS127" s="222"/>
      <c r="BT127" s="222"/>
      <c r="BU127" s="222"/>
      <c r="BV127" s="222"/>
      <c r="BW127" s="222"/>
      <c r="BX127" s="222"/>
      <c r="BY127" s="222"/>
      <c r="BZ127" s="222"/>
    </row>
    <row r="128" spans="1:78" s="224" customFormat="1" ht="16.5" thickBot="1">
      <c r="A128" s="232"/>
      <c r="B128" s="232"/>
      <c r="C128" s="232"/>
      <c r="D128" s="232"/>
      <c r="E128" s="232"/>
      <c r="F128" s="232"/>
      <c r="G128" s="233"/>
      <c r="H128" s="270"/>
      <c r="I128" s="380"/>
      <c r="J128" s="402"/>
      <c r="K128" s="402"/>
      <c r="L128" s="402"/>
      <c r="M128" s="402"/>
      <c r="N128" s="380"/>
      <c r="O128" s="273"/>
      <c r="P128" s="382"/>
      <c r="Q128" s="275"/>
      <c r="R128" s="275"/>
      <c r="S128" s="275"/>
      <c r="T128" s="275"/>
      <c r="U128" s="275"/>
      <c r="V128" s="275"/>
      <c r="W128" s="383"/>
      <c r="X128" s="383"/>
      <c r="Y128" s="383"/>
      <c r="Z128" s="383"/>
      <c r="AA128" s="410"/>
      <c r="AB128" s="280" t="s">
        <v>295</v>
      </c>
      <c r="AC128" s="281"/>
      <c r="AD128" s="281"/>
      <c r="AE128" s="281"/>
      <c r="AF128" s="281"/>
      <c r="AG128" s="281"/>
      <c r="AH128" s="281"/>
      <c r="AI128" s="281"/>
      <c r="AJ128" s="281"/>
      <c r="AK128" s="281"/>
      <c r="AL128" s="281"/>
      <c r="AM128" s="281"/>
      <c r="AN128" s="281"/>
      <c r="AO128" s="281"/>
      <c r="AP128" s="281"/>
      <c r="AQ128" s="282">
        <f aca="true" t="shared" si="39" ref="AQ128:AR134">+AC128+AE128+AG128+AI128+AK128+AM128+AO128</f>
        <v>0</v>
      </c>
      <c r="AR128" s="283">
        <f t="shared" si="39"/>
        <v>0</v>
      </c>
      <c r="AS128" s="249">
        <f t="shared" si="23"/>
        <v>0</v>
      </c>
      <c r="AT128" s="249">
        <f t="shared" si="23"/>
        <v>0</v>
      </c>
      <c r="AU128" s="249">
        <f t="shared" si="24"/>
        <v>0</v>
      </c>
      <c r="AV128" s="250"/>
      <c r="AW128" s="249"/>
      <c r="AX128" s="249"/>
      <c r="AY128" s="249"/>
      <c r="AZ128" s="251"/>
      <c r="BA128" s="251"/>
      <c r="BB128" s="251"/>
      <c r="BC128" s="251"/>
      <c r="BD128" s="251"/>
      <c r="BE128" s="251"/>
      <c r="BI128" s="222"/>
      <c r="BJ128" s="222"/>
      <c r="BK128" s="222"/>
      <c r="BL128" s="222"/>
      <c r="BM128" s="222"/>
      <c r="BN128" s="222"/>
      <c r="BO128" s="222"/>
      <c r="BP128" s="222"/>
      <c r="BQ128" s="222"/>
      <c r="BR128" s="222"/>
      <c r="BS128" s="222"/>
      <c r="BT128" s="222"/>
      <c r="BU128" s="222"/>
      <c r="BV128" s="222"/>
      <c r="BW128" s="222"/>
      <c r="BX128" s="222"/>
      <c r="BY128" s="222"/>
      <c r="BZ128" s="222"/>
    </row>
    <row r="129" spans="1:78" s="224" customFormat="1" ht="24" customHeight="1">
      <c r="A129" s="232"/>
      <c r="B129" s="232" t="s">
        <v>378</v>
      </c>
      <c r="C129" s="232" t="s">
        <v>271</v>
      </c>
      <c r="D129" s="232" t="s">
        <v>272</v>
      </c>
      <c r="E129" s="232" t="s">
        <v>225</v>
      </c>
      <c r="F129" s="232" t="s">
        <v>273</v>
      </c>
      <c r="G129" s="233">
        <v>9</v>
      </c>
      <c r="H129" s="234">
        <v>8</v>
      </c>
      <c r="I129" s="372" t="s">
        <v>45</v>
      </c>
      <c r="J129" s="386"/>
      <c r="K129" s="386"/>
      <c r="L129" s="386"/>
      <c r="M129" s="386"/>
      <c r="N129" s="372" t="s">
        <v>379</v>
      </c>
      <c r="O129" s="238">
        <v>0.5128</v>
      </c>
      <c r="P129" s="374">
        <f>(SUM('[3]Actividades'!L34:L36)*O129)/SUM('[3]Actividades'!K34:K36)</f>
        <v>0</v>
      </c>
      <c r="Q129" s="240">
        <f>SUMIF('Actividades inversión 880'!$B$13:$B$62,'Metas inversión 880'!$B129,'Actividades inversión 880'!M$13:M$62)</f>
        <v>54716335075</v>
      </c>
      <c r="R129" s="240">
        <f>SUMIF('Actividades inversión 880'!$B$13:$B$62,'Metas inversión 880'!$B129,'Actividades inversión 880'!N$13:N$62)</f>
        <v>0</v>
      </c>
      <c r="S129" s="240">
        <f>SUMIF('Actividades inversión 880'!$B$13:$B$62,'Metas inversión 880'!$B129,'Actividades inversión 880'!O$13:O$62)</f>
        <v>0</v>
      </c>
      <c r="T129" s="240">
        <f>SUMIF('Actividades inversión 880'!$B$13:$B$62,'Metas inversión 880'!$B129,'Actividades inversión 880'!P$13:P$62)</f>
        <v>0</v>
      </c>
      <c r="U129" s="240">
        <f>SUMIF('Actividades inversión 880'!$B$13:$B$62,'Metas inversión 880'!$B129,'Actividades inversión 880'!Q$13:Q$62)</f>
        <v>0</v>
      </c>
      <c r="V129" s="240">
        <f>SUMIF('Actividades inversión 880'!$B$13:$B$62,'Metas inversión 880'!$B129,'Actividades inversión 880'!R$13:R$62)</f>
        <v>0</v>
      </c>
      <c r="W129" s="375" t="s">
        <v>380</v>
      </c>
      <c r="X129" s="375" t="s">
        <v>381</v>
      </c>
      <c r="Y129" s="375" t="s">
        <v>230</v>
      </c>
      <c r="Z129" s="375" t="s">
        <v>382</v>
      </c>
      <c r="AA129" s="417" t="s">
        <v>383</v>
      </c>
      <c r="AB129" s="245" t="s">
        <v>280</v>
      </c>
      <c r="AC129" s="246"/>
      <c r="AD129" s="246"/>
      <c r="AE129" s="246"/>
      <c r="AF129" s="246"/>
      <c r="AG129" s="246"/>
      <c r="AH129" s="246"/>
      <c r="AI129" s="246"/>
      <c r="AJ129" s="246"/>
      <c r="AK129" s="246"/>
      <c r="AL129" s="246"/>
      <c r="AM129" s="246"/>
      <c r="AN129" s="246"/>
      <c r="AO129" s="246"/>
      <c r="AP129" s="246"/>
      <c r="AQ129" s="247">
        <f t="shared" si="39"/>
        <v>0</v>
      </c>
      <c r="AR129" s="248">
        <f t="shared" si="39"/>
        <v>0</v>
      </c>
      <c r="AS129" s="249">
        <f t="shared" si="23"/>
        <v>0</v>
      </c>
      <c r="AT129" s="249">
        <f t="shared" si="23"/>
        <v>0</v>
      </c>
      <c r="AU129" s="249">
        <f t="shared" si="24"/>
        <v>0</v>
      </c>
      <c r="AV129" s="250"/>
      <c r="AW129" s="249"/>
      <c r="AX129" s="249"/>
      <c r="AY129" s="249"/>
      <c r="AZ129" s="251">
        <f>SUM('[2]01-USAQUEN:99-METROPOLITANO'!N125)</f>
        <v>54716335075</v>
      </c>
      <c r="BA129" s="251">
        <f>SUM('[2]01-USAQUEN:99-METROPOLITANO'!O125)</f>
        <v>0</v>
      </c>
      <c r="BB129" s="251">
        <f>SUM('[2]01-USAQUEN:99-METROPOLITANO'!P125)</f>
        <v>0</v>
      </c>
      <c r="BC129" s="251">
        <f>SUM('[2]01-USAQUEN:99-METROPOLITANO'!Q125)</f>
        <v>0</v>
      </c>
      <c r="BD129" s="251">
        <f>SUM('[2]01-USAQUEN:99-METROPOLITANO'!R125)</f>
        <v>0</v>
      </c>
      <c r="BE129" s="251">
        <f>SUM('[2]01-USAQUEN:99-METROPOLITANO'!S125)</f>
        <v>0</v>
      </c>
      <c r="BI129" s="222"/>
      <c r="BJ129" s="222"/>
      <c r="BK129" s="222"/>
      <c r="BL129" s="222"/>
      <c r="BM129" s="222"/>
      <c r="BN129" s="222"/>
      <c r="BO129" s="222"/>
      <c r="BP129" s="222"/>
      <c r="BQ129" s="222"/>
      <c r="BR129" s="222"/>
      <c r="BS129" s="222"/>
      <c r="BT129" s="222"/>
      <c r="BU129" s="222"/>
      <c r="BV129" s="222"/>
      <c r="BW129" s="222"/>
      <c r="BX129" s="222"/>
      <c r="BY129" s="222"/>
      <c r="BZ129" s="222"/>
    </row>
    <row r="130" spans="1:78" s="224" customFormat="1" ht="15.75" customHeight="1">
      <c r="A130" s="232"/>
      <c r="B130" s="232"/>
      <c r="C130" s="232"/>
      <c r="D130" s="232"/>
      <c r="E130" s="232"/>
      <c r="F130" s="232"/>
      <c r="G130" s="233"/>
      <c r="H130" s="252"/>
      <c r="I130" s="376"/>
      <c r="J130" s="391"/>
      <c r="K130" s="391"/>
      <c r="L130" s="391"/>
      <c r="M130" s="391"/>
      <c r="N130" s="376"/>
      <c r="O130" s="255"/>
      <c r="P130" s="378"/>
      <c r="Q130" s="257"/>
      <c r="R130" s="257"/>
      <c r="S130" s="257"/>
      <c r="T130" s="257"/>
      <c r="U130" s="257"/>
      <c r="V130" s="257"/>
      <c r="W130" s="379"/>
      <c r="X130" s="379"/>
      <c r="Y130" s="379"/>
      <c r="Z130" s="379"/>
      <c r="AA130" s="418"/>
      <c r="AB130" s="262" t="s">
        <v>281</v>
      </c>
      <c r="AC130" s="263"/>
      <c r="AD130" s="263"/>
      <c r="AE130" s="263"/>
      <c r="AF130" s="263"/>
      <c r="AG130" s="263"/>
      <c r="AH130" s="263"/>
      <c r="AI130" s="263"/>
      <c r="AJ130" s="263"/>
      <c r="AK130" s="263"/>
      <c r="AL130" s="263"/>
      <c r="AM130" s="263"/>
      <c r="AN130" s="263"/>
      <c r="AO130" s="263"/>
      <c r="AP130" s="263"/>
      <c r="AQ130" s="264">
        <f t="shared" si="39"/>
        <v>0</v>
      </c>
      <c r="AR130" s="265">
        <f t="shared" si="39"/>
        <v>0</v>
      </c>
      <c r="AS130" s="249">
        <f t="shared" si="23"/>
        <v>0</v>
      </c>
      <c r="AT130" s="249">
        <f t="shared" si="23"/>
        <v>0</v>
      </c>
      <c r="AU130" s="249">
        <f t="shared" si="24"/>
        <v>0</v>
      </c>
      <c r="AV130" s="250"/>
      <c r="AW130" s="249"/>
      <c r="AX130" s="249"/>
      <c r="AY130" s="249"/>
      <c r="AZ130" s="251"/>
      <c r="BA130" s="251"/>
      <c r="BB130" s="251"/>
      <c r="BC130" s="251"/>
      <c r="BD130" s="251"/>
      <c r="BE130" s="251"/>
      <c r="BI130" s="222"/>
      <c r="BJ130" s="222"/>
      <c r="BK130" s="222"/>
      <c r="BL130" s="222"/>
      <c r="BM130" s="222"/>
      <c r="BN130" s="222"/>
      <c r="BO130" s="222"/>
      <c r="BP130" s="222"/>
      <c r="BQ130" s="222"/>
      <c r="BR130" s="222"/>
      <c r="BS130" s="222"/>
      <c r="BT130" s="222"/>
      <c r="BU130" s="222"/>
      <c r="BV130" s="222"/>
      <c r="BW130" s="222"/>
      <c r="BX130" s="222"/>
      <c r="BY130" s="222"/>
      <c r="BZ130" s="222"/>
    </row>
    <row r="131" spans="1:78" s="224" customFormat="1" ht="15.75" customHeight="1">
      <c r="A131" s="232"/>
      <c r="B131" s="232"/>
      <c r="C131" s="232"/>
      <c r="D131" s="232"/>
      <c r="E131" s="232"/>
      <c r="F131" s="232"/>
      <c r="G131" s="233"/>
      <c r="H131" s="252"/>
      <c r="I131" s="376"/>
      <c r="J131" s="391"/>
      <c r="K131" s="391"/>
      <c r="L131" s="391"/>
      <c r="M131" s="391"/>
      <c r="N131" s="376"/>
      <c r="O131" s="255"/>
      <c r="P131" s="378"/>
      <c r="Q131" s="257"/>
      <c r="R131" s="257"/>
      <c r="S131" s="257"/>
      <c r="T131" s="257"/>
      <c r="U131" s="257"/>
      <c r="V131" s="257"/>
      <c r="W131" s="379"/>
      <c r="X131" s="379"/>
      <c r="Y131" s="379"/>
      <c r="Z131" s="379"/>
      <c r="AA131" s="418"/>
      <c r="AB131" s="262" t="s">
        <v>282</v>
      </c>
      <c r="AC131" s="263"/>
      <c r="AD131" s="263"/>
      <c r="AE131" s="263"/>
      <c r="AF131" s="263"/>
      <c r="AG131" s="263"/>
      <c r="AH131" s="263"/>
      <c r="AI131" s="263"/>
      <c r="AJ131" s="263"/>
      <c r="AK131" s="263"/>
      <c r="AL131" s="263"/>
      <c r="AM131" s="263"/>
      <c r="AN131" s="263"/>
      <c r="AO131" s="263"/>
      <c r="AP131" s="263"/>
      <c r="AQ131" s="264">
        <f t="shared" si="39"/>
        <v>0</v>
      </c>
      <c r="AR131" s="265">
        <f t="shared" si="39"/>
        <v>0</v>
      </c>
      <c r="AS131" s="249">
        <f t="shared" si="23"/>
        <v>0</v>
      </c>
      <c r="AT131" s="249">
        <f t="shared" si="23"/>
        <v>0</v>
      </c>
      <c r="AU131" s="249">
        <f t="shared" si="24"/>
        <v>0</v>
      </c>
      <c r="AV131" s="250"/>
      <c r="AW131" s="249"/>
      <c r="AX131" s="249"/>
      <c r="AY131" s="249"/>
      <c r="AZ131" s="251"/>
      <c r="BA131" s="251"/>
      <c r="BB131" s="251"/>
      <c r="BC131" s="251"/>
      <c r="BD131" s="251"/>
      <c r="BE131" s="251"/>
      <c r="BI131" s="222"/>
      <c r="BJ131" s="222"/>
      <c r="BK131" s="222"/>
      <c r="BL131" s="222"/>
      <c r="BM131" s="222"/>
      <c r="BN131" s="222"/>
      <c r="BO131" s="222"/>
      <c r="BP131" s="222"/>
      <c r="BQ131" s="222"/>
      <c r="BR131" s="222"/>
      <c r="BS131" s="222"/>
      <c r="BT131" s="222"/>
      <c r="BU131" s="222"/>
      <c r="BV131" s="222"/>
      <c r="BW131" s="222"/>
      <c r="BX131" s="222"/>
      <c r="BY131" s="222"/>
      <c r="BZ131" s="222"/>
    </row>
    <row r="132" spans="1:78" s="224" customFormat="1" ht="15.75" customHeight="1">
      <c r="A132" s="232"/>
      <c r="B132" s="232"/>
      <c r="C132" s="232"/>
      <c r="D132" s="232"/>
      <c r="E132" s="232"/>
      <c r="F132" s="232"/>
      <c r="G132" s="233"/>
      <c r="H132" s="252"/>
      <c r="I132" s="376"/>
      <c r="J132" s="391"/>
      <c r="K132" s="391"/>
      <c r="L132" s="391"/>
      <c r="M132" s="391"/>
      <c r="N132" s="376"/>
      <c r="O132" s="255"/>
      <c r="P132" s="378"/>
      <c r="Q132" s="257"/>
      <c r="R132" s="257"/>
      <c r="S132" s="257"/>
      <c r="T132" s="257"/>
      <c r="U132" s="257"/>
      <c r="V132" s="257"/>
      <c r="W132" s="379"/>
      <c r="X132" s="379"/>
      <c r="Y132" s="379"/>
      <c r="Z132" s="379"/>
      <c r="AA132" s="418"/>
      <c r="AB132" s="262" t="s">
        <v>283</v>
      </c>
      <c r="AC132" s="263"/>
      <c r="AD132" s="263"/>
      <c r="AE132" s="263"/>
      <c r="AF132" s="263"/>
      <c r="AG132" s="263"/>
      <c r="AH132" s="263"/>
      <c r="AI132" s="263"/>
      <c r="AJ132" s="263"/>
      <c r="AK132" s="263"/>
      <c r="AL132" s="263"/>
      <c r="AM132" s="263"/>
      <c r="AN132" s="263"/>
      <c r="AO132" s="263"/>
      <c r="AP132" s="263"/>
      <c r="AQ132" s="264">
        <f t="shared" si="39"/>
        <v>0</v>
      </c>
      <c r="AR132" s="265">
        <f t="shared" si="39"/>
        <v>0</v>
      </c>
      <c r="AS132" s="249">
        <f t="shared" si="23"/>
        <v>0</v>
      </c>
      <c r="AT132" s="249">
        <f t="shared" si="23"/>
        <v>0</v>
      </c>
      <c r="AU132" s="249">
        <f t="shared" si="24"/>
        <v>0</v>
      </c>
      <c r="AV132" s="250"/>
      <c r="AW132" s="249"/>
      <c r="AX132" s="249"/>
      <c r="AY132" s="249"/>
      <c r="AZ132" s="251"/>
      <c r="BA132" s="251"/>
      <c r="BB132" s="251"/>
      <c r="BC132" s="251"/>
      <c r="BD132" s="251"/>
      <c r="BE132" s="251"/>
      <c r="BI132" s="222"/>
      <c r="BJ132" s="222"/>
      <c r="BK132" s="222"/>
      <c r="BL132" s="222"/>
      <c r="BM132" s="222"/>
      <c r="BN132" s="222"/>
      <c r="BO132" s="222"/>
      <c r="BP132" s="222"/>
      <c r="BQ132" s="222"/>
      <c r="BR132" s="222"/>
      <c r="BS132" s="222"/>
      <c r="BT132" s="222"/>
      <c r="BU132" s="222"/>
      <c r="BV132" s="222"/>
      <c r="BW132" s="222"/>
      <c r="BX132" s="222"/>
      <c r="BY132" s="222"/>
      <c r="BZ132" s="222"/>
    </row>
    <row r="133" spans="1:78" s="224" customFormat="1" ht="15.75" customHeight="1">
      <c r="A133" s="232"/>
      <c r="B133" s="232"/>
      <c r="C133" s="232"/>
      <c r="D133" s="232"/>
      <c r="E133" s="232"/>
      <c r="F133" s="232"/>
      <c r="G133" s="233"/>
      <c r="H133" s="252"/>
      <c r="I133" s="376"/>
      <c r="J133" s="391"/>
      <c r="K133" s="391"/>
      <c r="L133" s="391"/>
      <c r="M133" s="391"/>
      <c r="N133" s="376"/>
      <c r="O133" s="255"/>
      <c r="P133" s="378"/>
      <c r="Q133" s="257"/>
      <c r="R133" s="257"/>
      <c r="S133" s="257"/>
      <c r="T133" s="257"/>
      <c r="U133" s="257"/>
      <c r="V133" s="257"/>
      <c r="W133" s="379"/>
      <c r="X133" s="379"/>
      <c r="Y133" s="379"/>
      <c r="Z133" s="379"/>
      <c r="AA133" s="418"/>
      <c r="AB133" s="262" t="s">
        <v>284</v>
      </c>
      <c r="AC133" s="263"/>
      <c r="AD133" s="263"/>
      <c r="AE133" s="263"/>
      <c r="AF133" s="263"/>
      <c r="AG133" s="263"/>
      <c r="AH133" s="263"/>
      <c r="AI133" s="263"/>
      <c r="AJ133" s="263"/>
      <c r="AK133" s="263"/>
      <c r="AL133" s="263"/>
      <c r="AM133" s="263"/>
      <c r="AN133" s="263"/>
      <c r="AO133" s="263"/>
      <c r="AP133" s="263"/>
      <c r="AQ133" s="264">
        <f t="shared" si="39"/>
        <v>0</v>
      </c>
      <c r="AR133" s="265">
        <f t="shared" si="39"/>
        <v>0</v>
      </c>
      <c r="AS133" s="249">
        <f t="shared" si="23"/>
        <v>0</v>
      </c>
      <c r="AT133" s="249">
        <f t="shared" si="23"/>
        <v>0</v>
      </c>
      <c r="AU133" s="249">
        <f t="shared" si="24"/>
        <v>0</v>
      </c>
      <c r="AV133" s="250"/>
      <c r="AW133" s="249"/>
      <c r="AX133" s="249"/>
      <c r="AY133" s="249"/>
      <c r="AZ133" s="251"/>
      <c r="BA133" s="251"/>
      <c r="BB133" s="251"/>
      <c r="BC133" s="251"/>
      <c r="BD133" s="251"/>
      <c r="BE133" s="251"/>
      <c r="BI133" s="222"/>
      <c r="BJ133" s="222"/>
      <c r="BK133" s="222"/>
      <c r="BL133" s="222"/>
      <c r="BM133" s="222"/>
      <c r="BN133" s="222"/>
      <c r="BO133" s="222"/>
      <c r="BP133" s="222"/>
      <c r="BQ133" s="222"/>
      <c r="BR133" s="222"/>
      <c r="BS133" s="222"/>
      <c r="BT133" s="222"/>
      <c r="BU133" s="222"/>
      <c r="BV133" s="222"/>
      <c r="BW133" s="222"/>
      <c r="BX133" s="222"/>
      <c r="BY133" s="222"/>
      <c r="BZ133" s="222"/>
    </row>
    <row r="134" spans="1:78" s="224" customFormat="1" ht="15.75" customHeight="1">
      <c r="A134" s="232"/>
      <c r="B134" s="232"/>
      <c r="C134" s="232"/>
      <c r="D134" s="232"/>
      <c r="E134" s="232"/>
      <c r="F134" s="232"/>
      <c r="G134" s="233"/>
      <c r="H134" s="252"/>
      <c r="I134" s="376"/>
      <c r="J134" s="391"/>
      <c r="K134" s="391"/>
      <c r="L134" s="391"/>
      <c r="M134" s="391"/>
      <c r="N134" s="376"/>
      <c r="O134" s="255"/>
      <c r="P134" s="378"/>
      <c r="Q134" s="257"/>
      <c r="R134" s="257"/>
      <c r="S134" s="257"/>
      <c r="T134" s="257"/>
      <c r="U134" s="257"/>
      <c r="V134" s="257"/>
      <c r="W134" s="379"/>
      <c r="X134" s="379"/>
      <c r="Y134" s="379"/>
      <c r="Z134" s="379"/>
      <c r="AA134" s="418"/>
      <c r="AB134" s="266" t="s">
        <v>285</v>
      </c>
      <c r="AC134" s="263"/>
      <c r="AD134" s="263"/>
      <c r="AE134" s="263"/>
      <c r="AF134" s="263"/>
      <c r="AG134" s="263"/>
      <c r="AH134" s="263"/>
      <c r="AI134" s="263"/>
      <c r="AJ134" s="263"/>
      <c r="AK134" s="263"/>
      <c r="AL134" s="263"/>
      <c r="AM134" s="263"/>
      <c r="AN134" s="263"/>
      <c r="AO134" s="263"/>
      <c r="AP134" s="263"/>
      <c r="AQ134" s="264">
        <f t="shared" si="39"/>
        <v>0</v>
      </c>
      <c r="AR134" s="265">
        <f t="shared" si="39"/>
        <v>0</v>
      </c>
      <c r="AS134" s="249">
        <f t="shared" si="23"/>
        <v>0</v>
      </c>
      <c r="AT134" s="249">
        <f t="shared" si="23"/>
        <v>0</v>
      </c>
      <c r="AU134" s="249">
        <f t="shared" si="24"/>
        <v>0</v>
      </c>
      <c r="AV134" s="250"/>
      <c r="AW134" s="249"/>
      <c r="AX134" s="249"/>
      <c r="AY134" s="249"/>
      <c r="AZ134" s="251"/>
      <c r="BA134" s="251"/>
      <c r="BB134" s="251"/>
      <c r="BC134" s="251"/>
      <c r="BD134" s="251"/>
      <c r="BE134" s="251"/>
      <c r="BI134" s="222"/>
      <c r="BJ134" s="222"/>
      <c r="BK134" s="222"/>
      <c r="BL134" s="222"/>
      <c r="BM134" s="222"/>
      <c r="BN134" s="222"/>
      <c r="BO134" s="222"/>
      <c r="BP134" s="222"/>
      <c r="BQ134" s="222"/>
      <c r="BR134" s="222"/>
      <c r="BS134" s="222"/>
      <c r="BT134" s="222"/>
      <c r="BU134" s="222"/>
      <c r="BV134" s="222"/>
      <c r="BW134" s="222"/>
      <c r="BX134" s="222"/>
      <c r="BY134" s="222"/>
      <c r="BZ134" s="222"/>
    </row>
    <row r="135" spans="1:78" s="224" customFormat="1" ht="15.75" customHeight="1">
      <c r="A135" s="232"/>
      <c r="B135" s="232"/>
      <c r="C135" s="232"/>
      <c r="D135" s="232"/>
      <c r="E135" s="232"/>
      <c r="F135" s="232"/>
      <c r="G135" s="233"/>
      <c r="H135" s="252"/>
      <c r="I135" s="376"/>
      <c r="J135" s="391"/>
      <c r="K135" s="391"/>
      <c r="L135" s="396"/>
      <c r="M135" s="419">
        <v>0</v>
      </c>
      <c r="N135" s="376"/>
      <c r="O135" s="255"/>
      <c r="P135" s="378"/>
      <c r="Q135" s="257"/>
      <c r="R135" s="257"/>
      <c r="S135" s="257"/>
      <c r="T135" s="257"/>
      <c r="U135" s="257"/>
      <c r="V135" s="257"/>
      <c r="W135" s="379"/>
      <c r="X135" s="379"/>
      <c r="Y135" s="379"/>
      <c r="Z135" s="379"/>
      <c r="AA135" s="418"/>
      <c r="AB135" s="267" t="s">
        <v>286</v>
      </c>
      <c r="AC135" s="268">
        <f aca="true" t="shared" si="40" ref="AC135:AR135">SUM(AC129:AC134)</f>
        <v>0</v>
      </c>
      <c r="AD135" s="268">
        <f t="shared" si="40"/>
        <v>0</v>
      </c>
      <c r="AE135" s="268">
        <f t="shared" si="40"/>
        <v>0</v>
      </c>
      <c r="AF135" s="268">
        <f t="shared" si="40"/>
        <v>0</v>
      </c>
      <c r="AG135" s="268">
        <f t="shared" si="40"/>
        <v>0</v>
      </c>
      <c r="AH135" s="268">
        <f t="shared" si="40"/>
        <v>0</v>
      </c>
      <c r="AI135" s="268">
        <f t="shared" si="40"/>
        <v>0</v>
      </c>
      <c r="AJ135" s="268">
        <f t="shared" si="40"/>
        <v>0</v>
      </c>
      <c r="AK135" s="268">
        <f t="shared" si="40"/>
        <v>0</v>
      </c>
      <c r="AL135" s="268">
        <f t="shared" si="40"/>
        <v>0</v>
      </c>
      <c r="AM135" s="268">
        <f t="shared" si="40"/>
        <v>0</v>
      </c>
      <c r="AN135" s="268">
        <f t="shared" si="40"/>
        <v>0</v>
      </c>
      <c r="AO135" s="268">
        <f t="shared" si="40"/>
        <v>0</v>
      </c>
      <c r="AP135" s="268">
        <f t="shared" si="40"/>
        <v>0</v>
      </c>
      <c r="AQ135" s="268">
        <f t="shared" si="40"/>
        <v>0</v>
      </c>
      <c r="AR135" s="269">
        <f t="shared" si="40"/>
        <v>0</v>
      </c>
      <c r="AS135" s="249">
        <f t="shared" si="23"/>
        <v>0</v>
      </c>
      <c r="AT135" s="249">
        <f t="shared" si="23"/>
        <v>0</v>
      </c>
      <c r="AU135" s="249">
        <f t="shared" si="24"/>
        <v>0</v>
      </c>
      <c r="AV135" s="250"/>
      <c r="AW135" s="249"/>
      <c r="AX135" s="249"/>
      <c r="AY135" s="249"/>
      <c r="AZ135" s="251"/>
      <c r="BA135" s="251"/>
      <c r="BB135" s="251"/>
      <c r="BC135" s="251"/>
      <c r="BD135" s="251"/>
      <c r="BE135" s="251"/>
      <c r="BI135" s="222"/>
      <c r="BJ135" s="222"/>
      <c r="BK135" s="222"/>
      <c r="BL135" s="222"/>
      <c r="BM135" s="222"/>
      <c r="BN135" s="222"/>
      <c r="BO135" s="222"/>
      <c r="BP135" s="222"/>
      <c r="BQ135" s="222"/>
      <c r="BR135" s="222"/>
      <c r="BS135" s="222"/>
      <c r="BT135" s="222"/>
      <c r="BU135" s="222"/>
      <c r="BV135" s="222"/>
      <c r="BW135" s="222"/>
      <c r="BX135" s="222"/>
      <c r="BY135" s="222"/>
      <c r="BZ135" s="222"/>
    </row>
    <row r="136" spans="1:78" s="224" customFormat="1" ht="15.75" customHeight="1">
      <c r="A136" s="232"/>
      <c r="B136" s="232"/>
      <c r="C136" s="232"/>
      <c r="D136" s="232"/>
      <c r="E136" s="232"/>
      <c r="F136" s="232"/>
      <c r="G136" s="233"/>
      <c r="H136" s="252"/>
      <c r="I136" s="376"/>
      <c r="J136" s="391"/>
      <c r="K136" s="391"/>
      <c r="L136" s="391"/>
      <c r="M136" s="391"/>
      <c r="N136" s="376"/>
      <c r="O136" s="255"/>
      <c r="P136" s="378"/>
      <c r="Q136" s="257"/>
      <c r="R136" s="257"/>
      <c r="S136" s="257"/>
      <c r="T136" s="257"/>
      <c r="U136" s="257"/>
      <c r="V136" s="257"/>
      <c r="W136" s="379"/>
      <c r="X136" s="379"/>
      <c r="Y136" s="379"/>
      <c r="Z136" s="379"/>
      <c r="AA136" s="418"/>
      <c r="AB136" s="262" t="s">
        <v>287</v>
      </c>
      <c r="AC136" s="263"/>
      <c r="AD136" s="263"/>
      <c r="AE136" s="263"/>
      <c r="AF136" s="263"/>
      <c r="AG136" s="263"/>
      <c r="AH136" s="263"/>
      <c r="AI136" s="263"/>
      <c r="AJ136" s="263"/>
      <c r="AK136" s="263"/>
      <c r="AL136" s="263"/>
      <c r="AM136" s="263"/>
      <c r="AN136" s="263"/>
      <c r="AO136" s="263"/>
      <c r="AP136" s="263"/>
      <c r="AQ136" s="264">
        <f>+AC136+AE136+AG136+AI136+AK136+AM136+AO136</f>
        <v>0</v>
      </c>
      <c r="AR136" s="265">
        <f aca="true" t="shared" si="41" ref="AR136:AR142">+AD136+AF136+AH136+AJ136+AL136+AN136+AP136</f>
        <v>0</v>
      </c>
      <c r="AS136" s="249">
        <f t="shared" si="23"/>
        <v>0</v>
      </c>
      <c r="AT136" s="249">
        <f t="shared" si="23"/>
        <v>0</v>
      </c>
      <c r="AU136" s="249">
        <f t="shared" si="24"/>
        <v>0</v>
      </c>
      <c r="AV136" s="250"/>
      <c r="AW136" s="249"/>
      <c r="AX136" s="249"/>
      <c r="AY136" s="249"/>
      <c r="AZ136" s="251"/>
      <c r="BA136" s="251"/>
      <c r="BB136" s="251"/>
      <c r="BC136" s="251"/>
      <c r="BD136" s="251"/>
      <c r="BE136" s="251"/>
      <c r="BI136" s="222"/>
      <c r="BJ136" s="222"/>
      <c r="BK136" s="222"/>
      <c r="BL136" s="222"/>
      <c r="BM136" s="222"/>
      <c r="BN136" s="222"/>
      <c r="BO136" s="222"/>
      <c r="BP136" s="222"/>
      <c r="BQ136" s="222"/>
      <c r="BR136" s="222"/>
      <c r="BS136" s="222"/>
      <c r="BT136" s="222"/>
      <c r="BU136" s="222"/>
      <c r="BV136" s="222"/>
      <c r="BW136" s="222"/>
      <c r="BX136" s="222"/>
      <c r="BY136" s="222"/>
      <c r="BZ136" s="222"/>
    </row>
    <row r="137" spans="1:78" s="224" customFormat="1" ht="15.75" customHeight="1">
      <c r="A137" s="232"/>
      <c r="B137" s="232"/>
      <c r="C137" s="232"/>
      <c r="D137" s="232"/>
      <c r="E137" s="232"/>
      <c r="F137" s="232"/>
      <c r="G137" s="233"/>
      <c r="H137" s="252"/>
      <c r="I137" s="376"/>
      <c r="J137" s="391"/>
      <c r="K137" s="391"/>
      <c r="L137" s="391"/>
      <c r="M137" s="391"/>
      <c r="N137" s="376"/>
      <c r="O137" s="255"/>
      <c r="P137" s="378"/>
      <c r="Q137" s="257"/>
      <c r="R137" s="257"/>
      <c r="S137" s="257"/>
      <c r="T137" s="257"/>
      <c r="U137" s="257"/>
      <c r="V137" s="257"/>
      <c r="W137" s="379"/>
      <c r="X137" s="379"/>
      <c r="Y137" s="379"/>
      <c r="Z137" s="379"/>
      <c r="AA137" s="418"/>
      <c r="AB137" s="262" t="s">
        <v>288</v>
      </c>
      <c r="AC137" s="263"/>
      <c r="AD137" s="263"/>
      <c r="AE137" s="263"/>
      <c r="AF137" s="263"/>
      <c r="AG137" s="263"/>
      <c r="AH137" s="263"/>
      <c r="AI137" s="263"/>
      <c r="AJ137" s="263"/>
      <c r="AK137" s="263"/>
      <c r="AL137" s="263"/>
      <c r="AM137" s="263"/>
      <c r="AN137" s="263"/>
      <c r="AO137" s="263"/>
      <c r="AP137" s="263"/>
      <c r="AQ137" s="264">
        <f aca="true" t="shared" si="42" ref="AQ137:AQ142">+AC137+AE137+AG137+AI137+AK137+AM137+AO137</f>
        <v>0</v>
      </c>
      <c r="AR137" s="265">
        <f t="shared" si="41"/>
        <v>0</v>
      </c>
      <c r="AS137" s="249">
        <f t="shared" si="23"/>
        <v>0</v>
      </c>
      <c r="AT137" s="249">
        <f t="shared" si="23"/>
        <v>0</v>
      </c>
      <c r="AU137" s="249">
        <f t="shared" si="24"/>
        <v>0</v>
      </c>
      <c r="AV137" s="250"/>
      <c r="AW137" s="249"/>
      <c r="AX137" s="249"/>
      <c r="AY137" s="249"/>
      <c r="AZ137" s="251"/>
      <c r="BA137" s="251"/>
      <c r="BB137" s="251"/>
      <c r="BC137" s="251"/>
      <c r="BD137" s="251"/>
      <c r="BE137" s="251"/>
      <c r="BI137" s="222"/>
      <c r="BJ137" s="222"/>
      <c r="BK137" s="222"/>
      <c r="BL137" s="222"/>
      <c r="BM137" s="222"/>
      <c r="BN137" s="222"/>
      <c r="BO137" s="222"/>
      <c r="BP137" s="222"/>
      <c r="BQ137" s="222"/>
      <c r="BR137" s="222"/>
      <c r="BS137" s="222"/>
      <c r="BT137" s="222"/>
      <c r="BU137" s="222"/>
      <c r="BV137" s="222"/>
      <c r="BW137" s="222"/>
      <c r="BX137" s="222"/>
      <c r="BY137" s="222"/>
      <c r="BZ137" s="222"/>
    </row>
    <row r="138" spans="1:78" s="224" customFormat="1" ht="15.75" customHeight="1">
      <c r="A138" s="232"/>
      <c r="B138" s="232"/>
      <c r="C138" s="232"/>
      <c r="D138" s="232"/>
      <c r="E138" s="232"/>
      <c r="F138" s="232"/>
      <c r="G138" s="233"/>
      <c r="H138" s="252"/>
      <c r="I138" s="376"/>
      <c r="J138" s="391"/>
      <c r="K138" s="391"/>
      <c r="L138" s="391"/>
      <c r="M138" s="391"/>
      <c r="N138" s="376"/>
      <c r="O138" s="255"/>
      <c r="P138" s="378"/>
      <c r="Q138" s="257"/>
      <c r="R138" s="257"/>
      <c r="S138" s="257"/>
      <c r="T138" s="257"/>
      <c r="U138" s="257"/>
      <c r="V138" s="257"/>
      <c r="W138" s="379"/>
      <c r="X138" s="379"/>
      <c r="Y138" s="379"/>
      <c r="Z138" s="379"/>
      <c r="AA138" s="418"/>
      <c r="AB138" s="266" t="s">
        <v>289</v>
      </c>
      <c r="AC138" s="263"/>
      <c r="AD138" s="263"/>
      <c r="AE138" s="263"/>
      <c r="AF138" s="263"/>
      <c r="AG138" s="263"/>
      <c r="AH138" s="263"/>
      <c r="AI138" s="263"/>
      <c r="AJ138" s="263"/>
      <c r="AK138" s="263"/>
      <c r="AL138" s="263"/>
      <c r="AM138" s="263"/>
      <c r="AN138" s="263"/>
      <c r="AO138" s="263"/>
      <c r="AP138" s="263"/>
      <c r="AQ138" s="264">
        <f t="shared" si="42"/>
        <v>0</v>
      </c>
      <c r="AR138" s="265">
        <f t="shared" si="41"/>
        <v>0</v>
      </c>
      <c r="AS138" s="249">
        <f t="shared" si="23"/>
        <v>0</v>
      </c>
      <c r="AT138" s="249">
        <f t="shared" si="23"/>
        <v>0</v>
      </c>
      <c r="AU138" s="249">
        <f t="shared" si="24"/>
        <v>0</v>
      </c>
      <c r="AV138" s="250"/>
      <c r="AW138" s="249"/>
      <c r="AX138" s="249"/>
      <c r="AY138" s="249"/>
      <c r="AZ138" s="251"/>
      <c r="BA138" s="251"/>
      <c r="BB138" s="251"/>
      <c r="BC138" s="251"/>
      <c r="BD138" s="251"/>
      <c r="BE138" s="251"/>
      <c r="BI138" s="222"/>
      <c r="BJ138" s="222"/>
      <c r="BK138" s="222"/>
      <c r="BL138" s="222"/>
      <c r="BM138" s="222"/>
      <c r="BN138" s="222"/>
      <c r="BO138" s="222"/>
      <c r="BP138" s="222"/>
      <c r="BQ138" s="222"/>
      <c r="BR138" s="222"/>
      <c r="BS138" s="222"/>
      <c r="BT138" s="222"/>
      <c r="BU138" s="222"/>
      <c r="BV138" s="222"/>
      <c r="BW138" s="222"/>
      <c r="BX138" s="222"/>
      <c r="BY138" s="222"/>
      <c r="BZ138" s="222"/>
    </row>
    <row r="139" spans="1:78" s="224" customFormat="1" ht="15.75" customHeight="1">
      <c r="A139" s="232"/>
      <c r="B139" s="232"/>
      <c r="C139" s="232"/>
      <c r="D139" s="232"/>
      <c r="E139" s="232"/>
      <c r="F139" s="232"/>
      <c r="G139" s="233"/>
      <c r="H139" s="252"/>
      <c r="I139" s="376"/>
      <c r="J139" s="391"/>
      <c r="K139" s="391"/>
      <c r="L139" s="391"/>
      <c r="M139" s="391"/>
      <c r="N139" s="376"/>
      <c r="O139" s="255"/>
      <c r="P139" s="378"/>
      <c r="Q139" s="257"/>
      <c r="R139" s="257"/>
      <c r="S139" s="257"/>
      <c r="T139" s="257"/>
      <c r="U139" s="257"/>
      <c r="V139" s="257"/>
      <c r="W139" s="379"/>
      <c r="X139" s="379"/>
      <c r="Y139" s="379"/>
      <c r="Z139" s="379"/>
      <c r="AA139" s="418"/>
      <c r="AB139" s="266" t="s">
        <v>290</v>
      </c>
      <c r="AC139" s="263"/>
      <c r="AD139" s="263"/>
      <c r="AE139" s="263"/>
      <c r="AF139" s="263"/>
      <c r="AG139" s="263"/>
      <c r="AH139" s="263"/>
      <c r="AI139" s="263"/>
      <c r="AJ139" s="263"/>
      <c r="AK139" s="263"/>
      <c r="AL139" s="263"/>
      <c r="AM139" s="263"/>
      <c r="AN139" s="263"/>
      <c r="AO139" s="263"/>
      <c r="AP139" s="263"/>
      <c r="AQ139" s="264">
        <f t="shared" si="42"/>
        <v>0</v>
      </c>
      <c r="AR139" s="265">
        <f t="shared" si="41"/>
        <v>0</v>
      </c>
      <c r="AS139" s="249">
        <f t="shared" si="23"/>
        <v>0</v>
      </c>
      <c r="AT139" s="249">
        <f t="shared" si="23"/>
        <v>0</v>
      </c>
      <c r="AU139" s="249">
        <f t="shared" si="24"/>
        <v>0</v>
      </c>
      <c r="AV139" s="250"/>
      <c r="AW139" s="249"/>
      <c r="AX139" s="249"/>
      <c r="AY139" s="249"/>
      <c r="AZ139" s="251"/>
      <c r="BA139" s="251"/>
      <c r="BB139" s="251"/>
      <c r="BC139" s="251"/>
      <c r="BD139" s="251"/>
      <c r="BE139" s="251"/>
      <c r="BI139" s="222"/>
      <c r="BJ139" s="222"/>
      <c r="BK139" s="222"/>
      <c r="BL139" s="222"/>
      <c r="BM139" s="222"/>
      <c r="BN139" s="222"/>
      <c r="BO139" s="222"/>
      <c r="BP139" s="222"/>
      <c r="BQ139" s="222"/>
      <c r="BR139" s="222"/>
      <c r="BS139" s="222"/>
      <c r="BT139" s="222"/>
      <c r="BU139" s="222"/>
      <c r="BV139" s="222"/>
      <c r="BW139" s="222"/>
      <c r="BX139" s="222"/>
      <c r="BY139" s="222"/>
      <c r="BZ139" s="222"/>
    </row>
    <row r="140" spans="1:78" s="224" customFormat="1" ht="15.75" customHeight="1">
      <c r="A140" s="232"/>
      <c r="B140" s="232"/>
      <c r="C140" s="232"/>
      <c r="D140" s="232"/>
      <c r="E140" s="232"/>
      <c r="F140" s="232"/>
      <c r="G140" s="233"/>
      <c r="H140" s="252"/>
      <c r="I140" s="376"/>
      <c r="J140" s="391"/>
      <c r="K140" s="391"/>
      <c r="L140" s="391"/>
      <c r="M140" s="391"/>
      <c r="N140" s="376"/>
      <c r="O140" s="255"/>
      <c r="P140" s="378"/>
      <c r="Q140" s="257"/>
      <c r="R140" s="257"/>
      <c r="S140" s="257"/>
      <c r="T140" s="257"/>
      <c r="U140" s="257"/>
      <c r="V140" s="257"/>
      <c r="W140" s="379"/>
      <c r="X140" s="379"/>
      <c r="Y140" s="379"/>
      <c r="Z140" s="379"/>
      <c r="AA140" s="418"/>
      <c r="AB140" s="266" t="s">
        <v>291</v>
      </c>
      <c r="AC140" s="263"/>
      <c r="AD140" s="263"/>
      <c r="AE140" s="263"/>
      <c r="AF140" s="263"/>
      <c r="AG140" s="263"/>
      <c r="AH140" s="263"/>
      <c r="AI140" s="263"/>
      <c r="AJ140" s="263"/>
      <c r="AK140" s="263"/>
      <c r="AL140" s="263"/>
      <c r="AM140" s="263"/>
      <c r="AN140" s="263"/>
      <c r="AO140" s="263"/>
      <c r="AP140" s="263"/>
      <c r="AQ140" s="264">
        <f t="shared" si="42"/>
        <v>0</v>
      </c>
      <c r="AR140" s="265">
        <f t="shared" si="41"/>
        <v>0</v>
      </c>
      <c r="AS140" s="249">
        <f t="shared" si="23"/>
        <v>0</v>
      </c>
      <c r="AT140" s="249">
        <f t="shared" si="23"/>
        <v>0</v>
      </c>
      <c r="AU140" s="249">
        <f t="shared" si="24"/>
        <v>0</v>
      </c>
      <c r="AV140" s="250"/>
      <c r="AW140" s="249"/>
      <c r="AX140" s="249"/>
      <c r="AY140" s="249"/>
      <c r="AZ140" s="251"/>
      <c r="BA140" s="251"/>
      <c r="BB140" s="251"/>
      <c r="BC140" s="251"/>
      <c r="BD140" s="251"/>
      <c r="BE140" s="251"/>
      <c r="BI140" s="222"/>
      <c r="BJ140" s="222"/>
      <c r="BK140" s="222"/>
      <c r="BL140" s="222"/>
      <c r="BM140" s="222"/>
      <c r="BN140" s="222"/>
      <c r="BO140" s="222"/>
      <c r="BP140" s="222"/>
      <c r="BQ140" s="222"/>
      <c r="BR140" s="222"/>
      <c r="BS140" s="222"/>
      <c r="BT140" s="222"/>
      <c r="BU140" s="222"/>
      <c r="BV140" s="222"/>
      <c r="BW140" s="222"/>
      <c r="BX140" s="222"/>
      <c r="BY140" s="222"/>
      <c r="BZ140" s="222"/>
    </row>
    <row r="141" spans="1:78" s="224" customFormat="1" ht="15.75" customHeight="1">
      <c r="A141" s="232"/>
      <c r="B141" s="232"/>
      <c r="C141" s="232"/>
      <c r="D141" s="232"/>
      <c r="E141" s="232"/>
      <c r="F141" s="232"/>
      <c r="G141" s="233"/>
      <c r="H141" s="252"/>
      <c r="I141" s="376"/>
      <c r="J141" s="391"/>
      <c r="K141" s="391"/>
      <c r="L141" s="391"/>
      <c r="M141" s="391"/>
      <c r="N141" s="376"/>
      <c r="O141" s="255"/>
      <c r="P141" s="378"/>
      <c r="Q141" s="257"/>
      <c r="R141" s="257"/>
      <c r="S141" s="257"/>
      <c r="T141" s="257"/>
      <c r="U141" s="257"/>
      <c r="V141" s="257"/>
      <c r="W141" s="379"/>
      <c r="X141" s="379"/>
      <c r="Y141" s="379"/>
      <c r="Z141" s="379"/>
      <c r="AA141" s="418"/>
      <c r="AB141" s="266" t="s">
        <v>292</v>
      </c>
      <c r="AC141" s="263"/>
      <c r="AD141" s="263"/>
      <c r="AE141" s="263"/>
      <c r="AF141" s="263"/>
      <c r="AG141" s="263"/>
      <c r="AH141" s="263"/>
      <c r="AI141" s="263"/>
      <c r="AJ141" s="263"/>
      <c r="AK141" s="263"/>
      <c r="AL141" s="263"/>
      <c r="AM141" s="263"/>
      <c r="AN141" s="263"/>
      <c r="AO141" s="263"/>
      <c r="AP141" s="263"/>
      <c r="AQ141" s="264">
        <f t="shared" si="42"/>
        <v>0</v>
      </c>
      <c r="AR141" s="265">
        <f t="shared" si="41"/>
        <v>0</v>
      </c>
      <c r="AS141" s="249">
        <f t="shared" si="23"/>
        <v>0</v>
      </c>
      <c r="AT141" s="249">
        <f t="shared" si="23"/>
        <v>0</v>
      </c>
      <c r="AU141" s="249">
        <f t="shared" si="24"/>
        <v>0</v>
      </c>
      <c r="AV141" s="250"/>
      <c r="AW141" s="249"/>
      <c r="AX141" s="249"/>
      <c r="AY141" s="249"/>
      <c r="AZ141" s="251"/>
      <c r="BA141" s="251"/>
      <c r="BB141" s="251"/>
      <c r="BC141" s="251"/>
      <c r="BD141" s="251"/>
      <c r="BE141" s="251"/>
      <c r="BI141" s="222"/>
      <c r="BJ141" s="222"/>
      <c r="BK141" s="222"/>
      <c r="BL141" s="222"/>
      <c r="BM141" s="222"/>
      <c r="BN141" s="222"/>
      <c r="BO141" s="222"/>
      <c r="BP141" s="222"/>
      <c r="BQ141" s="222"/>
      <c r="BR141" s="222"/>
      <c r="BS141" s="222"/>
      <c r="BT141" s="222"/>
      <c r="BU141" s="222"/>
      <c r="BV141" s="222"/>
      <c r="BW141" s="222"/>
      <c r="BX141" s="222"/>
      <c r="BY141" s="222"/>
      <c r="BZ141" s="222"/>
    </row>
    <row r="142" spans="1:78" s="224" customFormat="1" ht="15.75" customHeight="1">
      <c r="A142" s="232"/>
      <c r="B142" s="232"/>
      <c r="C142" s="232"/>
      <c r="D142" s="232"/>
      <c r="E142" s="232"/>
      <c r="F142" s="232"/>
      <c r="G142" s="233"/>
      <c r="H142" s="252"/>
      <c r="I142" s="376"/>
      <c r="J142" s="391"/>
      <c r="K142" s="391"/>
      <c r="L142" s="391"/>
      <c r="M142" s="391"/>
      <c r="N142" s="376"/>
      <c r="O142" s="255"/>
      <c r="P142" s="378"/>
      <c r="Q142" s="257"/>
      <c r="R142" s="257"/>
      <c r="S142" s="257"/>
      <c r="T142" s="257"/>
      <c r="U142" s="257"/>
      <c r="V142" s="257"/>
      <c r="W142" s="379"/>
      <c r="X142" s="379"/>
      <c r="Y142" s="379"/>
      <c r="Z142" s="379"/>
      <c r="AA142" s="418"/>
      <c r="AB142" s="266" t="s">
        <v>293</v>
      </c>
      <c r="AC142" s="263"/>
      <c r="AD142" s="263"/>
      <c r="AE142" s="263"/>
      <c r="AF142" s="263"/>
      <c r="AG142" s="263"/>
      <c r="AH142" s="263"/>
      <c r="AI142" s="263"/>
      <c r="AJ142" s="263"/>
      <c r="AK142" s="263"/>
      <c r="AL142" s="263"/>
      <c r="AM142" s="263"/>
      <c r="AN142" s="263"/>
      <c r="AO142" s="263"/>
      <c r="AP142" s="263"/>
      <c r="AQ142" s="264">
        <f t="shared" si="42"/>
        <v>0</v>
      </c>
      <c r="AR142" s="265">
        <f t="shared" si="41"/>
        <v>0</v>
      </c>
      <c r="AS142" s="249">
        <f t="shared" si="23"/>
        <v>0</v>
      </c>
      <c r="AT142" s="249">
        <f t="shared" si="23"/>
        <v>0</v>
      </c>
      <c r="AU142" s="249">
        <f t="shared" si="24"/>
        <v>0</v>
      </c>
      <c r="AV142" s="250"/>
      <c r="AW142" s="249"/>
      <c r="AX142" s="249"/>
      <c r="AY142" s="249"/>
      <c r="AZ142" s="251"/>
      <c r="BA142" s="251"/>
      <c r="BB142" s="251"/>
      <c r="BC142" s="251"/>
      <c r="BD142" s="251"/>
      <c r="BE142" s="251"/>
      <c r="BI142" s="222"/>
      <c r="BJ142" s="222"/>
      <c r="BK142" s="222"/>
      <c r="BL142" s="222"/>
      <c r="BM142" s="222"/>
      <c r="BN142" s="222"/>
      <c r="BO142" s="222"/>
      <c r="BP142" s="222"/>
      <c r="BQ142" s="222"/>
      <c r="BR142" s="222"/>
      <c r="BS142" s="222"/>
      <c r="BT142" s="222"/>
      <c r="BU142" s="222"/>
      <c r="BV142" s="222"/>
      <c r="BW142" s="222"/>
      <c r="BX142" s="222"/>
      <c r="BY142" s="222"/>
      <c r="BZ142" s="222"/>
    </row>
    <row r="143" spans="1:78" s="224" customFormat="1" ht="15.75" customHeight="1">
      <c r="A143" s="232"/>
      <c r="B143" s="232"/>
      <c r="C143" s="232"/>
      <c r="D143" s="232"/>
      <c r="E143" s="232"/>
      <c r="F143" s="232"/>
      <c r="G143" s="233"/>
      <c r="H143" s="252"/>
      <c r="I143" s="376"/>
      <c r="J143" s="391"/>
      <c r="K143" s="391"/>
      <c r="L143" s="391"/>
      <c r="M143" s="391"/>
      <c r="N143" s="376"/>
      <c r="O143" s="255"/>
      <c r="P143" s="378"/>
      <c r="Q143" s="257"/>
      <c r="R143" s="257"/>
      <c r="S143" s="257"/>
      <c r="T143" s="257"/>
      <c r="U143" s="257"/>
      <c r="V143" s="257"/>
      <c r="W143" s="379"/>
      <c r="X143" s="379"/>
      <c r="Y143" s="379"/>
      <c r="Z143" s="379"/>
      <c r="AA143" s="418"/>
      <c r="AB143" s="267" t="s">
        <v>294</v>
      </c>
      <c r="AC143" s="268">
        <f aca="true" t="shared" si="43" ref="AC143:AR143">SUM(AC137:AC142)+IF(AC135=0,AC136,AC135)</f>
        <v>0</v>
      </c>
      <c r="AD143" s="268">
        <f t="shared" si="43"/>
        <v>0</v>
      </c>
      <c r="AE143" s="268">
        <f t="shared" si="43"/>
        <v>0</v>
      </c>
      <c r="AF143" s="268">
        <f t="shared" si="43"/>
        <v>0</v>
      </c>
      <c r="AG143" s="268">
        <f t="shared" si="43"/>
        <v>0</v>
      </c>
      <c r="AH143" s="268">
        <f t="shared" si="43"/>
        <v>0</v>
      </c>
      <c r="AI143" s="268">
        <f t="shared" si="43"/>
        <v>0</v>
      </c>
      <c r="AJ143" s="268">
        <f t="shared" si="43"/>
        <v>0</v>
      </c>
      <c r="AK143" s="268">
        <f t="shared" si="43"/>
        <v>0</v>
      </c>
      <c r="AL143" s="268">
        <f t="shared" si="43"/>
        <v>0</v>
      </c>
      <c r="AM143" s="268">
        <f t="shared" si="43"/>
        <v>0</v>
      </c>
      <c r="AN143" s="268">
        <f t="shared" si="43"/>
        <v>0</v>
      </c>
      <c r="AO143" s="268">
        <f t="shared" si="43"/>
        <v>0</v>
      </c>
      <c r="AP143" s="268">
        <f t="shared" si="43"/>
        <v>0</v>
      </c>
      <c r="AQ143" s="268">
        <f t="shared" si="43"/>
        <v>0</v>
      </c>
      <c r="AR143" s="269">
        <f t="shared" si="43"/>
        <v>0</v>
      </c>
      <c r="AS143" s="249">
        <f t="shared" si="23"/>
        <v>0</v>
      </c>
      <c r="AT143" s="249">
        <f t="shared" si="23"/>
        <v>0</v>
      </c>
      <c r="AU143" s="249">
        <f t="shared" si="24"/>
        <v>0</v>
      </c>
      <c r="AV143" s="250"/>
      <c r="AW143" s="249"/>
      <c r="AX143" s="249"/>
      <c r="AY143" s="249"/>
      <c r="AZ143" s="251"/>
      <c r="BA143" s="251"/>
      <c r="BB143" s="251"/>
      <c r="BC143" s="251"/>
      <c r="BD143" s="251"/>
      <c r="BE143" s="251"/>
      <c r="BI143" s="222"/>
      <c r="BJ143" s="222"/>
      <c r="BK143" s="222"/>
      <c r="BL143" s="222"/>
      <c r="BM143" s="222"/>
      <c r="BN143" s="222"/>
      <c r="BO143" s="222"/>
      <c r="BP143" s="222"/>
      <c r="BQ143" s="222"/>
      <c r="BR143" s="222"/>
      <c r="BS143" s="222"/>
      <c r="BT143" s="222"/>
      <c r="BU143" s="222"/>
      <c r="BV143" s="222"/>
      <c r="BW143" s="222"/>
      <c r="BX143" s="222"/>
      <c r="BY143" s="222"/>
      <c r="BZ143" s="222"/>
    </row>
    <row r="144" spans="1:78" s="224" customFormat="1" ht="16.5" customHeight="1" thickBot="1">
      <c r="A144" s="232"/>
      <c r="B144" s="232"/>
      <c r="C144" s="232"/>
      <c r="D144" s="232"/>
      <c r="E144" s="232"/>
      <c r="F144" s="232"/>
      <c r="G144" s="233"/>
      <c r="H144" s="270"/>
      <c r="I144" s="380"/>
      <c r="J144" s="402"/>
      <c r="K144" s="402"/>
      <c r="L144" s="402"/>
      <c r="M144" s="402"/>
      <c r="N144" s="380"/>
      <c r="O144" s="273"/>
      <c r="P144" s="382"/>
      <c r="Q144" s="275"/>
      <c r="R144" s="275"/>
      <c r="S144" s="275"/>
      <c r="T144" s="275"/>
      <c r="U144" s="275"/>
      <c r="V144" s="275"/>
      <c r="W144" s="383"/>
      <c r="X144" s="383"/>
      <c r="Y144" s="383"/>
      <c r="Z144" s="383"/>
      <c r="AA144" s="420"/>
      <c r="AB144" s="280" t="s">
        <v>295</v>
      </c>
      <c r="AC144" s="281"/>
      <c r="AD144" s="281"/>
      <c r="AE144" s="281"/>
      <c r="AF144" s="281"/>
      <c r="AG144" s="281"/>
      <c r="AH144" s="281"/>
      <c r="AI144" s="281"/>
      <c r="AJ144" s="281"/>
      <c r="AK144" s="281"/>
      <c r="AL144" s="281"/>
      <c r="AM144" s="281"/>
      <c r="AN144" s="281"/>
      <c r="AO144" s="281"/>
      <c r="AP144" s="281"/>
      <c r="AQ144" s="282">
        <f aca="true" t="shared" si="44" ref="AQ144:AR150">+AC144+AE144+AG144+AI144+AK144+AM144+AO144</f>
        <v>0</v>
      </c>
      <c r="AR144" s="283">
        <f t="shared" si="44"/>
        <v>0</v>
      </c>
      <c r="AS144" s="249">
        <f t="shared" si="23"/>
        <v>0</v>
      </c>
      <c r="AT144" s="249">
        <f t="shared" si="23"/>
        <v>0</v>
      </c>
      <c r="AU144" s="249">
        <f t="shared" si="24"/>
        <v>0</v>
      </c>
      <c r="AV144" s="250"/>
      <c r="AW144" s="249"/>
      <c r="AX144" s="249"/>
      <c r="AY144" s="249"/>
      <c r="AZ144" s="251"/>
      <c r="BA144" s="251"/>
      <c r="BB144" s="251"/>
      <c r="BC144" s="251"/>
      <c r="BD144" s="251"/>
      <c r="BE144" s="251"/>
      <c r="BI144" s="222"/>
      <c r="BJ144" s="222"/>
      <c r="BK144" s="222"/>
      <c r="BL144" s="222"/>
      <c r="BM144" s="222"/>
      <c r="BN144" s="222"/>
      <c r="BO144" s="222"/>
      <c r="BP144" s="222"/>
      <c r="BQ144" s="222"/>
      <c r="BR144" s="222"/>
      <c r="BS144" s="222"/>
      <c r="BT144" s="222"/>
      <c r="BU144" s="222"/>
      <c r="BV144" s="222"/>
      <c r="BW144" s="222"/>
      <c r="BX144" s="222"/>
      <c r="BY144" s="222"/>
      <c r="BZ144" s="222"/>
    </row>
    <row r="145" spans="1:78" s="224" customFormat="1" ht="150.75" customHeight="1">
      <c r="A145" s="232"/>
      <c r="B145" s="232" t="s">
        <v>384</v>
      </c>
      <c r="C145" s="232" t="s">
        <v>271</v>
      </c>
      <c r="D145" s="232" t="s">
        <v>272</v>
      </c>
      <c r="E145" s="232" t="s">
        <v>225</v>
      </c>
      <c r="F145" s="232" t="s">
        <v>298</v>
      </c>
      <c r="G145" s="233">
        <v>10</v>
      </c>
      <c r="H145" s="234">
        <v>9</v>
      </c>
      <c r="I145" s="372" t="s">
        <v>32</v>
      </c>
      <c r="J145" s="386"/>
      <c r="K145" s="386"/>
      <c r="L145" s="386"/>
      <c r="M145" s="386"/>
      <c r="N145" s="372" t="s">
        <v>385</v>
      </c>
      <c r="O145" s="238">
        <v>0.525</v>
      </c>
      <c r="P145" s="374">
        <f>('Actividades inversión 880'!L38/'Actividades inversión 880'!K38+'Actividades inversión 880'!L39/'Actividades inversión 880'!K39+'Actividades inversión 880'!L40/'Actividades inversión 880'!K40+'Actividades inversión 880'!L41/'Actividades inversión 880'!K41+'Actividades inversión 880'!L42/'Actividades inversión 880'!K42+'Actividades inversión 880'!L43/'Actividades inversión 880'!K43+'Actividades inversión 880'!L44/'Actividades inversión 880'!K44+'Actividades inversión 880'!L45/'Actividades inversión 880'!K45+'Actividades inversión 880'!L46/'Actividades inversión 880'!K46+'Actividades inversión 880'!L47/'Actividades inversión 880'!K47)/10*O145</f>
        <v>0.14093301789871382</v>
      </c>
      <c r="Q145" s="240">
        <f>SUMIF('Actividades inversión 880'!$B$13:$B$62,'Metas inversión 880'!$B145,'Actividades inversión 880'!M$13:M$62)</f>
        <v>234277831925</v>
      </c>
      <c r="R145" s="240">
        <f>SUMIF('Actividades inversión 880'!$B$13:$B$62,'Metas inversión 880'!$B145,'Actividades inversión 880'!N$13:N$62)</f>
        <v>283424914089</v>
      </c>
      <c r="S145" s="240">
        <f>SUMIF('Actividades inversión 880'!$B$13:$B$62,'Metas inversión 880'!$B145,'Actividades inversión 880'!O$13:O$62)</f>
        <v>24316528397</v>
      </c>
      <c r="T145" s="240">
        <f>SUMIF('Actividades inversión 880'!$B$13:$B$62,'Metas inversión 880'!$B145,'Actividades inversión 880'!P$13:P$62)</f>
        <v>580096317</v>
      </c>
      <c r="U145" s="240">
        <f>SUMIF('Actividades inversión 880'!$B$13:$B$62,'Metas inversión 880'!$B145,'Actividades inversión 880'!Q$13:Q$62)</f>
        <v>11150914277</v>
      </c>
      <c r="V145" s="240">
        <f>SUMIF('Actividades inversión 880'!$B$13:$B$62,'Metas inversión 880'!$B145,'Actividades inversión 880'!R$13:R$62)</f>
        <v>1242431351</v>
      </c>
      <c r="W145" s="421" t="s">
        <v>386</v>
      </c>
      <c r="X145" s="422" t="s">
        <v>387</v>
      </c>
      <c r="Y145" s="421" t="s">
        <v>388</v>
      </c>
      <c r="Z145" s="422" t="s">
        <v>237</v>
      </c>
      <c r="AA145" s="422"/>
      <c r="AB145" s="245" t="s">
        <v>280</v>
      </c>
      <c r="AC145" s="246"/>
      <c r="AD145" s="246"/>
      <c r="AE145" s="246"/>
      <c r="AF145" s="246"/>
      <c r="AG145" s="246"/>
      <c r="AH145" s="246"/>
      <c r="AI145" s="246"/>
      <c r="AJ145" s="246"/>
      <c r="AK145" s="246"/>
      <c r="AL145" s="246"/>
      <c r="AM145" s="246"/>
      <c r="AN145" s="246"/>
      <c r="AO145" s="246"/>
      <c r="AP145" s="246"/>
      <c r="AQ145" s="247">
        <f t="shared" si="44"/>
        <v>0</v>
      </c>
      <c r="AR145" s="248">
        <f t="shared" si="44"/>
        <v>0</v>
      </c>
      <c r="AS145" s="249">
        <f t="shared" si="23"/>
        <v>259108385692</v>
      </c>
      <c r="AT145" s="249">
        <f t="shared" si="23"/>
        <v>23736432080</v>
      </c>
      <c r="AU145" s="249">
        <f t="shared" si="24"/>
        <v>9908482926</v>
      </c>
      <c r="AV145" s="250"/>
      <c r="AW145" s="249"/>
      <c r="AX145" s="423"/>
      <c r="AY145" s="249"/>
      <c r="AZ145" s="251">
        <f>SUM('[2]01-USAQUEN:99-METROPOLITANO'!N141)</f>
        <v>234277831925</v>
      </c>
      <c r="BA145" s="251">
        <f>SUM('[2]01-USAQUEN:99-METROPOLITANO'!O141)</f>
        <v>283424914089</v>
      </c>
      <c r="BB145" s="251">
        <f>SUM('[2]01-USAQUEN:99-METROPOLITANO'!P141)</f>
        <v>24316528397</v>
      </c>
      <c r="BC145" s="251">
        <f>SUM('[2]01-USAQUEN:99-METROPOLITANO'!Q141)</f>
        <v>580096317</v>
      </c>
      <c r="BD145" s="251">
        <f>SUM('[2]01-USAQUEN:99-METROPOLITANO'!R141)</f>
        <v>11150914277</v>
      </c>
      <c r="BE145" s="251">
        <f>SUM('[2]01-USAQUEN:99-METROPOLITANO'!S141)</f>
        <v>1242431351</v>
      </c>
      <c r="BI145" s="249">
        <f>191361600-BE145</f>
        <v>-1051069751</v>
      </c>
      <c r="BJ145" s="222"/>
      <c r="BK145" s="222"/>
      <c r="BL145" s="222"/>
      <c r="BM145" s="222"/>
      <c r="BN145" s="222"/>
      <c r="BO145" s="222"/>
      <c r="BP145" s="222"/>
      <c r="BQ145" s="222"/>
      <c r="BR145" s="222"/>
      <c r="BS145" s="222"/>
      <c r="BT145" s="222"/>
      <c r="BU145" s="222"/>
      <c r="BV145" s="222"/>
      <c r="BW145" s="222"/>
      <c r="BX145" s="222"/>
      <c r="BY145" s="222"/>
      <c r="BZ145" s="222"/>
    </row>
    <row r="146" spans="1:78" s="224" customFormat="1" ht="200.25" customHeight="1">
      <c r="A146" s="232"/>
      <c r="B146" s="232"/>
      <c r="C146" s="232"/>
      <c r="D146" s="232"/>
      <c r="E146" s="232"/>
      <c r="F146" s="232"/>
      <c r="G146" s="233"/>
      <c r="H146" s="252"/>
      <c r="I146" s="376"/>
      <c r="J146" s="391"/>
      <c r="K146" s="391"/>
      <c r="L146" s="391"/>
      <c r="M146" s="391"/>
      <c r="N146" s="376"/>
      <c r="O146" s="255"/>
      <c r="P146" s="378"/>
      <c r="Q146" s="257"/>
      <c r="R146" s="257"/>
      <c r="S146" s="257"/>
      <c r="T146" s="257"/>
      <c r="U146" s="257"/>
      <c r="V146" s="257"/>
      <c r="W146" s="424" t="s">
        <v>389</v>
      </c>
      <c r="X146" s="421" t="s">
        <v>390</v>
      </c>
      <c r="Y146" s="421" t="s">
        <v>391</v>
      </c>
      <c r="Z146" s="421" t="s">
        <v>392</v>
      </c>
      <c r="AA146" s="425"/>
      <c r="AB146" s="262" t="s">
        <v>281</v>
      </c>
      <c r="AC146" s="263"/>
      <c r="AD146" s="263"/>
      <c r="AE146" s="263"/>
      <c r="AF146" s="263"/>
      <c r="AG146" s="263"/>
      <c r="AH146" s="263"/>
      <c r="AI146" s="263"/>
      <c r="AJ146" s="263"/>
      <c r="AK146" s="263"/>
      <c r="AL146" s="263"/>
      <c r="AM146" s="263"/>
      <c r="AN146" s="263"/>
      <c r="AO146" s="263"/>
      <c r="AP146" s="263"/>
      <c r="AQ146" s="264">
        <f t="shared" si="44"/>
        <v>0</v>
      </c>
      <c r="AR146" s="265">
        <f t="shared" si="44"/>
        <v>0</v>
      </c>
      <c r="AS146" s="249">
        <f aca="true" t="shared" si="45" ref="AS146:AT209">+R146-S146</f>
        <v>0</v>
      </c>
      <c r="AT146" s="249">
        <f t="shared" si="45"/>
        <v>0</v>
      </c>
      <c r="AU146" s="249">
        <f aca="true" t="shared" si="46" ref="AU146:AU209">+U146-V146</f>
        <v>0</v>
      </c>
      <c r="AV146" s="250"/>
      <c r="AW146" s="249"/>
      <c r="AX146" s="249"/>
      <c r="AY146" s="249"/>
      <c r="AZ146" s="251">
        <f aca="true" t="shared" si="47" ref="AZ146:BE146">+Q145</f>
        <v>234277831925</v>
      </c>
      <c r="BA146" s="251">
        <f t="shared" si="47"/>
        <v>283424914089</v>
      </c>
      <c r="BB146" s="251">
        <f t="shared" si="47"/>
        <v>24316528397</v>
      </c>
      <c r="BC146" s="251">
        <f t="shared" si="47"/>
        <v>580096317</v>
      </c>
      <c r="BD146" s="251">
        <f t="shared" si="47"/>
        <v>11150914277</v>
      </c>
      <c r="BE146" s="251">
        <f t="shared" si="47"/>
        <v>1242431351</v>
      </c>
      <c r="BI146" s="222"/>
      <c r="BJ146" s="222"/>
      <c r="BK146" s="222"/>
      <c r="BL146" s="222"/>
      <c r="BM146" s="222"/>
      <c r="BN146" s="222"/>
      <c r="BO146" s="222"/>
      <c r="BP146" s="222"/>
      <c r="BQ146" s="222"/>
      <c r="BR146" s="222"/>
      <c r="BS146" s="222"/>
      <c r="BT146" s="222"/>
      <c r="BU146" s="222"/>
      <c r="BV146" s="222"/>
      <c r="BW146" s="222"/>
      <c r="BX146" s="222"/>
      <c r="BY146" s="222"/>
      <c r="BZ146" s="222"/>
    </row>
    <row r="147" spans="1:78" s="224" customFormat="1" ht="105.75" customHeight="1">
      <c r="A147" s="232"/>
      <c r="B147" s="232"/>
      <c r="C147" s="232"/>
      <c r="D147" s="232"/>
      <c r="E147" s="232"/>
      <c r="F147" s="232"/>
      <c r="G147" s="233"/>
      <c r="H147" s="252"/>
      <c r="I147" s="376"/>
      <c r="J147" s="391"/>
      <c r="K147" s="391"/>
      <c r="L147" s="391"/>
      <c r="M147" s="391"/>
      <c r="N147" s="376"/>
      <c r="O147" s="255"/>
      <c r="P147" s="378"/>
      <c r="Q147" s="257"/>
      <c r="R147" s="257"/>
      <c r="S147" s="257"/>
      <c r="T147" s="257"/>
      <c r="U147" s="257"/>
      <c r="V147" s="257"/>
      <c r="W147" s="421" t="s">
        <v>393</v>
      </c>
      <c r="X147" s="422" t="s">
        <v>357</v>
      </c>
      <c r="Y147" s="422" t="s">
        <v>230</v>
      </c>
      <c r="Z147" s="422" t="s">
        <v>394</v>
      </c>
      <c r="AA147" s="422" t="s">
        <v>395</v>
      </c>
      <c r="AB147" s="262" t="s">
        <v>282</v>
      </c>
      <c r="AC147" s="263"/>
      <c r="AD147" s="263"/>
      <c r="AE147" s="263"/>
      <c r="AF147" s="263"/>
      <c r="AG147" s="263"/>
      <c r="AH147" s="263"/>
      <c r="AI147" s="263"/>
      <c r="AJ147" s="263"/>
      <c r="AK147" s="263"/>
      <c r="AL147" s="263"/>
      <c r="AM147" s="263"/>
      <c r="AN147" s="263"/>
      <c r="AO147" s="263"/>
      <c r="AP147" s="263"/>
      <c r="AQ147" s="264">
        <f t="shared" si="44"/>
        <v>0</v>
      </c>
      <c r="AR147" s="265">
        <f t="shared" si="44"/>
        <v>0</v>
      </c>
      <c r="AS147" s="249">
        <f t="shared" si="45"/>
        <v>0</v>
      </c>
      <c r="AT147" s="249">
        <f t="shared" si="45"/>
        <v>0</v>
      </c>
      <c r="AU147" s="249">
        <f t="shared" si="46"/>
        <v>0</v>
      </c>
      <c r="AV147" s="250"/>
      <c r="AW147" s="249"/>
      <c r="AX147" s="249"/>
      <c r="AY147" s="249"/>
      <c r="AZ147" s="251">
        <f aca="true" t="shared" si="48" ref="AZ147:BE147">+AZ146-AZ145</f>
        <v>0</v>
      </c>
      <c r="BA147" s="251">
        <f t="shared" si="48"/>
        <v>0</v>
      </c>
      <c r="BB147" s="251">
        <f t="shared" si="48"/>
        <v>0</v>
      </c>
      <c r="BC147" s="251">
        <f t="shared" si="48"/>
        <v>0</v>
      </c>
      <c r="BD147" s="251">
        <f t="shared" si="48"/>
        <v>0</v>
      </c>
      <c r="BE147" s="251">
        <f t="shared" si="48"/>
        <v>0</v>
      </c>
      <c r="BI147" s="222"/>
      <c r="BJ147" s="222"/>
      <c r="BK147" s="222"/>
      <c r="BL147" s="222"/>
      <c r="BM147" s="222"/>
      <c r="BN147" s="222"/>
      <c r="BO147" s="222"/>
      <c r="BP147" s="222"/>
      <c r="BQ147" s="222"/>
      <c r="BR147" s="222"/>
      <c r="BS147" s="222"/>
      <c r="BT147" s="222"/>
      <c r="BU147" s="222"/>
      <c r="BV147" s="222"/>
      <c r="BW147" s="222"/>
      <c r="BX147" s="222"/>
      <c r="BY147" s="222"/>
      <c r="BZ147" s="222"/>
    </row>
    <row r="148" spans="1:78" s="224" customFormat="1" ht="105.75" customHeight="1">
      <c r="A148" s="232"/>
      <c r="B148" s="232"/>
      <c r="C148" s="232"/>
      <c r="D148" s="232"/>
      <c r="E148" s="232"/>
      <c r="F148" s="232"/>
      <c r="G148" s="233"/>
      <c r="H148" s="252"/>
      <c r="I148" s="376"/>
      <c r="J148" s="391"/>
      <c r="K148" s="391"/>
      <c r="L148" s="391"/>
      <c r="M148" s="391"/>
      <c r="N148" s="376"/>
      <c r="O148" s="255"/>
      <c r="P148" s="378"/>
      <c r="Q148" s="257"/>
      <c r="R148" s="257"/>
      <c r="S148" s="257"/>
      <c r="T148" s="257"/>
      <c r="U148" s="257"/>
      <c r="V148" s="257"/>
      <c r="W148" s="421" t="s">
        <v>396</v>
      </c>
      <c r="X148" s="422" t="s">
        <v>357</v>
      </c>
      <c r="Y148" s="422" t="s">
        <v>230</v>
      </c>
      <c r="Z148" s="422" t="s">
        <v>397</v>
      </c>
      <c r="AA148" s="425"/>
      <c r="AB148" s="262" t="s">
        <v>283</v>
      </c>
      <c r="AC148" s="263"/>
      <c r="AD148" s="263"/>
      <c r="AE148" s="263"/>
      <c r="AF148" s="263"/>
      <c r="AG148" s="263"/>
      <c r="AH148" s="263"/>
      <c r="AI148" s="263"/>
      <c r="AJ148" s="263"/>
      <c r="AK148" s="263"/>
      <c r="AL148" s="263"/>
      <c r="AM148" s="263"/>
      <c r="AN148" s="263"/>
      <c r="AO148" s="263"/>
      <c r="AP148" s="263"/>
      <c r="AQ148" s="264">
        <f t="shared" si="44"/>
        <v>0</v>
      </c>
      <c r="AR148" s="265">
        <f t="shared" si="44"/>
        <v>0</v>
      </c>
      <c r="AS148" s="249">
        <f t="shared" si="45"/>
        <v>0</v>
      </c>
      <c r="AT148" s="249">
        <f t="shared" si="45"/>
        <v>0</v>
      </c>
      <c r="AU148" s="249">
        <f t="shared" si="46"/>
        <v>0</v>
      </c>
      <c r="AV148" s="250"/>
      <c r="AW148" s="249"/>
      <c r="AX148" s="249"/>
      <c r="AY148" s="249"/>
      <c r="AZ148" s="251"/>
      <c r="BA148" s="251"/>
      <c r="BB148" s="251"/>
      <c r="BC148" s="251"/>
      <c r="BD148" s="251"/>
      <c r="BE148" s="251"/>
      <c r="BI148" s="222"/>
      <c r="BJ148" s="222"/>
      <c r="BK148" s="222"/>
      <c r="BL148" s="222"/>
      <c r="BM148" s="222"/>
      <c r="BN148" s="222"/>
      <c r="BO148" s="222"/>
      <c r="BP148" s="222"/>
      <c r="BQ148" s="222"/>
      <c r="BR148" s="222"/>
      <c r="BS148" s="222"/>
      <c r="BT148" s="222"/>
      <c r="BU148" s="222"/>
      <c r="BV148" s="222"/>
      <c r="BW148" s="222"/>
      <c r="BX148" s="222"/>
      <c r="BY148" s="222"/>
      <c r="BZ148" s="222"/>
    </row>
    <row r="149" spans="1:78" s="224" customFormat="1" ht="171" customHeight="1">
      <c r="A149" s="232"/>
      <c r="B149" s="232"/>
      <c r="C149" s="232"/>
      <c r="D149" s="232"/>
      <c r="E149" s="232"/>
      <c r="F149" s="232"/>
      <c r="G149" s="233"/>
      <c r="H149" s="252"/>
      <c r="I149" s="376"/>
      <c r="J149" s="391"/>
      <c r="K149" s="391"/>
      <c r="L149" s="391"/>
      <c r="M149" s="391"/>
      <c r="N149" s="376"/>
      <c r="O149" s="255"/>
      <c r="P149" s="378"/>
      <c r="Q149" s="257"/>
      <c r="R149" s="257"/>
      <c r="S149" s="257"/>
      <c r="T149" s="257"/>
      <c r="U149" s="257"/>
      <c r="V149" s="257"/>
      <c r="W149" s="421" t="s">
        <v>398</v>
      </c>
      <c r="X149" s="422" t="s">
        <v>357</v>
      </c>
      <c r="Y149" s="422" t="s">
        <v>230</v>
      </c>
      <c r="Z149" s="421" t="s">
        <v>399</v>
      </c>
      <c r="AA149" s="426"/>
      <c r="AB149" s="262" t="s">
        <v>284</v>
      </c>
      <c r="AC149" s="263"/>
      <c r="AD149" s="263"/>
      <c r="AE149" s="263"/>
      <c r="AF149" s="263"/>
      <c r="AG149" s="263"/>
      <c r="AH149" s="263"/>
      <c r="AI149" s="263"/>
      <c r="AJ149" s="263"/>
      <c r="AK149" s="263"/>
      <c r="AL149" s="263"/>
      <c r="AM149" s="263"/>
      <c r="AN149" s="263"/>
      <c r="AO149" s="263"/>
      <c r="AP149" s="263"/>
      <c r="AQ149" s="264">
        <f t="shared" si="44"/>
        <v>0</v>
      </c>
      <c r="AR149" s="265">
        <f t="shared" si="44"/>
        <v>0</v>
      </c>
      <c r="AS149" s="249">
        <f t="shared" si="45"/>
        <v>0</v>
      </c>
      <c r="AT149" s="249">
        <f t="shared" si="45"/>
        <v>0</v>
      </c>
      <c r="AU149" s="249">
        <f t="shared" si="46"/>
        <v>0</v>
      </c>
      <c r="AV149" s="250"/>
      <c r="AW149" s="249"/>
      <c r="AX149" s="249"/>
      <c r="AY149" s="249"/>
      <c r="AZ149" s="251"/>
      <c r="BA149" s="251"/>
      <c r="BB149" s="251"/>
      <c r="BC149" s="251"/>
      <c r="BD149" s="251"/>
      <c r="BE149" s="251"/>
      <c r="BI149" s="222"/>
      <c r="BJ149" s="222"/>
      <c r="BK149" s="222"/>
      <c r="BL149" s="222"/>
      <c r="BM149" s="222"/>
      <c r="BN149" s="222"/>
      <c r="BO149" s="222"/>
      <c r="BP149" s="222"/>
      <c r="BQ149" s="222"/>
      <c r="BR149" s="222"/>
      <c r="BS149" s="222"/>
      <c r="BT149" s="222"/>
      <c r="BU149" s="222"/>
      <c r="BV149" s="222"/>
      <c r="BW149" s="222"/>
      <c r="BX149" s="222"/>
      <c r="BY149" s="222"/>
      <c r="BZ149" s="222"/>
    </row>
    <row r="150" spans="1:78" s="224" customFormat="1" ht="105.75" customHeight="1">
      <c r="A150" s="232"/>
      <c r="B150" s="232"/>
      <c r="C150" s="232"/>
      <c r="D150" s="232"/>
      <c r="E150" s="232"/>
      <c r="F150" s="232"/>
      <c r="G150" s="233"/>
      <c r="H150" s="252"/>
      <c r="I150" s="376"/>
      <c r="J150" s="391"/>
      <c r="K150" s="391"/>
      <c r="L150" s="391"/>
      <c r="M150" s="391"/>
      <c r="N150" s="376"/>
      <c r="O150" s="255"/>
      <c r="P150" s="378"/>
      <c r="Q150" s="257"/>
      <c r="R150" s="257"/>
      <c r="S150" s="257"/>
      <c r="T150" s="257"/>
      <c r="U150" s="257"/>
      <c r="V150" s="257"/>
      <c r="W150" s="421" t="s">
        <v>400</v>
      </c>
      <c r="X150" s="422" t="s">
        <v>357</v>
      </c>
      <c r="Y150" s="422" t="s">
        <v>230</v>
      </c>
      <c r="Z150" s="421" t="s">
        <v>401</v>
      </c>
      <c r="AA150" s="427"/>
      <c r="AB150" s="266" t="s">
        <v>285</v>
      </c>
      <c r="AC150" s="263"/>
      <c r="AD150" s="263"/>
      <c r="AE150" s="263"/>
      <c r="AF150" s="263"/>
      <c r="AG150" s="263"/>
      <c r="AH150" s="263"/>
      <c r="AI150" s="263"/>
      <c r="AJ150" s="263"/>
      <c r="AK150" s="263"/>
      <c r="AL150" s="263"/>
      <c r="AM150" s="263"/>
      <c r="AN150" s="263"/>
      <c r="AO150" s="263"/>
      <c r="AP150" s="263"/>
      <c r="AQ150" s="264">
        <f t="shared" si="44"/>
        <v>0</v>
      </c>
      <c r="AR150" s="265">
        <f t="shared" si="44"/>
        <v>0</v>
      </c>
      <c r="AS150" s="249">
        <f t="shared" si="45"/>
        <v>0</v>
      </c>
      <c r="AT150" s="249">
        <f t="shared" si="45"/>
        <v>0</v>
      </c>
      <c r="AU150" s="249">
        <f t="shared" si="46"/>
        <v>0</v>
      </c>
      <c r="AV150" s="250"/>
      <c r="AW150" s="249"/>
      <c r="AX150" s="249"/>
      <c r="AY150" s="249"/>
      <c r="AZ150" s="251"/>
      <c r="BA150" s="251"/>
      <c r="BB150" s="251"/>
      <c r="BC150" s="251"/>
      <c r="BD150" s="251"/>
      <c r="BE150" s="251"/>
      <c r="BI150" s="222"/>
      <c r="BJ150" s="222"/>
      <c r="BK150" s="222"/>
      <c r="BL150" s="222"/>
      <c r="BM150" s="222"/>
      <c r="BN150" s="222"/>
      <c r="BO150" s="222"/>
      <c r="BP150" s="222"/>
      <c r="BQ150" s="222"/>
      <c r="BR150" s="222"/>
      <c r="BS150" s="222"/>
      <c r="BT150" s="222"/>
      <c r="BU150" s="222"/>
      <c r="BV150" s="222"/>
      <c r="BW150" s="222"/>
      <c r="BX150" s="222"/>
      <c r="BY150" s="222"/>
      <c r="BZ150" s="222"/>
    </row>
    <row r="151" spans="1:78" s="224" customFormat="1" ht="165" customHeight="1">
      <c r="A151" s="232"/>
      <c r="B151" s="232"/>
      <c r="C151" s="232"/>
      <c r="D151" s="232"/>
      <c r="E151" s="232"/>
      <c r="F151" s="232"/>
      <c r="G151" s="233"/>
      <c r="H151" s="252"/>
      <c r="I151" s="376"/>
      <c r="J151" s="391"/>
      <c r="K151" s="391"/>
      <c r="L151" s="391"/>
      <c r="M151" s="391"/>
      <c r="N151" s="376"/>
      <c r="O151" s="255"/>
      <c r="P151" s="378"/>
      <c r="Q151" s="257"/>
      <c r="R151" s="257"/>
      <c r="S151" s="257"/>
      <c r="T151" s="257"/>
      <c r="U151" s="257"/>
      <c r="V151" s="257"/>
      <c r="W151" s="421" t="s">
        <v>402</v>
      </c>
      <c r="X151" s="422" t="s">
        <v>357</v>
      </c>
      <c r="Y151" s="422" t="s">
        <v>230</v>
      </c>
      <c r="Z151" s="421" t="s">
        <v>403</v>
      </c>
      <c r="AA151" s="425"/>
      <c r="AB151" s="267" t="s">
        <v>286</v>
      </c>
      <c r="AC151" s="268">
        <f aca="true" t="shared" si="49" ref="AC151:AR151">SUM(AC145:AC150)</f>
        <v>0</v>
      </c>
      <c r="AD151" s="268">
        <f t="shared" si="49"/>
        <v>0</v>
      </c>
      <c r="AE151" s="268">
        <f t="shared" si="49"/>
        <v>0</v>
      </c>
      <c r="AF151" s="268">
        <f t="shared" si="49"/>
        <v>0</v>
      </c>
      <c r="AG151" s="268">
        <f t="shared" si="49"/>
        <v>0</v>
      </c>
      <c r="AH151" s="268">
        <f t="shared" si="49"/>
        <v>0</v>
      </c>
      <c r="AI151" s="268">
        <f t="shared" si="49"/>
        <v>0</v>
      </c>
      <c r="AJ151" s="268">
        <f t="shared" si="49"/>
        <v>0</v>
      </c>
      <c r="AK151" s="268">
        <f t="shared" si="49"/>
        <v>0</v>
      </c>
      <c r="AL151" s="268">
        <f t="shared" si="49"/>
        <v>0</v>
      </c>
      <c r="AM151" s="268">
        <f t="shared" si="49"/>
        <v>0</v>
      </c>
      <c r="AN151" s="268">
        <f t="shared" si="49"/>
        <v>0</v>
      </c>
      <c r="AO151" s="268">
        <f t="shared" si="49"/>
        <v>0</v>
      </c>
      <c r="AP151" s="268">
        <f t="shared" si="49"/>
        <v>0</v>
      </c>
      <c r="AQ151" s="268">
        <f t="shared" si="49"/>
        <v>0</v>
      </c>
      <c r="AR151" s="269">
        <f t="shared" si="49"/>
        <v>0</v>
      </c>
      <c r="AS151" s="249">
        <f t="shared" si="45"/>
        <v>0</v>
      </c>
      <c r="AT151" s="249">
        <f t="shared" si="45"/>
        <v>0</v>
      </c>
      <c r="AU151" s="249">
        <f t="shared" si="46"/>
        <v>0</v>
      </c>
      <c r="AV151" s="250"/>
      <c r="AW151" s="249"/>
      <c r="AX151" s="249"/>
      <c r="AY151" s="249"/>
      <c r="AZ151" s="251"/>
      <c r="BA151" s="251"/>
      <c r="BB151" s="251"/>
      <c r="BC151" s="251"/>
      <c r="BD151" s="251"/>
      <c r="BE151" s="251"/>
      <c r="BI151" s="222"/>
      <c r="BJ151" s="222"/>
      <c r="BK151" s="222"/>
      <c r="BL151" s="222"/>
      <c r="BM151" s="222"/>
      <c r="BN151" s="222"/>
      <c r="BO151" s="222"/>
      <c r="BP151" s="222"/>
      <c r="BQ151" s="222"/>
      <c r="BR151" s="222"/>
      <c r="BS151" s="222"/>
      <c r="BT151" s="222"/>
      <c r="BU151" s="222"/>
      <c r="BV151" s="222"/>
      <c r="BW151" s="222"/>
      <c r="BX151" s="222"/>
      <c r="BY151" s="222"/>
      <c r="BZ151" s="222"/>
    </row>
    <row r="152" spans="1:78" s="224" customFormat="1" ht="105.75" customHeight="1">
      <c r="A152" s="232"/>
      <c r="B152" s="232"/>
      <c r="C152" s="232"/>
      <c r="D152" s="232"/>
      <c r="E152" s="232"/>
      <c r="F152" s="232"/>
      <c r="G152" s="233"/>
      <c r="H152" s="252"/>
      <c r="I152" s="376"/>
      <c r="J152" s="391"/>
      <c r="K152" s="391"/>
      <c r="L152" s="222"/>
      <c r="M152" s="391" t="s">
        <v>404</v>
      </c>
      <c r="N152" s="376" t="s">
        <v>385</v>
      </c>
      <c r="O152" s="255"/>
      <c r="P152" s="378"/>
      <c r="Q152" s="257"/>
      <c r="R152" s="257"/>
      <c r="S152" s="257"/>
      <c r="T152" s="257"/>
      <c r="U152" s="257"/>
      <c r="V152" s="257"/>
      <c r="W152" s="421" t="s">
        <v>405</v>
      </c>
      <c r="X152" s="422" t="s">
        <v>406</v>
      </c>
      <c r="Y152" s="422" t="s">
        <v>230</v>
      </c>
      <c r="Z152" s="422" t="s">
        <v>407</v>
      </c>
      <c r="AA152" s="422" t="s">
        <v>395</v>
      </c>
      <c r="AB152" s="262" t="s">
        <v>287</v>
      </c>
      <c r="AC152" s="263"/>
      <c r="AD152" s="263"/>
      <c r="AE152" s="263"/>
      <c r="AF152" s="263"/>
      <c r="AG152" s="263"/>
      <c r="AH152" s="263"/>
      <c r="AI152" s="263"/>
      <c r="AJ152" s="263"/>
      <c r="AK152" s="263"/>
      <c r="AL152" s="263"/>
      <c r="AM152" s="263"/>
      <c r="AN152" s="263"/>
      <c r="AO152" s="263"/>
      <c r="AP152" s="263"/>
      <c r="AQ152" s="264">
        <f aca="true" t="shared" si="50" ref="AQ152:AR156">+AC152+AE152+AG152+AI152+AK152+AM152+AO152</f>
        <v>0</v>
      </c>
      <c r="AR152" s="265">
        <f t="shared" si="50"/>
        <v>0</v>
      </c>
      <c r="AS152" s="249">
        <f t="shared" si="45"/>
        <v>0</v>
      </c>
      <c r="AT152" s="249">
        <f t="shared" si="45"/>
        <v>0</v>
      </c>
      <c r="AU152" s="249">
        <f t="shared" si="46"/>
        <v>0</v>
      </c>
      <c r="AV152" s="250"/>
      <c r="AW152" s="249"/>
      <c r="AX152" s="249"/>
      <c r="AY152" s="249"/>
      <c r="AZ152" s="251"/>
      <c r="BA152" s="251"/>
      <c r="BB152" s="251"/>
      <c r="BC152" s="251"/>
      <c r="BD152" s="251"/>
      <c r="BE152" s="251"/>
      <c r="BI152" s="222"/>
      <c r="BJ152" s="222"/>
      <c r="BK152" s="222"/>
      <c r="BL152" s="222"/>
      <c r="BM152" s="222"/>
      <c r="BN152" s="222"/>
      <c r="BO152" s="222"/>
      <c r="BP152" s="222"/>
      <c r="BQ152" s="222"/>
      <c r="BR152" s="222"/>
      <c r="BS152" s="222"/>
      <c r="BT152" s="222"/>
      <c r="BU152" s="222"/>
      <c r="BV152" s="222"/>
      <c r="BW152" s="222"/>
      <c r="BX152" s="222"/>
      <c r="BY152" s="222"/>
      <c r="BZ152" s="222"/>
    </row>
    <row r="153" spans="1:78" s="224" customFormat="1" ht="135.75" customHeight="1">
      <c r="A153" s="232"/>
      <c r="B153" s="232"/>
      <c r="C153" s="232"/>
      <c r="D153" s="232"/>
      <c r="E153" s="232"/>
      <c r="F153" s="232"/>
      <c r="G153" s="233"/>
      <c r="H153" s="252"/>
      <c r="I153" s="376"/>
      <c r="J153" s="391"/>
      <c r="K153" s="391"/>
      <c r="L153" s="391"/>
      <c r="M153" s="391"/>
      <c r="N153" s="376"/>
      <c r="O153" s="255"/>
      <c r="P153" s="378"/>
      <c r="Q153" s="257"/>
      <c r="R153" s="257"/>
      <c r="S153" s="257"/>
      <c r="T153" s="257"/>
      <c r="U153" s="257"/>
      <c r="V153" s="257"/>
      <c r="W153" s="421" t="s">
        <v>408</v>
      </c>
      <c r="X153" s="421" t="s">
        <v>409</v>
      </c>
      <c r="Y153" s="422" t="s">
        <v>410</v>
      </c>
      <c r="Z153" s="422" t="s">
        <v>237</v>
      </c>
      <c r="AA153" s="425"/>
      <c r="AB153" s="262" t="s">
        <v>288</v>
      </c>
      <c r="AC153" s="263"/>
      <c r="AD153" s="263"/>
      <c r="AE153" s="263"/>
      <c r="AF153" s="263"/>
      <c r="AG153" s="263"/>
      <c r="AH153" s="263"/>
      <c r="AI153" s="263"/>
      <c r="AJ153" s="263"/>
      <c r="AK153" s="263"/>
      <c r="AL153" s="263"/>
      <c r="AM153" s="263"/>
      <c r="AN153" s="263"/>
      <c r="AO153" s="263"/>
      <c r="AP153" s="263"/>
      <c r="AQ153" s="264">
        <f t="shared" si="50"/>
        <v>0</v>
      </c>
      <c r="AR153" s="265">
        <f t="shared" si="50"/>
        <v>0</v>
      </c>
      <c r="AS153" s="249">
        <f t="shared" si="45"/>
        <v>0</v>
      </c>
      <c r="AT153" s="249">
        <f t="shared" si="45"/>
        <v>0</v>
      </c>
      <c r="AU153" s="249">
        <f t="shared" si="46"/>
        <v>0</v>
      </c>
      <c r="AV153" s="250"/>
      <c r="AW153" s="249"/>
      <c r="AX153" s="249"/>
      <c r="AY153" s="249"/>
      <c r="AZ153" s="251"/>
      <c r="BA153" s="251"/>
      <c r="BB153" s="251"/>
      <c r="BC153" s="251"/>
      <c r="BD153" s="251"/>
      <c r="BE153" s="251"/>
      <c r="BI153" s="222"/>
      <c r="BJ153" s="222"/>
      <c r="BK153" s="222"/>
      <c r="BL153" s="222"/>
      <c r="BM153" s="222"/>
      <c r="BN153" s="222"/>
      <c r="BO153" s="222"/>
      <c r="BP153" s="222"/>
      <c r="BQ153" s="222"/>
      <c r="BR153" s="222"/>
      <c r="BS153" s="222"/>
      <c r="BT153" s="222"/>
      <c r="BU153" s="222"/>
      <c r="BV153" s="222"/>
      <c r="BW153" s="222"/>
      <c r="BX153" s="222"/>
      <c r="BY153" s="222"/>
      <c r="BZ153" s="222"/>
    </row>
    <row r="154" spans="1:78" s="224" customFormat="1" ht="220.5" customHeight="1">
      <c r="A154" s="232"/>
      <c r="B154" s="232"/>
      <c r="C154" s="232"/>
      <c r="D154" s="232"/>
      <c r="E154" s="232"/>
      <c r="F154" s="232"/>
      <c r="G154" s="233"/>
      <c r="H154" s="252"/>
      <c r="I154" s="376"/>
      <c r="J154" s="391"/>
      <c r="K154" s="391"/>
      <c r="L154" s="391"/>
      <c r="M154" s="391"/>
      <c r="N154" s="376"/>
      <c r="O154" s="255"/>
      <c r="P154" s="378"/>
      <c r="Q154" s="257"/>
      <c r="R154" s="257"/>
      <c r="S154" s="257"/>
      <c r="T154" s="257"/>
      <c r="U154" s="257"/>
      <c r="V154" s="257"/>
      <c r="W154" s="421" t="s">
        <v>411</v>
      </c>
      <c r="X154" s="422" t="s">
        <v>412</v>
      </c>
      <c r="Y154" s="422" t="s">
        <v>413</v>
      </c>
      <c r="Z154" s="421" t="s">
        <v>414</v>
      </c>
      <c r="AA154" s="425"/>
      <c r="AB154" s="266" t="s">
        <v>289</v>
      </c>
      <c r="AC154" s="263"/>
      <c r="AD154" s="263"/>
      <c r="AE154" s="263"/>
      <c r="AF154" s="263"/>
      <c r="AG154" s="263"/>
      <c r="AH154" s="263"/>
      <c r="AI154" s="263"/>
      <c r="AJ154" s="263"/>
      <c r="AK154" s="263"/>
      <c r="AL154" s="263"/>
      <c r="AM154" s="263"/>
      <c r="AN154" s="263"/>
      <c r="AO154" s="263"/>
      <c r="AP154" s="263"/>
      <c r="AQ154" s="264">
        <f t="shared" si="50"/>
        <v>0</v>
      </c>
      <c r="AR154" s="265">
        <f t="shared" si="50"/>
        <v>0</v>
      </c>
      <c r="AS154" s="249">
        <f t="shared" si="45"/>
        <v>0</v>
      </c>
      <c r="AT154" s="249">
        <f t="shared" si="45"/>
        <v>0</v>
      </c>
      <c r="AU154" s="249">
        <f t="shared" si="46"/>
        <v>0</v>
      </c>
      <c r="AV154" s="250"/>
      <c r="AW154" s="249"/>
      <c r="AX154" s="249"/>
      <c r="AY154" s="249"/>
      <c r="AZ154" s="251"/>
      <c r="BA154" s="251"/>
      <c r="BB154" s="251"/>
      <c r="BC154" s="251"/>
      <c r="BD154" s="251"/>
      <c r="BE154" s="251"/>
      <c r="BI154" s="222"/>
      <c r="BJ154" s="222"/>
      <c r="BK154" s="222"/>
      <c r="BL154" s="222"/>
      <c r="BM154" s="222"/>
      <c r="BN154" s="222"/>
      <c r="BO154" s="222"/>
      <c r="BP154" s="222"/>
      <c r="BQ154" s="222"/>
      <c r="BR154" s="222"/>
      <c r="BS154" s="222"/>
      <c r="BT154" s="222"/>
      <c r="BU154" s="222"/>
      <c r="BV154" s="222"/>
      <c r="BW154" s="222"/>
      <c r="BX154" s="222"/>
      <c r="BY154" s="222"/>
      <c r="BZ154" s="222"/>
    </row>
    <row r="155" spans="1:78" s="224" customFormat="1" ht="127.5" customHeight="1">
      <c r="A155" s="232"/>
      <c r="B155" s="232"/>
      <c r="C155" s="232"/>
      <c r="D155" s="232"/>
      <c r="E155" s="232"/>
      <c r="F155" s="232"/>
      <c r="G155" s="233"/>
      <c r="H155" s="252"/>
      <c r="I155" s="376"/>
      <c r="J155" s="391"/>
      <c r="K155" s="391"/>
      <c r="L155" s="391"/>
      <c r="M155" s="391"/>
      <c r="N155" s="376"/>
      <c r="O155" s="255"/>
      <c r="P155" s="378"/>
      <c r="Q155" s="257"/>
      <c r="R155" s="257"/>
      <c r="S155" s="257"/>
      <c r="T155" s="257"/>
      <c r="U155" s="257"/>
      <c r="V155" s="257"/>
      <c r="W155" s="421" t="s">
        <v>415</v>
      </c>
      <c r="X155" s="422" t="s">
        <v>416</v>
      </c>
      <c r="Y155" s="422" t="s">
        <v>417</v>
      </c>
      <c r="Z155" s="422" t="s">
        <v>414</v>
      </c>
      <c r="AA155" s="422"/>
      <c r="AB155" s="266" t="s">
        <v>290</v>
      </c>
      <c r="AC155" s="263"/>
      <c r="AD155" s="263"/>
      <c r="AE155" s="263"/>
      <c r="AF155" s="263"/>
      <c r="AG155" s="263"/>
      <c r="AH155" s="263"/>
      <c r="AI155" s="263"/>
      <c r="AJ155" s="263"/>
      <c r="AK155" s="263"/>
      <c r="AL155" s="263"/>
      <c r="AM155" s="263"/>
      <c r="AN155" s="263"/>
      <c r="AO155" s="263"/>
      <c r="AP155" s="263"/>
      <c r="AQ155" s="264">
        <f t="shared" si="50"/>
        <v>0</v>
      </c>
      <c r="AR155" s="265">
        <f t="shared" si="50"/>
        <v>0</v>
      </c>
      <c r="AS155" s="249">
        <f t="shared" si="45"/>
        <v>0</v>
      </c>
      <c r="AT155" s="249">
        <f t="shared" si="45"/>
        <v>0</v>
      </c>
      <c r="AU155" s="249">
        <f t="shared" si="46"/>
        <v>0</v>
      </c>
      <c r="AV155" s="250"/>
      <c r="AW155" s="249"/>
      <c r="AX155" s="249"/>
      <c r="AY155" s="249"/>
      <c r="AZ155" s="251"/>
      <c r="BA155" s="251"/>
      <c r="BB155" s="251"/>
      <c r="BC155" s="251"/>
      <c r="BD155" s="251"/>
      <c r="BE155" s="251"/>
      <c r="BI155" s="222"/>
      <c r="BJ155" s="222"/>
      <c r="BK155" s="222"/>
      <c r="BL155" s="222"/>
      <c r="BM155" s="222"/>
      <c r="BN155" s="222"/>
      <c r="BO155" s="222"/>
      <c r="BP155" s="222"/>
      <c r="BQ155" s="222"/>
      <c r="BR155" s="222"/>
      <c r="BS155" s="222"/>
      <c r="BT155" s="222"/>
      <c r="BU155" s="222"/>
      <c r="BV155" s="222"/>
      <c r="BW155" s="222"/>
      <c r="BX155" s="222"/>
      <c r="BY155" s="222"/>
      <c r="BZ155" s="222"/>
    </row>
    <row r="156" spans="1:78" s="224" customFormat="1" ht="105.75" customHeight="1">
      <c r="A156" s="232"/>
      <c r="B156" s="232"/>
      <c r="C156" s="232"/>
      <c r="D156" s="232"/>
      <c r="E156" s="232"/>
      <c r="F156" s="232"/>
      <c r="G156" s="233"/>
      <c r="H156" s="252"/>
      <c r="I156" s="376"/>
      <c r="J156" s="391"/>
      <c r="K156" s="391"/>
      <c r="L156" s="391"/>
      <c r="M156" s="391"/>
      <c r="N156" s="376"/>
      <c r="O156" s="255"/>
      <c r="P156" s="378"/>
      <c r="Q156" s="257"/>
      <c r="R156" s="257"/>
      <c r="S156" s="257"/>
      <c r="T156" s="257"/>
      <c r="U156" s="257"/>
      <c r="V156" s="257"/>
      <c r="W156" s="421" t="s">
        <v>418</v>
      </c>
      <c r="X156" s="421" t="s">
        <v>419</v>
      </c>
      <c r="Y156" s="421" t="s">
        <v>420</v>
      </c>
      <c r="Z156" s="422" t="s">
        <v>414</v>
      </c>
      <c r="AA156" s="426"/>
      <c r="AB156" s="266" t="s">
        <v>291</v>
      </c>
      <c r="AC156" s="263"/>
      <c r="AD156" s="263"/>
      <c r="AE156" s="263"/>
      <c r="AF156" s="263"/>
      <c r="AG156" s="263"/>
      <c r="AH156" s="263"/>
      <c r="AI156" s="263"/>
      <c r="AJ156" s="263"/>
      <c r="AK156" s="263"/>
      <c r="AL156" s="263"/>
      <c r="AM156" s="263"/>
      <c r="AN156" s="263"/>
      <c r="AO156" s="263"/>
      <c r="AP156" s="263"/>
      <c r="AQ156" s="264">
        <f t="shared" si="50"/>
        <v>0</v>
      </c>
      <c r="AR156" s="265">
        <f t="shared" si="50"/>
        <v>0</v>
      </c>
      <c r="AS156" s="249">
        <f t="shared" si="45"/>
        <v>0</v>
      </c>
      <c r="AT156" s="249">
        <f t="shared" si="45"/>
        <v>0</v>
      </c>
      <c r="AU156" s="249">
        <f t="shared" si="46"/>
        <v>0</v>
      </c>
      <c r="AV156" s="250"/>
      <c r="AW156" s="249"/>
      <c r="AX156" s="249"/>
      <c r="AY156" s="249"/>
      <c r="AZ156" s="251"/>
      <c r="BA156" s="251"/>
      <c r="BB156" s="251"/>
      <c r="BC156" s="251"/>
      <c r="BD156" s="251"/>
      <c r="BE156" s="251"/>
      <c r="BI156" s="222"/>
      <c r="BJ156" s="222"/>
      <c r="BK156" s="222"/>
      <c r="BL156" s="222"/>
      <c r="BM156" s="222"/>
      <c r="BN156" s="222"/>
      <c r="BO156" s="222"/>
      <c r="BP156" s="222"/>
      <c r="BQ156" s="222"/>
      <c r="BR156" s="222"/>
      <c r="BS156" s="222"/>
      <c r="BT156" s="222"/>
      <c r="BU156" s="222"/>
      <c r="BV156" s="222"/>
      <c r="BW156" s="222"/>
      <c r="BX156" s="222"/>
      <c r="BY156" s="222"/>
      <c r="BZ156" s="222"/>
    </row>
    <row r="157" spans="1:78" s="224" customFormat="1" ht="362.25" customHeight="1">
      <c r="A157" s="232"/>
      <c r="B157" s="232"/>
      <c r="C157" s="232"/>
      <c r="D157" s="232"/>
      <c r="E157" s="232"/>
      <c r="F157" s="232"/>
      <c r="G157" s="233"/>
      <c r="H157" s="252"/>
      <c r="I157" s="376"/>
      <c r="J157" s="391"/>
      <c r="K157" s="391"/>
      <c r="L157" s="391"/>
      <c r="M157" s="391"/>
      <c r="N157" s="376"/>
      <c r="O157" s="255"/>
      <c r="P157" s="378"/>
      <c r="Q157" s="257"/>
      <c r="R157" s="257"/>
      <c r="S157" s="257"/>
      <c r="T157" s="257"/>
      <c r="U157" s="257"/>
      <c r="V157" s="257"/>
      <c r="W157" s="421" t="s">
        <v>421</v>
      </c>
      <c r="X157" s="422" t="s">
        <v>422</v>
      </c>
      <c r="Y157" s="422" t="s">
        <v>357</v>
      </c>
      <c r="Z157" s="422" t="s">
        <v>414</v>
      </c>
      <c r="AA157" s="425" t="s">
        <v>423</v>
      </c>
      <c r="AB157" s="266"/>
      <c r="AC157" s="263"/>
      <c r="AD157" s="263"/>
      <c r="AE157" s="263"/>
      <c r="AF157" s="263"/>
      <c r="AG157" s="263"/>
      <c r="AH157" s="263"/>
      <c r="AI157" s="263"/>
      <c r="AJ157" s="263"/>
      <c r="AK157" s="263"/>
      <c r="AL157" s="263"/>
      <c r="AM157" s="263"/>
      <c r="AN157" s="263"/>
      <c r="AO157" s="263"/>
      <c r="AP157" s="263"/>
      <c r="AQ157" s="264"/>
      <c r="AR157" s="265"/>
      <c r="AS157" s="249">
        <f t="shared" si="45"/>
        <v>0</v>
      </c>
      <c r="AT157" s="249">
        <f t="shared" si="45"/>
        <v>0</v>
      </c>
      <c r="AU157" s="249">
        <f t="shared" si="46"/>
        <v>0</v>
      </c>
      <c r="AV157" s="250"/>
      <c r="AW157" s="249"/>
      <c r="AX157" s="249"/>
      <c r="AY157" s="249"/>
      <c r="AZ157" s="251"/>
      <c r="BA157" s="251"/>
      <c r="BB157" s="251"/>
      <c r="BC157" s="251"/>
      <c r="BD157" s="251"/>
      <c r="BE157" s="251"/>
      <c r="BI157" s="222"/>
      <c r="BJ157" s="222"/>
      <c r="BK157" s="222"/>
      <c r="BL157" s="222"/>
      <c r="BM157" s="222"/>
      <c r="BN157" s="222"/>
      <c r="BO157" s="222"/>
      <c r="BP157" s="222"/>
      <c r="BQ157" s="222"/>
      <c r="BR157" s="222"/>
      <c r="BS157" s="222"/>
      <c r="BT157" s="222"/>
      <c r="BU157" s="222"/>
      <c r="BV157" s="222"/>
      <c r="BW157" s="222"/>
      <c r="BX157" s="222"/>
      <c r="BY157" s="222"/>
      <c r="BZ157" s="222"/>
    </row>
    <row r="158" spans="1:78" s="224" customFormat="1" ht="105.75" customHeight="1">
      <c r="A158" s="232"/>
      <c r="B158" s="232"/>
      <c r="C158" s="232"/>
      <c r="D158" s="232"/>
      <c r="E158" s="232"/>
      <c r="F158" s="232"/>
      <c r="G158" s="233"/>
      <c r="H158" s="252"/>
      <c r="I158" s="376"/>
      <c r="J158" s="391"/>
      <c r="K158" s="391"/>
      <c r="L158" s="391"/>
      <c r="M158" s="391"/>
      <c r="N158" s="376"/>
      <c r="O158" s="255"/>
      <c r="P158" s="378"/>
      <c r="Q158" s="257"/>
      <c r="R158" s="257"/>
      <c r="S158" s="257"/>
      <c r="T158" s="257"/>
      <c r="U158" s="257"/>
      <c r="V158" s="257"/>
      <c r="W158" s="421" t="s">
        <v>424</v>
      </c>
      <c r="X158" s="422" t="s">
        <v>425</v>
      </c>
      <c r="Y158" s="422" t="s">
        <v>230</v>
      </c>
      <c r="Z158" s="422" t="s">
        <v>426</v>
      </c>
      <c r="AA158" s="422" t="s">
        <v>427</v>
      </c>
      <c r="AB158" s="266"/>
      <c r="AC158" s="263"/>
      <c r="AD158" s="263"/>
      <c r="AE158" s="263"/>
      <c r="AF158" s="263"/>
      <c r="AG158" s="263"/>
      <c r="AH158" s="263"/>
      <c r="AI158" s="263"/>
      <c r="AJ158" s="263"/>
      <c r="AK158" s="263"/>
      <c r="AL158" s="263"/>
      <c r="AM158" s="263"/>
      <c r="AN158" s="263"/>
      <c r="AO158" s="263"/>
      <c r="AP158" s="263"/>
      <c r="AQ158" s="264"/>
      <c r="AR158" s="265"/>
      <c r="AS158" s="249">
        <f t="shared" si="45"/>
        <v>0</v>
      </c>
      <c r="AT158" s="249">
        <f t="shared" si="45"/>
        <v>0</v>
      </c>
      <c r="AU158" s="249">
        <f t="shared" si="46"/>
        <v>0</v>
      </c>
      <c r="AV158" s="250"/>
      <c r="AW158" s="249"/>
      <c r="AX158" s="249"/>
      <c r="AY158" s="249"/>
      <c r="AZ158" s="251"/>
      <c r="BA158" s="251"/>
      <c r="BB158" s="251"/>
      <c r="BC158" s="251"/>
      <c r="BD158" s="251"/>
      <c r="BE158" s="251"/>
      <c r="BI158" s="222"/>
      <c r="BJ158" s="222"/>
      <c r="BK158" s="222"/>
      <c r="BL158" s="222"/>
      <c r="BM158" s="222"/>
      <c r="BN158" s="222"/>
      <c r="BO158" s="222"/>
      <c r="BP158" s="222"/>
      <c r="BQ158" s="222"/>
      <c r="BR158" s="222"/>
      <c r="BS158" s="222"/>
      <c r="BT158" s="222"/>
      <c r="BU158" s="222"/>
      <c r="BV158" s="222"/>
      <c r="BW158" s="222"/>
      <c r="BX158" s="222"/>
      <c r="BY158" s="222"/>
      <c r="BZ158" s="222"/>
    </row>
    <row r="159" spans="1:78" s="224" customFormat="1" ht="105.75" customHeight="1">
      <c r="A159" s="232"/>
      <c r="B159" s="232"/>
      <c r="C159" s="232"/>
      <c r="D159" s="232"/>
      <c r="E159" s="232"/>
      <c r="F159" s="232"/>
      <c r="G159" s="233"/>
      <c r="H159" s="252"/>
      <c r="I159" s="376"/>
      <c r="J159" s="391"/>
      <c r="K159" s="391"/>
      <c r="L159" s="391"/>
      <c r="M159" s="391"/>
      <c r="N159" s="376"/>
      <c r="O159" s="255"/>
      <c r="P159" s="378"/>
      <c r="Q159" s="257"/>
      <c r="R159" s="257"/>
      <c r="S159" s="257"/>
      <c r="T159" s="257"/>
      <c r="U159" s="257"/>
      <c r="V159" s="257"/>
      <c r="W159" s="421" t="s">
        <v>428</v>
      </c>
      <c r="X159" s="421" t="s">
        <v>429</v>
      </c>
      <c r="Y159" s="421" t="s">
        <v>430</v>
      </c>
      <c r="Z159" s="422" t="s">
        <v>237</v>
      </c>
      <c r="AA159" s="426"/>
      <c r="AB159" s="266"/>
      <c r="AC159" s="263"/>
      <c r="AD159" s="263"/>
      <c r="AE159" s="263"/>
      <c r="AF159" s="263"/>
      <c r="AG159" s="263"/>
      <c r="AH159" s="263"/>
      <c r="AI159" s="263"/>
      <c r="AJ159" s="263"/>
      <c r="AK159" s="263"/>
      <c r="AL159" s="263"/>
      <c r="AM159" s="263"/>
      <c r="AN159" s="263"/>
      <c r="AO159" s="263"/>
      <c r="AP159" s="263"/>
      <c r="AQ159" s="264"/>
      <c r="AR159" s="265"/>
      <c r="AS159" s="249">
        <f t="shared" si="45"/>
        <v>0</v>
      </c>
      <c r="AT159" s="249">
        <f t="shared" si="45"/>
        <v>0</v>
      </c>
      <c r="AU159" s="249">
        <f t="shared" si="46"/>
        <v>0</v>
      </c>
      <c r="AV159" s="250"/>
      <c r="AW159" s="249"/>
      <c r="AX159" s="249"/>
      <c r="AY159" s="249"/>
      <c r="AZ159" s="251"/>
      <c r="BA159" s="251"/>
      <c r="BB159" s="251"/>
      <c r="BC159" s="251"/>
      <c r="BD159" s="251"/>
      <c r="BE159" s="251"/>
      <c r="BI159" s="222"/>
      <c r="BJ159" s="222"/>
      <c r="BK159" s="222"/>
      <c r="BL159" s="222"/>
      <c r="BM159" s="222"/>
      <c r="BN159" s="222"/>
      <c r="BO159" s="222"/>
      <c r="BP159" s="222"/>
      <c r="BQ159" s="222"/>
      <c r="BR159" s="222"/>
      <c r="BS159" s="222"/>
      <c r="BT159" s="222"/>
      <c r="BU159" s="222"/>
      <c r="BV159" s="222"/>
      <c r="BW159" s="222"/>
      <c r="BX159" s="222"/>
      <c r="BY159" s="222"/>
      <c r="BZ159" s="222"/>
    </row>
    <row r="160" spans="1:78" s="224" customFormat="1" ht="190.5" customHeight="1">
      <c r="A160" s="232"/>
      <c r="B160" s="232"/>
      <c r="C160" s="232"/>
      <c r="D160" s="232"/>
      <c r="E160" s="232"/>
      <c r="F160" s="232"/>
      <c r="G160" s="233"/>
      <c r="H160" s="252"/>
      <c r="I160" s="376"/>
      <c r="J160" s="391"/>
      <c r="K160" s="391"/>
      <c r="L160" s="391"/>
      <c r="M160" s="391"/>
      <c r="N160" s="376"/>
      <c r="O160" s="255"/>
      <c r="P160" s="378"/>
      <c r="Q160" s="257"/>
      <c r="R160" s="257"/>
      <c r="S160" s="257"/>
      <c r="T160" s="257"/>
      <c r="U160" s="257"/>
      <c r="V160" s="257"/>
      <c r="W160" s="421" t="s">
        <v>431</v>
      </c>
      <c r="X160" s="422" t="s">
        <v>432</v>
      </c>
      <c r="Y160" s="422" t="s">
        <v>433</v>
      </c>
      <c r="Z160" s="422" t="s">
        <v>237</v>
      </c>
      <c r="AA160" s="426"/>
      <c r="AB160" s="266"/>
      <c r="AC160" s="263"/>
      <c r="AD160" s="263"/>
      <c r="AE160" s="263"/>
      <c r="AF160" s="263"/>
      <c r="AG160" s="263"/>
      <c r="AH160" s="263"/>
      <c r="AI160" s="263"/>
      <c r="AJ160" s="263"/>
      <c r="AK160" s="263"/>
      <c r="AL160" s="263"/>
      <c r="AM160" s="263"/>
      <c r="AN160" s="263"/>
      <c r="AO160" s="263"/>
      <c r="AP160" s="263"/>
      <c r="AQ160" s="264"/>
      <c r="AR160" s="265"/>
      <c r="AS160" s="249">
        <f t="shared" si="45"/>
        <v>0</v>
      </c>
      <c r="AT160" s="249">
        <f t="shared" si="45"/>
        <v>0</v>
      </c>
      <c r="AU160" s="249">
        <f t="shared" si="46"/>
        <v>0</v>
      </c>
      <c r="AV160" s="250"/>
      <c r="AW160" s="249"/>
      <c r="AX160" s="249"/>
      <c r="AY160" s="249"/>
      <c r="AZ160" s="251"/>
      <c r="BA160" s="251"/>
      <c r="BB160" s="251"/>
      <c r="BC160" s="251"/>
      <c r="BD160" s="251"/>
      <c r="BE160" s="251"/>
      <c r="BI160" s="222"/>
      <c r="BJ160" s="222"/>
      <c r="BK160" s="222"/>
      <c r="BL160" s="222"/>
      <c r="BM160" s="222"/>
      <c r="BN160" s="222"/>
      <c r="BO160" s="222"/>
      <c r="BP160" s="222"/>
      <c r="BQ160" s="222"/>
      <c r="BR160" s="222"/>
      <c r="BS160" s="222"/>
      <c r="BT160" s="222"/>
      <c r="BU160" s="222"/>
      <c r="BV160" s="222"/>
      <c r="BW160" s="222"/>
      <c r="BX160" s="222"/>
      <c r="BY160" s="222"/>
      <c r="BZ160" s="222"/>
    </row>
    <row r="161" spans="1:78" s="224" customFormat="1" ht="265.5" customHeight="1">
      <c r="A161" s="232"/>
      <c r="B161" s="232"/>
      <c r="C161" s="232"/>
      <c r="D161" s="232"/>
      <c r="E161" s="232"/>
      <c r="F161" s="232"/>
      <c r="G161" s="233"/>
      <c r="H161" s="252"/>
      <c r="I161" s="376"/>
      <c r="J161" s="391"/>
      <c r="K161" s="391"/>
      <c r="L161" s="391"/>
      <c r="M161" s="391"/>
      <c r="N161" s="376"/>
      <c r="O161" s="255"/>
      <c r="P161" s="378"/>
      <c r="Q161" s="257"/>
      <c r="R161" s="257"/>
      <c r="S161" s="257"/>
      <c r="T161" s="257"/>
      <c r="U161" s="257"/>
      <c r="V161" s="257"/>
      <c r="W161" s="421" t="s">
        <v>434</v>
      </c>
      <c r="X161" s="422" t="s">
        <v>435</v>
      </c>
      <c r="Y161" s="422" t="s">
        <v>436</v>
      </c>
      <c r="Z161" s="421" t="s">
        <v>437</v>
      </c>
      <c r="AA161" s="425"/>
      <c r="AB161" s="266"/>
      <c r="AC161" s="263"/>
      <c r="AD161" s="263"/>
      <c r="AE161" s="263"/>
      <c r="AF161" s="263"/>
      <c r="AG161" s="263"/>
      <c r="AH161" s="263"/>
      <c r="AI161" s="263"/>
      <c r="AJ161" s="263"/>
      <c r="AK161" s="263"/>
      <c r="AL161" s="263"/>
      <c r="AM161" s="263"/>
      <c r="AN161" s="263"/>
      <c r="AO161" s="263"/>
      <c r="AP161" s="263"/>
      <c r="AQ161" s="264"/>
      <c r="AR161" s="265"/>
      <c r="AS161" s="249">
        <f t="shared" si="45"/>
        <v>0</v>
      </c>
      <c r="AT161" s="249">
        <f t="shared" si="45"/>
        <v>0</v>
      </c>
      <c r="AU161" s="249">
        <f t="shared" si="46"/>
        <v>0</v>
      </c>
      <c r="AV161" s="250"/>
      <c r="AW161" s="249"/>
      <c r="AX161" s="249"/>
      <c r="AY161" s="249"/>
      <c r="AZ161" s="251"/>
      <c r="BA161" s="251"/>
      <c r="BB161" s="251"/>
      <c r="BC161" s="251"/>
      <c r="BD161" s="251"/>
      <c r="BE161" s="251"/>
      <c r="BI161" s="222"/>
      <c r="BJ161" s="222"/>
      <c r="BK161" s="222"/>
      <c r="BL161" s="222"/>
      <c r="BM161" s="222"/>
      <c r="BN161" s="222"/>
      <c r="BO161" s="222"/>
      <c r="BP161" s="222"/>
      <c r="BQ161" s="222"/>
      <c r="BR161" s="222"/>
      <c r="BS161" s="222"/>
      <c r="BT161" s="222"/>
      <c r="BU161" s="222"/>
      <c r="BV161" s="222"/>
      <c r="BW161" s="222"/>
      <c r="BX161" s="222"/>
      <c r="BY161" s="222"/>
      <c r="BZ161" s="222"/>
    </row>
    <row r="162" spans="1:78" s="224" customFormat="1" ht="105.75" customHeight="1">
      <c r="A162" s="232"/>
      <c r="B162" s="232"/>
      <c r="C162" s="232"/>
      <c r="D162" s="232"/>
      <c r="E162" s="232"/>
      <c r="F162" s="232"/>
      <c r="G162" s="233"/>
      <c r="H162" s="252"/>
      <c r="I162" s="376"/>
      <c r="J162" s="391"/>
      <c r="K162" s="391"/>
      <c r="L162" s="391"/>
      <c r="M162" s="391"/>
      <c r="N162" s="376"/>
      <c r="O162" s="255"/>
      <c r="P162" s="378"/>
      <c r="Q162" s="257"/>
      <c r="R162" s="257"/>
      <c r="S162" s="257"/>
      <c r="T162" s="257"/>
      <c r="U162" s="257"/>
      <c r="V162" s="257"/>
      <c r="W162" s="421" t="s">
        <v>438</v>
      </c>
      <c r="X162" s="422" t="s">
        <v>439</v>
      </c>
      <c r="Y162" s="422" t="s">
        <v>440</v>
      </c>
      <c r="Z162" s="421" t="s">
        <v>237</v>
      </c>
      <c r="AA162" s="421"/>
      <c r="AB162" s="266"/>
      <c r="AC162" s="263"/>
      <c r="AD162" s="263"/>
      <c r="AE162" s="263"/>
      <c r="AF162" s="263"/>
      <c r="AG162" s="263"/>
      <c r="AH162" s="263"/>
      <c r="AI162" s="263"/>
      <c r="AJ162" s="263"/>
      <c r="AK162" s="263"/>
      <c r="AL162" s="263"/>
      <c r="AM162" s="263"/>
      <c r="AN162" s="263"/>
      <c r="AO162" s="263"/>
      <c r="AP162" s="263"/>
      <c r="AQ162" s="264"/>
      <c r="AR162" s="265"/>
      <c r="AS162" s="249">
        <f t="shared" si="45"/>
        <v>0</v>
      </c>
      <c r="AT162" s="249">
        <f t="shared" si="45"/>
        <v>0</v>
      </c>
      <c r="AU162" s="249">
        <f t="shared" si="46"/>
        <v>0</v>
      </c>
      <c r="AV162" s="250"/>
      <c r="AW162" s="249"/>
      <c r="AX162" s="249"/>
      <c r="AY162" s="249"/>
      <c r="AZ162" s="251"/>
      <c r="BA162" s="251"/>
      <c r="BB162" s="251"/>
      <c r="BC162" s="251"/>
      <c r="BD162" s="251"/>
      <c r="BE162" s="251"/>
      <c r="BI162" s="222"/>
      <c r="BJ162" s="222"/>
      <c r="BK162" s="222"/>
      <c r="BL162" s="222"/>
      <c r="BM162" s="222"/>
      <c r="BN162" s="222"/>
      <c r="BO162" s="222"/>
      <c r="BP162" s="222"/>
      <c r="BQ162" s="222"/>
      <c r="BR162" s="222"/>
      <c r="BS162" s="222"/>
      <c r="BT162" s="222"/>
      <c r="BU162" s="222"/>
      <c r="BV162" s="222"/>
      <c r="BW162" s="222"/>
      <c r="BX162" s="222"/>
      <c r="BY162" s="222"/>
      <c r="BZ162" s="222"/>
    </row>
    <row r="163" spans="1:78" s="224" customFormat="1" ht="123" customHeight="1">
      <c r="A163" s="232"/>
      <c r="B163" s="232"/>
      <c r="C163" s="232"/>
      <c r="D163" s="232"/>
      <c r="E163" s="232"/>
      <c r="F163" s="232"/>
      <c r="G163" s="233"/>
      <c r="H163" s="252"/>
      <c r="I163" s="376"/>
      <c r="J163" s="391"/>
      <c r="K163" s="391"/>
      <c r="L163" s="391"/>
      <c r="M163" s="391"/>
      <c r="N163" s="376"/>
      <c r="O163" s="255"/>
      <c r="P163" s="378"/>
      <c r="Q163" s="257"/>
      <c r="R163" s="257"/>
      <c r="S163" s="257"/>
      <c r="T163" s="257"/>
      <c r="U163" s="257"/>
      <c r="V163" s="257"/>
      <c r="W163" s="421" t="s">
        <v>441</v>
      </c>
      <c r="X163" s="422" t="s">
        <v>442</v>
      </c>
      <c r="Y163" s="422" t="s">
        <v>443</v>
      </c>
      <c r="Z163" s="421" t="s">
        <v>237</v>
      </c>
      <c r="AA163" s="426"/>
      <c r="AB163" s="266"/>
      <c r="AC163" s="263"/>
      <c r="AD163" s="263"/>
      <c r="AE163" s="263"/>
      <c r="AF163" s="263"/>
      <c r="AG163" s="263"/>
      <c r="AH163" s="263"/>
      <c r="AI163" s="263"/>
      <c r="AJ163" s="263"/>
      <c r="AK163" s="263"/>
      <c r="AL163" s="263"/>
      <c r="AM163" s="263"/>
      <c r="AN163" s="263"/>
      <c r="AO163" s="263"/>
      <c r="AP163" s="263"/>
      <c r="AQ163" s="264"/>
      <c r="AR163" s="265"/>
      <c r="AS163" s="249">
        <f t="shared" si="45"/>
        <v>0</v>
      </c>
      <c r="AT163" s="249">
        <f t="shared" si="45"/>
        <v>0</v>
      </c>
      <c r="AU163" s="249">
        <f t="shared" si="46"/>
        <v>0</v>
      </c>
      <c r="AV163" s="250"/>
      <c r="AW163" s="249"/>
      <c r="AX163" s="249"/>
      <c r="AY163" s="249"/>
      <c r="AZ163" s="251"/>
      <c r="BA163" s="251"/>
      <c r="BB163" s="251"/>
      <c r="BC163" s="251"/>
      <c r="BD163" s="251"/>
      <c r="BE163" s="251"/>
      <c r="BI163" s="222"/>
      <c r="BJ163" s="222"/>
      <c r="BK163" s="222"/>
      <c r="BL163" s="222"/>
      <c r="BM163" s="222"/>
      <c r="BN163" s="222"/>
      <c r="BO163" s="222"/>
      <c r="BP163" s="222"/>
      <c r="BQ163" s="222"/>
      <c r="BR163" s="222"/>
      <c r="BS163" s="222"/>
      <c r="BT163" s="222"/>
      <c r="BU163" s="222"/>
      <c r="BV163" s="222"/>
      <c r="BW163" s="222"/>
      <c r="BX163" s="222"/>
      <c r="BY163" s="222"/>
      <c r="BZ163" s="222"/>
    </row>
    <row r="164" spans="1:78" s="224" customFormat="1" ht="192" customHeight="1">
      <c r="A164" s="232"/>
      <c r="B164" s="232"/>
      <c r="C164" s="232"/>
      <c r="D164" s="232"/>
      <c r="E164" s="232"/>
      <c r="F164" s="232"/>
      <c r="G164" s="233"/>
      <c r="H164" s="252"/>
      <c r="I164" s="376"/>
      <c r="J164" s="391"/>
      <c r="K164" s="391"/>
      <c r="L164" s="391"/>
      <c r="M164" s="391"/>
      <c r="N164" s="376"/>
      <c r="O164" s="255"/>
      <c r="P164" s="378"/>
      <c r="Q164" s="257"/>
      <c r="R164" s="257"/>
      <c r="S164" s="257"/>
      <c r="T164" s="257"/>
      <c r="U164" s="257"/>
      <c r="V164" s="257"/>
      <c r="W164" s="421" t="s">
        <v>444</v>
      </c>
      <c r="X164" s="422" t="s">
        <v>445</v>
      </c>
      <c r="Y164" s="422" t="s">
        <v>446</v>
      </c>
      <c r="Z164" s="422" t="s">
        <v>237</v>
      </c>
      <c r="AA164" s="426"/>
      <c r="AB164" s="266"/>
      <c r="AC164" s="263"/>
      <c r="AD164" s="263"/>
      <c r="AE164" s="263"/>
      <c r="AF164" s="263"/>
      <c r="AG164" s="263"/>
      <c r="AH164" s="263"/>
      <c r="AI164" s="263"/>
      <c r="AJ164" s="263"/>
      <c r="AK164" s="263"/>
      <c r="AL164" s="263"/>
      <c r="AM164" s="263"/>
      <c r="AN164" s="263"/>
      <c r="AO164" s="263"/>
      <c r="AP164" s="263"/>
      <c r="AQ164" s="264"/>
      <c r="AR164" s="265"/>
      <c r="AS164" s="249">
        <f t="shared" si="45"/>
        <v>0</v>
      </c>
      <c r="AT164" s="249">
        <f t="shared" si="45"/>
        <v>0</v>
      </c>
      <c r="AU164" s="249">
        <f t="shared" si="46"/>
        <v>0</v>
      </c>
      <c r="AV164" s="250"/>
      <c r="AW164" s="249"/>
      <c r="AX164" s="249"/>
      <c r="AY164" s="249"/>
      <c r="AZ164" s="251"/>
      <c r="BA164" s="251"/>
      <c r="BB164" s="251"/>
      <c r="BC164" s="251"/>
      <c r="BD164" s="251"/>
      <c r="BE164" s="251"/>
      <c r="BI164" s="222"/>
      <c r="BJ164" s="222"/>
      <c r="BK164" s="222"/>
      <c r="BL164" s="222"/>
      <c r="BM164" s="222"/>
      <c r="BN164" s="222"/>
      <c r="BO164" s="222"/>
      <c r="BP164" s="222"/>
      <c r="BQ164" s="222"/>
      <c r="BR164" s="222"/>
      <c r="BS164" s="222"/>
      <c r="BT164" s="222"/>
      <c r="BU164" s="222"/>
      <c r="BV164" s="222"/>
      <c r="BW164" s="222"/>
      <c r="BX164" s="222"/>
      <c r="BY164" s="222"/>
      <c r="BZ164" s="222"/>
    </row>
    <row r="165" spans="1:78" s="224" customFormat="1" ht="105.75" customHeight="1">
      <c r="A165" s="232"/>
      <c r="B165" s="232"/>
      <c r="C165" s="232"/>
      <c r="D165" s="232"/>
      <c r="E165" s="232"/>
      <c r="F165" s="232"/>
      <c r="G165" s="233"/>
      <c r="H165" s="252"/>
      <c r="I165" s="376"/>
      <c r="J165" s="391"/>
      <c r="K165" s="391"/>
      <c r="L165" s="391"/>
      <c r="M165" s="391"/>
      <c r="N165" s="376"/>
      <c r="O165" s="255"/>
      <c r="P165" s="378"/>
      <c r="Q165" s="257"/>
      <c r="R165" s="257"/>
      <c r="S165" s="257"/>
      <c r="T165" s="257"/>
      <c r="U165" s="257"/>
      <c r="V165" s="257"/>
      <c r="W165" s="421" t="s">
        <v>447</v>
      </c>
      <c r="X165" s="422" t="s">
        <v>448</v>
      </c>
      <c r="Y165" s="422" t="s">
        <v>230</v>
      </c>
      <c r="Z165" s="422" t="s">
        <v>449</v>
      </c>
      <c r="AA165" s="426"/>
      <c r="AB165" s="266"/>
      <c r="AC165" s="263"/>
      <c r="AD165" s="263"/>
      <c r="AE165" s="263"/>
      <c r="AF165" s="263"/>
      <c r="AG165" s="263"/>
      <c r="AH165" s="263"/>
      <c r="AI165" s="263"/>
      <c r="AJ165" s="263"/>
      <c r="AK165" s="263"/>
      <c r="AL165" s="263"/>
      <c r="AM165" s="263"/>
      <c r="AN165" s="263"/>
      <c r="AO165" s="263"/>
      <c r="AP165" s="263"/>
      <c r="AQ165" s="264"/>
      <c r="AR165" s="265"/>
      <c r="AS165" s="249">
        <f t="shared" si="45"/>
        <v>0</v>
      </c>
      <c r="AT165" s="249">
        <f t="shared" si="45"/>
        <v>0</v>
      </c>
      <c r="AU165" s="249">
        <f t="shared" si="46"/>
        <v>0</v>
      </c>
      <c r="AV165" s="250"/>
      <c r="AW165" s="249"/>
      <c r="AX165" s="249"/>
      <c r="AY165" s="249"/>
      <c r="AZ165" s="251"/>
      <c r="BA165" s="251"/>
      <c r="BB165" s="251"/>
      <c r="BC165" s="251"/>
      <c r="BD165" s="251"/>
      <c r="BE165" s="251"/>
      <c r="BI165" s="222"/>
      <c r="BJ165" s="222"/>
      <c r="BK165" s="222"/>
      <c r="BL165" s="222"/>
      <c r="BM165" s="222"/>
      <c r="BN165" s="222"/>
      <c r="BO165" s="222"/>
      <c r="BP165" s="222"/>
      <c r="BQ165" s="222"/>
      <c r="BR165" s="222"/>
      <c r="BS165" s="222"/>
      <c r="BT165" s="222"/>
      <c r="BU165" s="222"/>
      <c r="BV165" s="222"/>
      <c r="BW165" s="222"/>
      <c r="BX165" s="222"/>
      <c r="BY165" s="222"/>
      <c r="BZ165" s="222"/>
    </row>
    <row r="166" spans="1:78" s="224" customFormat="1" ht="167.25" customHeight="1">
      <c r="A166" s="232"/>
      <c r="B166" s="232"/>
      <c r="C166" s="232"/>
      <c r="D166" s="232"/>
      <c r="E166" s="232"/>
      <c r="F166" s="232"/>
      <c r="G166" s="233"/>
      <c r="H166" s="252"/>
      <c r="I166" s="376"/>
      <c r="J166" s="391"/>
      <c r="K166" s="391"/>
      <c r="L166" s="391"/>
      <c r="M166" s="391"/>
      <c r="N166" s="376"/>
      <c r="O166" s="255"/>
      <c r="P166" s="378"/>
      <c r="Q166" s="257"/>
      <c r="R166" s="257"/>
      <c r="S166" s="257"/>
      <c r="T166" s="257"/>
      <c r="U166" s="257"/>
      <c r="V166" s="257"/>
      <c r="W166" s="421" t="s">
        <v>450</v>
      </c>
      <c r="X166" s="422" t="s">
        <v>451</v>
      </c>
      <c r="Y166" s="422" t="s">
        <v>452</v>
      </c>
      <c r="Z166" s="422" t="s">
        <v>453</v>
      </c>
      <c r="AA166" s="425" t="s">
        <v>454</v>
      </c>
      <c r="AB166" s="266"/>
      <c r="AC166" s="263"/>
      <c r="AD166" s="263"/>
      <c r="AE166" s="263"/>
      <c r="AF166" s="263"/>
      <c r="AG166" s="263"/>
      <c r="AH166" s="263"/>
      <c r="AI166" s="263"/>
      <c r="AJ166" s="263"/>
      <c r="AK166" s="263"/>
      <c r="AL166" s="263"/>
      <c r="AM166" s="263"/>
      <c r="AN166" s="263"/>
      <c r="AO166" s="263"/>
      <c r="AP166" s="263"/>
      <c r="AQ166" s="264"/>
      <c r="AR166" s="265"/>
      <c r="AS166" s="249">
        <f t="shared" si="45"/>
        <v>0</v>
      </c>
      <c r="AT166" s="249">
        <f t="shared" si="45"/>
        <v>0</v>
      </c>
      <c r="AU166" s="249">
        <f t="shared" si="46"/>
        <v>0</v>
      </c>
      <c r="AV166" s="250"/>
      <c r="AW166" s="249"/>
      <c r="AX166" s="249"/>
      <c r="AY166" s="249"/>
      <c r="AZ166" s="251"/>
      <c r="BA166" s="251"/>
      <c r="BB166" s="251"/>
      <c r="BC166" s="251"/>
      <c r="BD166" s="251"/>
      <c r="BE166" s="251"/>
      <c r="BI166" s="222"/>
      <c r="BJ166" s="222"/>
      <c r="BK166" s="222"/>
      <c r="BL166" s="222"/>
      <c r="BM166" s="222"/>
      <c r="BN166" s="222"/>
      <c r="BO166" s="222"/>
      <c r="BP166" s="222"/>
      <c r="BQ166" s="222"/>
      <c r="BR166" s="222"/>
      <c r="BS166" s="222"/>
      <c r="BT166" s="222"/>
      <c r="BU166" s="222"/>
      <c r="BV166" s="222"/>
      <c r="BW166" s="222"/>
      <c r="BX166" s="222"/>
      <c r="BY166" s="222"/>
      <c r="BZ166" s="222"/>
    </row>
    <row r="167" spans="1:78" s="224" customFormat="1" ht="147.75" customHeight="1">
      <c r="A167" s="232"/>
      <c r="B167" s="232"/>
      <c r="C167" s="232"/>
      <c r="D167" s="232"/>
      <c r="E167" s="232"/>
      <c r="F167" s="232"/>
      <c r="G167" s="233"/>
      <c r="H167" s="252"/>
      <c r="I167" s="376"/>
      <c r="J167" s="391"/>
      <c r="K167" s="391"/>
      <c r="L167" s="391"/>
      <c r="M167" s="391"/>
      <c r="N167" s="376"/>
      <c r="O167" s="255"/>
      <c r="P167" s="378"/>
      <c r="Q167" s="257"/>
      <c r="R167" s="257"/>
      <c r="S167" s="257"/>
      <c r="T167" s="257"/>
      <c r="U167" s="257"/>
      <c r="V167" s="257"/>
      <c r="W167" s="421" t="s">
        <v>455</v>
      </c>
      <c r="X167" s="422" t="s">
        <v>456</v>
      </c>
      <c r="Y167" s="422" t="s">
        <v>457</v>
      </c>
      <c r="Z167" s="422" t="s">
        <v>237</v>
      </c>
      <c r="AA167" s="425"/>
      <c r="AB167" s="266"/>
      <c r="AC167" s="263"/>
      <c r="AD167" s="263"/>
      <c r="AE167" s="263"/>
      <c r="AF167" s="263"/>
      <c r="AG167" s="263"/>
      <c r="AH167" s="263"/>
      <c r="AI167" s="263"/>
      <c r="AJ167" s="263"/>
      <c r="AK167" s="263"/>
      <c r="AL167" s="263"/>
      <c r="AM167" s="263"/>
      <c r="AN167" s="263"/>
      <c r="AO167" s="263"/>
      <c r="AP167" s="263"/>
      <c r="AQ167" s="264"/>
      <c r="AR167" s="265"/>
      <c r="AS167" s="249">
        <f t="shared" si="45"/>
        <v>0</v>
      </c>
      <c r="AT167" s="249">
        <f t="shared" si="45"/>
        <v>0</v>
      </c>
      <c r="AU167" s="249">
        <f t="shared" si="46"/>
        <v>0</v>
      </c>
      <c r="AV167" s="250"/>
      <c r="AW167" s="249"/>
      <c r="AX167" s="249"/>
      <c r="AY167" s="249"/>
      <c r="AZ167" s="251"/>
      <c r="BA167" s="251"/>
      <c r="BB167" s="251"/>
      <c r="BC167" s="251"/>
      <c r="BD167" s="251"/>
      <c r="BE167" s="251"/>
      <c r="BI167" s="222"/>
      <c r="BJ167" s="222"/>
      <c r="BK167" s="222"/>
      <c r="BL167" s="222"/>
      <c r="BM167" s="222"/>
      <c r="BN167" s="222"/>
      <c r="BO167" s="222"/>
      <c r="BP167" s="222"/>
      <c r="BQ167" s="222"/>
      <c r="BR167" s="222"/>
      <c r="BS167" s="222"/>
      <c r="BT167" s="222"/>
      <c r="BU167" s="222"/>
      <c r="BV167" s="222"/>
      <c r="BW167" s="222"/>
      <c r="BX167" s="222"/>
      <c r="BY167" s="222"/>
      <c r="BZ167" s="222"/>
    </row>
    <row r="168" spans="1:78" s="224" customFormat="1" ht="159" customHeight="1">
      <c r="A168" s="232"/>
      <c r="B168" s="232"/>
      <c r="C168" s="232"/>
      <c r="D168" s="232"/>
      <c r="E168" s="232"/>
      <c r="F168" s="232"/>
      <c r="G168" s="233"/>
      <c r="H168" s="252"/>
      <c r="I168" s="376"/>
      <c r="J168" s="391"/>
      <c r="K168" s="391"/>
      <c r="L168" s="391"/>
      <c r="M168" s="391"/>
      <c r="N168" s="376"/>
      <c r="O168" s="255"/>
      <c r="P168" s="378"/>
      <c r="Q168" s="257"/>
      <c r="R168" s="257"/>
      <c r="S168" s="257"/>
      <c r="T168" s="257"/>
      <c r="U168" s="257"/>
      <c r="V168" s="257"/>
      <c r="W168" s="421" t="s">
        <v>458</v>
      </c>
      <c r="X168" s="422" t="s">
        <v>357</v>
      </c>
      <c r="Y168" s="422" t="s">
        <v>230</v>
      </c>
      <c r="Z168" s="421" t="s">
        <v>459</v>
      </c>
      <c r="AA168" s="422" t="s">
        <v>427</v>
      </c>
      <c r="AB168" s="266"/>
      <c r="AC168" s="263"/>
      <c r="AD168" s="263"/>
      <c r="AE168" s="263"/>
      <c r="AF168" s="263"/>
      <c r="AG168" s="263"/>
      <c r="AH168" s="263"/>
      <c r="AI168" s="263"/>
      <c r="AJ168" s="263"/>
      <c r="AK168" s="263"/>
      <c r="AL168" s="263"/>
      <c r="AM168" s="263"/>
      <c r="AN168" s="263"/>
      <c r="AO168" s="263"/>
      <c r="AP168" s="263"/>
      <c r="AQ168" s="264"/>
      <c r="AR168" s="265"/>
      <c r="AS168" s="249">
        <f t="shared" si="45"/>
        <v>0</v>
      </c>
      <c r="AT168" s="249">
        <f t="shared" si="45"/>
        <v>0</v>
      </c>
      <c r="AU168" s="249">
        <f t="shared" si="46"/>
        <v>0</v>
      </c>
      <c r="AV168" s="250"/>
      <c r="AW168" s="249"/>
      <c r="AX168" s="249"/>
      <c r="AY168" s="249"/>
      <c r="AZ168" s="251"/>
      <c r="BA168" s="251"/>
      <c r="BB168" s="251"/>
      <c r="BC168" s="251"/>
      <c r="BD168" s="251"/>
      <c r="BE168" s="251"/>
      <c r="BI168" s="222"/>
      <c r="BJ168" s="222"/>
      <c r="BK168" s="222"/>
      <c r="BL168" s="222"/>
      <c r="BM168" s="222"/>
      <c r="BN168" s="222"/>
      <c r="BO168" s="222"/>
      <c r="BP168" s="222"/>
      <c r="BQ168" s="222"/>
      <c r="BR168" s="222"/>
      <c r="BS168" s="222"/>
      <c r="BT168" s="222"/>
      <c r="BU168" s="222"/>
      <c r="BV168" s="222"/>
      <c r="BW168" s="222"/>
      <c r="BX168" s="222"/>
      <c r="BY168" s="222"/>
      <c r="BZ168" s="222"/>
    </row>
    <row r="169" spans="1:78" s="224" customFormat="1" ht="321" customHeight="1">
      <c r="A169" s="232"/>
      <c r="B169" s="232"/>
      <c r="C169" s="232"/>
      <c r="D169" s="232"/>
      <c r="E169" s="232"/>
      <c r="F169" s="232"/>
      <c r="G169" s="233"/>
      <c r="H169" s="252"/>
      <c r="I169" s="376"/>
      <c r="J169" s="391"/>
      <c r="K169" s="391"/>
      <c r="L169" s="391"/>
      <c r="M169" s="391"/>
      <c r="N169" s="376"/>
      <c r="O169" s="255"/>
      <c r="P169" s="378"/>
      <c r="Q169" s="257"/>
      <c r="R169" s="257"/>
      <c r="S169" s="257"/>
      <c r="T169" s="257"/>
      <c r="U169" s="257"/>
      <c r="V169" s="257"/>
      <c r="W169" s="421" t="s">
        <v>460</v>
      </c>
      <c r="X169" s="422" t="s">
        <v>357</v>
      </c>
      <c r="Y169" s="422" t="s">
        <v>230</v>
      </c>
      <c r="Z169" s="421" t="s">
        <v>461</v>
      </c>
      <c r="AA169" s="425"/>
      <c r="AB169" s="266"/>
      <c r="AC169" s="263"/>
      <c r="AD169" s="263"/>
      <c r="AE169" s="263"/>
      <c r="AF169" s="263"/>
      <c r="AG169" s="263"/>
      <c r="AH169" s="263"/>
      <c r="AI169" s="263"/>
      <c r="AJ169" s="263"/>
      <c r="AK169" s="263"/>
      <c r="AL169" s="263"/>
      <c r="AM169" s="263"/>
      <c r="AN169" s="263"/>
      <c r="AO169" s="263"/>
      <c r="AP169" s="263"/>
      <c r="AQ169" s="264"/>
      <c r="AR169" s="265"/>
      <c r="AS169" s="249">
        <f t="shared" si="45"/>
        <v>0</v>
      </c>
      <c r="AT169" s="249">
        <f t="shared" si="45"/>
        <v>0</v>
      </c>
      <c r="AU169" s="249">
        <f t="shared" si="46"/>
        <v>0</v>
      </c>
      <c r="AV169" s="250"/>
      <c r="AW169" s="249"/>
      <c r="AX169" s="249"/>
      <c r="AY169" s="249"/>
      <c r="AZ169" s="251"/>
      <c r="BA169" s="251"/>
      <c r="BB169" s="251"/>
      <c r="BC169" s="251"/>
      <c r="BD169" s="251"/>
      <c r="BE169" s="251"/>
      <c r="BI169" s="222"/>
      <c r="BJ169" s="222"/>
      <c r="BK169" s="222"/>
      <c r="BL169" s="222"/>
      <c r="BM169" s="222"/>
      <c r="BN169" s="222"/>
      <c r="BO169" s="222"/>
      <c r="BP169" s="222"/>
      <c r="BQ169" s="222"/>
      <c r="BR169" s="222"/>
      <c r="BS169" s="222"/>
      <c r="BT169" s="222"/>
      <c r="BU169" s="222"/>
      <c r="BV169" s="222"/>
      <c r="BW169" s="222"/>
      <c r="BX169" s="222"/>
      <c r="BY169" s="222"/>
      <c r="BZ169" s="222"/>
    </row>
    <row r="170" spans="1:78" s="224" customFormat="1" ht="105.75" customHeight="1">
      <c r="A170" s="232"/>
      <c r="B170" s="232"/>
      <c r="C170" s="232"/>
      <c r="D170" s="232"/>
      <c r="E170" s="232"/>
      <c r="F170" s="232"/>
      <c r="G170" s="233"/>
      <c r="H170" s="252"/>
      <c r="I170" s="376"/>
      <c r="J170" s="391"/>
      <c r="K170" s="391"/>
      <c r="L170" s="391"/>
      <c r="M170" s="391"/>
      <c r="N170" s="376"/>
      <c r="O170" s="255"/>
      <c r="P170" s="378"/>
      <c r="Q170" s="257"/>
      <c r="R170" s="257"/>
      <c r="S170" s="257"/>
      <c r="T170" s="257"/>
      <c r="U170" s="257"/>
      <c r="V170" s="257"/>
      <c r="W170" s="421" t="s">
        <v>462</v>
      </c>
      <c r="X170" s="422" t="s">
        <v>463</v>
      </c>
      <c r="Y170" s="422" t="s">
        <v>230</v>
      </c>
      <c r="Z170" s="421" t="s">
        <v>464</v>
      </c>
      <c r="AA170" s="421" t="s">
        <v>465</v>
      </c>
      <c r="AB170" s="266"/>
      <c r="AC170" s="263"/>
      <c r="AD170" s="263"/>
      <c r="AE170" s="263"/>
      <c r="AF170" s="263"/>
      <c r="AG170" s="263"/>
      <c r="AH170" s="263"/>
      <c r="AI170" s="263"/>
      <c r="AJ170" s="263"/>
      <c r="AK170" s="263"/>
      <c r="AL170" s="263"/>
      <c r="AM170" s="263"/>
      <c r="AN170" s="263"/>
      <c r="AO170" s="263"/>
      <c r="AP170" s="263"/>
      <c r="AQ170" s="264"/>
      <c r="AR170" s="265"/>
      <c r="AS170" s="249">
        <f t="shared" si="45"/>
        <v>0</v>
      </c>
      <c r="AT170" s="249">
        <f t="shared" si="45"/>
        <v>0</v>
      </c>
      <c r="AU170" s="249">
        <f t="shared" si="46"/>
        <v>0</v>
      </c>
      <c r="AV170" s="250"/>
      <c r="AW170" s="249"/>
      <c r="AX170" s="249"/>
      <c r="AY170" s="249"/>
      <c r="AZ170" s="251"/>
      <c r="BA170" s="251"/>
      <c r="BB170" s="251"/>
      <c r="BC170" s="251"/>
      <c r="BD170" s="251"/>
      <c r="BE170" s="251"/>
      <c r="BI170" s="222"/>
      <c r="BJ170" s="222"/>
      <c r="BK170" s="222"/>
      <c r="BL170" s="222"/>
      <c r="BM170" s="222"/>
      <c r="BN170" s="222"/>
      <c r="BO170" s="222"/>
      <c r="BP170" s="222"/>
      <c r="BQ170" s="222"/>
      <c r="BR170" s="222"/>
      <c r="BS170" s="222"/>
      <c r="BT170" s="222"/>
      <c r="BU170" s="222"/>
      <c r="BV170" s="222"/>
      <c r="BW170" s="222"/>
      <c r="BX170" s="222"/>
      <c r="BY170" s="222"/>
      <c r="BZ170" s="222"/>
    </row>
    <row r="171" spans="1:78" s="224" customFormat="1" ht="105.75" customHeight="1">
      <c r="A171" s="232"/>
      <c r="B171" s="232"/>
      <c r="C171" s="232"/>
      <c r="D171" s="232"/>
      <c r="E171" s="232"/>
      <c r="F171" s="232"/>
      <c r="G171" s="233"/>
      <c r="H171" s="252"/>
      <c r="I171" s="376"/>
      <c r="J171" s="391"/>
      <c r="K171" s="391"/>
      <c r="L171" s="391"/>
      <c r="M171" s="391"/>
      <c r="N171" s="376"/>
      <c r="O171" s="255"/>
      <c r="P171" s="378"/>
      <c r="Q171" s="257"/>
      <c r="R171" s="257"/>
      <c r="S171" s="257"/>
      <c r="T171" s="257"/>
      <c r="U171" s="257"/>
      <c r="V171" s="257"/>
      <c r="W171" s="421" t="s">
        <v>466</v>
      </c>
      <c r="X171" s="422" t="s">
        <v>357</v>
      </c>
      <c r="Y171" s="422" t="s">
        <v>230</v>
      </c>
      <c r="Z171" s="421" t="s">
        <v>461</v>
      </c>
      <c r="AA171" s="428" t="s">
        <v>467</v>
      </c>
      <c r="AB171" s="425"/>
      <c r="AC171" s="263"/>
      <c r="AD171" s="263"/>
      <c r="AE171" s="263"/>
      <c r="AF171" s="263"/>
      <c r="AG171" s="263"/>
      <c r="AH171" s="263"/>
      <c r="AI171" s="263"/>
      <c r="AJ171" s="263"/>
      <c r="AK171" s="263"/>
      <c r="AL171" s="263"/>
      <c r="AM171" s="263"/>
      <c r="AN171" s="263"/>
      <c r="AO171" s="263"/>
      <c r="AP171" s="263"/>
      <c r="AQ171" s="264"/>
      <c r="AR171" s="265"/>
      <c r="AS171" s="249">
        <f t="shared" si="45"/>
        <v>0</v>
      </c>
      <c r="AT171" s="249">
        <f t="shared" si="45"/>
        <v>0</v>
      </c>
      <c r="AU171" s="249">
        <f t="shared" si="46"/>
        <v>0</v>
      </c>
      <c r="AV171" s="250"/>
      <c r="AW171" s="249"/>
      <c r="AX171" s="249"/>
      <c r="AY171" s="249"/>
      <c r="AZ171" s="251"/>
      <c r="BA171" s="251"/>
      <c r="BB171" s="251"/>
      <c r="BC171" s="251"/>
      <c r="BD171" s="251"/>
      <c r="BE171" s="251"/>
      <c r="BI171" s="222"/>
      <c r="BJ171" s="222"/>
      <c r="BK171" s="222"/>
      <c r="BL171" s="222"/>
      <c r="BM171" s="222"/>
      <c r="BN171" s="222"/>
      <c r="BO171" s="222"/>
      <c r="BP171" s="222"/>
      <c r="BQ171" s="222"/>
      <c r="BR171" s="222"/>
      <c r="BS171" s="222"/>
      <c r="BT171" s="222"/>
      <c r="BU171" s="222"/>
      <c r="BV171" s="222"/>
      <c r="BW171" s="222"/>
      <c r="BX171" s="222"/>
      <c r="BY171" s="222"/>
      <c r="BZ171" s="222"/>
    </row>
    <row r="172" spans="1:78" s="224" customFormat="1" ht="105.75" customHeight="1">
      <c r="A172" s="232"/>
      <c r="B172" s="232"/>
      <c r="C172" s="232"/>
      <c r="D172" s="232"/>
      <c r="E172" s="232"/>
      <c r="F172" s="232"/>
      <c r="G172" s="233"/>
      <c r="H172" s="252"/>
      <c r="I172" s="376"/>
      <c r="J172" s="391"/>
      <c r="K172" s="391"/>
      <c r="L172" s="391"/>
      <c r="M172" s="391"/>
      <c r="N172" s="376"/>
      <c r="O172" s="255"/>
      <c r="P172" s="378"/>
      <c r="Q172" s="257"/>
      <c r="R172" s="257"/>
      <c r="S172" s="257"/>
      <c r="T172" s="257"/>
      <c r="U172" s="257"/>
      <c r="V172" s="257"/>
      <c r="W172" s="421" t="s">
        <v>468</v>
      </c>
      <c r="X172" s="422" t="s">
        <v>469</v>
      </c>
      <c r="Y172" s="422" t="s">
        <v>470</v>
      </c>
      <c r="Z172" s="421" t="s">
        <v>464</v>
      </c>
      <c r="AA172" s="425"/>
      <c r="AB172" s="266"/>
      <c r="AC172" s="263"/>
      <c r="AD172" s="263"/>
      <c r="AE172" s="263"/>
      <c r="AF172" s="263"/>
      <c r="AG172" s="263"/>
      <c r="AH172" s="263"/>
      <c r="AI172" s="263"/>
      <c r="AJ172" s="263"/>
      <c r="AK172" s="263"/>
      <c r="AL172" s="263"/>
      <c r="AM172" s="263"/>
      <c r="AN172" s="263"/>
      <c r="AO172" s="263"/>
      <c r="AP172" s="263"/>
      <c r="AQ172" s="264"/>
      <c r="AR172" s="265"/>
      <c r="AS172" s="249">
        <f t="shared" si="45"/>
        <v>0</v>
      </c>
      <c r="AT172" s="249">
        <f t="shared" si="45"/>
        <v>0</v>
      </c>
      <c r="AU172" s="249">
        <f t="shared" si="46"/>
        <v>0</v>
      </c>
      <c r="AV172" s="250"/>
      <c r="AW172" s="249"/>
      <c r="AX172" s="249"/>
      <c r="AY172" s="249"/>
      <c r="AZ172" s="251"/>
      <c r="BA172" s="251"/>
      <c r="BB172" s="251"/>
      <c r="BC172" s="251"/>
      <c r="BD172" s="251"/>
      <c r="BE172" s="251"/>
      <c r="BI172" s="222"/>
      <c r="BJ172" s="222"/>
      <c r="BK172" s="222"/>
      <c r="BL172" s="222"/>
      <c r="BM172" s="222"/>
      <c r="BN172" s="222"/>
      <c r="BO172" s="222"/>
      <c r="BP172" s="222"/>
      <c r="BQ172" s="222"/>
      <c r="BR172" s="222"/>
      <c r="BS172" s="222"/>
      <c r="BT172" s="222"/>
      <c r="BU172" s="222"/>
      <c r="BV172" s="222"/>
      <c r="BW172" s="222"/>
      <c r="BX172" s="222"/>
      <c r="BY172" s="222"/>
      <c r="BZ172" s="222"/>
    </row>
    <row r="173" spans="1:78" s="224" customFormat="1" ht="69" customHeight="1">
      <c r="A173" s="232"/>
      <c r="B173" s="232"/>
      <c r="C173" s="232"/>
      <c r="D173" s="232"/>
      <c r="E173" s="232"/>
      <c r="F173" s="232"/>
      <c r="G173" s="233"/>
      <c r="H173" s="252"/>
      <c r="I173" s="376"/>
      <c r="J173" s="391"/>
      <c r="K173" s="391"/>
      <c r="L173" s="391"/>
      <c r="M173" s="391"/>
      <c r="N173" s="376"/>
      <c r="O173" s="255"/>
      <c r="P173" s="378"/>
      <c r="Q173" s="257"/>
      <c r="R173" s="257"/>
      <c r="S173" s="257"/>
      <c r="T173" s="257"/>
      <c r="U173" s="257"/>
      <c r="V173" s="257"/>
      <c r="W173" s="421" t="s">
        <v>471</v>
      </c>
      <c r="X173" s="422" t="s">
        <v>472</v>
      </c>
      <c r="Y173" s="422" t="s">
        <v>473</v>
      </c>
      <c r="Z173" s="422" t="s">
        <v>237</v>
      </c>
      <c r="AA173" s="425"/>
      <c r="AB173" s="266"/>
      <c r="AC173" s="263"/>
      <c r="AD173" s="263"/>
      <c r="AE173" s="263"/>
      <c r="AF173" s="263"/>
      <c r="AG173" s="263"/>
      <c r="AH173" s="263"/>
      <c r="AI173" s="263"/>
      <c r="AJ173" s="263"/>
      <c r="AK173" s="263"/>
      <c r="AL173" s="263"/>
      <c r="AM173" s="263"/>
      <c r="AN173" s="263"/>
      <c r="AO173" s="263"/>
      <c r="AP173" s="263"/>
      <c r="AQ173" s="264"/>
      <c r="AR173" s="265"/>
      <c r="AS173" s="249">
        <f t="shared" si="45"/>
        <v>0</v>
      </c>
      <c r="AT173" s="249">
        <f t="shared" si="45"/>
        <v>0</v>
      </c>
      <c r="AU173" s="249">
        <f t="shared" si="46"/>
        <v>0</v>
      </c>
      <c r="AV173" s="250"/>
      <c r="AW173" s="249"/>
      <c r="AX173" s="249"/>
      <c r="AY173" s="249"/>
      <c r="AZ173" s="251"/>
      <c r="BA173" s="251"/>
      <c r="BB173" s="251"/>
      <c r="BC173" s="251"/>
      <c r="BD173" s="251"/>
      <c r="BE173" s="251"/>
      <c r="BI173" s="222"/>
      <c r="BJ173" s="222"/>
      <c r="BK173" s="222"/>
      <c r="BL173" s="222"/>
      <c r="BM173" s="222"/>
      <c r="BN173" s="222"/>
      <c r="BO173" s="222"/>
      <c r="BP173" s="222"/>
      <c r="BQ173" s="222"/>
      <c r="BR173" s="222"/>
      <c r="BS173" s="222"/>
      <c r="BT173" s="222"/>
      <c r="BU173" s="222"/>
      <c r="BV173" s="222"/>
      <c r="BW173" s="222"/>
      <c r="BX173" s="222"/>
      <c r="BY173" s="222"/>
      <c r="BZ173" s="222"/>
    </row>
    <row r="174" spans="1:78" s="224" customFormat="1" ht="162" customHeight="1">
      <c r="A174" s="232"/>
      <c r="B174" s="232"/>
      <c r="C174" s="232"/>
      <c r="D174" s="232"/>
      <c r="E174" s="232"/>
      <c r="F174" s="232"/>
      <c r="G174" s="233"/>
      <c r="H174" s="252"/>
      <c r="I174" s="376"/>
      <c r="J174" s="391"/>
      <c r="K174" s="391"/>
      <c r="L174" s="391"/>
      <c r="M174" s="391"/>
      <c r="N174" s="376"/>
      <c r="O174" s="255"/>
      <c r="P174" s="378"/>
      <c r="Q174" s="257"/>
      <c r="R174" s="257"/>
      <c r="S174" s="257"/>
      <c r="T174" s="257"/>
      <c r="U174" s="257"/>
      <c r="V174" s="257"/>
      <c r="W174" s="421" t="s">
        <v>474</v>
      </c>
      <c r="X174" s="422" t="s">
        <v>475</v>
      </c>
      <c r="Y174" s="422" t="s">
        <v>476</v>
      </c>
      <c r="Z174" s="429" t="s">
        <v>237</v>
      </c>
      <c r="AA174" s="425"/>
      <c r="AB174" s="266"/>
      <c r="AC174" s="263"/>
      <c r="AD174" s="263"/>
      <c r="AE174" s="263"/>
      <c r="AF174" s="263"/>
      <c r="AG174" s="263"/>
      <c r="AH174" s="263"/>
      <c r="AI174" s="263"/>
      <c r="AJ174" s="263"/>
      <c r="AK174" s="263"/>
      <c r="AL174" s="263"/>
      <c r="AM174" s="263"/>
      <c r="AN174" s="263"/>
      <c r="AO174" s="263"/>
      <c r="AP174" s="263"/>
      <c r="AQ174" s="264"/>
      <c r="AR174" s="265"/>
      <c r="AS174" s="249">
        <f t="shared" si="45"/>
        <v>0</v>
      </c>
      <c r="AT174" s="249">
        <f t="shared" si="45"/>
        <v>0</v>
      </c>
      <c r="AU174" s="249">
        <f t="shared" si="46"/>
        <v>0</v>
      </c>
      <c r="AV174" s="250"/>
      <c r="AW174" s="249"/>
      <c r="AX174" s="249"/>
      <c r="AY174" s="249"/>
      <c r="AZ174" s="251"/>
      <c r="BA174" s="251"/>
      <c r="BB174" s="251"/>
      <c r="BC174" s="251"/>
      <c r="BD174" s="251"/>
      <c r="BE174" s="251"/>
      <c r="BI174" s="222"/>
      <c r="BJ174" s="222"/>
      <c r="BK174" s="222"/>
      <c r="BL174" s="222"/>
      <c r="BM174" s="222"/>
      <c r="BN174" s="222"/>
      <c r="BO174" s="222"/>
      <c r="BP174" s="222"/>
      <c r="BQ174" s="222"/>
      <c r="BR174" s="222"/>
      <c r="BS174" s="222"/>
      <c r="BT174" s="222"/>
      <c r="BU174" s="222"/>
      <c r="BV174" s="222"/>
      <c r="BW174" s="222"/>
      <c r="BX174" s="222"/>
      <c r="BY174" s="222"/>
      <c r="BZ174" s="222"/>
    </row>
    <row r="175" spans="1:78" s="224" customFormat="1" ht="144" customHeight="1">
      <c r="A175" s="232"/>
      <c r="B175" s="232"/>
      <c r="C175" s="232"/>
      <c r="D175" s="232"/>
      <c r="E175" s="232"/>
      <c r="F175" s="232"/>
      <c r="G175" s="233"/>
      <c r="H175" s="252"/>
      <c r="I175" s="376"/>
      <c r="J175" s="391"/>
      <c r="K175" s="391"/>
      <c r="L175" s="391"/>
      <c r="M175" s="391"/>
      <c r="N175" s="376"/>
      <c r="O175" s="255"/>
      <c r="P175" s="378"/>
      <c r="Q175" s="257"/>
      <c r="R175" s="257"/>
      <c r="S175" s="257"/>
      <c r="T175" s="257"/>
      <c r="U175" s="257"/>
      <c r="V175" s="257"/>
      <c r="W175" s="421" t="s">
        <v>477</v>
      </c>
      <c r="X175" s="422" t="s">
        <v>478</v>
      </c>
      <c r="Y175" s="422" t="s">
        <v>479</v>
      </c>
      <c r="Z175" s="429" t="s">
        <v>237</v>
      </c>
      <c r="AA175" s="425"/>
      <c r="AB175" s="266"/>
      <c r="AC175" s="263"/>
      <c r="AD175" s="263"/>
      <c r="AE175" s="263"/>
      <c r="AF175" s="263"/>
      <c r="AG175" s="263"/>
      <c r="AH175" s="263"/>
      <c r="AI175" s="263"/>
      <c r="AJ175" s="263"/>
      <c r="AK175" s="263"/>
      <c r="AL175" s="263"/>
      <c r="AM175" s="263"/>
      <c r="AN175" s="263"/>
      <c r="AO175" s="263"/>
      <c r="AP175" s="263"/>
      <c r="AQ175" s="264"/>
      <c r="AR175" s="265"/>
      <c r="AS175" s="249">
        <f t="shared" si="45"/>
        <v>0</v>
      </c>
      <c r="AT175" s="249">
        <f t="shared" si="45"/>
        <v>0</v>
      </c>
      <c r="AU175" s="249">
        <f t="shared" si="46"/>
        <v>0</v>
      </c>
      <c r="AV175" s="250"/>
      <c r="AW175" s="249"/>
      <c r="AX175" s="249"/>
      <c r="AY175" s="249"/>
      <c r="AZ175" s="251"/>
      <c r="BA175" s="251"/>
      <c r="BB175" s="251"/>
      <c r="BC175" s="251"/>
      <c r="BD175" s="251"/>
      <c r="BE175" s="251"/>
      <c r="BI175" s="222"/>
      <c r="BJ175" s="222"/>
      <c r="BK175" s="222"/>
      <c r="BL175" s="222"/>
      <c r="BM175" s="222"/>
      <c r="BN175" s="222"/>
      <c r="BO175" s="222"/>
      <c r="BP175" s="222"/>
      <c r="BQ175" s="222"/>
      <c r="BR175" s="222"/>
      <c r="BS175" s="222"/>
      <c r="BT175" s="222"/>
      <c r="BU175" s="222"/>
      <c r="BV175" s="222"/>
      <c r="BW175" s="222"/>
      <c r="BX175" s="222"/>
      <c r="BY175" s="222"/>
      <c r="BZ175" s="222"/>
    </row>
    <row r="176" spans="1:78" s="224" customFormat="1" ht="105.75" customHeight="1">
      <c r="A176" s="232"/>
      <c r="B176" s="232"/>
      <c r="C176" s="232"/>
      <c r="D176" s="232"/>
      <c r="E176" s="232"/>
      <c r="F176" s="232"/>
      <c r="G176" s="233"/>
      <c r="H176" s="252"/>
      <c r="I176" s="376"/>
      <c r="J176" s="391"/>
      <c r="K176" s="391"/>
      <c r="L176" s="391"/>
      <c r="M176" s="391"/>
      <c r="N176" s="376"/>
      <c r="O176" s="255"/>
      <c r="P176" s="378"/>
      <c r="Q176" s="257"/>
      <c r="R176" s="257"/>
      <c r="S176" s="257"/>
      <c r="T176" s="257"/>
      <c r="U176" s="257"/>
      <c r="V176" s="257"/>
      <c r="W176" s="421" t="s">
        <v>480</v>
      </c>
      <c r="X176" s="422" t="s">
        <v>481</v>
      </c>
      <c r="Y176" s="422" t="s">
        <v>482</v>
      </c>
      <c r="Z176" s="421" t="s">
        <v>483</v>
      </c>
      <c r="AA176" s="422"/>
      <c r="AB176" s="266"/>
      <c r="AC176" s="263"/>
      <c r="AD176" s="263"/>
      <c r="AE176" s="263"/>
      <c r="AF176" s="263"/>
      <c r="AG176" s="263"/>
      <c r="AH176" s="263"/>
      <c r="AI176" s="263"/>
      <c r="AJ176" s="263"/>
      <c r="AK176" s="263"/>
      <c r="AL176" s="263"/>
      <c r="AM176" s="263"/>
      <c r="AN176" s="263"/>
      <c r="AO176" s="263"/>
      <c r="AP176" s="263"/>
      <c r="AQ176" s="264"/>
      <c r="AR176" s="265"/>
      <c r="AS176" s="249">
        <f t="shared" si="45"/>
        <v>0</v>
      </c>
      <c r="AT176" s="249">
        <f t="shared" si="45"/>
        <v>0</v>
      </c>
      <c r="AU176" s="249">
        <f t="shared" si="46"/>
        <v>0</v>
      </c>
      <c r="AV176" s="250"/>
      <c r="AW176" s="249"/>
      <c r="AX176" s="249"/>
      <c r="AY176" s="249"/>
      <c r="AZ176" s="251"/>
      <c r="BA176" s="251"/>
      <c r="BB176" s="251"/>
      <c r="BC176" s="251"/>
      <c r="BD176" s="251"/>
      <c r="BE176" s="251"/>
      <c r="BI176" s="222"/>
      <c r="BJ176" s="222"/>
      <c r="BK176" s="222"/>
      <c r="BL176" s="222"/>
      <c r="BM176" s="222"/>
      <c r="BN176" s="222"/>
      <c r="BO176" s="222"/>
      <c r="BP176" s="222"/>
      <c r="BQ176" s="222"/>
      <c r="BR176" s="222"/>
      <c r="BS176" s="222"/>
      <c r="BT176" s="222"/>
      <c r="BU176" s="222"/>
      <c r="BV176" s="222"/>
      <c r="BW176" s="222"/>
      <c r="BX176" s="222"/>
      <c r="BY176" s="222"/>
      <c r="BZ176" s="222"/>
    </row>
    <row r="177" spans="1:78" s="224" customFormat="1" ht="105.75" customHeight="1">
      <c r="A177" s="232"/>
      <c r="B177" s="232"/>
      <c r="C177" s="232"/>
      <c r="D177" s="232"/>
      <c r="E177" s="232"/>
      <c r="F177" s="232"/>
      <c r="G177" s="233"/>
      <c r="H177" s="252"/>
      <c r="I177" s="376"/>
      <c r="J177" s="391"/>
      <c r="K177" s="391"/>
      <c r="L177" s="391"/>
      <c r="M177" s="391"/>
      <c r="N177" s="376"/>
      <c r="O177" s="255"/>
      <c r="P177" s="378"/>
      <c r="Q177" s="257"/>
      <c r="R177" s="257"/>
      <c r="S177" s="257"/>
      <c r="T177" s="257"/>
      <c r="U177" s="257"/>
      <c r="V177" s="257"/>
      <c r="W177" s="421" t="s">
        <v>484</v>
      </c>
      <c r="X177" s="422" t="s">
        <v>485</v>
      </c>
      <c r="Y177" s="422" t="s">
        <v>486</v>
      </c>
      <c r="Z177" s="421" t="s">
        <v>237</v>
      </c>
      <c r="AA177" s="430"/>
      <c r="AB177" s="266"/>
      <c r="AC177" s="263"/>
      <c r="AD177" s="263"/>
      <c r="AE177" s="263"/>
      <c r="AF177" s="263"/>
      <c r="AG177" s="263"/>
      <c r="AH177" s="263"/>
      <c r="AI177" s="263"/>
      <c r="AJ177" s="263"/>
      <c r="AK177" s="263"/>
      <c r="AL177" s="263"/>
      <c r="AM177" s="263"/>
      <c r="AN177" s="263"/>
      <c r="AO177" s="263"/>
      <c r="AP177" s="263"/>
      <c r="AQ177" s="264"/>
      <c r="AR177" s="265"/>
      <c r="AS177" s="249">
        <f t="shared" si="45"/>
        <v>0</v>
      </c>
      <c r="AT177" s="249">
        <f t="shared" si="45"/>
        <v>0</v>
      </c>
      <c r="AU177" s="249">
        <f t="shared" si="46"/>
        <v>0</v>
      </c>
      <c r="AV177" s="250"/>
      <c r="AW177" s="249"/>
      <c r="AX177" s="249"/>
      <c r="AY177" s="249"/>
      <c r="AZ177" s="251"/>
      <c r="BA177" s="251"/>
      <c r="BB177" s="251"/>
      <c r="BC177" s="251"/>
      <c r="BD177" s="251"/>
      <c r="BE177" s="251"/>
      <c r="BI177" s="222"/>
      <c r="BJ177" s="222"/>
      <c r="BK177" s="222"/>
      <c r="BL177" s="222"/>
      <c r="BM177" s="222"/>
      <c r="BN177" s="222"/>
      <c r="BO177" s="222"/>
      <c r="BP177" s="222"/>
      <c r="BQ177" s="222"/>
      <c r="BR177" s="222"/>
      <c r="BS177" s="222"/>
      <c r="BT177" s="222"/>
      <c r="BU177" s="222"/>
      <c r="BV177" s="222"/>
      <c r="BW177" s="222"/>
      <c r="BX177" s="222"/>
      <c r="BY177" s="222"/>
      <c r="BZ177" s="222"/>
    </row>
    <row r="178" spans="1:78" s="224" customFormat="1" ht="105.75" customHeight="1">
      <c r="A178" s="232"/>
      <c r="B178" s="232"/>
      <c r="C178" s="232"/>
      <c r="D178" s="232"/>
      <c r="E178" s="232"/>
      <c r="F178" s="232"/>
      <c r="G178" s="233"/>
      <c r="H178" s="252"/>
      <c r="I178" s="376"/>
      <c r="J178" s="391"/>
      <c r="K178" s="391"/>
      <c r="L178" s="391"/>
      <c r="M178" s="391"/>
      <c r="N178" s="376"/>
      <c r="O178" s="255"/>
      <c r="P178" s="378"/>
      <c r="Q178" s="257"/>
      <c r="R178" s="257"/>
      <c r="S178" s="257"/>
      <c r="T178" s="257"/>
      <c r="U178" s="257"/>
      <c r="V178" s="257"/>
      <c r="W178" s="421" t="s">
        <v>487</v>
      </c>
      <c r="X178" s="422" t="s">
        <v>488</v>
      </c>
      <c r="Y178" s="422" t="s">
        <v>230</v>
      </c>
      <c r="Z178" s="422" t="s">
        <v>489</v>
      </c>
      <c r="AA178" s="422"/>
      <c r="AB178" s="266"/>
      <c r="AC178" s="263"/>
      <c r="AD178" s="263"/>
      <c r="AE178" s="263"/>
      <c r="AF178" s="263"/>
      <c r="AG178" s="263"/>
      <c r="AH178" s="263"/>
      <c r="AI178" s="263"/>
      <c r="AJ178" s="263"/>
      <c r="AK178" s="263"/>
      <c r="AL178" s="263"/>
      <c r="AM178" s="263"/>
      <c r="AN178" s="263"/>
      <c r="AO178" s="263"/>
      <c r="AP178" s="263"/>
      <c r="AQ178" s="264"/>
      <c r="AR178" s="265"/>
      <c r="AS178" s="249">
        <f t="shared" si="45"/>
        <v>0</v>
      </c>
      <c r="AT178" s="249">
        <f t="shared" si="45"/>
        <v>0</v>
      </c>
      <c r="AU178" s="249">
        <f t="shared" si="46"/>
        <v>0</v>
      </c>
      <c r="AV178" s="250"/>
      <c r="AW178" s="249"/>
      <c r="AX178" s="249"/>
      <c r="AY178" s="249"/>
      <c r="AZ178" s="251"/>
      <c r="BA178" s="251"/>
      <c r="BB178" s="251"/>
      <c r="BC178" s="251"/>
      <c r="BD178" s="251"/>
      <c r="BE178" s="251"/>
      <c r="BI178" s="222"/>
      <c r="BJ178" s="222"/>
      <c r="BK178" s="222"/>
      <c r="BL178" s="222"/>
      <c r="BM178" s="222"/>
      <c r="BN178" s="222"/>
      <c r="BO178" s="222"/>
      <c r="BP178" s="222"/>
      <c r="BQ178" s="222"/>
      <c r="BR178" s="222"/>
      <c r="BS178" s="222"/>
      <c r="BT178" s="222"/>
      <c r="BU178" s="222"/>
      <c r="BV178" s="222"/>
      <c r="BW178" s="222"/>
      <c r="BX178" s="222"/>
      <c r="BY178" s="222"/>
      <c r="BZ178" s="222"/>
    </row>
    <row r="179" spans="1:78" s="224" customFormat="1" ht="197.25" customHeight="1">
      <c r="A179" s="232"/>
      <c r="B179" s="232"/>
      <c r="C179" s="232"/>
      <c r="D179" s="232"/>
      <c r="E179" s="232"/>
      <c r="F179" s="232"/>
      <c r="G179" s="233"/>
      <c r="H179" s="252"/>
      <c r="I179" s="376"/>
      <c r="J179" s="391"/>
      <c r="K179" s="391"/>
      <c r="L179" s="391"/>
      <c r="M179" s="391"/>
      <c r="N179" s="376"/>
      <c r="O179" s="255"/>
      <c r="P179" s="378"/>
      <c r="Q179" s="257"/>
      <c r="R179" s="257"/>
      <c r="S179" s="257"/>
      <c r="T179" s="257"/>
      <c r="U179" s="257"/>
      <c r="V179" s="257"/>
      <c r="W179" s="421" t="s">
        <v>490</v>
      </c>
      <c r="X179" s="422" t="s">
        <v>491</v>
      </c>
      <c r="Y179" s="422" t="s">
        <v>492</v>
      </c>
      <c r="Z179" s="421" t="s">
        <v>237</v>
      </c>
      <c r="AA179" s="425"/>
      <c r="AB179" s="266"/>
      <c r="AC179" s="263"/>
      <c r="AD179" s="263"/>
      <c r="AE179" s="263"/>
      <c r="AF179" s="263"/>
      <c r="AG179" s="263"/>
      <c r="AH179" s="263"/>
      <c r="AI179" s="263"/>
      <c r="AJ179" s="263"/>
      <c r="AK179" s="263"/>
      <c r="AL179" s="263"/>
      <c r="AM179" s="263"/>
      <c r="AN179" s="263"/>
      <c r="AO179" s="263"/>
      <c r="AP179" s="263"/>
      <c r="AQ179" s="264"/>
      <c r="AR179" s="265"/>
      <c r="AS179" s="249">
        <f t="shared" si="45"/>
        <v>0</v>
      </c>
      <c r="AT179" s="249">
        <f t="shared" si="45"/>
        <v>0</v>
      </c>
      <c r="AU179" s="249">
        <f t="shared" si="46"/>
        <v>0</v>
      </c>
      <c r="AV179" s="250"/>
      <c r="AW179" s="249"/>
      <c r="AX179" s="249"/>
      <c r="AY179" s="249"/>
      <c r="AZ179" s="251"/>
      <c r="BA179" s="251"/>
      <c r="BB179" s="251"/>
      <c r="BC179" s="251"/>
      <c r="BD179" s="251"/>
      <c r="BE179" s="251"/>
      <c r="BI179" s="222"/>
      <c r="BJ179" s="222"/>
      <c r="BK179" s="222"/>
      <c r="BL179" s="222"/>
      <c r="BM179" s="222"/>
      <c r="BN179" s="222"/>
      <c r="BO179" s="222"/>
      <c r="BP179" s="222"/>
      <c r="BQ179" s="222"/>
      <c r="BR179" s="222"/>
      <c r="BS179" s="222"/>
      <c r="BT179" s="222"/>
      <c r="BU179" s="222"/>
      <c r="BV179" s="222"/>
      <c r="BW179" s="222"/>
      <c r="BX179" s="222"/>
      <c r="BY179" s="222"/>
      <c r="BZ179" s="222"/>
    </row>
    <row r="180" spans="1:78" s="224" customFormat="1" ht="209.25" customHeight="1">
      <c r="A180" s="232"/>
      <c r="B180" s="232"/>
      <c r="C180" s="232"/>
      <c r="D180" s="232"/>
      <c r="E180" s="232"/>
      <c r="F180" s="232"/>
      <c r="G180" s="233"/>
      <c r="H180" s="252"/>
      <c r="I180" s="376"/>
      <c r="J180" s="391"/>
      <c r="K180" s="391"/>
      <c r="L180" s="391"/>
      <c r="M180" s="391"/>
      <c r="N180" s="376"/>
      <c r="O180" s="255"/>
      <c r="P180" s="378"/>
      <c r="Q180" s="257"/>
      <c r="R180" s="257"/>
      <c r="S180" s="257"/>
      <c r="T180" s="257"/>
      <c r="U180" s="257"/>
      <c r="V180" s="257"/>
      <c r="W180" s="421" t="s">
        <v>493</v>
      </c>
      <c r="X180" s="422" t="s">
        <v>357</v>
      </c>
      <c r="Y180" s="422" t="s">
        <v>230</v>
      </c>
      <c r="Z180" s="421" t="s">
        <v>494</v>
      </c>
      <c r="AA180" s="425" t="s">
        <v>495</v>
      </c>
      <c r="AB180" s="266"/>
      <c r="AC180" s="263"/>
      <c r="AD180" s="263"/>
      <c r="AE180" s="263"/>
      <c r="AF180" s="263"/>
      <c r="AG180" s="263"/>
      <c r="AH180" s="263"/>
      <c r="AI180" s="263"/>
      <c r="AJ180" s="263"/>
      <c r="AK180" s="263"/>
      <c r="AL180" s="263"/>
      <c r="AM180" s="263"/>
      <c r="AN180" s="263"/>
      <c r="AO180" s="263"/>
      <c r="AP180" s="263"/>
      <c r="AQ180" s="264"/>
      <c r="AR180" s="265"/>
      <c r="AS180" s="249">
        <f t="shared" si="45"/>
        <v>0</v>
      </c>
      <c r="AT180" s="249">
        <f t="shared" si="45"/>
        <v>0</v>
      </c>
      <c r="AU180" s="249">
        <f t="shared" si="46"/>
        <v>0</v>
      </c>
      <c r="AV180" s="250"/>
      <c r="AW180" s="249"/>
      <c r="AX180" s="249"/>
      <c r="AY180" s="249"/>
      <c r="AZ180" s="251"/>
      <c r="BA180" s="251"/>
      <c r="BB180" s="251"/>
      <c r="BC180" s="251"/>
      <c r="BD180" s="251"/>
      <c r="BE180" s="251"/>
      <c r="BI180" s="222"/>
      <c r="BJ180" s="222"/>
      <c r="BK180" s="222"/>
      <c r="BL180" s="222"/>
      <c r="BM180" s="222"/>
      <c r="BN180" s="222"/>
      <c r="BO180" s="222"/>
      <c r="BP180" s="222"/>
      <c r="BQ180" s="222"/>
      <c r="BR180" s="222"/>
      <c r="BS180" s="222"/>
      <c r="BT180" s="222"/>
      <c r="BU180" s="222"/>
      <c r="BV180" s="222"/>
      <c r="BW180" s="222"/>
      <c r="BX180" s="222"/>
      <c r="BY180" s="222"/>
      <c r="BZ180" s="222"/>
    </row>
    <row r="181" spans="1:78" s="224" customFormat="1" ht="198" customHeight="1">
      <c r="A181" s="232"/>
      <c r="B181" s="232"/>
      <c r="C181" s="232"/>
      <c r="D181" s="232"/>
      <c r="E181" s="232"/>
      <c r="F181" s="232"/>
      <c r="G181" s="233"/>
      <c r="H181" s="252"/>
      <c r="I181" s="376"/>
      <c r="J181" s="391"/>
      <c r="K181" s="391"/>
      <c r="L181" s="391"/>
      <c r="M181" s="391"/>
      <c r="N181" s="376"/>
      <c r="O181" s="255"/>
      <c r="P181" s="378"/>
      <c r="Q181" s="257"/>
      <c r="R181" s="257"/>
      <c r="S181" s="257"/>
      <c r="T181" s="257"/>
      <c r="U181" s="257"/>
      <c r="V181" s="257"/>
      <c r="W181" s="421" t="s">
        <v>496</v>
      </c>
      <c r="X181" s="422" t="s">
        <v>357</v>
      </c>
      <c r="Y181" s="422" t="s">
        <v>497</v>
      </c>
      <c r="Z181" s="421" t="s">
        <v>237</v>
      </c>
      <c r="AA181" s="425"/>
      <c r="AB181" s="266"/>
      <c r="AC181" s="263"/>
      <c r="AD181" s="263"/>
      <c r="AE181" s="263"/>
      <c r="AF181" s="263"/>
      <c r="AG181" s="263"/>
      <c r="AH181" s="263"/>
      <c r="AI181" s="263"/>
      <c r="AJ181" s="263"/>
      <c r="AK181" s="263"/>
      <c r="AL181" s="263"/>
      <c r="AM181" s="263"/>
      <c r="AN181" s="263"/>
      <c r="AO181" s="263"/>
      <c r="AP181" s="263"/>
      <c r="AQ181" s="264"/>
      <c r="AR181" s="265"/>
      <c r="AS181" s="249">
        <f t="shared" si="45"/>
        <v>0</v>
      </c>
      <c r="AT181" s="249">
        <f t="shared" si="45"/>
        <v>0</v>
      </c>
      <c r="AU181" s="249">
        <f t="shared" si="46"/>
        <v>0</v>
      </c>
      <c r="AV181" s="250"/>
      <c r="AW181" s="249"/>
      <c r="AX181" s="249"/>
      <c r="AY181" s="249"/>
      <c r="AZ181" s="251"/>
      <c r="BA181" s="251"/>
      <c r="BB181" s="251"/>
      <c r="BC181" s="251"/>
      <c r="BD181" s="251"/>
      <c r="BE181" s="251"/>
      <c r="BI181" s="222"/>
      <c r="BJ181" s="222"/>
      <c r="BK181" s="222"/>
      <c r="BL181" s="222"/>
      <c r="BM181" s="222"/>
      <c r="BN181" s="222"/>
      <c r="BO181" s="222"/>
      <c r="BP181" s="222"/>
      <c r="BQ181" s="222"/>
      <c r="BR181" s="222"/>
      <c r="BS181" s="222"/>
      <c r="BT181" s="222"/>
      <c r="BU181" s="222"/>
      <c r="BV181" s="222"/>
      <c r="BW181" s="222"/>
      <c r="BX181" s="222"/>
      <c r="BY181" s="222"/>
      <c r="BZ181" s="222"/>
    </row>
    <row r="182" spans="1:78" s="224" customFormat="1" ht="114.75" customHeight="1">
      <c r="A182" s="232"/>
      <c r="B182" s="232"/>
      <c r="C182" s="232"/>
      <c r="D182" s="232"/>
      <c r="E182" s="232"/>
      <c r="F182" s="232"/>
      <c r="G182" s="233"/>
      <c r="H182" s="252"/>
      <c r="I182" s="376"/>
      <c r="J182" s="391"/>
      <c r="K182" s="391"/>
      <c r="L182" s="391"/>
      <c r="M182" s="391"/>
      <c r="N182" s="376"/>
      <c r="O182" s="255"/>
      <c r="P182" s="378"/>
      <c r="Q182" s="257"/>
      <c r="R182" s="257"/>
      <c r="S182" s="257"/>
      <c r="T182" s="257"/>
      <c r="U182" s="257"/>
      <c r="V182" s="257"/>
      <c r="W182" s="421" t="s">
        <v>498</v>
      </c>
      <c r="X182" s="421" t="s">
        <v>499</v>
      </c>
      <c r="Y182" s="422" t="s">
        <v>500</v>
      </c>
      <c r="Z182" s="421" t="s">
        <v>501</v>
      </c>
      <c r="AA182" s="421"/>
      <c r="AB182" s="266"/>
      <c r="AC182" s="263"/>
      <c r="AD182" s="263"/>
      <c r="AE182" s="263"/>
      <c r="AF182" s="263"/>
      <c r="AG182" s="263"/>
      <c r="AH182" s="263"/>
      <c r="AI182" s="263"/>
      <c r="AJ182" s="263"/>
      <c r="AK182" s="263"/>
      <c r="AL182" s="263"/>
      <c r="AM182" s="263"/>
      <c r="AN182" s="263"/>
      <c r="AO182" s="263"/>
      <c r="AP182" s="263"/>
      <c r="AQ182" s="264"/>
      <c r="AR182" s="265"/>
      <c r="AS182" s="249">
        <f t="shared" si="45"/>
        <v>0</v>
      </c>
      <c r="AT182" s="249">
        <f t="shared" si="45"/>
        <v>0</v>
      </c>
      <c r="AU182" s="249">
        <f t="shared" si="46"/>
        <v>0</v>
      </c>
      <c r="AV182" s="250"/>
      <c r="AW182" s="249"/>
      <c r="AX182" s="249"/>
      <c r="AY182" s="249"/>
      <c r="AZ182" s="251"/>
      <c r="BA182" s="251"/>
      <c r="BB182" s="251"/>
      <c r="BC182" s="251"/>
      <c r="BD182" s="251"/>
      <c r="BE182" s="251"/>
      <c r="BI182" s="222"/>
      <c r="BJ182" s="222"/>
      <c r="BK182" s="222"/>
      <c r="BL182" s="222"/>
      <c r="BM182" s="222"/>
      <c r="BN182" s="222"/>
      <c r="BO182" s="222"/>
      <c r="BP182" s="222"/>
      <c r="BQ182" s="222"/>
      <c r="BR182" s="222"/>
      <c r="BS182" s="222"/>
      <c r="BT182" s="222"/>
      <c r="BU182" s="222"/>
      <c r="BV182" s="222"/>
      <c r="BW182" s="222"/>
      <c r="BX182" s="222"/>
      <c r="BY182" s="222"/>
      <c r="BZ182" s="222"/>
    </row>
    <row r="183" spans="1:78" s="224" customFormat="1" ht="240.75" customHeight="1">
      <c r="A183" s="232"/>
      <c r="B183" s="232"/>
      <c r="C183" s="232"/>
      <c r="D183" s="232"/>
      <c r="E183" s="232"/>
      <c r="F183" s="232"/>
      <c r="G183" s="233"/>
      <c r="H183" s="252"/>
      <c r="I183" s="376"/>
      <c r="J183" s="391"/>
      <c r="K183" s="391"/>
      <c r="L183" s="391"/>
      <c r="M183" s="391"/>
      <c r="N183" s="376"/>
      <c r="O183" s="255"/>
      <c r="P183" s="378"/>
      <c r="Q183" s="257"/>
      <c r="R183" s="257"/>
      <c r="S183" s="257"/>
      <c r="T183" s="257"/>
      <c r="U183" s="257"/>
      <c r="V183" s="257"/>
      <c r="W183" s="421" t="s">
        <v>502</v>
      </c>
      <c r="X183" s="422" t="s">
        <v>357</v>
      </c>
      <c r="Y183" s="422" t="s">
        <v>503</v>
      </c>
      <c r="Z183" s="421" t="s">
        <v>504</v>
      </c>
      <c r="AA183" s="425"/>
      <c r="AB183" s="266"/>
      <c r="AC183" s="263"/>
      <c r="AD183" s="263"/>
      <c r="AE183" s="263"/>
      <c r="AF183" s="263"/>
      <c r="AG183" s="263"/>
      <c r="AH183" s="263"/>
      <c r="AI183" s="263"/>
      <c r="AJ183" s="263"/>
      <c r="AK183" s="263"/>
      <c r="AL183" s="263"/>
      <c r="AM183" s="263"/>
      <c r="AN183" s="263"/>
      <c r="AO183" s="263"/>
      <c r="AP183" s="263"/>
      <c r="AQ183" s="264"/>
      <c r="AR183" s="265"/>
      <c r="AS183" s="249">
        <f t="shared" si="45"/>
        <v>0</v>
      </c>
      <c r="AT183" s="249">
        <f t="shared" si="45"/>
        <v>0</v>
      </c>
      <c r="AU183" s="249">
        <f t="shared" si="46"/>
        <v>0</v>
      </c>
      <c r="AV183" s="250"/>
      <c r="AW183" s="249"/>
      <c r="AX183" s="249"/>
      <c r="AY183" s="249"/>
      <c r="AZ183" s="251"/>
      <c r="BA183" s="251"/>
      <c r="BB183" s="251"/>
      <c r="BC183" s="251"/>
      <c r="BD183" s="251"/>
      <c r="BE183" s="251"/>
      <c r="BI183" s="222"/>
      <c r="BJ183" s="222"/>
      <c r="BK183" s="222"/>
      <c r="BL183" s="222"/>
      <c r="BM183" s="222"/>
      <c r="BN183" s="222"/>
      <c r="BO183" s="222"/>
      <c r="BP183" s="222"/>
      <c r="BQ183" s="222"/>
      <c r="BR183" s="222"/>
      <c r="BS183" s="222"/>
      <c r="BT183" s="222"/>
      <c r="BU183" s="222"/>
      <c r="BV183" s="222"/>
      <c r="BW183" s="222"/>
      <c r="BX183" s="222"/>
      <c r="BY183" s="222"/>
      <c r="BZ183" s="222"/>
    </row>
    <row r="184" spans="1:78" s="224" customFormat="1" ht="198" customHeight="1">
      <c r="A184" s="232"/>
      <c r="B184" s="232"/>
      <c r="C184" s="232"/>
      <c r="D184" s="232"/>
      <c r="E184" s="232"/>
      <c r="F184" s="232"/>
      <c r="G184" s="233"/>
      <c r="H184" s="252"/>
      <c r="I184" s="376"/>
      <c r="J184" s="391"/>
      <c r="K184" s="391"/>
      <c r="L184" s="391"/>
      <c r="M184" s="391"/>
      <c r="N184" s="376"/>
      <c r="O184" s="255"/>
      <c r="P184" s="378"/>
      <c r="Q184" s="257"/>
      <c r="R184" s="257"/>
      <c r="S184" s="257"/>
      <c r="T184" s="257"/>
      <c r="U184" s="257"/>
      <c r="V184" s="257"/>
      <c r="W184" s="421" t="s">
        <v>505</v>
      </c>
      <c r="X184" s="422" t="s">
        <v>506</v>
      </c>
      <c r="Y184" s="422" t="s">
        <v>507</v>
      </c>
      <c r="Z184" s="421" t="s">
        <v>504</v>
      </c>
      <c r="AA184" s="425"/>
      <c r="AB184" s="266"/>
      <c r="AC184" s="263"/>
      <c r="AD184" s="263"/>
      <c r="AE184" s="263"/>
      <c r="AF184" s="263"/>
      <c r="AG184" s="263"/>
      <c r="AH184" s="263"/>
      <c r="AI184" s="263"/>
      <c r="AJ184" s="263"/>
      <c r="AK184" s="263"/>
      <c r="AL184" s="263"/>
      <c r="AM184" s="263"/>
      <c r="AN184" s="263"/>
      <c r="AO184" s="263"/>
      <c r="AP184" s="263"/>
      <c r="AQ184" s="264"/>
      <c r="AR184" s="265"/>
      <c r="AS184" s="249">
        <f t="shared" si="45"/>
        <v>0</v>
      </c>
      <c r="AT184" s="249">
        <f t="shared" si="45"/>
        <v>0</v>
      </c>
      <c r="AU184" s="249">
        <f t="shared" si="46"/>
        <v>0</v>
      </c>
      <c r="AV184" s="250"/>
      <c r="AW184" s="249"/>
      <c r="AX184" s="249"/>
      <c r="AY184" s="249"/>
      <c r="AZ184" s="251"/>
      <c r="BA184" s="251"/>
      <c r="BB184" s="251"/>
      <c r="BC184" s="251"/>
      <c r="BD184" s="251"/>
      <c r="BE184" s="251"/>
      <c r="BI184" s="222"/>
      <c r="BJ184" s="222"/>
      <c r="BK184" s="222"/>
      <c r="BL184" s="222"/>
      <c r="BM184" s="222"/>
      <c r="BN184" s="222"/>
      <c r="BO184" s="222"/>
      <c r="BP184" s="222"/>
      <c r="BQ184" s="222"/>
      <c r="BR184" s="222"/>
      <c r="BS184" s="222"/>
      <c r="BT184" s="222"/>
      <c r="BU184" s="222"/>
      <c r="BV184" s="222"/>
      <c r="BW184" s="222"/>
      <c r="BX184" s="222"/>
      <c r="BY184" s="222"/>
      <c r="BZ184" s="222"/>
    </row>
    <row r="185" spans="1:78" s="224" customFormat="1" ht="105.75" customHeight="1">
      <c r="A185" s="232"/>
      <c r="B185" s="232"/>
      <c r="C185" s="232"/>
      <c r="D185" s="232"/>
      <c r="E185" s="232"/>
      <c r="F185" s="232"/>
      <c r="G185" s="233"/>
      <c r="H185" s="252"/>
      <c r="I185" s="376"/>
      <c r="J185" s="391"/>
      <c r="K185" s="391"/>
      <c r="L185" s="391"/>
      <c r="M185" s="391"/>
      <c r="N185" s="376"/>
      <c r="O185" s="255"/>
      <c r="P185" s="378"/>
      <c r="Q185" s="257"/>
      <c r="R185" s="257"/>
      <c r="S185" s="257"/>
      <c r="T185" s="257"/>
      <c r="U185" s="257"/>
      <c r="V185" s="257"/>
      <c r="W185" s="421" t="s">
        <v>508</v>
      </c>
      <c r="X185" s="422" t="s">
        <v>509</v>
      </c>
      <c r="Y185" s="422" t="s">
        <v>507</v>
      </c>
      <c r="Z185" s="422" t="s">
        <v>510</v>
      </c>
      <c r="AA185" s="421" t="s">
        <v>511</v>
      </c>
      <c r="AB185" s="266"/>
      <c r="AC185" s="263"/>
      <c r="AD185" s="263"/>
      <c r="AE185" s="263"/>
      <c r="AF185" s="263"/>
      <c r="AG185" s="263"/>
      <c r="AH185" s="263"/>
      <c r="AI185" s="263"/>
      <c r="AJ185" s="263"/>
      <c r="AK185" s="263"/>
      <c r="AL185" s="263"/>
      <c r="AM185" s="263"/>
      <c r="AN185" s="263"/>
      <c r="AO185" s="263"/>
      <c r="AP185" s="263"/>
      <c r="AQ185" s="264"/>
      <c r="AR185" s="265"/>
      <c r="AS185" s="249">
        <f t="shared" si="45"/>
        <v>0</v>
      </c>
      <c r="AT185" s="249">
        <f t="shared" si="45"/>
        <v>0</v>
      </c>
      <c r="AU185" s="249">
        <f t="shared" si="46"/>
        <v>0</v>
      </c>
      <c r="AV185" s="250"/>
      <c r="AW185" s="249"/>
      <c r="AX185" s="249"/>
      <c r="AY185" s="249"/>
      <c r="AZ185" s="251"/>
      <c r="BA185" s="251"/>
      <c r="BB185" s="251"/>
      <c r="BC185" s="251"/>
      <c r="BD185" s="251"/>
      <c r="BE185" s="251"/>
      <c r="BI185" s="222"/>
      <c r="BJ185" s="222"/>
      <c r="BK185" s="222"/>
      <c r="BL185" s="222"/>
      <c r="BM185" s="222"/>
      <c r="BN185" s="222"/>
      <c r="BO185" s="222"/>
      <c r="BP185" s="222"/>
      <c r="BQ185" s="222"/>
      <c r="BR185" s="222"/>
      <c r="BS185" s="222"/>
      <c r="BT185" s="222"/>
      <c r="BU185" s="222"/>
      <c r="BV185" s="222"/>
      <c r="BW185" s="222"/>
      <c r="BX185" s="222"/>
      <c r="BY185" s="222"/>
      <c r="BZ185" s="222"/>
    </row>
    <row r="186" spans="1:78" s="224" customFormat="1" ht="152.25" customHeight="1">
      <c r="A186" s="232"/>
      <c r="B186" s="232"/>
      <c r="C186" s="232"/>
      <c r="D186" s="232"/>
      <c r="E186" s="232"/>
      <c r="F186" s="232"/>
      <c r="G186" s="233"/>
      <c r="H186" s="252"/>
      <c r="I186" s="376"/>
      <c r="J186" s="391"/>
      <c r="K186" s="391"/>
      <c r="L186" s="391"/>
      <c r="M186" s="391"/>
      <c r="N186" s="376"/>
      <c r="O186" s="255"/>
      <c r="P186" s="378"/>
      <c r="Q186" s="257"/>
      <c r="R186" s="257"/>
      <c r="S186" s="257"/>
      <c r="T186" s="257"/>
      <c r="U186" s="257"/>
      <c r="V186" s="257"/>
      <c r="W186" s="421" t="s">
        <v>512</v>
      </c>
      <c r="X186" s="422" t="s">
        <v>357</v>
      </c>
      <c r="Y186" s="422" t="s">
        <v>230</v>
      </c>
      <c r="Z186" s="424" t="s">
        <v>513</v>
      </c>
      <c r="AA186" s="431"/>
      <c r="AB186" s="266"/>
      <c r="AC186" s="263"/>
      <c r="AD186" s="263"/>
      <c r="AE186" s="263"/>
      <c r="AF186" s="263"/>
      <c r="AG186" s="263"/>
      <c r="AH186" s="263"/>
      <c r="AI186" s="263"/>
      <c r="AJ186" s="263"/>
      <c r="AK186" s="263"/>
      <c r="AL186" s="263"/>
      <c r="AM186" s="263"/>
      <c r="AN186" s="263"/>
      <c r="AO186" s="263"/>
      <c r="AP186" s="263"/>
      <c r="AQ186" s="264"/>
      <c r="AR186" s="265"/>
      <c r="AS186" s="249">
        <f t="shared" si="45"/>
        <v>0</v>
      </c>
      <c r="AT186" s="249">
        <f t="shared" si="45"/>
        <v>0</v>
      </c>
      <c r="AU186" s="249">
        <f t="shared" si="46"/>
        <v>0</v>
      </c>
      <c r="AV186" s="250"/>
      <c r="AW186" s="249"/>
      <c r="AX186" s="249"/>
      <c r="AY186" s="249"/>
      <c r="AZ186" s="251"/>
      <c r="BA186" s="251"/>
      <c r="BB186" s="251"/>
      <c r="BC186" s="251"/>
      <c r="BD186" s="251"/>
      <c r="BE186" s="251"/>
      <c r="BI186" s="222"/>
      <c r="BJ186" s="222"/>
      <c r="BK186" s="222"/>
      <c r="BL186" s="222"/>
      <c r="BM186" s="222"/>
      <c r="BN186" s="222"/>
      <c r="BO186" s="222"/>
      <c r="BP186" s="222"/>
      <c r="BQ186" s="222"/>
      <c r="BR186" s="222"/>
      <c r="BS186" s="222"/>
      <c r="BT186" s="222"/>
      <c r="BU186" s="222"/>
      <c r="BV186" s="222"/>
      <c r="BW186" s="222"/>
      <c r="BX186" s="222"/>
      <c r="BY186" s="222"/>
      <c r="BZ186" s="222"/>
    </row>
    <row r="187" spans="1:78" s="224" customFormat="1" ht="241.5" customHeight="1">
      <c r="A187" s="232"/>
      <c r="B187" s="232"/>
      <c r="C187" s="232"/>
      <c r="D187" s="232"/>
      <c r="E187" s="232"/>
      <c r="F187" s="232"/>
      <c r="G187" s="233"/>
      <c r="H187" s="252"/>
      <c r="I187" s="376"/>
      <c r="J187" s="391"/>
      <c r="K187" s="391"/>
      <c r="L187" s="391"/>
      <c r="M187" s="391"/>
      <c r="N187" s="376"/>
      <c r="O187" s="255"/>
      <c r="P187" s="378"/>
      <c r="Q187" s="257"/>
      <c r="R187" s="257"/>
      <c r="S187" s="257"/>
      <c r="T187" s="257"/>
      <c r="U187" s="257"/>
      <c r="V187" s="257"/>
      <c r="W187" s="421" t="s">
        <v>514</v>
      </c>
      <c r="X187" s="422" t="s">
        <v>515</v>
      </c>
      <c r="Y187" s="422" t="s">
        <v>230</v>
      </c>
      <c r="Z187" s="422" t="s">
        <v>516</v>
      </c>
      <c r="AA187" s="425"/>
      <c r="AB187" s="266"/>
      <c r="AC187" s="263"/>
      <c r="AD187" s="263"/>
      <c r="AE187" s="263"/>
      <c r="AF187" s="263"/>
      <c r="AG187" s="263"/>
      <c r="AH187" s="263"/>
      <c r="AI187" s="263"/>
      <c r="AJ187" s="263"/>
      <c r="AK187" s="263"/>
      <c r="AL187" s="263"/>
      <c r="AM187" s="263"/>
      <c r="AN187" s="263"/>
      <c r="AO187" s="263"/>
      <c r="AP187" s="263"/>
      <c r="AQ187" s="264"/>
      <c r="AR187" s="265"/>
      <c r="AS187" s="249">
        <f t="shared" si="45"/>
        <v>0</v>
      </c>
      <c r="AT187" s="249">
        <f t="shared" si="45"/>
        <v>0</v>
      </c>
      <c r="AU187" s="249">
        <f t="shared" si="46"/>
        <v>0</v>
      </c>
      <c r="AV187" s="250"/>
      <c r="AW187" s="249"/>
      <c r="AX187" s="249"/>
      <c r="AY187" s="249"/>
      <c r="AZ187" s="251"/>
      <c r="BA187" s="251"/>
      <c r="BB187" s="251"/>
      <c r="BC187" s="251"/>
      <c r="BD187" s="251"/>
      <c r="BE187" s="251"/>
      <c r="BI187" s="222"/>
      <c r="BJ187" s="222"/>
      <c r="BK187" s="222"/>
      <c r="BL187" s="222"/>
      <c r="BM187" s="222"/>
      <c r="BN187" s="222"/>
      <c r="BO187" s="222"/>
      <c r="BP187" s="222"/>
      <c r="BQ187" s="222"/>
      <c r="BR187" s="222"/>
      <c r="BS187" s="222"/>
      <c r="BT187" s="222"/>
      <c r="BU187" s="222"/>
      <c r="BV187" s="222"/>
      <c r="BW187" s="222"/>
      <c r="BX187" s="222"/>
      <c r="BY187" s="222"/>
      <c r="BZ187" s="222"/>
    </row>
    <row r="188" spans="1:78" s="224" customFormat="1" ht="131.25" customHeight="1">
      <c r="A188" s="232"/>
      <c r="B188" s="232"/>
      <c r="C188" s="232"/>
      <c r="D188" s="232"/>
      <c r="E188" s="232"/>
      <c r="F188" s="232"/>
      <c r="G188" s="233"/>
      <c r="H188" s="252"/>
      <c r="I188" s="376"/>
      <c r="J188" s="391"/>
      <c r="K188" s="391"/>
      <c r="L188" s="391"/>
      <c r="M188" s="391"/>
      <c r="N188" s="376"/>
      <c r="O188" s="255"/>
      <c r="P188" s="378"/>
      <c r="Q188" s="257"/>
      <c r="R188" s="257"/>
      <c r="S188" s="257"/>
      <c r="T188" s="257"/>
      <c r="U188" s="257"/>
      <c r="V188" s="257"/>
      <c r="W188" s="421" t="s">
        <v>517</v>
      </c>
      <c r="X188" s="422" t="s">
        <v>518</v>
      </c>
      <c r="Y188" s="422" t="s">
        <v>519</v>
      </c>
      <c r="Z188" s="422" t="s">
        <v>520</v>
      </c>
      <c r="AA188" s="425"/>
      <c r="AB188" s="266"/>
      <c r="AC188" s="263"/>
      <c r="AD188" s="263"/>
      <c r="AE188" s="263"/>
      <c r="AF188" s="263"/>
      <c r="AG188" s="263"/>
      <c r="AH188" s="263"/>
      <c r="AI188" s="263"/>
      <c r="AJ188" s="263"/>
      <c r="AK188" s="263"/>
      <c r="AL188" s="263"/>
      <c r="AM188" s="263"/>
      <c r="AN188" s="263"/>
      <c r="AO188" s="263"/>
      <c r="AP188" s="263"/>
      <c r="AQ188" s="264"/>
      <c r="AR188" s="265"/>
      <c r="AS188" s="249">
        <f t="shared" si="45"/>
        <v>0</v>
      </c>
      <c r="AT188" s="249">
        <f t="shared" si="45"/>
        <v>0</v>
      </c>
      <c r="AU188" s="249">
        <f t="shared" si="46"/>
        <v>0</v>
      </c>
      <c r="AV188" s="250"/>
      <c r="AW188" s="249"/>
      <c r="AX188" s="249"/>
      <c r="AY188" s="249"/>
      <c r="AZ188" s="251"/>
      <c r="BA188" s="251"/>
      <c r="BB188" s="251"/>
      <c r="BC188" s="251"/>
      <c r="BD188" s="251"/>
      <c r="BE188" s="251"/>
      <c r="BI188" s="222"/>
      <c r="BJ188" s="222"/>
      <c r="BK188" s="222"/>
      <c r="BL188" s="222"/>
      <c r="BM188" s="222"/>
      <c r="BN188" s="222"/>
      <c r="BO188" s="222"/>
      <c r="BP188" s="222"/>
      <c r="BQ188" s="222"/>
      <c r="BR188" s="222"/>
      <c r="BS188" s="222"/>
      <c r="BT188" s="222"/>
      <c r="BU188" s="222"/>
      <c r="BV188" s="222"/>
      <c r="BW188" s="222"/>
      <c r="BX188" s="222"/>
      <c r="BY188" s="222"/>
      <c r="BZ188" s="222"/>
    </row>
    <row r="189" spans="1:78" s="224" customFormat="1" ht="105.75" customHeight="1">
      <c r="A189" s="232"/>
      <c r="B189" s="232"/>
      <c r="C189" s="232"/>
      <c r="D189" s="232"/>
      <c r="E189" s="232"/>
      <c r="F189" s="232"/>
      <c r="G189" s="233"/>
      <c r="H189" s="252"/>
      <c r="I189" s="376"/>
      <c r="J189" s="391"/>
      <c r="K189" s="391"/>
      <c r="L189" s="391"/>
      <c r="M189" s="391"/>
      <c r="N189" s="376"/>
      <c r="O189" s="255"/>
      <c r="P189" s="378"/>
      <c r="Q189" s="257"/>
      <c r="R189" s="257"/>
      <c r="S189" s="257"/>
      <c r="T189" s="257"/>
      <c r="U189" s="257"/>
      <c r="V189" s="257"/>
      <c r="W189" s="421" t="s">
        <v>521</v>
      </c>
      <c r="X189" s="422" t="s">
        <v>357</v>
      </c>
      <c r="Y189" s="422" t="s">
        <v>230</v>
      </c>
      <c r="Z189" s="430" t="s">
        <v>522</v>
      </c>
      <c r="AA189" s="422" t="s">
        <v>523</v>
      </c>
      <c r="AB189" s="266"/>
      <c r="AC189" s="263"/>
      <c r="AD189" s="263"/>
      <c r="AE189" s="263"/>
      <c r="AF189" s="263"/>
      <c r="AG189" s="263"/>
      <c r="AH189" s="263"/>
      <c r="AI189" s="263"/>
      <c r="AJ189" s="263"/>
      <c r="AK189" s="263"/>
      <c r="AL189" s="263"/>
      <c r="AM189" s="263"/>
      <c r="AN189" s="263"/>
      <c r="AO189" s="263"/>
      <c r="AP189" s="263"/>
      <c r="AQ189" s="264"/>
      <c r="AR189" s="265"/>
      <c r="AS189" s="249">
        <f t="shared" si="45"/>
        <v>0</v>
      </c>
      <c r="AT189" s="249">
        <f t="shared" si="45"/>
        <v>0</v>
      </c>
      <c r="AU189" s="249">
        <f t="shared" si="46"/>
        <v>0</v>
      </c>
      <c r="AV189" s="250"/>
      <c r="AW189" s="249"/>
      <c r="AX189" s="249"/>
      <c r="AY189" s="249"/>
      <c r="AZ189" s="251"/>
      <c r="BA189" s="251"/>
      <c r="BB189" s="251"/>
      <c r="BC189" s="251"/>
      <c r="BD189" s="251"/>
      <c r="BE189" s="251"/>
      <c r="BI189" s="222"/>
      <c r="BJ189" s="222"/>
      <c r="BK189" s="222"/>
      <c r="BL189" s="222"/>
      <c r="BM189" s="222"/>
      <c r="BN189" s="222"/>
      <c r="BO189" s="222"/>
      <c r="BP189" s="222"/>
      <c r="BQ189" s="222"/>
      <c r="BR189" s="222"/>
      <c r="BS189" s="222"/>
      <c r="BT189" s="222"/>
      <c r="BU189" s="222"/>
      <c r="BV189" s="222"/>
      <c r="BW189" s="222"/>
      <c r="BX189" s="222"/>
      <c r="BY189" s="222"/>
      <c r="BZ189" s="222"/>
    </row>
    <row r="190" spans="1:78" s="224" customFormat="1" ht="105.75" customHeight="1">
      <c r="A190" s="232"/>
      <c r="B190" s="232"/>
      <c r="C190" s="232"/>
      <c r="D190" s="232"/>
      <c r="E190" s="232"/>
      <c r="F190" s="232"/>
      <c r="G190" s="233"/>
      <c r="H190" s="252"/>
      <c r="I190" s="376"/>
      <c r="J190" s="391"/>
      <c r="K190" s="391"/>
      <c r="L190" s="391"/>
      <c r="M190" s="391"/>
      <c r="N190" s="376"/>
      <c r="O190" s="255"/>
      <c r="P190" s="378"/>
      <c r="Q190" s="257"/>
      <c r="R190" s="257"/>
      <c r="S190" s="257"/>
      <c r="T190" s="257"/>
      <c r="U190" s="257"/>
      <c r="V190" s="257"/>
      <c r="W190" s="421" t="s">
        <v>524</v>
      </c>
      <c r="X190" s="422" t="s">
        <v>525</v>
      </c>
      <c r="Y190" s="422" t="s">
        <v>525</v>
      </c>
      <c r="Z190" s="421" t="s">
        <v>526</v>
      </c>
      <c r="AA190" s="425" t="s">
        <v>527</v>
      </c>
      <c r="AB190" s="266"/>
      <c r="AC190" s="263"/>
      <c r="AD190" s="263"/>
      <c r="AE190" s="263"/>
      <c r="AF190" s="263"/>
      <c r="AG190" s="263"/>
      <c r="AH190" s="263"/>
      <c r="AI190" s="263"/>
      <c r="AJ190" s="263"/>
      <c r="AK190" s="263"/>
      <c r="AL190" s="263"/>
      <c r="AM190" s="263"/>
      <c r="AN190" s="263"/>
      <c r="AO190" s="263"/>
      <c r="AP190" s="263"/>
      <c r="AQ190" s="264"/>
      <c r="AR190" s="265"/>
      <c r="AS190" s="249">
        <f t="shared" si="45"/>
        <v>0</v>
      </c>
      <c r="AT190" s="249">
        <f t="shared" si="45"/>
        <v>0</v>
      </c>
      <c r="AU190" s="249">
        <f t="shared" si="46"/>
        <v>0</v>
      </c>
      <c r="AV190" s="250"/>
      <c r="AW190" s="249"/>
      <c r="AX190" s="249"/>
      <c r="AY190" s="249"/>
      <c r="AZ190" s="251"/>
      <c r="BA190" s="251"/>
      <c r="BB190" s="251"/>
      <c r="BC190" s="251"/>
      <c r="BD190" s="251"/>
      <c r="BE190" s="251"/>
      <c r="BI190" s="222"/>
      <c r="BJ190" s="222"/>
      <c r="BK190" s="222"/>
      <c r="BL190" s="222"/>
      <c r="BM190" s="222"/>
      <c r="BN190" s="222"/>
      <c r="BO190" s="222"/>
      <c r="BP190" s="222"/>
      <c r="BQ190" s="222"/>
      <c r="BR190" s="222"/>
      <c r="BS190" s="222"/>
      <c r="BT190" s="222"/>
      <c r="BU190" s="222"/>
      <c r="BV190" s="222"/>
      <c r="BW190" s="222"/>
      <c r="BX190" s="222"/>
      <c r="BY190" s="222"/>
      <c r="BZ190" s="222"/>
    </row>
    <row r="191" spans="1:78" s="224" customFormat="1" ht="168" customHeight="1">
      <c r="A191" s="232"/>
      <c r="B191" s="232"/>
      <c r="C191" s="232"/>
      <c r="D191" s="232"/>
      <c r="E191" s="232"/>
      <c r="F191" s="232"/>
      <c r="G191" s="233"/>
      <c r="H191" s="252"/>
      <c r="I191" s="376"/>
      <c r="J191" s="391"/>
      <c r="K191" s="391"/>
      <c r="L191" s="391"/>
      <c r="M191" s="391"/>
      <c r="N191" s="376"/>
      <c r="O191" s="255"/>
      <c r="P191" s="378"/>
      <c r="Q191" s="257"/>
      <c r="R191" s="257"/>
      <c r="S191" s="257"/>
      <c r="T191" s="257"/>
      <c r="U191" s="257"/>
      <c r="V191" s="257"/>
      <c r="W191" s="421" t="s">
        <v>528</v>
      </c>
      <c r="X191" s="421" t="s">
        <v>529</v>
      </c>
      <c r="Y191" s="421" t="s">
        <v>530</v>
      </c>
      <c r="Z191" s="424" t="s">
        <v>531</v>
      </c>
      <c r="AA191" s="432"/>
      <c r="AB191" s="266"/>
      <c r="AC191" s="263"/>
      <c r="AD191" s="263"/>
      <c r="AE191" s="263"/>
      <c r="AF191" s="263"/>
      <c r="AG191" s="263"/>
      <c r="AH191" s="263"/>
      <c r="AI191" s="263"/>
      <c r="AJ191" s="263"/>
      <c r="AK191" s="263"/>
      <c r="AL191" s="263"/>
      <c r="AM191" s="263"/>
      <c r="AN191" s="263"/>
      <c r="AO191" s="263"/>
      <c r="AP191" s="263"/>
      <c r="AQ191" s="264"/>
      <c r="AR191" s="265"/>
      <c r="AS191" s="249">
        <f t="shared" si="45"/>
        <v>0</v>
      </c>
      <c r="AT191" s="249">
        <f t="shared" si="45"/>
        <v>0</v>
      </c>
      <c r="AU191" s="249">
        <f t="shared" si="46"/>
        <v>0</v>
      </c>
      <c r="AV191" s="250"/>
      <c r="AW191" s="249"/>
      <c r="AX191" s="249"/>
      <c r="AY191" s="249"/>
      <c r="AZ191" s="251"/>
      <c r="BA191" s="251"/>
      <c r="BB191" s="251"/>
      <c r="BC191" s="251"/>
      <c r="BD191" s="251"/>
      <c r="BE191" s="251"/>
      <c r="BI191" s="222"/>
      <c r="BJ191" s="222"/>
      <c r="BK191" s="222"/>
      <c r="BL191" s="222"/>
      <c r="BM191" s="222"/>
      <c r="BN191" s="222"/>
      <c r="BO191" s="222"/>
      <c r="BP191" s="222"/>
      <c r="BQ191" s="222"/>
      <c r="BR191" s="222"/>
      <c r="BS191" s="222"/>
      <c r="BT191" s="222"/>
      <c r="BU191" s="222"/>
      <c r="BV191" s="222"/>
      <c r="BW191" s="222"/>
      <c r="BX191" s="222"/>
      <c r="BY191" s="222"/>
      <c r="BZ191" s="222"/>
    </row>
    <row r="192" spans="1:78" s="224" customFormat="1" ht="105.75" customHeight="1">
      <c r="A192" s="232"/>
      <c r="B192" s="232"/>
      <c r="C192" s="232"/>
      <c r="D192" s="232"/>
      <c r="E192" s="232"/>
      <c r="F192" s="232"/>
      <c r="G192" s="233"/>
      <c r="H192" s="252"/>
      <c r="I192" s="376"/>
      <c r="J192" s="391"/>
      <c r="K192" s="391"/>
      <c r="L192" s="391"/>
      <c r="M192" s="391"/>
      <c r="N192" s="376"/>
      <c r="O192" s="255"/>
      <c r="P192" s="378"/>
      <c r="Q192" s="257"/>
      <c r="R192" s="257"/>
      <c r="S192" s="257"/>
      <c r="T192" s="257"/>
      <c r="U192" s="257"/>
      <c r="V192" s="257"/>
      <c r="W192" s="421" t="s">
        <v>532</v>
      </c>
      <c r="X192" s="422" t="s">
        <v>533</v>
      </c>
      <c r="Y192" s="422" t="s">
        <v>230</v>
      </c>
      <c r="Z192" s="422" t="s">
        <v>531</v>
      </c>
      <c r="AA192" s="422"/>
      <c r="AB192" s="266"/>
      <c r="AC192" s="263"/>
      <c r="AD192" s="263"/>
      <c r="AE192" s="263"/>
      <c r="AF192" s="263"/>
      <c r="AG192" s="263"/>
      <c r="AH192" s="263"/>
      <c r="AI192" s="263"/>
      <c r="AJ192" s="263"/>
      <c r="AK192" s="263"/>
      <c r="AL192" s="263"/>
      <c r="AM192" s="263"/>
      <c r="AN192" s="263"/>
      <c r="AO192" s="263"/>
      <c r="AP192" s="263"/>
      <c r="AQ192" s="264"/>
      <c r="AR192" s="265"/>
      <c r="AS192" s="249">
        <f t="shared" si="45"/>
        <v>0</v>
      </c>
      <c r="AT192" s="249">
        <f t="shared" si="45"/>
        <v>0</v>
      </c>
      <c r="AU192" s="249">
        <f t="shared" si="46"/>
        <v>0</v>
      </c>
      <c r="AV192" s="250"/>
      <c r="AW192" s="249"/>
      <c r="AX192" s="249"/>
      <c r="AY192" s="249"/>
      <c r="AZ192" s="251"/>
      <c r="BA192" s="251"/>
      <c r="BB192" s="251"/>
      <c r="BC192" s="251"/>
      <c r="BD192" s="251"/>
      <c r="BE192" s="251"/>
      <c r="BI192" s="222"/>
      <c r="BJ192" s="222"/>
      <c r="BK192" s="222"/>
      <c r="BL192" s="222"/>
      <c r="BM192" s="222"/>
      <c r="BN192" s="222"/>
      <c r="BO192" s="222"/>
      <c r="BP192" s="222"/>
      <c r="BQ192" s="222"/>
      <c r="BR192" s="222"/>
      <c r="BS192" s="222"/>
      <c r="BT192" s="222"/>
      <c r="BU192" s="222"/>
      <c r="BV192" s="222"/>
      <c r="BW192" s="222"/>
      <c r="BX192" s="222"/>
      <c r="BY192" s="222"/>
      <c r="BZ192" s="222"/>
    </row>
    <row r="193" spans="1:78" s="224" customFormat="1" ht="105.75" customHeight="1">
      <c r="A193" s="232"/>
      <c r="B193" s="232"/>
      <c r="C193" s="232"/>
      <c r="D193" s="232"/>
      <c r="E193" s="232"/>
      <c r="F193" s="232"/>
      <c r="G193" s="233"/>
      <c r="H193" s="252"/>
      <c r="I193" s="376"/>
      <c r="J193" s="391"/>
      <c r="K193" s="391"/>
      <c r="L193" s="391"/>
      <c r="M193" s="391"/>
      <c r="N193" s="376"/>
      <c r="O193" s="255"/>
      <c r="P193" s="378"/>
      <c r="Q193" s="257"/>
      <c r="R193" s="257"/>
      <c r="S193" s="257"/>
      <c r="T193" s="257"/>
      <c r="U193" s="257"/>
      <c r="V193" s="257"/>
      <c r="W193" s="421" t="s">
        <v>534</v>
      </c>
      <c r="X193" s="422" t="s">
        <v>535</v>
      </c>
      <c r="Y193" s="422" t="s">
        <v>536</v>
      </c>
      <c r="Z193" s="422" t="s">
        <v>237</v>
      </c>
      <c r="AA193" s="425"/>
      <c r="AB193" s="266"/>
      <c r="AC193" s="263"/>
      <c r="AD193" s="263"/>
      <c r="AE193" s="263"/>
      <c r="AF193" s="263"/>
      <c r="AG193" s="263"/>
      <c r="AH193" s="263"/>
      <c r="AI193" s="263"/>
      <c r="AJ193" s="263"/>
      <c r="AK193" s="263"/>
      <c r="AL193" s="263"/>
      <c r="AM193" s="263"/>
      <c r="AN193" s="263"/>
      <c r="AO193" s="263"/>
      <c r="AP193" s="263"/>
      <c r="AQ193" s="264"/>
      <c r="AR193" s="265"/>
      <c r="AS193" s="249">
        <f t="shared" si="45"/>
        <v>0</v>
      </c>
      <c r="AT193" s="249">
        <f t="shared" si="45"/>
        <v>0</v>
      </c>
      <c r="AU193" s="249">
        <f t="shared" si="46"/>
        <v>0</v>
      </c>
      <c r="AV193" s="250"/>
      <c r="AW193" s="249"/>
      <c r="AX193" s="249"/>
      <c r="AY193" s="249"/>
      <c r="AZ193" s="251"/>
      <c r="BA193" s="251"/>
      <c r="BB193" s="251"/>
      <c r="BC193" s="251"/>
      <c r="BD193" s="251"/>
      <c r="BE193" s="251"/>
      <c r="BI193" s="222"/>
      <c r="BJ193" s="222"/>
      <c r="BK193" s="222"/>
      <c r="BL193" s="222"/>
      <c r="BM193" s="222"/>
      <c r="BN193" s="222"/>
      <c r="BO193" s="222"/>
      <c r="BP193" s="222"/>
      <c r="BQ193" s="222"/>
      <c r="BR193" s="222"/>
      <c r="BS193" s="222"/>
      <c r="BT193" s="222"/>
      <c r="BU193" s="222"/>
      <c r="BV193" s="222"/>
      <c r="BW193" s="222"/>
      <c r="BX193" s="222"/>
      <c r="BY193" s="222"/>
      <c r="BZ193" s="222"/>
    </row>
    <row r="194" spans="1:78" s="224" customFormat="1" ht="105.75" customHeight="1">
      <c r="A194" s="232"/>
      <c r="B194" s="232"/>
      <c r="C194" s="232"/>
      <c r="D194" s="232"/>
      <c r="E194" s="232"/>
      <c r="F194" s="232"/>
      <c r="G194" s="233"/>
      <c r="H194" s="252"/>
      <c r="I194" s="376"/>
      <c r="J194" s="391"/>
      <c r="K194" s="391"/>
      <c r="L194" s="391"/>
      <c r="M194" s="391"/>
      <c r="N194" s="376"/>
      <c r="O194" s="255"/>
      <c r="P194" s="378"/>
      <c r="Q194" s="257"/>
      <c r="R194" s="257"/>
      <c r="S194" s="257"/>
      <c r="T194" s="257"/>
      <c r="U194" s="257"/>
      <c r="V194" s="257"/>
      <c r="W194" s="421" t="s">
        <v>537</v>
      </c>
      <c r="X194" s="421" t="s">
        <v>538</v>
      </c>
      <c r="Y194" s="422" t="s">
        <v>539</v>
      </c>
      <c r="Z194" s="422" t="s">
        <v>237</v>
      </c>
      <c r="AA194" s="425"/>
      <c r="AB194" s="266"/>
      <c r="AC194" s="263"/>
      <c r="AD194" s="263"/>
      <c r="AE194" s="263"/>
      <c r="AF194" s="263"/>
      <c r="AG194" s="263"/>
      <c r="AH194" s="263"/>
      <c r="AI194" s="263"/>
      <c r="AJ194" s="263"/>
      <c r="AK194" s="263"/>
      <c r="AL194" s="263"/>
      <c r="AM194" s="263"/>
      <c r="AN194" s="263"/>
      <c r="AO194" s="263"/>
      <c r="AP194" s="263"/>
      <c r="AQ194" s="264"/>
      <c r="AR194" s="265"/>
      <c r="AS194" s="249">
        <f t="shared" si="45"/>
        <v>0</v>
      </c>
      <c r="AT194" s="249">
        <f t="shared" si="45"/>
        <v>0</v>
      </c>
      <c r="AU194" s="249">
        <f t="shared" si="46"/>
        <v>0</v>
      </c>
      <c r="AV194" s="250"/>
      <c r="AW194" s="249"/>
      <c r="AX194" s="249"/>
      <c r="AY194" s="249"/>
      <c r="AZ194" s="251"/>
      <c r="BA194" s="251"/>
      <c r="BB194" s="251"/>
      <c r="BC194" s="251"/>
      <c r="BD194" s="251"/>
      <c r="BE194" s="251"/>
      <c r="BI194" s="222"/>
      <c r="BJ194" s="222"/>
      <c r="BK194" s="222"/>
      <c r="BL194" s="222"/>
      <c r="BM194" s="222"/>
      <c r="BN194" s="222"/>
      <c r="BO194" s="222"/>
      <c r="BP194" s="222"/>
      <c r="BQ194" s="222"/>
      <c r="BR194" s="222"/>
      <c r="BS194" s="222"/>
      <c r="BT194" s="222"/>
      <c r="BU194" s="222"/>
      <c r="BV194" s="222"/>
      <c r="BW194" s="222"/>
      <c r="BX194" s="222"/>
      <c r="BY194" s="222"/>
      <c r="BZ194" s="222"/>
    </row>
    <row r="195" spans="1:78" s="224" customFormat="1" ht="105.75" customHeight="1">
      <c r="A195" s="232"/>
      <c r="B195" s="232"/>
      <c r="C195" s="232"/>
      <c r="D195" s="232"/>
      <c r="E195" s="232"/>
      <c r="F195" s="232"/>
      <c r="G195" s="233"/>
      <c r="H195" s="252"/>
      <c r="I195" s="376"/>
      <c r="J195" s="391"/>
      <c r="K195" s="391"/>
      <c r="L195" s="391"/>
      <c r="M195" s="391"/>
      <c r="N195" s="376"/>
      <c r="O195" s="255"/>
      <c r="P195" s="378"/>
      <c r="Q195" s="257"/>
      <c r="R195" s="257"/>
      <c r="S195" s="257"/>
      <c r="T195" s="257"/>
      <c r="U195" s="257"/>
      <c r="V195" s="257"/>
      <c r="W195" s="421" t="s">
        <v>540</v>
      </c>
      <c r="X195" s="421" t="s">
        <v>541</v>
      </c>
      <c r="Y195" s="422" t="s">
        <v>542</v>
      </c>
      <c r="Z195" s="422" t="s">
        <v>237</v>
      </c>
      <c r="AA195" s="426"/>
      <c r="AB195" s="266"/>
      <c r="AC195" s="263"/>
      <c r="AD195" s="263"/>
      <c r="AE195" s="263"/>
      <c r="AF195" s="263"/>
      <c r="AG195" s="263"/>
      <c r="AH195" s="263"/>
      <c r="AI195" s="263"/>
      <c r="AJ195" s="263"/>
      <c r="AK195" s="263"/>
      <c r="AL195" s="263"/>
      <c r="AM195" s="263"/>
      <c r="AN195" s="263"/>
      <c r="AO195" s="263"/>
      <c r="AP195" s="263"/>
      <c r="AQ195" s="264"/>
      <c r="AR195" s="265"/>
      <c r="AS195" s="249">
        <f t="shared" si="45"/>
        <v>0</v>
      </c>
      <c r="AT195" s="249">
        <f t="shared" si="45"/>
        <v>0</v>
      </c>
      <c r="AU195" s="249">
        <f t="shared" si="46"/>
        <v>0</v>
      </c>
      <c r="AV195" s="250"/>
      <c r="AW195" s="249"/>
      <c r="AX195" s="249"/>
      <c r="AY195" s="249"/>
      <c r="AZ195" s="251"/>
      <c r="BA195" s="251"/>
      <c r="BB195" s="251"/>
      <c r="BC195" s="251"/>
      <c r="BD195" s="251"/>
      <c r="BE195" s="251"/>
      <c r="BI195" s="222"/>
      <c r="BJ195" s="222"/>
      <c r="BK195" s="222"/>
      <c r="BL195" s="222"/>
      <c r="BM195" s="222"/>
      <c r="BN195" s="222"/>
      <c r="BO195" s="222"/>
      <c r="BP195" s="222"/>
      <c r="BQ195" s="222"/>
      <c r="BR195" s="222"/>
      <c r="BS195" s="222"/>
      <c r="BT195" s="222"/>
      <c r="BU195" s="222"/>
      <c r="BV195" s="222"/>
      <c r="BW195" s="222"/>
      <c r="BX195" s="222"/>
      <c r="BY195" s="222"/>
      <c r="BZ195" s="222"/>
    </row>
    <row r="196" spans="1:78" s="224" customFormat="1" ht="105.75" customHeight="1">
      <c r="A196" s="232"/>
      <c r="B196" s="232"/>
      <c r="C196" s="232"/>
      <c r="D196" s="232"/>
      <c r="E196" s="232"/>
      <c r="F196" s="232"/>
      <c r="G196" s="233"/>
      <c r="H196" s="252"/>
      <c r="I196" s="376"/>
      <c r="J196" s="391"/>
      <c r="K196" s="391"/>
      <c r="L196" s="391"/>
      <c r="M196" s="391"/>
      <c r="N196" s="376"/>
      <c r="O196" s="255"/>
      <c r="P196" s="378"/>
      <c r="Q196" s="257"/>
      <c r="R196" s="257"/>
      <c r="S196" s="257"/>
      <c r="T196" s="257"/>
      <c r="U196" s="257"/>
      <c r="V196" s="257"/>
      <c r="W196" s="421" t="s">
        <v>543</v>
      </c>
      <c r="X196" s="421" t="s">
        <v>544</v>
      </c>
      <c r="Y196" s="424" t="s">
        <v>545</v>
      </c>
      <c r="Z196" s="422" t="s">
        <v>546</v>
      </c>
      <c r="AA196" s="421" t="s">
        <v>465</v>
      </c>
      <c r="AB196" s="266"/>
      <c r="AC196" s="263"/>
      <c r="AD196" s="263"/>
      <c r="AE196" s="263"/>
      <c r="AF196" s="263"/>
      <c r="AG196" s="263"/>
      <c r="AH196" s="263"/>
      <c r="AI196" s="263"/>
      <c r="AJ196" s="263"/>
      <c r="AK196" s="263"/>
      <c r="AL196" s="263"/>
      <c r="AM196" s="263"/>
      <c r="AN196" s="263"/>
      <c r="AO196" s="263"/>
      <c r="AP196" s="263"/>
      <c r="AQ196" s="264"/>
      <c r="AR196" s="265"/>
      <c r="AS196" s="249">
        <f t="shared" si="45"/>
        <v>0</v>
      </c>
      <c r="AT196" s="249">
        <f t="shared" si="45"/>
        <v>0</v>
      </c>
      <c r="AU196" s="249">
        <f t="shared" si="46"/>
        <v>0</v>
      </c>
      <c r="AV196" s="250"/>
      <c r="AW196" s="249"/>
      <c r="AX196" s="249"/>
      <c r="AY196" s="249"/>
      <c r="AZ196" s="251"/>
      <c r="BA196" s="251"/>
      <c r="BB196" s="251"/>
      <c r="BC196" s="251"/>
      <c r="BD196" s="251"/>
      <c r="BE196" s="251"/>
      <c r="BI196" s="222"/>
      <c r="BJ196" s="222"/>
      <c r="BK196" s="222"/>
      <c r="BL196" s="222"/>
      <c r="BM196" s="222"/>
      <c r="BN196" s="222"/>
      <c r="BO196" s="222"/>
      <c r="BP196" s="222"/>
      <c r="BQ196" s="222"/>
      <c r="BR196" s="222"/>
      <c r="BS196" s="222"/>
      <c r="BT196" s="222"/>
      <c r="BU196" s="222"/>
      <c r="BV196" s="222"/>
      <c r="BW196" s="222"/>
      <c r="BX196" s="222"/>
      <c r="BY196" s="222"/>
      <c r="BZ196" s="222"/>
    </row>
    <row r="197" spans="1:78" s="224" customFormat="1" ht="145.5" customHeight="1">
      <c r="A197" s="232"/>
      <c r="B197" s="232"/>
      <c r="C197" s="232"/>
      <c r="D197" s="232"/>
      <c r="E197" s="232"/>
      <c r="F197" s="232"/>
      <c r="G197" s="233"/>
      <c r="H197" s="252"/>
      <c r="I197" s="376"/>
      <c r="J197" s="391"/>
      <c r="K197" s="391"/>
      <c r="L197" s="391"/>
      <c r="M197" s="391"/>
      <c r="N197" s="376"/>
      <c r="O197" s="255"/>
      <c r="P197" s="378"/>
      <c r="Q197" s="257"/>
      <c r="R197" s="257"/>
      <c r="S197" s="257"/>
      <c r="T197" s="257"/>
      <c r="U197" s="257"/>
      <c r="V197" s="257"/>
      <c r="W197" s="421" t="s">
        <v>547</v>
      </c>
      <c r="X197" s="430" t="s">
        <v>548</v>
      </c>
      <c r="Y197" s="422" t="s">
        <v>549</v>
      </c>
      <c r="Z197" s="421" t="s">
        <v>550</v>
      </c>
      <c r="AA197" s="425"/>
      <c r="AB197" s="266"/>
      <c r="AC197" s="263"/>
      <c r="AD197" s="263"/>
      <c r="AE197" s="263"/>
      <c r="AF197" s="263"/>
      <c r="AG197" s="263"/>
      <c r="AH197" s="263"/>
      <c r="AI197" s="263"/>
      <c r="AJ197" s="263"/>
      <c r="AK197" s="263"/>
      <c r="AL197" s="263"/>
      <c r="AM197" s="263"/>
      <c r="AN197" s="263"/>
      <c r="AO197" s="263"/>
      <c r="AP197" s="263"/>
      <c r="AQ197" s="264"/>
      <c r="AR197" s="265"/>
      <c r="AS197" s="249">
        <f t="shared" si="45"/>
        <v>0</v>
      </c>
      <c r="AT197" s="249">
        <f t="shared" si="45"/>
        <v>0</v>
      </c>
      <c r="AU197" s="249">
        <f t="shared" si="46"/>
        <v>0</v>
      </c>
      <c r="AV197" s="250"/>
      <c r="AW197" s="249"/>
      <c r="AX197" s="249"/>
      <c r="AY197" s="249"/>
      <c r="AZ197" s="251"/>
      <c r="BA197" s="251"/>
      <c r="BB197" s="251"/>
      <c r="BC197" s="251"/>
      <c r="BD197" s="251"/>
      <c r="BE197" s="251"/>
      <c r="BI197" s="222"/>
      <c r="BJ197" s="222"/>
      <c r="BK197" s="222"/>
      <c r="BL197" s="222"/>
      <c r="BM197" s="222"/>
      <c r="BN197" s="222"/>
      <c r="BO197" s="222"/>
      <c r="BP197" s="222"/>
      <c r="BQ197" s="222"/>
      <c r="BR197" s="222"/>
      <c r="BS197" s="222"/>
      <c r="BT197" s="222"/>
      <c r="BU197" s="222"/>
      <c r="BV197" s="222"/>
      <c r="BW197" s="222"/>
      <c r="BX197" s="222"/>
      <c r="BY197" s="222"/>
      <c r="BZ197" s="222"/>
    </row>
    <row r="198" spans="1:78" s="224" customFormat="1" ht="105.75" customHeight="1">
      <c r="A198" s="232"/>
      <c r="B198" s="232"/>
      <c r="C198" s="232"/>
      <c r="D198" s="232"/>
      <c r="E198" s="232"/>
      <c r="F198" s="232"/>
      <c r="G198" s="233"/>
      <c r="H198" s="252"/>
      <c r="I198" s="376"/>
      <c r="J198" s="391"/>
      <c r="K198" s="391"/>
      <c r="L198" s="391"/>
      <c r="M198" s="391"/>
      <c r="N198" s="376"/>
      <c r="O198" s="255"/>
      <c r="P198" s="378"/>
      <c r="Q198" s="257"/>
      <c r="R198" s="257"/>
      <c r="S198" s="257"/>
      <c r="T198" s="257"/>
      <c r="U198" s="257"/>
      <c r="V198" s="257"/>
      <c r="W198" s="421" t="s">
        <v>551</v>
      </c>
      <c r="X198" s="422" t="s">
        <v>552</v>
      </c>
      <c r="Y198" s="422" t="s">
        <v>230</v>
      </c>
      <c r="Z198" s="422" t="s">
        <v>553</v>
      </c>
      <c r="AA198" s="426"/>
      <c r="AB198" s="266"/>
      <c r="AC198" s="263"/>
      <c r="AD198" s="263"/>
      <c r="AE198" s="263"/>
      <c r="AF198" s="263"/>
      <c r="AG198" s="263"/>
      <c r="AH198" s="263"/>
      <c r="AI198" s="263"/>
      <c r="AJ198" s="263"/>
      <c r="AK198" s="263"/>
      <c r="AL198" s="263"/>
      <c r="AM198" s="263"/>
      <c r="AN198" s="263"/>
      <c r="AO198" s="263"/>
      <c r="AP198" s="263"/>
      <c r="AQ198" s="264"/>
      <c r="AR198" s="265"/>
      <c r="AS198" s="249">
        <f t="shared" si="45"/>
        <v>0</v>
      </c>
      <c r="AT198" s="249">
        <f t="shared" si="45"/>
        <v>0</v>
      </c>
      <c r="AU198" s="249">
        <f t="shared" si="46"/>
        <v>0</v>
      </c>
      <c r="AV198" s="250"/>
      <c r="AW198" s="249"/>
      <c r="AX198" s="249"/>
      <c r="AY198" s="249"/>
      <c r="AZ198" s="251"/>
      <c r="BA198" s="251"/>
      <c r="BB198" s="251"/>
      <c r="BC198" s="251"/>
      <c r="BD198" s="251"/>
      <c r="BE198" s="251"/>
      <c r="BI198" s="222"/>
      <c r="BJ198" s="222"/>
      <c r="BK198" s="222"/>
      <c r="BL198" s="222"/>
      <c r="BM198" s="222"/>
      <c r="BN198" s="222"/>
      <c r="BO198" s="222"/>
      <c r="BP198" s="222"/>
      <c r="BQ198" s="222"/>
      <c r="BR198" s="222"/>
      <c r="BS198" s="222"/>
      <c r="BT198" s="222"/>
      <c r="BU198" s="222"/>
      <c r="BV198" s="222"/>
      <c r="BW198" s="222"/>
      <c r="BX198" s="222"/>
      <c r="BY198" s="222"/>
      <c r="BZ198" s="222"/>
    </row>
    <row r="199" spans="1:78" s="224" customFormat="1" ht="135.75" customHeight="1">
      <c r="A199" s="232"/>
      <c r="B199" s="232"/>
      <c r="C199" s="232"/>
      <c r="D199" s="232"/>
      <c r="E199" s="232"/>
      <c r="F199" s="232"/>
      <c r="G199" s="233"/>
      <c r="H199" s="252"/>
      <c r="I199" s="376"/>
      <c r="J199" s="391"/>
      <c r="K199" s="391"/>
      <c r="L199" s="391"/>
      <c r="M199" s="391"/>
      <c r="N199" s="376"/>
      <c r="O199" s="255"/>
      <c r="P199" s="378"/>
      <c r="Q199" s="257"/>
      <c r="R199" s="257"/>
      <c r="S199" s="257"/>
      <c r="T199" s="257"/>
      <c r="U199" s="257"/>
      <c r="V199" s="257"/>
      <c r="W199" s="421" t="s">
        <v>554</v>
      </c>
      <c r="X199" s="422" t="s">
        <v>555</v>
      </c>
      <c r="Y199" s="422" t="s">
        <v>556</v>
      </c>
      <c r="Z199" s="422" t="s">
        <v>557</v>
      </c>
      <c r="AA199" s="425"/>
      <c r="AB199" s="266"/>
      <c r="AC199" s="263"/>
      <c r="AD199" s="263"/>
      <c r="AE199" s="263"/>
      <c r="AF199" s="263"/>
      <c r="AG199" s="263"/>
      <c r="AH199" s="263"/>
      <c r="AI199" s="263"/>
      <c r="AJ199" s="263"/>
      <c r="AK199" s="263"/>
      <c r="AL199" s="263"/>
      <c r="AM199" s="263"/>
      <c r="AN199" s="263"/>
      <c r="AO199" s="263"/>
      <c r="AP199" s="263"/>
      <c r="AQ199" s="264"/>
      <c r="AR199" s="265"/>
      <c r="AS199" s="249">
        <f t="shared" si="45"/>
        <v>0</v>
      </c>
      <c r="AT199" s="249">
        <f t="shared" si="45"/>
        <v>0</v>
      </c>
      <c r="AU199" s="249">
        <f t="shared" si="46"/>
        <v>0</v>
      </c>
      <c r="AV199" s="250"/>
      <c r="AW199" s="249"/>
      <c r="AX199" s="249"/>
      <c r="AY199" s="249"/>
      <c r="AZ199" s="251"/>
      <c r="BA199" s="251"/>
      <c r="BB199" s="251"/>
      <c r="BC199" s="251"/>
      <c r="BD199" s="251"/>
      <c r="BE199" s="251"/>
      <c r="BI199" s="222"/>
      <c r="BJ199" s="222"/>
      <c r="BK199" s="222"/>
      <c r="BL199" s="222"/>
      <c r="BM199" s="222"/>
      <c r="BN199" s="222"/>
      <c r="BO199" s="222"/>
      <c r="BP199" s="222"/>
      <c r="BQ199" s="222"/>
      <c r="BR199" s="222"/>
      <c r="BS199" s="222"/>
      <c r="BT199" s="222"/>
      <c r="BU199" s="222"/>
      <c r="BV199" s="222"/>
      <c r="BW199" s="222"/>
      <c r="BX199" s="222"/>
      <c r="BY199" s="222"/>
      <c r="BZ199" s="222"/>
    </row>
    <row r="200" spans="1:78" s="224" customFormat="1" ht="171.75" customHeight="1">
      <c r="A200" s="232"/>
      <c r="B200" s="232"/>
      <c r="C200" s="232"/>
      <c r="D200" s="232"/>
      <c r="E200" s="232"/>
      <c r="F200" s="232"/>
      <c r="G200" s="233"/>
      <c r="H200" s="252"/>
      <c r="I200" s="376"/>
      <c r="J200" s="391"/>
      <c r="K200" s="391"/>
      <c r="L200" s="391"/>
      <c r="M200" s="391"/>
      <c r="N200" s="376"/>
      <c r="O200" s="255"/>
      <c r="P200" s="378"/>
      <c r="Q200" s="257"/>
      <c r="R200" s="257"/>
      <c r="S200" s="257"/>
      <c r="T200" s="257"/>
      <c r="U200" s="257"/>
      <c r="V200" s="257"/>
      <c r="W200" s="421" t="s">
        <v>558</v>
      </c>
      <c r="X200" s="422" t="s">
        <v>559</v>
      </c>
      <c r="Y200" s="422" t="s">
        <v>457</v>
      </c>
      <c r="Z200" s="422" t="s">
        <v>560</v>
      </c>
      <c r="AA200" s="425"/>
      <c r="AB200" s="266"/>
      <c r="AC200" s="263"/>
      <c r="AD200" s="263"/>
      <c r="AE200" s="263"/>
      <c r="AF200" s="263"/>
      <c r="AG200" s="263"/>
      <c r="AH200" s="263"/>
      <c r="AI200" s="263"/>
      <c r="AJ200" s="263"/>
      <c r="AK200" s="263"/>
      <c r="AL200" s="263"/>
      <c r="AM200" s="263"/>
      <c r="AN200" s="263"/>
      <c r="AO200" s="263"/>
      <c r="AP200" s="263"/>
      <c r="AQ200" s="264"/>
      <c r="AR200" s="265"/>
      <c r="AS200" s="249">
        <f t="shared" si="45"/>
        <v>0</v>
      </c>
      <c r="AT200" s="249">
        <f t="shared" si="45"/>
        <v>0</v>
      </c>
      <c r="AU200" s="249">
        <f t="shared" si="46"/>
        <v>0</v>
      </c>
      <c r="AV200" s="250"/>
      <c r="AW200" s="249"/>
      <c r="AX200" s="249"/>
      <c r="AY200" s="249"/>
      <c r="AZ200" s="251"/>
      <c r="BA200" s="251"/>
      <c r="BB200" s="251"/>
      <c r="BC200" s="251"/>
      <c r="BD200" s="251"/>
      <c r="BE200" s="251"/>
      <c r="BI200" s="222"/>
      <c r="BJ200" s="222"/>
      <c r="BK200" s="222"/>
      <c r="BL200" s="222"/>
      <c r="BM200" s="222"/>
      <c r="BN200" s="222"/>
      <c r="BO200" s="222"/>
      <c r="BP200" s="222"/>
      <c r="BQ200" s="222"/>
      <c r="BR200" s="222"/>
      <c r="BS200" s="222"/>
      <c r="BT200" s="222"/>
      <c r="BU200" s="222"/>
      <c r="BV200" s="222"/>
      <c r="BW200" s="222"/>
      <c r="BX200" s="222"/>
      <c r="BY200" s="222"/>
      <c r="BZ200" s="222"/>
    </row>
    <row r="201" spans="1:78" s="224" customFormat="1" ht="140.25" customHeight="1">
      <c r="A201" s="232"/>
      <c r="B201" s="232"/>
      <c r="C201" s="232"/>
      <c r="D201" s="232"/>
      <c r="E201" s="232"/>
      <c r="F201" s="232"/>
      <c r="G201" s="233"/>
      <c r="H201" s="252"/>
      <c r="I201" s="376"/>
      <c r="J201" s="391"/>
      <c r="K201" s="391"/>
      <c r="L201" s="391"/>
      <c r="M201" s="391"/>
      <c r="N201" s="376"/>
      <c r="O201" s="255"/>
      <c r="P201" s="378"/>
      <c r="Q201" s="257"/>
      <c r="R201" s="257"/>
      <c r="S201" s="257"/>
      <c r="T201" s="257"/>
      <c r="U201" s="257"/>
      <c r="V201" s="257"/>
      <c r="W201" s="421" t="s">
        <v>561</v>
      </c>
      <c r="X201" s="422" t="s">
        <v>562</v>
      </c>
      <c r="Y201" s="422" t="s">
        <v>230</v>
      </c>
      <c r="Z201" s="422" t="s">
        <v>237</v>
      </c>
      <c r="AA201" s="427"/>
      <c r="AB201" s="266"/>
      <c r="AC201" s="263"/>
      <c r="AD201" s="263"/>
      <c r="AE201" s="263"/>
      <c r="AF201" s="263"/>
      <c r="AG201" s="263"/>
      <c r="AH201" s="263"/>
      <c r="AI201" s="263"/>
      <c r="AJ201" s="263"/>
      <c r="AK201" s="263"/>
      <c r="AL201" s="263"/>
      <c r="AM201" s="263"/>
      <c r="AN201" s="263"/>
      <c r="AO201" s="263"/>
      <c r="AP201" s="263"/>
      <c r="AQ201" s="264"/>
      <c r="AR201" s="265"/>
      <c r="AS201" s="249">
        <f t="shared" si="45"/>
        <v>0</v>
      </c>
      <c r="AT201" s="249">
        <f t="shared" si="45"/>
        <v>0</v>
      </c>
      <c r="AU201" s="249">
        <f t="shared" si="46"/>
        <v>0</v>
      </c>
      <c r="AV201" s="250"/>
      <c r="AW201" s="249"/>
      <c r="AX201" s="249"/>
      <c r="AY201" s="249"/>
      <c r="AZ201" s="251"/>
      <c r="BA201" s="251"/>
      <c r="BB201" s="251"/>
      <c r="BC201" s="251"/>
      <c r="BD201" s="251"/>
      <c r="BE201" s="251"/>
      <c r="BI201" s="222"/>
      <c r="BJ201" s="222"/>
      <c r="BK201" s="222"/>
      <c r="BL201" s="222"/>
      <c r="BM201" s="222"/>
      <c r="BN201" s="222"/>
      <c r="BO201" s="222"/>
      <c r="BP201" s="222"/>
      <c r="BQ201" s="222"/>
      <c r="BR201" s="222"/>
      <c r="BS201" s="222"/>
      <c r="BT201" s="222"/>
      <c r="BU201" s="222"/>
      <c r="BV201" s="222"/>
      <c r="BW201" s="222"/>
      <c r="BX201" s="222"/>
      <c r="BY201" s="222"/>
      <c r="BZ201" s="222"/>
    </row>
    <row r="202" spans="1:78" s="224" customFormat="1" ht="246" customHeight="1">
      <c r="A202" s="232"/>
      <c r="B202" s="232"/>
      <c r="C202" s="232"/>
      <c r="D202" s="232"/>
      <c r="E202" s="232"/>
      <c r="F202" s="232"/>
      <c r="G202" s="233"/>
      <c r="H202" s="252"/>
      <c r="I202" s="376"/>
      <c r="J202" s="391"/>
      <c r="K202" s="391"/>
      <c r="L202" s="391"/>
      <c r="M202" s="391"/>
      <c r="N202" s="376"/>
      <c r="O202" s="255"/>
      <c r="P202" s="378"/>
      <c r="Q202" s="257"/>
      <c r="R202" s="257"/>
      <c r="S202" s="257"/>
      <c r="T202" s="257"/>
      <c r="U202" s="257"/>
      <c r="V202" s="257"/>
      <c r="W202" s="421" t="s">
        <v>563</v>
      </c>
      <c r="X202" s="430" t="s">
        <v>564</v>
      </c>
      <c r="Y202" s="422" t="s">
        <v>565</v>
      </c>
      <c r="Z202" s="421" t="s">
        <v>566</v>
      </c>
      <c r="AA202" s="421"/>
      <c r="AB202" s="266"/>
      <c r="AC202" s="263"/>
      <c r="AD202" s="263"/>
      <c r="AE202" s="263"/>
      <c r="AF202" s="263"/>
      <c r="AG202" s="263"/>
      <c r="AH202" s="263"/>
      <c r="AI202" s="263"/>
      <c r="AJ202" s="263"/>
      <c r="AK202" s="263"/>
      <c r="AL202" s="263"/>
      <c r="AM202" s="263"/>
      <c r="AN202" s="263"/>
      <c r="AO202" s="263"/>
      <c r="AP202" s="263"/>
      <c r="AQ202" s="264"/>
      <c r="AR202" s="265"/>
      <c r="AS202" s="249">
        <f t="shared" si="45"/>
        <v>0</v>
      </c>
      <c r="AT202" s="249">
        <f t="shared" si="45"/>
        <v>0</v>
      </c>
      <c r="AU202" s="249">
        <f t="shared" si="46"/>
        <v>0</v>
      </c>
      <c r="AV202" s="250"/>
      <c r="AW202" s="249"/>
      <c r="AX202" s="249"/>
      <c r="AY202" s="249"/>
      <c r="AZ202" s="251"/>
      <c r="BA202" s="251"/>
      <c r="BB202" s="251"/>
      <c r="BC202" s="251"/>
      <c r="BD202" s="251"/>
      <c r="BE202" s="251"/>
      <c r="BI202" s="222"/>
      <c r="BJ202" s="222"/>
      <c r="BK202" s="222"/>
      <c r="BL202" s="222"/>
      <c r="BM202" s="222"/>
      <c r="BN202" s="222"/>
      <c r="BO202" s="222"/>
      <c r="BP202" s="222"/>
      <c r="BQ202" s="222"/>
      <c r="BR202" s="222"/>
      <c r="BS202" s="222"/>
      <c r="BT202" s="222"/>
      <c r="BU202" s="222"/>
      <c r="BV202" s="222"/>
      <c r="BW202" s="222"/>
      <c r="BX202" s="222"/>
      <c r="BY202" s="222"/>
      <c r="BZ202" s="222"/>
    </row>
    <row r="203" spans="1:78" s="224" customFormat="1" ht="150.75" customHeight="1">
      <c r="A203" s="232"/>
      <c r="B203" s="232"/>
      <c r="C203" s="232"/>
      <c r="D203" s="232"/>
      <c r="E203" s="232"/>
      <c r="F203" s="232"/>
      <c r="G203" s="233"/>
      <c r="H203" s="252"/>
      <c r="I203" s="376"/>
      <c r="J203" s="391"/>
      <c r="K203" s="391"/>
      <c r="L203" s="391"/>
      <c r="M203" s="391"/>
      <c r="N203" s="376"/>
      <c r="O203" s="255"/>
      <c r="P203" s="378"/>
      <c r="Q203" s="257"/>
      <c r="R203" s="257"/>
      <c r="S203" s="257"/>
      <c r="T203" s="257"/>
      <c r="U203" s="257"/>
      <c r="V203" s="257"/>
      <c r="W203" s="421" t="s">
        <v>567</v>
      </c>
      <c r="X203" s="422" t="s">
        <v>568</v>
      </c>
      <c r="Y203" s="422" t="s">
        <v>413</v>
      </c>
      <c r="Z203" s="421" t="s">
        <v>569</v>
      </c>
      <c r="AA203" s="426"/>
      <c r="AB203" s="266"/>
      <c r="AC203" s="263"/>
      <c r="AD203" s="263"/>
      <c r="AE203" s="263"/>
      <c r="AF203" s="263"/>
      <c r="AG203" s="263"/>
      <c r="AH203" s="263"/>
      <c r="AI203" s="263"/>
      <c r="AJ203" s="263"/>
      <c r="AK203" s="263"/>
      <c r="AL203" s="263"/>
      <c r="AM203" s="263"/>
      <c r="AN203" s="263"/>
      <c r="AO203" s="263"/>
      <c r="AP203" s="263"/>
      <c r="AQ203" s="264"/>
      <c r="AR203" s="265"/>
      <c r="AS203" s="249">
        <f t="shared" si="45"/>
        <v>0</v>
      </c>
      <c r="AT203" s="249">
        <f t="shared" si="45"/>
        <v>0</v>
      </c>
      <c r="AU203" s="249">
        <f t="shared" si="46"/>
        <v>0</v>
      </c>
      <c r="AV203" s="250"/>
      <c r="AW203" s="249"/>
      <c r="AX203" s="249"/>
      <c r="AY203" s="249"/>
      <c r="AZ203" s="251"/>
      <c r="BA203" s="251"/>
      <c r="BB203" s="251"/>
      <c r="BC203" s="251"/>
      <c r="BD203" s="251"/>
      <c r="BE203" s="251"/>
      <c r="BI203" s="222"/>
      <c r="BJ203" s="222"/>
      <c r="BK203" s="222"/>
      <c r="BL203" s="222"/>
      <c r="BM203" s="222"/>
      <c r="BN203" s="222"/>
      <c r="BO203" s="222"/>
      <c r="BP203" s="222"/>
      <c r="BQ203" s="222"/>
      <c r="BR203" s="222"/>
      <c r="BS203" s="222"/>
      <c r="BT203" s="222"/>
      <c r="BU203" s="222"/>
      <c r="BV203" s="222"/>
      <c r="BW203" s="222"/>
      <c r="BX203" s="222"/>
      <c r="BY203" s="222"/>
      <c r="BZ203" s="222"/>
    </row>
    <row r="204" spans="1:78" s="224" customFormat="1" ht="188.25" customHeight="1">
      <c r="A204" s="232"/>
      <c r="B204" s="232"/>
      <c r="C204" s="232"/>
      <c r="D204" s="232"/>
      <c r="E204" s="232"/>
      <c r="F204" s="232"/>
      <c r="G204" s="233"/>
      <c r="H204" s="252"/>
      <c r="I204" s="376"/>
      <c r="J204" s="391"/>
      <c r="K204" s="391"/>
      <c r="L204" s="391"/>
      <c r="M204" s="391"/>
      <c r="N204" s="376"/>
      <c r="O204" s="255"/>
      <c r="P204" s="378"/>
      <c r="Q204" s="257"/>
      <c r="R204" s="257"/>
      <c r="S204" s="257"/>
      <c r="T204" s="257"/>
      <c r="U204" s="257"/>
      <c r="V204" s="257"/>
      <c r="W204" s="421" t="s">
        <v>570</v>
      </c>
      <c r="X204" s="422" t="s">
        <v>571</v>
      </c>
      <c r="Y204" s="422" t="s">
        <v>572</v>
      </c>
      <c r="Z204" s="422" t="s">
        <v>237</v>
      </c>
      <c r="AA204" s="426"/>
      <c r="AB204" s="266"/>
      <c r="AC204" s="263"/>
      <c r="AD204" s="263"/>
      <c r="AE204" s="263"/>
      <c r="AF204" s="263"/>
      <c r="AG204" s="263"/>
      <c r="AH204" s="263"/>
      <c r="AI204" s="263"/>
      <c r="AJ204" s="263"/>
      <c r="AK204" s="263"/>
      <c r="AL204" s="263"/>
      <c r="AM204" s="263"/>
      <c r="AN204" s="263"/>
      <c r="AO204" s="263"/>
      <c r="AP204" s="263"/>
      <c r="AQ204" s="264"/>
      <c r="AR204" s="265"/>
      <c r="AS204" s="249">
        <f t="shared" si="45"/>
        <v>0</v>
      </c>
      <c r="AT204" s="249">
        <f t="shared" si="45"/>
        <v>0</v>
      </c>
      <c r="AU204" s="249">
        <f t="shared" si="46"/>
        <v>0</v>
      </c>
      <c r="AV204" s="250"/>
      <c r="AW204" s="249"/>
      <c r="AX204" s="249"/>
      <c r="AY204" s="249"/>
      <c r="AZ204" s="251"/>
      <c r="BA204" s="251"/>
      <c r="BB204" s="251"/>
      <c r="BC204" s="251"/>
      <c r="BD204" s="251"/>
      <c r="BE204" s="251"/>
      <c r="BI204" s="222"/>
      <c r="BJ204" s="222"/>
      <c r="BK204" s="222"/>
      <c r="BL204" s="222"/>
      <c r="BM204" s="222"/>
      <c r="BN204" s="222"/>
      <c r="BO204" s="222"/>
      <c r="BP204" s="222"/>
      <c r="BQ204" s="222"/>
      <c r="BR204" s="222"/>
      <c r="BS204" s="222"/>
      <c r="BT204" s="222"/>
      <c r="BU204" s="222"/>
      <c r="BV204" s="222"/>
      <c r="BW204" s="222"/>
      <c r="BX204" s="222"/>
      <c r="BY204" s="222"/>
      <c r="BZ204" s="222"/>
    </row>
    <row r="205" spans="1:78" s="224" customFormat="1" ht="202.5" customHeight="1">
      <c r="A205" s="232"/>
      <c r="B205" s="232"/>
      <c r="C205" s="232"/>
      <c r="D205" s="232"/>
      <c r="E205" s="232"/>
      <c r="F205" s="232"/>
      <c r="G205" s="233"/>
      <c r="H205" s="252"/>
      <c r="I205" s="376"/>
      <c r="J205" s="391"/>
      <c r="K205" s="391"/>
      <c r="L205" s="391"/>
      <c r="M205" s="391"/>
      <c r="N205" s="376"/>
      <c r="O205" s="255"/>
      <c r="P205" s="378"/>
      <c r="Q205" s="257"/>
      <c r="R205" s="257"/>
      <c r="S205" s="257"/>
      <c r="T205" s="257"/>
      <c r="U205" s="257"/>
      <c r="V205" s="257"/>
      <c r="W205" s="421" t="s">
        <v>573</v>
      </c>
      <c r="X205" s="421" t="s">
        <v>574</v>
      </c>
      <c r="Y205" s="421" t="s">
        <v>230</v>
      </c>
      <c r="Z205" s="421" t="s">
        <v>575</v>
      </c>
      <c r="AA205" s="426"/>
      <c r="AB205" s="266"/>
      <c r="AC205" s="263"/>
      <c r="AD205" s="263"/>
      <c r="AE205" s="263"/>
      <c r="AF205" s="263"/>
      <c r="AG205" s="263"/>
      <c r="AH205" s="263"/>
      <c r="AI205" s="263"/>
      <c r="AJ205" s="263"/>
      <c r="AK205" s="263"/>
      <c r="AL205" s="263"/>
      <c r="AM205" s="263"/>
      <c r="AN205" s="263"/>
      <c r="AO205" s="263"/>
      <c r="AP205" s="263"/>
      <c r="AQ205" s="264"/>
      <c r="AR205" s="265"/>
      <c r="AS205" s="249">
        <f t="shared" si="45"/>
        <v>0</v>
      </c>
      <c r="AT205" s="249">
        <f t="shared" si="45"/>
        <v>0</v>
      </c>
      <c r="AU205" s="249">
        <f t="shared" si="46"/>
        <v>0</v>
      </c>
      <c r="AV205" s="250"/>
      <c r="AW205" s="249"/>
      <c r="AX205" s="249"/>
      <c r="AY205" s="249"/>
      <c r="AZ205" s="251"/>
      <c r="BA205" s="251"/>
      <c r="BB205" s="251"/>
      <c r="BC205" s="251"/>
      <c r="BD205" s="251"/>
      <c r="BE205" s="251"/>
      <c r="BI205" s="222"/>
      <c r="BJ205" s="222"/>
      <c r="BK205" s="222"/>
      <c r="BL205" s="222"/>
      <c r="BM205" s="222"/>
      <c r="BN205" s="222"/>
      <c r="BO205" s="222"/>
      <c r="BP205" s="222"/>
      <c r="BQ205" s="222"/>
      <c r="BR205" s="222"/>
      <c r="BS205" s="222"/>
      <c r="BT205" s="222"/>
      <c r="BU205" s="222"/>
      <c r="BV205" s="222"/>
      <c r="BW205" s="222"/>
      <c r="BX205" s="222"/>
      <c r="BY205" s="222"/>
      <c r="BZ205" s="222"/>
    </row>
    <row r="206" spans="1:78" s="224" customFormat="1" ht="127.5" customHeight="1">
      <c r="A206" s="232"/>
      <c r="B206" s="232"/>
      <c r="C206" s="232"/>
      <c r="D206" s="232"/>
      <c r="E206" s="232"/>
      <c r="F206" s="232"/>
      <c r="G206" s="233"/>
      <c r="H206" s="252"/>
      <c r="I206" s="376"/>
      <c r="J206" s="391"/>
      <c r="K206" s="391"/>
      <c r="L206" s="391"/>
      <c r="M206" s="391"/>
      <c r="N206" s="376"/>
      <c r="O206" s="255"/>
      <c r="P206" s="378"/>
      <c r="Q206" s="257"/>
      <c r="R206" s="257"/>
      <c r="S206" s="257"/>
      <c r="T206" s="257"/>
      <c r="U206" s="257"/>
      <c r="V206" s="257"/>
      <c r="W206" s="421" t="s">
        <v>576</v>
      </c>
      <c r="X206" s="421" t="s">
        <v>577</v>
      </c>
      <c r="Y206" s="422" t="s">
        <v>578</v>
      </c>
      <c r="Z206" s="421" t="s">
        <v>579</v>
      </c>
      <c r="AA206" s="421" t="s">
        <v>580</v>
      </c>
      <c r="AB206" s="266"/>
      <c r="AC206" s="263"/>
      <c r="AD206" s="263"/>
      <c r="AE206" s="263"/>
      <c r="AF206" s="263"/>
      <c r="AG206" s="263"/>
      <c r="AH206" s="263"/>
      <c r="AI206" s="263"/>
      <c r="AJ206" s="263"/>
      <c r="AK206" s="263"/>
      <c r="AL206" s="263"/>
      <c r="AM206" s="263"/>
      <c r="AN206" s="263"/>
      <c r="AO206" s="263"/>
      <c r="AP206" s="263"/>
      <c r="AQ206" s="264"/>
      <c r="AR206" s="265"/>
      <c r="AS206" s="249">
        <f t="shared" si="45"/>
        <v>0</v>
      </c>
      <c r="AT206" s="249">
        <f t="shared" si="45"/>
        <v>0</v>
      </c>
      <c r="AU206" s="249">
        <f t="shared" si="46"/>
        <v>0</v>
      </c>
      <c r="AV206" s="250"/>
      <c r="AW206" s="249"/>
      <c r="AX206" s="249"/>
      <c r="AY206" s="249"/>
      <c r="AZ206" s="251"/>
      <c r="BA206" s="251"/>
      <c r="BB206" s="251"/>
      <c r="BC206" s="251"/>
      <c r="BD206" s="251"/>
      <c r="BE206" s="251"/>
      <c r="BI206" s="222"/>
      <c r="BJ206" s="222"/>
      <c r="BK206" s="222"/>
      <c r="BL206" s="222"/>
      <c r="BM206" s="222"/>
      <c r="BN206" s="222"/>
      <c r="BO206" s="222"/>
      <c r="BP206" s="222"/>
      <c r="BQ206" s="222"/>
      <c r="BR206" s="222"/>
      <c r="BS206" s="222"/>
      <c r="BT206" s="222"/>
      <c r="BU206" s="222"/>
      <c r="BV206" s="222"/>
      <c r="BW206" s="222"/>
      <c r="BX206" s="222"/>
      <c r="BY206" s="222"/>
      <c r="BZ206" s="222"/>
    </row>
    <row r="207" spans="1:78" s="224" customFormat="1" ht="207" customHeight="1">
      <c r="A207" s="232"/>
      <c r="B207" s="232"/>
      <c r="C207" s="232"/>
      <c r="D207" s="232"/>
      <c r="E207" s="232"/>
      <c r="F207" s="232"/>
      <c r="G207" s="233"/>
      <c r="H207" s="252"/>
      <c r="I207" s="376"/>
      <c r="J207" s="391"/>
      <c r="K207" s="391"/>
      <c r="L207" s="391"/>
      <c r="M207" s="391"/>
      <c r="N207" s="376"/>
      <c r="O207" s="255"/>
      <c r="P207" s="378"/>
      <c r="Q207" s="257"/>
      <c r="R207" s="257"/>
      <c r="S207" s="257"/>
      <c r="T207" s="257"/>
      <c r="U207" s="257"/>
      <c r="V207" s="257"/>
      <c r="W207" s="421" t="s">
        <v>581</v>
      </c>
      <c r="X207" s="422" t="s">
        <v>582</v>
      </c>
      <c r="Y207" s="422" t="s">
        <v>583</v>
      </c>
      <c r="Z207" s="421" t="s">
        <v>584</v>
      </c>
      <c r="AA207" s="433"/>
      <c r="AB207" s="266"/>
      <c r="AC207" s="263"/>
      <c r="AD207" s="263"/>
      <c r="AE207" s="263"/>
      <c r="AF207" s="263"/>
      <c r="AG207" s="263"/>
      <c r="AH207" s="263"/>
      <c r="AI207" s="263"/>
      <c r="AJ207" s="263"/>
      <c r="AK207" s="263"/>
      <c r="AL207" s="263"/>
      <c r="AM207" s="263"/>
      <c r="AN207" s="263"/>
      <c r="AO207" s="263"/>
      <c r="AP207" s="263"/>
      <c r="AQ207" s="264"/>
      <c r="AR207" s="265"/>
      <c r="AS207" s="249">
        <f t="shared" si="45"/>
        <v>0</v>
      </c>
      <c r="AT207" s="249">
        <f t="shared" si="45"/>
        <v>0</v>
      </c>
      <c r="AU207" s="249">
        <f t="shared" si="46"/>
        <v>0</v>
      </c>
      <c r="AV207" s="250"/>
      <c r="AW207" s="249"/>
      <c r="AX207" s="249"/>
      <c r="AY207" s="249"/>
      <c r="AZ207" s="251"/>
      <c r="BA207" s="251"/>
      <c r="BB207" s="251"/>
      <c r="BC207" s="251"/>
      <c r="BD207" s="251"/>
      <c r="BE207" s="251"/>
      <c r="BI207" s="222"/>
      <c r="BJ207" s="222"/>
      <c r="BK207" s="222"/>
      <c r="BL207" s="222"/>
      <c r="BM207" s="222"/>
      <c r="BN207" s="222"/>
      <c r="BO207" s="222"/>
      <c r="BP207" s="222"/>
      <c r="BQ207" s="222"/>
      <c r="BR207" s="222"/>
      <c r="BS207" s="222"/>
      <c r="BT207" s="222"/>
      <c r="BU207" s="222"/>
      <c r="BV207" s="222"/>
      <c r="BW207" s="222"/>
      <c r="BX207" s="222"/>
      <c r="BY207" s="222"/>
      <c r="BZ207" s="222"/>
    </row>
    <row r="208" spans="1:78" s="224" customFormat="1" ht="105" customHeight="1">
      <c r="A208" s="232"/>
      <c r="B208" s="232"/>
      <c r="C208" s="232"/>
      <c r="D208" s="232"/>
      <c r="E208" s="232"/>
      <c r="F208" s="232"/>
      <c r="G208" s="233"/>
      <c r="H208" s="252"/>
      <c r="I208" s="376"/>
      <c r="J208" s="391"/>
      <c r="K208" s="391"/>
      <c r="L208" s="391"/>
      <c r="M208" s="391"/>
      <c r="N208" s="376"/>
      <c r="O208" s="255"/>
      <c r="P208" s="378"/>
      <c r="Q208" s="257"/>
      <c r="R208" s="257"/>
      <c r="S208" s="257"/>
      <c r="T208" s="257"/>
      <c r="U208" s="257"/>
      <c r="V208" s="257"/>
      <c r="W208" s="421" t="s">
        <v>585</v>
      </c>
      <c r="X208" s="422" t="s">
        <v>586</v>
      </c>
      <c r="Y208" s="422" t="s">
        <v>230</v>
      </c>
      <c r="Z208" s="421" t="s">
        <v>237</v>
      </c>
      <c r="AA208" s="421" t="s">
        <v>587</v>
      </c>
      <c r="AB208" s="266"/>
      <c r="AC208" s="263"/>
      <c r="AD208" s="263"/>
      <c r="AE208" s="263"/>
      <c r="AF208" s="263"/>
      <c r="AG208" s="263"/>
      <c r="AH208" s="263"/>
      <c r="AI208" s="263"/>
      <c r="AJ208" s="263"/>
      <c r="AK208" s="263"/>
      <c r="AL208" s="263"/>
      <c r="AM208" s="263"/>
      <c r="AN208" s="263"/>
      <c r="AO208" s="263"/>
      <c r="AP208" s="263"/>
      <c r="AQ208" s="264"/>
      <c r="AR208" s="265"/>
      <c r="AS208" s="249">
        <f t="shared" si="45"/>
        <v>0</v>
      </c>
      <c r="AT208" s="249">
        <f t="shared" si="45"/>
        <v>0</v>
      </c>
      <c r="AU208" s="249">
        <f t="shared" si="46"/>
        <v>0</v>
      </c>
      <c r="AV208" s="250"/>
      <c r="AW208" s="249"/>
      <c r="AX208" s="249"/>
      <c r="AY208" s="249"/>
      <c r="AZ208" s="251"/>
      <c r="BA208" s="251"/>
      <c r="BB208" s="251"/>
      <c r="BC208" s="251"/>
      <c r="BD208" s="251"/>
      <c r="BE208" s="251"/>
      <c r="BI208" s="222"/>
      <c r="BJ208" s="222"/>
      <c r="BK208" s="222"/>
      <c r="BL208" s="222"/>
      <c r="BM208" s="222"/>
      <c r="BN208" s="222"/>
      <c r="BO208" s="222"/>
      <c r="BP208" s="222"/>
      <c r="BQ208" s="222"/>
      <c r="BR208" s="222"/>
      <c r="BS208" s="222"/>
      <c r="BT208" s="222"/>
      <c r="BU208" s="222"/>
      <c r="BV208" s="222"/>
      <c r="BW208" s="222"/>
      <c r="BX208" s="222"/>
      <c r="BY208" s="222"/>
      <c r="BZ208" s="222"/>
    </row>
    <row r="209" spans="1:78" s="224" customFormat="1" ht="105.75" customHeight="1">
      <c r="A209" s="232"/>
      <c r="B209" s="232"/>
      <c r="C209" s="232"/>
      <c r="D209" s="232"/>
      <c r="E209" s="232"/>
      <c r="F209" s="232"/>
      <c r="G209" s="233"/>
      <c r="H209" s="252"/>
      <c r="I209" s="376"/>
      <c r="J209" s="391"/>
      <c r="K209" s="391"/>
      <c r="L209" s="391"/>
      <c r="M209" s="391"/>
      <c r="N209" s="376"/>
      <c r="O209" s="255"/>
      <c r="P209" s="378"/>
      <c r="Q209" s="257"/>
      <c r="R209" s="257"/>
      <c r="S209" s="257"/>
      <c r="T209" s="257"/>
      <c r="U209" s="257"/>
      <c r="V209" s="257"/>
      <c r="W209" s="421" t="s">
        <v>588</v>
      </c>
      <c r="X209" s="422" t="s">
        <v>589</v>
      </c>
      <c r="Y209" s="421" t="s">
        <v>590</v>
      </c>
      <c r="Z209" s="421" t="s">
        <v>237</v>
      </c>
      <c r="AA209" s="421" t="s">
        <v>591</v>
      </c>
      <c r="AB209" s="266"/>
      <c r="AC209" s="263"/>
      <c r="AD209" s="263"/>
      <c r="AE209" s="263"/>
      <c r="AF209" s="263"/>
      <c r="AG209" s="263"/>
      <c r="AH209" s="263"/>
      <c r="AI209" s="263"/>
      <c r="AJ209" s="263"/>
      <c r="AK209" s="263"/>
      <c r="AL209" s="263"/>
      <c r="AM209" s="263"/>
      <c r="AN209" s="263"/>
      <c r="AO209" s="263"/>
      <c r="AP209" s="263"/>
      <c r="AQ209" s="264"/>
      <c r="AR209" s="265"/>
      <c r="AS209" s="249">
        <f t="shared" si="45"/>
        <v>0</v>
      </c>
      <c r="AT209" s="249">
        <f t="shared" si="45"/>
        <v>0</v>
      </c>
      <c r="AU209" s="249">
        <f t="shared" si="46"/>
        <v>0</v>
      </c>
      <c r="AV209" s="250"/>
      <c r="AW209" s="249"/>
      <c r="AX209" s="249"/>
      <c r="AY209" s="249"/>
      <c r="AZ209" s="251"/>
      <c r="BA209" s="251"/>
      <c r="BB209" s="251"/>
      <c r="BC209" s="251"/>
      <c r="BD209" s="251"/>
      <c r="BE209" s="251"/>
      <c r="BI209" s="222"/>
      <c r="BJ209" s="222"/>
      <c r="BK209" s="222"/>
      <c r="BL209" s="222"/>
      <c r="BM209" s="222"/>
      <c r="BN209" s="222"/>
      <c r="BO209" s="222"/>
      <c r="BP209" s="222"/>
      <c r="BQ209" s="222"/>
      <c r="BR209" s="222"/>
      <c r="BS209" s="222"/>
      <c r="BT209" s="222"/>
      <c r="BU209" s="222"/>
      <c r="BV209" s="222"/>
      <c r="BW209" s="222"/>
      <c r="BX209" s="222"/>
      <c r="BY209" s="222"/>
      <c r="BZ209" s="222"/>
    </row>
    <row r="210" spans="1:78" s="224" customFormat="1" ht="158.25" customHeight="1">
      <c r="A210" s="232"/>
      <c r="B210" s="232"/>
      <c r="C210" s="232"/>
      <c r="D210" s="232"/>
      <c r="E210" s="232"/>
      <c r="F210" s="232"/>
      <c r="G210" s="233"/>
      <c r="H210" s="252"/>
      <c r="I210" s="376"/>
      <c r="J210" s="391"/>
      <c r="K210" s="391"/>
      <c r="L210" s="391"/>
      <c r="M210" s="391"/>
      <c r="N210" s="376"/>
      <c r="O210" s="255"/>
      <c r="P210" s="378"/>
      <c r="Q210" s="257"/>
      <c r="R210" s="257"/>
      <c r="S210" s="257"/>
      <c r="T210" s="257"/>
      <c r="U210" s="257"/>
      <c r="V210" s="257"/>
      <c r="W210" s="421" t="s">
        <v>592</v>
      </c>
      <c r="X210" s="422" t="s">
        <v>357</v>
      </c>
      <c r="Y210" s="422" t="s">
        <v>230</v>
      </c>
      <c r="Z210" s="421" t="s">
        <v>593</v>
      </c>
      <c r="AA210" s="425"/>
      <c r="AB210" s="266"/>
      <c r="AC210" s="263"/>
      <c r="AD210" s="263"/>
      <c r="AE210" s="263"/>
      <c r="AF210" s="263"/>
      <c r="AG210" s="263"/>
      <c r="AH210" s="263"/>
      <c r="AI210" s="263"/>
      <c r="AJ210" s="263"/>
      <c r="AK210" s="263"/>
      <c r="AL210" s="263"/>
      <c r="AM210" s="263"/>
      <c r="AN210" s="263"/>
      <c r="AO210" s="263"/>
      <c r="AP210" s="263"/>
      <c r="AQ210" s="264"/>
      <c r="AR210" s="265"/>
      <c r="AS210" s="249">
        <f aca="true" t="shared" si="51" ref="AS210:AT273">+R210-S210</f>
        <v>0</v>
      </c>
      <c r="AT210" s="249">
        <f t="shared" si="51"/>
        <v>0</v>
      </c>
      <c r="AU210" s="249">
        <f aca="true" t="shared" si="52" ref="AU210:AU273">+U210-V210</f>
        <v>0</v>
      </c>
      <c r="AV210" s="250"/>
      <c r="AW210" s="249"/>
      <c r="AX210" s="249"/>
      <c r="AY210" s="249"/>
      <c r="AZ210" s="251"/>
      <c r="BA210" s="251"/>
      <c r="BB210" s="251"/>
      <c r="BC210" s="251"/>
      <c r="BD210" s="251"/>
      <c r="BE210" s="251"/>
      <c r="BI210" s="222"/>
      <c r="BJ210" s="222"/>
      <c r="BK210" s="222"/>
      <c r="BL210" s="222"/>
      <c r="BM210" s="222"/>
      <c r="BN210" s="222"/>
      <c r="BO210" s="222"/>
      <c r="BP210" s="222"/>
      <c r="BQ210" s="222"/>
      <c r="BR210" s="222"/>
      <c r="BS210" s="222"/>
      <c r="BT210" s="222"/>
      <c r="BU210" s="222"/>
      <c r="BV210" s="222"/>
      <c r="BW210" s="222"/>
      <c r="BX210" s="222"/>
      <c r="BY210" s="222"/>
      <c r="BZ210" s="222"/>
    </row>
    <row r="211" spans="1:78" s="224" customFormat="1" ht="180">
      <c r="A211" s="232"/>
      <c r="B211" s="232"/>
      <c r="C211" s="232"/>
      <c r="D211" s="232"/>
      <c r="E211" s="232"/>
      <c r="F211" s="232"/>
      <c r="G211" s="233"/>
      <c r="H211" s="252"/>
      <c r="I211" s="376"/>
      <c r="J211" s="391"/>
      <c r="K211" s="391"/>
      <c r="L211" s="391"/>
      <c r="M211" s="391"/>
      <c r="N211" s="376"/>
      <c r="O211" s="255"/>
      <c r="P211" s="378"/>
      <c r="Q211" s="257"/>
      <c r="R211" s="257"/>
      <c r="S211" s="257"/>
      <c r="T211" s="257"/>
      <c r="U211" s="257"/>
      <c r="V211" s="257"/>
      <c r="W211" s="421" t="s">
        <v>594</v>
      </c>
      <c r="X211" s="422" t="s">
        <v>595</v>
      </c>
      <c r="Y211" s="422" t="s">
        <v>596</v>
      </c>
      <c r="Z211" s="430" t="s">
        <v>597</v>
      </c>
      <c r="AA211" s="425"/>
      <c r="AB211" s="266"/>
      <c r="AC211" s="263"/>
      <c r="AD211" s="263"/>
      <c r="AE211" s="263"/>
      <c r="AF211" s="263"/>
      <c r="AG211" s="263"/>
      <c r="AH211" s="263"/>
      <c r="AI211" s="263"/>
      <c r="AJ211" s="263"/>
      <c r="AK211" s="263"/>
      <c r="AL211" s="263"/>
      <c r="AM211" s="263"/>
      <c r="AN211" s="263"/>
      <c r="AO211" s="263"/>
      <c r="AP211" s="263"/>
      <c r="AQ211" s="264"/>
      <c r="AR211" s="265"/>
      <c r="AS211" s="249">
        <f t="shared" si="51"/>
        <v>0</v>
      </c>
      <c r="AT211" s="249">
        <f t="shared" si="51"/>
        <v>0</v>
      </c>
      <c r="AU211" s="249">
        <f t="shared" si="52"/>
        <v>0</v>
      </c>
      <c r="AV211" s="250"/>
      <c r="AW211" s="249"/>
      <c r="AX211" s="249"/>
      <c r="AY211" s="249"/>
      <c r="AZ211" s="251"/>
      <c r="BA211" s="251"/>
      <c r="BB211" s="251"/>
      <c r="BC211" s="251"/>
      <c r="BD211" s="251"/>
      <c r="BE211" s="251"/>
      <c r="BI211" s="222"/>
      <c r="BJ211" s="222"/>
      <c r="BK211" s="222"/>
      <c r="BL211" s="222"/>
      <c r="BM211" s="222"/>
      <c r="BN211" s="222"/>
      <c r="BO211" s="222"/>
      <c r="BP211" s="222"/>
      <c r="BQ211" s="222"/>
      <c r="BR211" s="222"/>
      <c r="BS211" s="222"/>
      <c r="BT211" s="222"/>
      <c r="BU211" s="222"/>
      <c r="BV211" s="222"/>
      <c r="BW211" s="222"/>
      <c r="BX211" s="222"/>
      <c r="BY211" s="222"/>
      <c r="BZ211" s="222"/>
    </row>
    <row r="212" spans="1:78" s="224" customFormat="1" ht="148.5" customHeight="1">
      <c r="A212" s="232"/>
      <c r="B212" s="232"/>
      <c r="C212" s="232"/>
      <c r="D212" s="232"/>
      <c r="E212" s="232"/>
      <c r="F212" s="232"/>
      <c r="G212" s="233"/>
      <c r="H212" s="252"/>
      <c r="I212" s="376"/>
      <c r="J212" s="391"/>
      <c r="K212" s="391"/>
      <c r="L212" s="391"/>
      <c r="M212" s="391"/>
      <c r="N212" s="376"/>
      <c r="O212" s="255"/>
      <c r="P212" s="378"/>
      <c r="Q212" s="257"/>
      <c r="R212" s="257"/>
      <c r="S212" s="257"/>
      <c r="T212" s="257"/>
      <c r="U212" s="257"/>
      <c r="V212" s="257"/>
      <c r="W212" s="421" t="s">
        <v>598</v>
      </c>
      <c r="X212" s="422" t="s">
        <v>599</v>
      </c>
      <c r="Y212" s="422" t="s">
        <v>230</v>
      </c>
      <c r="Z212" s="422" t="s">
        <v>600</v>
      </c>
      <c r="AA212" s="425"/>
      <c r="AB212" s="266"/>
      <c r="AC212" s="263"/>
      <c r="AD212" s="263"/>
      <c r="AE212" s="263"/>
      <c r="AF212" s="263"/>
      <c r="AG212" s="263"/>
      <c r="AH212" s="263"/>
      <c r="AI212" s="263"/>
      <c r="AJ212" s="263"/>
      <c r="AK212" s="263"/>
      <c r="AL212" s="263"/>
      <c r="AM212" s="263"/>
      <c r="AN212" s="263"/>
      <c r="AO212" s="263"/>
      <c r="AP212" s="263"/>
      <c r="AQ212" s="264"/>
      <c r="AR212" s="265"/>
      <c r="AS212" s="249">
        <f t="shared" si="51"/>
        <v>0</v>
      </c>
      <c r="AT212" s="249">
        <f t="shared" si="51"/>
        <v>0</v>
      </c>
      <c r="AU212" s="249">
        <f t="shared" si="52"/>
        <v>0</v>
      </c>
      <c r="AV212" s="250"/>
      <c r="AW212" s="249"/>
      <c r="AX212" s="249"/>
      <c r="AY212" s="249"/>
      <c r="AZ212" s="251"/>
      <c r="BA212" s="251"/>
      <c r="BB212" s="251"/>
      <c r="BC212" s="251"/>
      <c r="BD212" s="251"/>
      <c r="BE212" s="251"/>
      <c r="BI212" s="222"/>
      <c r="BJ212" s="222"/>
      <c r="BK212" s="222"/>
      <c r="BL212" s="222"/>
      <c r="BM212" s="222"/>
      <c r="BN212" s="222"/>
      <c r="BO212" s="222"/>
      <c r="BP212" s="222"/>
      <c r="BQ212" s="222"/>
      <c r="BR212" s="222"/>
      <c r="BS212" s="222"/>
      <c r="BT212" s="222"/>
      <c r="BU212" s="222"/>
      <c r="BV212" s="222"/>
      <c r="BW212" s="222"/>
      <c r="BX212" s="222"/>
      <c r="BY212" s="222"/>
      <c r="BZ212" s="222"/>
    </row>
    <row r="213" spans="1:78" s="224" customFormat="1" ht="105.75" customHeight="1">
      <c r="A213" s="232"/>
      <c r="B213" s="232"/>
      <c r="C213" s="232"/>
      <c r="D213" s="232"/>
      <c r="E213" s="232"/>
      <c r="F213" s="232"/>
      <c r="G213" s="233"/>
      <c r="H213" s="252"/>
      <c r="I213" s="376"/>
      <c r="J213" s="391"/>
      <c r="K213" s="391"/>
      <c r="L213" s="391"/>
      <c r="M213" s="391"/>
      <c r="N213" s="376"/>
      <c r="O213" s="255"/>
      <c r="P213" s="378"/>
      <c r="Q213" s="257"/>
      <c r="R213" s="257"/>
      <c r="S213" s="257"/>
      <c r="T213" s="257"/>
      <c r="U213" s="257"/>
      <c r="V213" s="257"/>
      <c r="W213" s="421" t="s">
        <v>601</v>
      </c>
      <c r="X213" s="430" t="s">
        <v>357</v>
      </c>
      <c r="Y213" s="430" t="s">
        <v>230</v>
      </c>
      <c r="Z213" s="430" t="s">
        <v>237</v>
      </c>
      <c r="AA213" s="430"/>
      <c r="AB213" s="430"/>
      <c r="AC213" s="430"/>
      <c r="AD213" s="430"/>
      <c r="AE213" s="263"/>
      <c r="AF213" s="263"/>
      <c r="AG213" s="263"/>
      <c r="AH213" s="263"/>
      <c r="AI213" s="263"/>
      <c r="AJ213" s="263"/>
      <c r="AK213" s="263"/>
      <c r="AL213" s="263"/>
      <c r="AM213" s="263"/>
      <c r="AN213" s="263"/>
      <c r="AO213" s="263"/>
      <c r="AP213" s="263"/>
      <c r="AQ213" s="264"/>
      <c r="AR213" s="265"/>
      <c r="AS213" s="249">
        <f t="shared" si="51"/>
        <v>0</v>
      </c>
      <c r="AT213" s="249">
        <f t="shared" si="51"/>
        <v>0</v>
      </c>
      <c r="AU213" s="249">
        <f t="shared" si="52"/>
        <v>0</v>
      </c>
      <c r="AV213" s="250"/>
      <c r="AW213" s="249"/>
      <c r="AX213" s="249"/>
      <c r="AY213" s="249"/>
      <c r="AZ213" s="251"/>
      <c r="BA213" s="251"/>
      <c r="BB213" s="251"/>
      <c r="BC213" s="251"/>
      <c r="BD213" s="251"/>
      <c r="BE213" s="251"/>
      <c r="BI213" s="222"/>
      <c r="BJ213" s="222"/>
      <c r="BK213" s="222"/>
      <c r="BL213" s="222"/>
      <c r="BM213" s="222"/>
      <c r="BN213" s="222"/>
      <c r="BO213" s="222"/>
      <c r="BP213" s="222"/>
      <c r="BQ213" s="222"/>
      <c r="BR213" s="222"/>
      <c r="BS213" s="222"/>
      <c r="BT213" s="222"/>
      <c r="BU213" s="222"/>
      <c r="BV213" s="222"/>
      <c r="BW213" s="222"/>
      <c r="BX213" s="222"/>
      <c r="BY213" s="222"/>
      <c r="BZ213" s="222"/>
    </row>
    <row r="214" spans="1:78" s="224" customFormat="1" ht="105.75" customHeight="1">
      <c r="A214" s="232"/>
      <c r="B214" s="232"/>
      <c r="C214" s="232"/>
      <c r="D214" s="232"/>
      <c r="E214" s="232"/>
      <c r="F214" s="232"/>
      <c r="G214" s="233"/>
      <c r="H214" s="252"/>
      <c r="I214" s="376"/>
      <c r="J214" s="391"/>
      <c r="K214" s="391"/>
      <c r="L214" s="391"/>
      <c r="M214" s="391"/>
      <c r="N214" s="376"/>
      <c r="O214" s="255"/>
      <c r="P214" s="378"/>
      <c r="Q214" s="257"/>
      <c r="R214" s="257"/>
      <c r="S214" s="257"/>
      <c r="T214" s="257"/>
      <c r="U214" s="257"/>
      <c r="V214" s="257"/>
      <c r="W214" s="421" t="s">
        <v>602</v>
      </c>
      <c r="X214" s="422" t="s">
        <v>603</v>
      </c>
      <c r="Y214" s="421" t="s">
        <v>604</v>
      </c>
      <c r="Z214" s="430" t="s">
        <v>237</v>
      </c>
      <c r="AA214" s="430" t="s">
        <v>605</v>
      </c>
      <c r="AB214" s="266"/>
      <c r="AC214" s="263"/>
      <c r="AD214" s="263"/>
      <c r="AE214" s="263"/>
      <c r="AF214" s="263"/>
      <c r="AG214" s="263"/>
      <c r="AH214" s="263"/>
      <c r="AI214" s="263"/>
      <c r="AJ214" s="263"/>
      <c r="AK214" s="263"/>
      <c r="AL214" s="263"/>
      <c r="AM214" s="263"/>
      <c r="AN214" s="263"/>
      <c r="AO214" s="263"/>
      <c r="AP214" s="263"/>
      <c r="AQ214" s="264"/>
      <c r="AR214" s="265"/>
      <c r="AS214" s="249">
        <f t="shared" si="51"/>
        <v>0</v>
      </c>
      <c r="AT214" s="249">
        <f t="shared" si="51"/>
        <v>0</v>
      </c>
      <c r="AU214" s="249">
        <f t="shared" si="52"/>
        <v>0</v>
      </c>
      <c r="AV214" s="250"/>
      <c r="AW214" s="249"/>
      <c r="AX214" s="249"/>
      <c r="AY214" s="249"/>
      <c r="AZ214" s="251"/>
      <c r="BA214" s="251"/>
      <c r="BB214" s="251"/>
      <c r="BC214" s="251"/>
      <c r="BD214" s="251"/>
      <c r="BE214" s="251"/>
      <c r="BI214" s="222"/>
      <c r="BJ214" s="222"/>
      <c r="BK214" s="222"/>
      <c r="BL214" s="222"/>
      <c r="BM214" s="222"/>
      <c r="BN214" s="222"/>
      <c r="BO214" s="222"/>
      <c r="BP214" s="222"/>
      <c r="BQ214" s="222"/>
      <c r="BR214" s="222"/>
      <c r="BS214" s="222"/>
      <c r="BT214" s="222"/>
      <c r="BU214" s="222"/>
      <c r="BV214" s="222"/>
      <c r="BW214" s="222"/>
      <c r="BX214" s="222"/>
      <c r="BY214" s="222"/>
      <c r="BZ214" s="222"/>
    </row>
    <row r="215" spans="1:78" s="224" customFormat="1" ht="132">
      <c r="A215" s="232"/>
      <c r="B215" s="232"/>
      <c r="C215" s="232"/>
      <c r="D215" s="232"/>
      <c r="E215" s="232"/>
      <c r="F215" s="232"/>
      <c r="G215" s="233"/>
      <c r="H215" s="252"/>
      <c r="I215" s="376"/>
      <c r="J215" s="391"/>
      <c r="K215" s="391"/>
      <c r="L215" s="391"/>
      <c r="M215" s="391"/>
      <c r="N215" s="376"/>
      <c r="O215" s="255"/>
      <c r="P215" s="378"/>
      <c r="Q215" s="257"/>
      <c r="R215" s="257"/>
      <c r="S215" s="257"/>
      <c r="T215" s="257"/>
      <c r="U215" s="257"/>
      <c r="V215" s="257"/>
      <c r="W215" s="421" t="s">
        <v>606</v>
      </c>
      <c r="X215" s="422" t="s">
        <v>607</v>
      </c>
      <c r="Y215" s="422" t="s">
        <v>608</v>
      </c>
      <c r="Z215" s="430" t="s">
        <v>609</v>
      </c>
      <c r="AA215" s="429"/>
      <c r="AB215" s="266"/>
      <c r="AC215" s="263"/>
      <c r="AD215" s="263"/>
      <c r="AE215" s="263"/>
      <c r="AF215" s="263"/>
      <c r="AG215" s="263"/>
      <c r="AH215" s="263"/>
      <c r="AI215" s="263"/>
      <c r="AJ215" s="263"/>
      <c r="AK215" s="263"/>
      <c r="AL215" s="263"/>
      <c r="AM215" s="263"/>
      <c r="AN215" s="263"/>
      <c r="AO215" s="263"/>
      <c r="AP215" s="263"/>
      <c r="AQ215" s="264"/>
      <c r="AR215" s="265"/>
      <c r="AS215" s="249">
        <f t="shared" si="51"/>
        <v>0</v>
      </c>
      <c r="AT215" s="249">
        <f t="shared" si="51"/>
        <v>0</v>
      </c>
      <c r="AU215" s="249">
        <f t="shared" si="52"/>
        <v>0</v>
      </c>
      <c r="AV215" s="250"/>
      <c r="AW215" s="249"/>
      <c r="AX215" s="249"/>
      <c r="AY215" s="249"/>
      <c r="AZ215" s="251"/>
      <c r="BA215" s="251"/>
      <c r="BB215" s="251"/>
      <c r="BC215" s="251"/>
      <c r="BD215" s="251"/>
      <c r="BE215" s="251"/>
      <c r="BI215" s="222"/>
      <c r="BJ215" s="222"/>
      <c r="BK215" s="222"/>
      <c r="BL215" s="222"/>
      <c r="BM215" s="222"/>
      <c r="BN215" s="222"/>
      <c r="BO215" s="222"/>
      <c r="BP215" s="222"/>
      <c r="BQ215" s="222"/>
      <c r="BR215" s="222"/>
      <c r="BS215" s="222"/>
      <c r="BT215" s="222"/>
      <c r="BU215" s="222"/>
      <c r="BV215" s="222"/>
      <c r="BW215" s="222"/>
      <c r="BX215" s="222"/>
      <c r="BY215" s="222"/>
      <c r="BZ215" s="222"/>
    </row>
    <row r="216" spans="1:78" s="224" customFormat="1" ht="409.5">
      <c r="A216" s="232"/>
      <c r="B216" s="232"/>
      <c r="C216" s="232"/>
      <c r="D216" s="232"/>
      <c r="E216" s="232"/>
      <c r="F216" s="232"/>
      <c r="G216" s="233"/>
      <c r="H216" s="252"/>
      <c r="I216" s="376"/>
      <c r="J216" s="391"/>
      <c r="K216" s="391"/>
      <c r="L216" s="391"/>
      <c r="M216" s="391"/>
      <c r="N216" s="376"/>
      <c r="O216" s="255"/>
      <c r="P216" s="378"/>
      <c r="Q216" s="257"/>
      <c r="R216" s="257"/>
      <c r="S216" s="257"/>
      <c r="T216" s="257"/>
      <c r="U216" s="257"/>
      <c r="V216" s="257"/>
      <c r="W216" s="421" t="s">
        <v>610</v>
      </c>
      <c r="X216" s="422" t="s">
        <v>611</v>
      </c>
      <c r="Y216" s="422" t="s">
        <v>230</v>
      </c>
      <c r="Z216" s="422" t="s">
        <v>612</v>
      </c>
      <c r="AA216" s="425"/>
      <c r="AB216" s="266"/>
      <c r="AC216" s="263"/>
      <c r="AD216" s="263"/>
      <c r="AE216" s="263"/>
      <c r="AF216" s="263"/>
      <c r="AG216" s="263"/>
      <c r="AH216" s="263"/>
      <c r="AI216" s="263"/>
      <c r="AJ216" s="263"/>
      <c r="AK216" s="263"/>
      <c r="AL216" s="263"/>
      <c r="AM216" s="263"/>
      <c r="AN216" s="263"/>
      <c r="AO216" s="263"/>
      <c r="AP216" s="263"/>
      <c r="AQ216" s="264"/>
      <c r="AR216" s="265"/>
      <c r="AS216" s="249">
        <f t="shared" si="51"/>
        <v>0</v>
      </c>
      <c r="AT216" s="249">
        <f t="shared" si="51"/>
        <v>0</v>
      </c>
      <c r="AU216" s="249">
        <f t="shared" si="52"/>
        <v>0</v>
      </c>
      <c r="AV216" s="250"/>
      <c r="AW216" s="249"/>
      <c r="AX216" s="249"/>
      <c r="AY216" s="249"/>
      <c r="AZ216" s="251"/>
      <c r="BA216" s="251"/>
      <c r="BB216" s="251"/>
      <c r="BC216" s="251"/>
      <c r="BD216" s="251"/>
      <c r="BE216" s="251"/>
      <c r="BI216" s="222"/>
      <c r="BJ216" s="222"/>
      <c r="BK216" s="222"/>
      <c r="BL216" s="222"/>
      <c r="BM216" s="222"/>
      <c r="BN216" s="222"/>
      <c r="BO216" s="222"/>
      <c r="BP216" s="222"/>
      <c r="BQ216" s="222"/>
      <c r="BR216" s="222"/>
      <c r="BS216" s="222"/>
      <c r="BT216" s="222"/>
      <c r="BU216" s="222"/>
      <c r="BV216" s="222"/>
      <c r="BW216" s="222"/>
      <c r="BX216" s="222"/>
      <c r="BY216" s="222"/>
      <c r="BZ216" s="222"/>
    </row>
    <row r="217" spans="1:78" s="224" customFormat="1" ht="288">
      <c r="A217" s="232"/>
      <c r="B217" s="232"/>
      <c r="C217" s="232"/>
      <c r="D217" s="232"/>
      <c r="E217" s="232"/>
      <c r="F217" s="232"/>
      <c r="G217" s="233"/>
      <c r="H217" s="252"/>
      <c r="I217" s="376"/>
      <c r="J217" s="391"/>
      <c r="K217" s="391"/>
      <c r="L217" s="391"/>
      <c r="M217" s="391"/>
      <c r="N217" s="376"/>
      <c r="O217" s="255"/>
      <c r="P217" s="378"/>
      <c r="Q217" s="257"/>
      <c r="R217" s="257"/>
      <c r="S217" s="257"/>
      <c r="T217" s="257"/>
      <c r="U217" s="257"/>
      <c r="V217" s="257"/>
      <c r="W217" s="421" t="s">
        <v>613</v>
      </c>
      <c r="X217" s="422" t="s">
        <v>614</v>
      </c>
      <c r="Y217" s="422" t="s">
        <v>230</v>
      </c>
      <c r="Z217" s="422" t="s">
        <v>615</v>
      </c>
      <c r="AA217" s="421" t="s">
        <v>616</v>
      </c>
      <c r="AB217" s="266"/>
      <c r="AC217" s="263"/>
      <c r="AD217" s="263"/>
      <c r="AE217" s="263"/>
      <c r="AF217" s="263"/>
      <c r="AG217" s="263"/>
      <c r="AH217" s="263"/>
      <c r="AI217" s="263"/>
      <c r="AJ217" s="263"/>
      <c r="AK217" s="263"/>
      <c r="AL217" s="263"/>
      <c r="AM217" s="263"/>
      <c r="AN217" s="263"/>
      <c r="AO217" s="263"/>
      <c r="AP217" s="263"/>
      <c r="AQ217" s="264"/>
      <c r="AR217" s="265"/>
      <c r="AS217" s="249">
        <f t="shared" si="51"/>
        <v>0</v>
      </c>
      <c r="AT217" s="249">
        <f t="shared" si="51"/>
        <v>0</v>
      </c>
      <c r="AU217" s="249">
        <f t="shared" si="52"/>
        <v>0</v>
      </c>
      <c r="AV217" s="250"/>
      <c r="AW217" s="249"/>
      <c r="AX217" s="249"/>
      <c r="AY217" s="249"/>
      <c r="AZ217" s="251"/>
      <c r="BA217" s="251"/>
      <c r="BB217" s="251"/>
      <c r="BC217" s="251"/>
      <c r="BD217" s="251"/>
      <c r="BE217" s="251"/>
      <c r="BI217" s="222"/>
      <c r="BJ217" s="222"/>
      <c r="BK217" s="222"/>
      <c r="BL217" s="222"/>
      <c r="BM217" s="222"/>
      <c r="BN217" s="222"/>
      <c r="BO217" s="222"/>
      <c r="BP217" s="222"/>
      <c r="BQ217" s="222"/>
      <c r="BR217" s="222"/>
      <c r="BS217" s="222"/>
      <c r="BT217" s="222"/>
      <c r="BU217" s="222"/>
      <c r="BV217" s="222"/>
      <c r="BW217" s="222"/>
      <c r="BX217" s="222"/>
      <c r="BY217" s="222"/>
      <c r="BZ217" s="222"/>
    </row>
    <row r="218" spans="1:78" s="224" customFormat="1" ht="105.75" customHeight="1">
      <c r="A218" s="232"/>
      <c r="B218" s="232"/>
      <c r="C218" s="232"/>
      <c r="D218" s="232"/>
      <c r="E218" s="232"/>
      <c r="F218" s="232"/>
      <c r="G218" s="233"/>
      <c r="H218" s="252"/>
      <c r="I218" s="376"/>
      <c r="J218" s="391"/>
      <c r="K218" s="391"/>
      <c r="L218" s="391"/>
      <c r="M218" s="391"/>
      <c r="N218" s="376"/>
      <c r="O218" s="255"/>
      <c r="P218" s="378"/>
      <c r="Q218" s="257"/>
      <c r="R218" s="257"/>
      <c r="S218" s="257"/>
      <c r="T218" s="257"/>
      <c r="U218" s="257"/>
      <c r="V218" s="257"/>
      <c r="W218" s="421" t="s">
        <v>617</v>
      </c>
      <c r="X218" s="422" t="s">
        <v>618</v>
      </c>
      <c r="Y218" s="422" t="s">
        <v>230</v>
      </c>
      <c r="Z218" s="422" t="s">
        <v>619</v>
      </c>
      <c r="AA218" s="422"/>
      <c r="AB218" s="266"/>
      <c r="AC218" s="263"/>
      <c r="AD218" s="263"/>
      <c r="AE218" s="263"/>
      <c r="AF218" s="263"/>
      <c r="AG218" s="263"/>
      <c r="AH218" s="263"/>
      <c r="AI218" s="263"/>
      <c r="AJ218" s="263"/>
      <c r="AK218" s="263"/>
      <c r="AL218" s="263"/>
      <c r="AM218" s="263"/>
      <c r="AN218" s="263"/>
      <c r="AO218" s="263"/>
      <c r="AP218" s="263"/>
      <c r="AQ218" s="264"/>
      <c r="AR218" s="265"/>
      <c r="AS218" s="249">
        <f t="shared" si="51"/>
        <v>0</v>
      </c>
      <c r="AT218" s="249">
        <f t="shared" si="51"/>
        <v>0</v>
      </c>
      <c r="AU218" s="249">
        <f t="shared" si="52"/>
        <v>0</v>
      </c>
      <c r="AV218" s="250"/>
      <c r="AW218" s="249"/>
      <c r="AX218" s="249"/>
      <c r="AY218" s="249"/>
      <c r="AZ218" s="251"/>
      <c r="BA218" s="251"/>
      <c r="BB218" s="251"/>
      <c r="BC218" s="251"/>
      <c r="BD218" s="251"/>
      <c r="BE218" s="251"/>
      <c r="BI218" s="222"/>
      <c r="BJ218" s="222"/>
      <c r="BK218" s="222"/>
      <c r="BL218" s="222"/>
      <c r="BM218" s="222"/>
      <c r="BN218" s="222"/>
      <c r="BO218" s="222"/>
      <c r="BP218" s="222"/>
      <c r="BQ218" s="222"/>
      <c r="BR218" s="222"/>
      <c r="BS218" s="222"/>
      <c r="BT218" s="222"/>
      <c r="BU218" s="222"/>
      <c r="BV218" s="222"/>
      <c r="BW218" s="222"/>
      <c r="BX218" s="222"/>
      <c r="BY218" s="222"/>
      <c r="BZ218" s="222"/>
    </row>
    <row r="219" spans="1:78" s="224" customFormat="1" ht="198" customHeight="1">
      <c r="A219" s="232"/>
      <c r="B219" s="232"/>
      <c r="C219" s="232"/>
      <c r="D219" s="232"/>
      <c r="E219" s="232"/>
      <c r="F219" s="232"/>
      <c r="G219" s="233"/>
      <c r="H219" s="252"/>
      <c r="I219" s="376"/>
      <c r="J219" s="391"/>
      <c r="K219" s="391"/>
      <c r="L219" s="391"/>
      <c r="M219" s="391"/>
      <c r="N219" s="376"/>
      <c r="O219" s="255"/>
      <c r="P219" s="378"/>
      <c r="Q219" s="257"/>
      <c r="R219" s="257"/>
      <c r="S219" s="257"/>
      <c r="T219" s="257"/>
      <c r="U219" s="257"/>
      <c r="V219" s="257"/>
      <c r="W219" s="421" t="s">
        <v>620</v>
      </c>
      <c r="X219" s="422" t="s">
        <v>357</v>
      </c>
      <c r="Y219" s="422" t="s">
        <v>230</v>
      </c>
      <c r="Z219" s="422" t="s">
        <v>621</v>
      </c>
      <c r="AA219" s="425"/>
      <c r="AB219" s="266"/>
      <c r="AC219" s="263"/>
      <c r="AD219" s="263"/>
      <c r="AE219" s="263"/>
      <c r="AF219" s="263"/>
      <c r="AG219" s="263"/>
      <c r="AH219" s="263"/>
      <c r="AI219" s="263"/>
      <c r="AJ219" s="263"/>
      <c r="AK219" s="263"/>
      <c r="AL219" s="263"/>
      <c r="AM219" s="263"/>
      <c r="AN219" s="263"/>
      <c r="AO219" s="263"/>
      <c r="AP219" s="263"/>
      <c r="AQ219" s="264"/>
      <c r="AR219" s="265"/>
      <c r="AS219" s="249">
        <f t="shared" si="51"/>
        <v>0</v>
      </c>
      <c r="AT219" s="249">
        <f t="shared" si="51"/>
        <v>0</v>
      </c>
      <c r="AU219" s="249">
        <f t="shared" si="52"/>
        <v>0</v>
      </c>
      <c r="AV219" s="250"/>
      <c r="AW219" s="249"/>
      <c r="AX219" s="249"/>
      <c r="AY219" s="249"/>
      <c r="AZ219" s="251"/>
      <c r="BA219" s="251"/>
      <c r="BB219" s="251"/>
      <c r="BC219" s="251"/>
      <c r="BD219" s="251"/>
      <c r="BE219" s="251"/>
      <c r="BI219" s="222"/>
      <c r="BJ219" s="222"/>
      <c r="BK219" s="222"/>
      <c r="BL219" s="222"/>
      <c r="BM219" s="222"/>
      <c r="BN219" s="222"/>
      <c r="BO219" s="222"/>
      <c r="BP219" s="222"/>
      <c r="BQ219" s="222"/>
      <c r="BR219" s="222"/>
      <c r="BS219" s="222"/>
      <c r="BT219" s="222"/>
      <c r="BU219" s="222"/>
      <c r="BV219" s="222"/>
      <c r="BW219" s="222"/>
      <c r="BX219" s="222"/>
      <c r="BY219" s="222"/>
      <c r="BZ219" s="222"/>
    </row>
    <row r="220" spans="1:78" s="224" customFormat="1" ht="248.25" customHeight="1">
      <c r="A220" s="232"/>
      <c r="B220" s="232"/>
      <c r="C220" s="232"/>
      <c r="D220" s="232"/>
      <c r="E220" s="232"/>
      <c r="F220" s="232"/>
      <c r="G220" s="233"/>
      <c r="H220" s="252"/>
      <c r="I220" s="376"/>
      <c r="J220" s="391"/>
      <c r="K220" s="391"/>
      <c r="L220" s="391"/>
      <c r="M220" s="391"/>
      <c r="N220" s="376"/>
      <c r="O220" s="255"/>
      <c r="P220" s="378"/>
      <c r="Q220" s="257"/>
      <c r="R220" s="257"/>
      <c r="S220" s="257"/>
      <c r="T220" s="257"/>
      <c r="U220" s="257"/>
      <c r="V220" s="257"/>
      <c r="W220" s="421" t="s">
        <v>622</v>
      </c>
      <c r="X220" s="422" t="s">
        <v>623</v>
      </c>
      <c r="Y220" s="422" t="s">
        <v>230</v>
      </c>
      <c r="Z220" s="421" t="s">
        <v>624</v>
      </c>
      <c r="AA220" s="422"/>
      <c r="AB220" s="266"/>
      <c r="AC220" s="263"/>
      <c r="AD220" s="263"/>
      <c r="AE220" s="263"/>
      <c r="AF220" s="263"/>
      <c r="AG220" s="263"/>
      <c r="AH220" s="263"/>
      <c r="AI220" s="263"/>
      <c r="AJ220" s="263"/>
      <c r="AK220" s="263"/>
      <c r="AL220" s="263"/>
      <c r="AM220" s="263"/>
      <c r="AN220" s="263"/>
      <c r="AO220" s="263"/>
      <c r="AP220" s="263"/>
      <c r="AQ220" s="264"/>
      <c r="AR220" s="265"/>
      <c r="AS220" s="249">
        <f t="shared" si="51"/>
        <v>0</v>
      </c>
      <c r="AT220" s="249">
        <f t="shared" si="51"/>
        <v>0</v>
      </c>
      <c r="AU220" s="249">
        <f t="shared" si="52"/>
        <v>0</v>
      </c>
      <c r="AV220" s="250"/>
      <c r="AW220" s="249"/>
      <c r="AX220" s="249"/>
      <c r="AY220" s="249"/>
      <c r="AZ220" s="251"/>
      <c r="BA220" s="251"/>
      <c r="BB220" s="251"/>
      <c r="BC220" s="251"/>
      <c r="BD220" s="251"/>
      <c r="BE220" s="251"/>
      <c r="BI220" s="222"/>
      <c r="BJ220" s="222"/>
      <c r="BK220" s="222"/>
      <c r="BL220" s="222"/>
      <c r="BM220" s="222"/>
      <c r="BN220" s="222"/>
      <c r="BO220" s="222"/>
      <c r="BP220" s="222"/>
      <c r="BQ220" s="222"/>
      <c r="BR220" s="222"/>
      <c r="BS220" s="222"/>
      <c r="BT220" s="222"/>
      <c r="BU220" s="222"/>
      <c r="BV220" s="222"/>
      <c r="BW220" s="222"/>
      <c r="BX220" s="222"/>
      <c r="BY220" s="222"/>
      <c r="BZ220" s="222"/>
    </row>
    <row r="221" spans="1:78" s="224" customFormat="1" ht="236.25" customHeight="1">
      <c r="A221" s="232"/>
      <c r="B221" s="232"/>
      <c r="C221" s="232"/>
      <c r="D221" s="232"/>
      <c r="E221" s="232"/>
      <c r="F221" s="232"/>
      <c r="G221" s="233"/>
      <c r="H221" s="252"/>
      <c r="I221" s="376"/>
      <c r="J221" s="391"/>
      <c r="K221" s="391"/>
      <c r="L221" s="391"/>
      <c r="M221" s="391"/>
      <c r="N221" s="376"/>
      <c r="O221" s="255"/>
      <c r="P221" s="378"/>
      <c r="Q221" s="257"/>
      <c r="R221" s="257"/>
      <c r="S221" s="257"/>
      <c r="T221" s="257"/>
      <c r="U221" s="257"/>
      <c r="V221" s="257"/>
      <c r="W221" s="421" t="s">
        <v>625</v>
      </c>
      <c r="X221" s="422" t="s">
        <v>626</v>
      </c>
      <c r="Y221" s="422" t="s">
        <v>627</v>
      </c>
      <c r="Z221" s="422" t="s">
        <v>628</v>
      </c>
      <c r="AA221" s="422"/>
      <c r="AB221" s="266"/>
      <c r="AC221" s="263"/>
      <c r="AD221" s="263"/>
      <c r="AE221" s="263"/>
      <c r="AF221" s="263"/>
      <c r="AG221" s="263"/>
      <c r="AH221" s="263"/>
      <c r="AI221" s="263"/>
      <c r="AJ221" s="263"/>
      <c r="AK221" s="263"/>
      <c r="AL221" s="263"/>
      <c r="AM221" s="263"/>
      <c r="AN221" s="263"/>
      <c r="AO221" s="263"/>
      <c r="AP221" s="263"/>
      <c r="AQ221" s="264"/>
      <c r="AR221" s="265"/>
      <c r="AS221" s="249">
        <f t="shared" si="51"/>
        <v>0</v>
      </c>
      <c r="AT221" s="249">
        <f t="shared" si="51"/>
        <v>0</v>
      </c>
      <c r="AU221" s="249">
        <f t="shared" si="52"/>
        <v>0</v>
      </c>
      <c r="AV221" s="250"/>
      <c r="AW221" s="249"/>
      <c r="AX221" s="249"/>
      <c r="AY221" s="249"/>
      <c r="AZ221" s="251"/>
      <c r="BA221" s="251"/>
      <c r="BB221" s="251"/>
      <c r="BC221" s="251"/>
      <c r="BD221" s="251"/>
      <c r="BE221" s="251"/>
      <c r="BI221" s="222"/>
      <c r="BJ221" s="222"/>
      <c r="BK221" s="222"/>
      <c r="BL221" s="222"/>
      <c r="BM221" s="222"/>
      <c r="BN221" s="222"/>
      <c r="BO221" s="222"/>
      <c r="BP221" s="222"/>
      <c r="BQ221" s="222"/>
      <c r="BR221" s="222"/>
      <c r="BS221" s="222"/>
      <c r="BT221" s="222"/>
      <c r="BU221" s="222"/>
      <c r="BV221" s="222"/>
      <c r="BW221" s="222"/>
      <c r="BX221" s="222"/>
      <c r="BY221" s="222"/>
      <c r="BZ221" s="222"/>
    </row>
    <row r="222" spans="1:78" s="224" customFormat="1" ht="105.75" customHeight="1">
      <c r="A222" s="232"/>
      <c r="B222" s="232"/>
      <c r="C222" s="232"/>
      <c r="D222" s="232"/>
      <c r="E222" s="232"/>
      <c r="F222" s="232"/>
      <c r="G222" s="233"/>
      <c r="H222" s="252"/>
      <c r="I222" s="376"/>
      <c r="J222" s="391"/>
      <c r="K222" s="391"/>
      <c r="L222" s="391"/>
      <c r="M222" s="391"/>
      <c r="N222" s="376"/>
      <c r="O222" s="255"/>
      <c r="P222" s="378"/>
      <c r="Q222" s="257"/>
      <c r="R222" s="257"/>
      <c r="S222" s="257"/>
      <c r="T222" s="257"/>
      <c r="U222" s="257"/>
      <c r="V222" s="257"/>
      <c r="W222" s="421" t="s">
        <v>629</v>
      </c>
      <c r="X222" s="421" t="s">
        <v>630</v>
      </c>
      <c r="Y222" s="421" t="s">
        <v>631</v>
      </c>
      <c r="Z222" s="421" t="s">
        <v>632</v>
      </c>
      <c r="AA222" s="421"/>
      <c r="AB222" s="266"/>
      <c r="AC222" s="263"/>
      <c r="AD222" s="263"/>
      <c r="AE222" s="263"/>
      <c r="AF222" s="263"/>
      <c r="AG222" s="263"/>
      <c r="AH222" s="263"/>
      <c r="AI222" s="263"/>
      <c r="AJ222" s="263"/>
      <c r="AK222" s="263"/>
      <c r="AL222" s="263"/>
      <c r="AM222" s="263"/>
      <c r="AN222" s="263"/>
      <c r="AO222" s="263"/>
      <c r="AP222" s="263"/>
      <c r="AQ222" s="264"/>
      <c r="AR222" s="265"/>
      <c r="AS222" s="249">
        <f t="shared" si="51"/>
        <v>0</v>
      </c>
      <c r="AT222" s="249">
        <f t="shared" si="51"/>
        <v>0</v>
      </c>
      <c r="AU222" s="249">
        <f t="shared" si="52"/>
        <v>0</v>
      </c>
      <c r="AV222" s="250"/>
      <c r="AW222" s="249"/>
      <c r="AX222" s="249"/>
      <c r="AY222" s="249"/>
      <c r="AZ222" s="251"/>
      <c r="BA222" s="251"/>
      <c r="BB222" s="251"/>
      <c r="BC222" s="251"/>
      <c r="BD222" s="251"/>
      <c r="BE222" s="251"/>
      <c r="BI222" s="222"/>
      <c r="BJ222" s="222"/>
      <c r="BK222" s="222"/>
      <c r="BL222" s="222"/>
      <c r="BM222" s="222"/>
      <c r="BN222" s="222"/>
      <c r="BO222" s="222"/>
      <c r="BP222" s="222"/>
      <c r="BQ222" s="222"/>
      <c r="BR222" s="222"/>
      <c r="BS222" s="222"/>
      <c r="BT222" s="222"/>
      <c r="BU222" s="222"/>
      <c r="BV222" s="222"/>
      <c r="BW222" s="222"/>
      <c r="BX222" s="222"/>
      <c r="BY222" s="222"/>
      <c r="BZ222" s="222"/>
    </row>
    <row r="223" spans="1:78" s="224" customFormat="1" ht="105.75" customHeight="1">
      <c r="A223" s="232"/>
      <c r="B223" s="232"/>
      <c r="C223" s="232"/>
      <c r="D223" s="232"/>
      <c r="E223" s="232"/>
      <c r="F223" s="232"/>
      <c r="G223" s="233"/>
      <c r="H223" s="252"/>
      <c r="I223" s="376"/>
      <c r="J223" s="391"/>
      <c r="K223" s="391"/>
      <c r="L223" s="391"/>
      <c r="M223" s="391"/>
      <c r="N223" s="376"/>
      <c r="O223" s="255"/>
      <c r="P223" s="378"/>
      <c r="Q223" s="257"/>
      <c r="R223" s="257"/>
      <c r="S223" s="257"/>
      <c r="T223" s="257"/>
      <c r="U223" s="257"/>
      <c r="V223" s="257"/>
      <c r="W223" s="421" t="s">
        <v>633</v>
      </c>
      <c r="X223" s="421" t="s">
        <v>634</v>
      </c>
      <c r="Y223" s="421" t="s">
        <v>635</v>
      </c>
      <c r="Z223" s="421" t="s">
        <v>237</v>
      </c>
      <c r="AA223" s="421"/>
      <c r="AB223" s="266"/>
      <c r="AC223" s="263"/>
      <c r="AD223" s="263"/>
      <c r="AE223" s="263"/>
      <c r="AF223" s="263"/>
      <c r="AG223" s="263"/>
      <c r="AH223" s="263"/>
      <c r="AI223" s="263"/>
      <c r="AJ223" s="263"/>
      <c r="AK223" s="263"/>
      <c r="AL223" s="263"/>
      <c r="AM223" s="263"/>
      <c r="AN223" s="263"/>
      <c r="AO223" s="263"/>
      <c r="AP223" s="263"/>
      <c r="AQ223" s="264"/>
      <c r="AR223" s="265"/>
      <c r="AS223" s="249">
        <f t="shared" si="51"/>
        <v>0</v>
      </c>
      <c r="AT223" s="249">
        <f t="shared" si="51"/>
        <v>0</v>
      </c>
      <c r="AU223" s="249">
        <f t="shared" si="52"/>
        <v>0</v>
      </c>
      <c r="AV223" s="250"/>
      <c r="AW223" s="249"/>
      <c r="AX223" s="249"/>
      <c r="AY223" s="249"/>
      <c r="AZ223" s="251"/>
      <c r="BA223" s="251"/>
      <c r="BB223" s="251"/>
      <c r="BC223" s="251"/>
      <c r="BD223" s="251"/>
      <c r="BE223" s="251"/>
      <c r="BI223" s="222"/>
      <c r="BJ223" s="222"/>
      <c r="BK223" s="222"/>
      <c r="BL223" s="222"/>
      <c r="BM223" s="222"/>
      <c r="BN223" s="222"/>
      <c r="BO223" s="222"/>
      <c r="BP223" s="222"/>
      <c r="BQ223" s="222"/>
      <c r="BR223" s="222"/>
      <c r="BS223" s="222"/>
      <c r="BT223" s="222"/>
      <c r="BU223" s="222"/>
      <c r="BV223" s="222"/>
      <c r="BW223" s="222"/>
      <c r="BX223" s="222"/>
      <c r="BY223" s="222"/>
      <c r="BZ223" s="222"/>
    </row>
    <row r="224" spans="1:78" s="224" customFormat="1" ht="105.75" customHeight="1">
      <c r="A224" s="232"/>
      <c r="B224" s="232"/>
      <c r="C224" s="232"/>
      <c r="D224" s="232"/>
      <c r="E224" s="232"/>
      <c r="F224" s="232"/>
      <c r="G224" s="233"/>
      <c r="H224" s="252"/>
      <c r="I224" s="376"/>
      <c r="J224" s="391"/>
      <c r="K224" s="391"/>
      <c r="L224" s="391"/>
      <c r="M224" s="391"/>
      <c r="N224" s="376"/>
      <c r="O224" s="255"/>
      <c r="P224" s="378"/>
      <c r="Q224" s="257"/>
      <c r="R224" s="257"/>
      <c r="S224" s="257"/>
      <c r="T224" s="257"/>
      <c r="U224" s="257"/>
      <c r="V224" s="257"/>
      <c r="W224" s="421" t="s">
        <v>636</v>
      </c>
      <c r="X224" s="421" t="s">
        <v>637</v>
      </c>
      <c r="Y224" s="421" t="s">
        <v>638</v>
      </c>
      <c r="Z224" s="421" t="s">
        <v>237</v>
      </c>
      <c r="AA224" s="421"/>
      <c r="AB224" s="266"/>
      <c r="AC224" s="263"/>
      <c r="AD224" s="263"/>
      <c r="AE224" s="263"/>
      <c r="AF224" s="263"/>
      <c r="AG224" s="263"/>
      <c r="AH224" s="263"/>
      <c r="AI224" s="263"/>
      <c r="AJ224" s="263"/>
      <c r="AK224" s="263"/>
      <c r="AL224" s="263"/>
      <c r="AM224" s="263"/>
      <c r="AN224" s="263"/>
      <c r="AO224" s="263"/>
      <c r="AP224" s="263"/>
      <c r="AQ224" s="264"/>
      <c r="AR224" s="265"/>
      <c r="AS224" s="249">
        <f t="shared" si="51"/>
        <v>0</v>
      </c>
      <c r="AT224" s="249">
        <f t="shared" si="51"/>
        <v>0</v>
      </c>
      <c r="AU224" s="249">
        <f t="shared" si="52"/>
        <v>0</v>
      </c>
      <c r="AV224" s="250"/>
      <c r="AW224" s="249"/>
      <c r="AX224" s="249"/>
      <c r="AY224" s="249"/>
      <c r="AZ224" s="251"/>
      <c r="BA224" s="251"/>
      <c r="BB224" s="251"/>
      <c r="BC224" s="251"/>
      <c r="BD224" s="251"/>
      <c r="BE224" s="251"/>
      <c r="BI224" s="222"/>
      <c r="BJ224" s="222"/>
      <c r="BK224" s="222"/>
      <c r="BL224" s="222"/>
      <c r="BM224" s="222"/>
      <c r="BN224" s="222"/>
      <c r="BO224" s="222"/>
      <c r="BP224" s="222"/>
      <c r="BQ224" s="222"/>
      <c r="BR224" s="222"/>
      <c r="BS224" s="222"/>
      <c r="BT224" s="222"/>
      <c r="BU224" s="222"/>
      <c r="BV224" s="222"/>
      <c r="BW224" s="222"/>
      <c r="BX224" s="222"/>
      <c r="BY224" s="222"/>
      <c r="BZ224" s="222"/>
    </row>
    <row r="225" spans="1:78" s="224" customFormat="1" ht="105.75" customHeight="1">
      <c r="A225" s="232"/>
      <c r="B225" s="232"/>
      <c r="C225" s="232"/>
      <c r="D225" s="232"/>
      <c r="E225" s="232"/>
      <c r="F225" s="232"/>
      <c r="G225" s="233"/>
      <c r="H225" s="252"/>
      <c r="I225" s="376"/>
      <c r="J225" s="391"/>
      <c r="K225" s="391"/>
      <c r="L225" s="391"/>
      <c r="M225" s="391"/>
      <c r="N225" s="376"/>
      <c r="O225" s="255"/>
      <c r="P225" s="378"/>
      <c r="Q225" s="257"/>
      <c r="R225" s="257"/>
      <c r="S225" s="257"/>
      <c r="T225" s="257"/>
      <c r="U225" s="257"/>
      <c r="V225" s="257"/>
      <c r="W225" s="421"/>
      <c r="X225" s="425"/>
      <c r="Y225" s="425"/>
      <c r="Z225" s="425"/>
      <c r="AA225" s="425"/>
      <c r="AB225" s="266"/>
      <c r="AC225" s="263"/>
      <c r="AD225" s="263"/>
      <c r="AE225" s="263"/>
      <c r="AF225" s="263"/>
      <c r="AG225" s="263"/>
      <c r="AH225" s="263"/>
      <c r="AI225" s="263"/>
      <c r="AJ225" s="263"/>
      <c r="AK225" s="263"/>
      <c r="AL225" s="263"/>
      <c r="AM225" s="263"/>
      <c r="AN225" s="263"/>
      <c r="AO225" s="263"/>
      <c r="AP225" s="263"/>
      <c r="AQ225" s="264"/>
      <c r="AR225" s="265"/>
      <c r="AS225" s="249">
        <f t="shared" si="51"/>
        <v>0</v>
      </c>
      <c r="AT225" s="249">
        <f t="shared" si="51"/>
        <v>0</v>
      </c>
      <c r="AU225" s="249">
        <f t="shared" si="52"/>
        <v>0</v>
      </c>
      <c r="AV225" s="250"/>
      <c r="AW225" s="249"/>
      <c r="AX225" s="249"/>
      <c r="AY225" s="249"/>
      <c r="AZ225" s="251"/>
      <c r="BA225" s="251"/>
      <c r="BB225" s="251"/>
      <c r="BC225" s="251"/>
      <c r="BD225" s="251"/>
      <c r="BE225" s="251"/>
      <c r="BI225" s="222"/>
      <c r="BJ225" s="222"/>
      <c r="BK225" s="222"/>
      <c r="BL225" s="222"/>
      <c r="BM225" s="222"/>
      <c r="BN225" s="222"/>
      <c r="BO225" s="222"/>
      <c r="BP225" s="222"/>
      <c r="BQ225" s="222"/>
      <c r="BR225" s="222"/>
      <c r="BS225" s="222"/>
      <c r="BT225" s="222"/>
      <c r="BU225" s="222"/>
      <c r="BV225" s="222"/>
      <c r="BW225" s="222"/>
      <c r="BX225" s="222"/>
      <c r="BY225" s="222"/>
      <c r="BZ225" s="222"/>
    </row>
    <row r="226" spans="1:78" s="224" customFormat="1" ht="105.75" customHeight="1">
      <c r="A226" s="232"/>
      <c r="B226" s="232"/>
      <c r="C226" s="232"/>
      <c r="D226" s="232"/>
      <c r="E226" s="232"/>
      <c r="F226" s="232"/>
      <c r="G226" s="233"/>
      <c r="H226" s="252"/>
      <c r="I226" s="376"/>
      <c r="J226" s="391"/>
      <c r="K226" s="391"/>
      <c r="L226" s="391"/>
      <c r="M226" s="391"/>
      <c r="N226" s="376"/>
      <c r="O226" s="255"/>
      <c r="P226" s="378"/>
      <c r="Q226" s="257"/>
      <c r="R226" s="257"/>
      <c r="S226" s="257"/>
      <c r="T226" s="257"/>
      <c r="U226" s="257"/>
      <c r="V226" s="257"/>
      <c r="W226" s="421"/>
      <c r="X226" s="425"/>
      <c r="Y226" s="425"/>
      <c r="Z226" s="425"/>
      <c r="AA226" s="425"/>
      <c r="AB226" s="266"/>
      <c r="AC226" s="263"/>
      <c r="AD226" s="263"/>
      <c r="AE226" s="263"/>
      <c r="AF226" s="263"/>
      <c r="AG226" s="263"/>
      <c r="AH226" s="263"/>
      <c r="AI226" s="263"/>
      <c r="AJ226" s="263"/>
      <c r="AK226" s="263"/>
      <c r="AL226" s="263"/>
      <c r="AM226" s="263"/>
      <c r="AN226" s="263"/>
      <c r="AO226" s="263"/>
      <c r="AP226" s="263"/>
      <c r="AQ226" s="264"/>
      <c r="AR226" s="265"/>
      <c r="AS226" s="249">
        <f t="shared" si="51"/>
        <v>0</v>
      </c>
      <c r="AT226" s="249">
        <f t="shared" si="51"/>
        <v>0</v>
      </c>
      <c r="AU226" s="249">
        <f t="shared" si="52"/>
        <v>0</v>
      </c>
      <c r="AV226" s="250"/>
      <c r="AW226" s="249"/>
      <c r="AX226" s="249"/>
      <c r="AY226" s="249"/>
      <c r="AZ226" s="251"/>
      <c r="BA226" s="251"/>
      <c r="BB226" s="251"/>
      <c r="BC226" s="251"/>
      <c r="BD226" s="251"/>
      <c r="BE226" s="251"/>
      <c r="BI226" s="222"/>
      <c r="BJ226" s="222"/>
      <c r="BK226" s="222"/>
      <c r="BL226" s="222"/>
      <c r="BM226" s="222"/>
      <c r="BN226" s="222"/>
      <c r="BO226" s="222"/>
      <c r="BP226" s="222"/>
      <c r="BQ226" s="222"/>
      <c r="BR226" s="222"/>
      <c r="BS226" s="222"/>
      <c r="BT226" s="222"/>
      <c r="BU226" s="222"/>
      <c r="BV226" s="222"/>
      <c r="BW226" s="222"/>
      <c r="BX226" s="222"/>
      <c r="BY226" s="222"/>
      <c r="BZ226" s="222"/>
    </row>
    <row r="227" spans="1:78" s="224" customFormat="1" ht="105.75" customHeight="1">
      <c r="A227" s="232"/>
      <c r="B227" s="232"/>
      <c r="C227" s="232"/>
      <c r="D227" s="232"/>
      <c r="E227" s="232"/>
      <c r="F227" s="232"/>
      <c r="G227" s="233"/>
      <c r="H227" s="252"/>
      <c r="I227" s="376"/>
      <c r="J227" s="391"/>
      <c r="K227" s="391"/>
      <c r="L227" s="391"/>
      <c r="M227" s="391"/>
      <c r="N227" s="376"/>
      <c r="O227" s="255"/>
      <c r="P227" s="378"/>
      <c r="Q227" s="257"/>
      <c r="R227" s="257"/>
      <c r="S227" s="257"/>
      <c r="T227" s="257"/>
      <c r="U227" s="257"/>
      <c r="V227" s="257"/>
      <c r="W227" s="421"/>
      <c r="X227" s="425"/>
      <c r="Y227" s="425"/>
      <c r="Z227" s="425"/>
      <c r="AA227" s="425"/>
      <c r="AB227" s="266"/>
      <c r="AC227" s="263"/>
      <c r="AD227" s="263"/>
      <c r="AE227" s="263"/>
      <c r="AF227" s="263"/>
      <c r="AG227" s="263"/>
      <c r="AH227" s="263"/>
      <c r="AI227" s="263"/>
      <c r="AJ227" s="263"/>
      <c r="AK227" s="263"/>
      <c r="AL227" s="263"/>
      <c r="AM227" s="263"/>
      <c r="AN227" s="263"/>
      <c r="AO227" s="263"/>
      <c r="AP227" s="263"/>
      <c r="AQ227" s="264"/>
      <c r="AR227" s="265"/>
      <c r="AS227" s="249">
        <f t="shared" si="51"/>
        <v>0</v>
      </c>
      <c r="AT227" s="249">
        <f t="shared" si="51"/>
        <v>0</v>
      </c>
      <c r="AU227" s="249">
        <f t="shared" si="52"/>
        <v>0</v>
      </c>
      <c r="AV227" s="250"/>
      <c r="AW227" s="249"/>
      <c r="AX227" s="249"/>
      <c r="AY227" s="249"/>
      <c r="AZ227" s="251"/>
      <c r="BA227" s="251"/>
      <c r="BB227" s="251"/>
      <c r="BC227" s="251"/>
      <c r="BD227" s="251"/>
      <c r="BE227" s="251"/>
      <c r="BI227" s="222"/>
      <c r="BJ227" s="222"/>
      <c r="BK227" s="222"/>
      <c r="BL227" s="222"/>
      <c r="BM227" s="222"/>
      <c r="BN227" s="222"/>
      <c r="BO227" s="222"/>
      <c r="BP227" s="222"/>
      <c r="BQ227" s="222"/>
      <c r="BR227" s="222"/>
      <c r="BS227" s="222"/>
      <c r="BT227" s="222"/>
      <c r="BU227" s="222"/>
      <c r="BV227" s="222"/>
      <c r="BW227" s="222"/>
      <c r="BX227" s="222"/>
      <c r="BY227" s="222"/>
      <c r="BZ227" s="222"/>
    </row>
    <row r="228" spans="1:78" s="224" customFormat="1" ht="105.75" customHeight="1">
      <c r="A228" s="232"/>
      <c r="B228" s="232"/>
      <c r="C228" s="232"/>
      <c r="D228" s="232"/>
      <c r="E228" s="232"/>
      <c r="F228" s="232"/>
      <c r="G228" s="233"/>
      <c r="H228" s="252"/>
      <c r="I228" s="376"/>
      <c r="J228" s="391"/>
      <c r="K228" s="391"/>
      <c r="L228" s="391"/>
      <c r="M228" s="391"/>
      <c r="N228" s="376"/>
      <c r="O228" s="255"/>
      <c r="P228" s="378"/>
      <c r="Q228" s="257"/>
      <c r="R228" s="257"/>
      <c r="S228" s="257"/>
      <c r="T228" s="257"/>
      <c r="U228" s="257"/>
      <c r="V228" s="257"/>
      <c r="W228" s="421"/>
      <c r="X228" s="425"/>
      <c r="Y228" s="425"/>
      <c r="Z228" s="425"/>
      <c r="AA228" s="425"/>
      <c r="AB228" s="266"/>
      <c r="AC228" s="263"/>
      <c r="AD228" s="263"/>
      <c r="AE228" s="263"/>
      <c r="AF228" s="263"/>
      <c r="AG228" s="263"/>
      <c r="AH228" s="263"/>
      <c r="AI228" s="263"/>
      <c r="AJ228" s="263"/>
      <c r="AK228" s="263"/>
      <c r="AL228" s="263"/>
      <c r="AM228" s="263"/>
      <c r="AN228" s="263"/>
      <c r="AO228" s="263"/>
      <c r="AP228" s="263"/>
      <c r="AQ228" s="264"/>
      <c r="AR228" s="265"/>
      <c r="AS228" s="249">
        <f t="shared" si="51"/>
        <v>0</v>
      </c>
      <c r="AT228" s="249">
        <f t="shared" si="51"/>
        <v>0</v>
      </c>
      <c r="AU228" s="249">
        <f t="shared" si="52"/>
        <v>0</v>
      </c>
      <c r="AV228" s="250"/>
      <c r="AW228" s="249"/>
      <c r="AX228" s="249"/>
      <c r="AY228" s="249"/>
      <c r="AZ228" s="251"/>
      <c r="BA228" s="251"/>
      <c r="BB228" s="251"/>
      <c r="BC228" s="251"/>
      <c r="BD228" s="251"/>
      <c r="BE228" s="251"/>
      <c r="BI228" s="222"/>
      <c r="BJ228" s="222"/>
      <c r="BK228" s="222"/>
      <c r="BL228" s="222"/>
      <c r="BM228" s="222"/>
      <c r="BN228" s="222"/>
      <c r="BO228" s="222"/>
      <c r="BP228" s="222"/>
      <c r="BQ228" s="222"/>
      <c r="BR228" s="222"/>
      <c r="BS228" s="222"/>
      <c r="BT228" s="222"/>
      <c r="BU228" s="222"/>
      <c r="BV228" s="222"/>
      <c r="BW228" s="222"/>
      <c r="BX228" s="222"/>
      <c r="BY228" s="222"/>
      <c r="BZ228" s="222"/>
    </row>
    <row r="229" spans="1:78" s="224" customFormat="1" ht="105.75" customHeight="1">
      <c r="A229" s="232"/>
      <c r="B229" s="232"/>
      <c r="C229" s="232"/>
      <c r="D229" s="232"/>
      <c r="E229" s="232"/>
      <c r="F229" s="232"/>
      <c r="G229" s="233"/>
      <c r="H229" s="252"/>
      <c r="I229" s="376"/>
      <c r="J229" s="391"/>
      <c r="K229" s="391"/>
      <c r="L229" s="391"/>
      <c r="M229" s="391"/>
      <c r="N229" s="376"/>
      <c r="O229" s="255"/>
      <c r="P229" s="378"/>
      <c r="Q229" s="257"/>
      <c r="R229" s="257"/>
      <c r="S229" s="257"/>
      <c r="T229" s="257"/>
      <c r="U229" s="257"/>
      <c r="V229" s="257"/>
      <c r="W229" s="421"/>
      <c r="X229" s="425"/>
      <c r="Y229" s="425"/>
      <c r="Z229" s="425"/>
      <c r="AA229" s="425"/>
      <c r="AB229" s="266"/>
      <c r="AC229" s="263"/>
      <c r="AD229" s="263"/>
      <c r="AE229" s="263"/>
      <c r="AF229" s="263"/>
      <c r="AG229" s="263"/>
      <c r="AH229" s="263"/>
      <c r="AI229" s="263"/>
      <c r="AJ229" s="263"/>
      <c r="AK229" s="263"/>
      <c r="AL229" s="263"/>
      <c r="AM229" s="263"/>
      <c r="AN229" s="263"/>
      <c r="AO229" s="263"/>
      <c r="AP229" s="263"/>
      <c r="AQ229" s="264"/>
      <c r="AR229" s="265"/>
      <c r="AS229" s="249">
        <f t="shared" si="51"/>
        <v>0</v>
      </c>
      <c r="AT229" s="249">
        <f t="shared" si="51"/>
        <v>0</v>
      </c>
      <c r="AU229" s="249">
        <f t="shared" si="52"/>
        <v>0</v>
      </c>
      <c r="AV229" s="250"/>
      <c r="AW229" s="249"/>
      <c r="AX229" s="249"/>
      <c r="AY229" s="249"/>
      <c r="AZ229" s="251"/>
      <c r="BA229" s="251"/>
      <c r="BB229" s="251"/>
      <c r="BC229" s="251"/>
      <c r="BD229" s="251"/>
      <c r="BE229" s="251"/>
      <c r="BI229" s="222"/>
      <c r="BJ229" s="222"/>
      <c r="BK229" s="222"/>
      <c r="BL229" s="222"/>
      <c r="BM229" s="222"/>
      <c r="BN229" s="222"/>
      <c r="BO229" s="222"/>
      <c r="BP229" s="222"/>
      <c r="BQ229" s="222"/>
      <c r="BR229" s="222"/>
      <c r="BS229" s="222"/>
      <c r="BT229" s="222"/>
      <c r="BU229" s="222"/>
      <c r="BV229" s="222"/>
      <c r="BW229" s="222"/>
      <c r="BX229" s="222"/>
      <c r="BY229" s="222"/>
      <c r="BZ229" s="222"/>
    </row>
    <row r="230" spans="1:78" s="224" customFormat="1" ht="105.75" customHeight="1">
      <c r="A230" s="232"/>
      <c r="B230" s="232"/>
      <c r="C230" s="232"/>
      <c r="D230" s="232"/>
      <c r="E230" s="232"/>
      <c r="F230" s="232"/>
      <c r="G230" s="233"/>
      <c r="H230" s="252"/>
      <c r="I230" s="376"/>
      <c r="J230" s="391"/>
      <c r="K230" s="391"/>
      <c r="L230" s="391"/>
      <c r="M230" s="391"/>
      <c r="N230" s="376"/>
      <c r="O230" s="255"/>
      <c r="P230" s="378"/>
      <c r="Q230" s="257"/>
      <c r="R230" s="257"/>
      <c r="S230" s="257"/>
      <c r="T230" s="257"/>
      <c r="U230" s="257"/>
      <c r="V230" s="257"/>
      <c r="W230" s="421"/>
      <c r="X230" s="425"/>
      <c r="Y230" s="425"/>
      <c r="Z230" s="425"/>
      <c r="AA230" s="425"/>
      <c r="AB230" s="266"/>
      <c r="AC230" s="263"/>
      <c r="AD230" s="263"/>
      <c r="AE230" s="263"/>
      <c r="AF230" s="263"/>
      <c r="AG230" s="263"/>
      <c r="AH230" s="263"/>
      <c r="AI230" s="263"/>
      <c r="AJ230" s="263"/>
      <c r="AK230" s="263"/>
      <c r="AL230" s="263"/>
      <c r="AM230" s="263"/>
      <c r="AN230" s="263"/>
      <c r="AO230" s="263"/>
      <c r="AP230" s="263"/>
      <c r="AQ230" s="264"/>
      <c r="AR230" s="265"/>
      <c r="AS230" s="249">
        <f t="shared" si="51"/>
        <v>0</v>
      </c>
      <c r="AT230" s="249">
        <f t="shared" si="51"/>
        <v>0</v>
      </c>
      <c r="AU230" s="249">
        <f t="shared" si="52"/>
        <v>0</v>
      </c>
      <c r="AV230" s="250"/>
      <c r="AW230" s="249"/>
      <c r="AX230" s="249"/>
      <c r="AY230" s="249"/>
      <c r="AZ230" s="251"/>
      <c r="BA230" s="251"/>
      <c r="BB230" s="251"/>
      <c r="BC230" s="251"/>
      <c r="BD230" s="251"/>
      <c r="BE230" s="251"/>
      <c r="BI230" s="222"/>
      <c r="BJ230" s="222"/>
      <c r="BK230" s="222"/>
      <c r="BL230" s="222"/>
      <c r="BM230" s="222"/>
      <c r="BN230" s="222"/>
      <c r="BO230" s="222"/>
      <c r="BP230" s="222"/>
      <c r="BQ230" s="222"/>
      <c r="BR230" s="222"/>
      <c r="BS230" s="222"/>
      <c r="BT230" s="222"/>
      <c r="BU230" s="222"/>
      <c r="BV230" s="222"/>
      <c r="BW230" s="222"/>
      <c r="BX230" s="222"/>
      <c r="BY230" s="222"/>
      <c r="BZ230" s="222"/>
    </row>
    <row r="231" spans="1:78" s="224" customFormat="1" ht="105.75" customHeight="1">
      <c r="A231" s="232"/>
      <c r="B231" s="232"/>
      <c r="C231" s="232"/>
      <c r="D231" s="232"/>
      <c r="E231" s="232"/>
      <c r="F231" s="232"/>
      <c r="G231" s="233"/>
      <c r="H231" s="252"/>
      <c r="I231" s="376"/>
      <c r="J231" s="391"/>
      <c r="K231" s="391"/>
      <c r="L231" s="391"/>
      <c r="M231" s="391"/>
      <c r="N231" s="376"/>
      <c r="O231" s="255"/>
      <c r="P231" s="378"/>
      <c r="Q231" s="257"/>
      <c r="R231" s="257"/>
      <c r="S231" s="257"/>
      <c r="T231" s="257"/>
      <c r="U231" s="257"/>
      <c r="V231" s="257"/>
      <c r="W231" s="421"/>
      <c r="X231" s="425"/>
      <c r="Y231" s="425"/>
      <c r="Z231" s="425"/>
      <c r="AA231" s="425"/>
      <c r="AB231" s="266"/>
      <c r="AC231" s="263"/>
      <c r="AD231" s="263"/>
      <c r="AE231" s="263"/>
      <c r="AF231" s="263"/>
      <c r="AG231" s="263"/>
      <c r="AH231" s="263"/>
      <c r="AI231" s="263"/>
      <c r="AJ231" s="263"/>
      <c r="AK231" s="263"/>
      <c r="AL231" s="263"/>
      <c r="AM231" s="263"/>
      <c r="AN231" s="263"/>
      <c r="AO231" s="263"/>
      <c r="AP231" s="263"/>
      <c r="AQ231" s="264"/>
      <c r="AR231" s="265"/>
      <c r="AS231" s="249">
        <f t="shared" si="51"/>
        <v>0</v>
      </c>
      <c r="AT231" s="249">
        <f t="shared" si="51"/>
        <v>0</v>
      </c>
      <c r="AU231" s="249">
        <f t="shared" si="52"/>
        <v>0</v>
      </c>
      <c r="AV231" s="250"/>
      <c r="AW231" s="249"/>
      <c r="AX231" s="249"/>
      <c r="AY231" s="249"/>
      <c r="AZ231" s="251"/>
      <c r="BA231" s="251"/>
      <c r="BB231" s="251"/>
      <c r="BC231" s="251"/>
      <c r="BD231" s="251"/>
      <c r="BE231" s="251"/>
      <c r="BI231" s="222"/>
      <c r="BJ231" s="222"/>
      <c r="BK231" s="222"/>
      <c r="BL231" s="222"/>
      <c r="BM231" s="222"/>
      <c r="BN231" s="222"/>
      <c r="BO231" s="222"/>
      <c r="BP231" s="222"/>
      <c r="BQ231" s="222"/>
      <c r="BR231" s="222"/>
      <c r="BS231" s="222"/>
      <c r="BT231" s="222"/>
      <c r="BU231" s="222"/>
      <c r="BV231" s="222"/>
      <c r="BW231" s="222"/>
      <c r="BX231" s="222"/>
      <c r="BY231" s="222"/>
      <c r="BZ231" s="222"/>
    </row>
    <row r="232" spans="1:78" s="224" customFormat="1" ht="105.75" customHeight="1">
      <c r="A232" s="232"/>
      <c r="B232" s="232"/>
      <c r="C232" s="232"/>
      <c r="D232" s="232"/>
      <c r="E232" s="232"/>
      <c r="F232" s="232"/>
      <c r="G232" s="233"/>
      <c r="H232" s="252"/>
      <c r="I232" s="376"/>
      <c r="J232" s="391"/>
      <c r="K232" s="391"/>
      <c r="L232" s="391"/>
      <c r="M232" s="391"/>
      <c r="N232" s="376"/>
      <c r="O232" s="255"/>
      <c r="P232" s="378"/>
      <c r="Q232" s="257"/>
      <c r="R232" s="257"/>
      <c r="S232" s="257"/>
      <c r="T232" s="257"/>
      <c r="U232" s="257"/>
      <c r="V232" s="257"/>
      <c r="W232" s="421"/>
      <c r="X232" s="425"/>
      <c r="Y232" s="425"/>
      <c r="Z232" s="425"/>
      <c r="AA232" s="425"/>
      <c r="AB232" s="266"/>
      <c r="AC232" s="263"/>
      <c r="AD232" s="263"/>
      <c r="AE232" s="263"/>
      <c r="AF232" s="263"/>
      <c r="AG232" s="263"/>
      <c r="AH232" s="263"/>
      <c r="AI232" s="263"/>
      <c r="AJ232" s="263"/>
      <c r="AK232" s="263"/>
      <c r="AL232" s="263"/>
      <c r="AM232" s="263"/>
      <c r="AN232" s="263"/>
      <c r="AO232" s="263"/>
      <c r="AP232" s="263"/>
      <c r="AQ232" s="264"/>
      <c r="AR232" s="265"/>
      <c r="AS232" s="249">
        <f t="shared" si="51"/>
        <v>0</v>
      </c>
      <c r="AT232" s="249">
        <f t="shared" si="51"/>
        <v>0</v>
      </c>
      <c r="AU232" s="249">
        <f t="shared" si="52"/>
        <v>0</v>
      </c>
      <c r="AV232" s="250"/>
      <c r="AW232" s="249"/>
      <c r="AX232" s="249"/>
      <c r="AY232" s="249"/>
      <c r="AZ232" s="251"/>
      <c r="BA232" s="251"/>
      <c r="BB232" s="251"/>
      <c r="BC232" s="251"/>
      <c r="BD232" s="251"/>
      <c r="BE232" s="251"/>
      <c r="BI232" s="222"/>
      <c r="BJ232" s="222"/>
      <c r="BK232" s="222"/>
      <c r="BL232" s="222"/>
      <c r="BM232" s="222"/>
      <c r="BN232" s="222"/>
      <c r="BO232" s="222"/>
      <c r="BP232" s="222"/>
      <c r="BQ232" s="222"/>
      <c r="BR232" s="222"/>
      <c r="BS232" s="222"/>
      <c r="BT232" s="222"/>
      <c r="BU232" s="222"/>
      <c r="BV232" s="222"/>
      <c r="BW232" s="222"/>
      <c r="BX232" s="222"/>
      <c r="BY232" s="222"/>
      <c r="BZ232" s="222"/>
    </row>
    <row r="233" spans="1:78" s="224" customFormat="1" ht="105.75" customHeight="1">
      <c r="A233" s="232"/>
      <c r="B233" s="232"/>
      <c r="C233" s="232"/>
      <c r="D233" s="232"/>
      <c r="E233" s="232"/>
      <c r="F233" s="232"/>
      <c r="G233" s="233"/>
      <c r="H233" s="252"/>
      <c r="I233" s="376"/>
      <c r="J233" s="391"/>
      <c r="K233" s="391"/>
      <c r="L233" s="391"/>
      <c r="M233" s="391"/>
      <c r="N233" s="376"/>
      <c r="O233" s="255"/>
      <c r="P233" s="378"/>
      <c r="Q233" s="257"/>
      <c r="R233" s="257"/>
      <c r="S233" s="257"/>
      <c r="T233" s="257"/>
      <c r="U233" s="257"/>
      <c r="V233" s="257"/>
      <c r="W233" s="421"/>
      <c r="X233" s="425"/>
      <c r="Y233" s="425"/>
      <c r="Z233" s="425"/>
      <c r="AA233" s="425"/>
      <c r="AB233" s="266"/>
      <c r="AC233" s="263"/>
      <c r="AD233" s="263"/>
      <c r="AE233" s="263"/>
      <c r="AF233" s="263"/>
      <c r="AG233" s="263"/>
      <c r="AH233" s="263"/>
      <c r="AI233" s="263"/>
      <c r="AJ233" s="263"/>
      <c r="AK233" s="263"/>
      <c r="AL233" s="263"/>
      <c r="AM233" s="263"/>
      <c r="AN233" s="263"/>
      <c r="AO233" s="263"/>
      <c r="AP233" s="263"/>
      <c r="AQ233" s="264"/>
      <c r="AR233" s="265"/>
      <c r="AS233" s="249">
        <f t="shared" si="51"/>
        <v>0</v>
      </c>
      <c r="AT233" s="249">
        <f t="shared" si="51"/>
        <v>0</v>
      </c>
      <c r="AU233" s="249">
        <f t="shared" si="52"/>
        <v>0</v>
      </c>
      <c r="AV233" s="250"/>
      <c r="AW233" s="249"/>
      <c r="AX233" s="249"/>
      <c r="AY233" s="249"/>
      <c r="AZ233" s="251"/>
      <c r="BA233" s="251"/>
      <c r="BB233" s="251"/>
      <c r="BC233" s="251"/>
      <c r="BD233" s="251"/>
      <c r="BE233" s="251"/>
      <c r="BI233" s="222"/>
      <c r="BJ233" s="222"/>
      <c r="BK233" s="222"/>
      <c r="BL233" s="222"/>
      <c r="BM233" s="222"/>
      <c r="BN233" s="222"/>
      <c r="BO233" s="222"/>
      <c r="BP233" s="222"/>
      <c r="BQ233" s="222"/>
      <c r="BR233" s="222"/>
      <c r="BS233" s="222"/>
      <c r="BT233" s="222"/>
      <c r="BU233" s="222"/>
      <c r="BV233" s="222"/>
      <c r="BW233" s="222"/>
      <c r="BX233" s="222"/>
      <c r="BY233" s="222"/>
      <c r="BZ233" s="222"/>
    </row>
    <row r="234" spans="1:78" s="224" customFormat="1" ht="105.75" customHeight="1">
      <c r="A234" s="232"/>
      <c r="B234" s="232"/>
      <c r="C234" s="232"/>
      <c r="D234" s="232"/>
      <c r="E234" s="232"/>
      <c r="F234" s="232"/>
      <c r="G234" s="233"/>
      <c r="H234" s="252"/>
      <c r="I234" s="376"/>
      <c r="J234" s="391"/>
      <c r="K234" s="391"/>
      <c r="L234" s="391"/>
      <c r="M234" s="391"/>
      <c r="N234" s="376"/>
      <c r="O234" s="255"/>
      <c r="P234" s="378"/>
      <c r="Q234" s="257"/>
      <c r="R234" s="257"/>
      <c r="S234" s="257"/>
      <c r="T234" s="257"/>
      <c r="U234" s="257"/>
      <c r="V234" s="257"/>
      <c r="W234" s="421"/>
      <c r="X234" s="425"/>
      <c r="Y234" s="425"/>
      <c r="Z234" s="425"/>
      <c r="AA234" s="425"/>
      <c r="AB234" s="266"/>
      <c r="AC234" s="263"/>
      <c r="AD234" s="263"/>
      <c r="AE234" s="263"/>
      <c r="AF234" s="263"/>
      <c r="AG234" s="263"/>
      <c r="AH234" s="263"/>
      <c r="AI234" s="263"/>
      <c r="AJ234" s="263"/>
      <c r="AK234" s="263"/>
      <c r="AL234" s="263"/>
      <c r="AM234" s="263"/>
      <c r="AN234" s="263"/>
      <c r="AO234" s="263"/>
      <c r="AP234" s="263"/>
      <c r="AQ234" s="264"/>
      <c r="AR234" s="265"/>
      <c r="AS234" s="249">
        <f t="shared" si="51"/>
        <v>0</v>
      </c>
      <c r="AT234" s="249">
        <f t="shared" si="51"/>
        <v>0</v>
      </c>
      <c r="AU234" s="249">
        <f t="shared" si="52"/>
        <v>0</v>
      </c>
      <c r="AV234" s="250"/>
      <c r="AW234" s="249"/>
      <c r="AX234" s="249"/>
      <c r="AY234" s="249"/>
      <c r="AZ234" s="251"/>
      <c r="BA234" s="251"/>
      <c r="BB234" s="251"/>
      <c r="BC234" s="251"/>
      <c r="BD234" s="251"/>
      <c r="BE234" s="251"/>
      <c r="BI234" s="222"/>
      <c r="BJ234" s="222"/>
      <c r="BK234" s="222"/>
      <c r="BL234" s="222"/>
      <c r="BM234" s="222"/>
      <c r="BN234" s="222"/>
      <c r="BO234" s="222"/>
      <c r="BP234" s="222"/>
      <c r="BQ234" s="222"/>
      <c r="BR234" s="222"/>
      <c r="BS234" s="222"/>
      <c r="BT234" s="222"/>
      <c r="BU234" s="222"/>
      <c r="BV234" s="222"/>
      <c r="BW234" s="222"/>
      <c r="BX234" s="222"/>
      <c r="BY234" s="222"/>
      <c r="BZ234" s="222"/>
    </row>
    <row r="235" spans="1:78" s="224" customFormat="1" ht="105.75" customHeight="1">
      <c r="A235" s="232"/>
      <c r="B235" s="232"/>
      <c r="C235" s="232"/>
      <c r="D235" s="232"/>
      <c r="E235" s="232"/>
      <c r="F235" s="232"/>
      <c r="G235" s="233"/>
      <c r="H235" s="252"/>
      <c r="I235" s="376"/>
      <c r="J235" s="391"/>
      <c r="K235" s="391"/>
      <c r="L235" s="391"/>
      <c r="M235" s="391"/>
      <c r="N235" s="376"/>
      <c r="O235" s="255"/>
      <c r="P235" s="378"/>
      <c r="Q235" s="257"/>
      <c r="R235" s="257"/>
      <c r="S235" s="257"/>
      <c r="T235" s="257"/>
      <c r="U235" s="257"/>
      <c r="V235" s="257"/>
      <c r="W235" s="421"/>
      <c r="X235" s="425"/>
      <c r="Y235" s="425"/>
      <c r="Z235" s="425"/>
      <c r="AA235" s="425"/>
      <c r="AB235" s="266"/>
      <c r="AC235" s="263"/>
      <c r="AD235" s="263"/>
      <c r="AE235" s="263"/>
      <c r="AF235" s="263"/>
      <c r="AG235" s="263"/>
      <c r="AH235" s="263"/>
      <c r="AI235" s="263"/>
      <c r="AJ235" s="263"/>
      <c r="AK235" s="263"/>
      <c r="AL235" s="263"/>
      <c r="AM235" s="263"/>
      <c r="AN235" s="263"/>
      <c r="AO235" s="263"/>
      <c r="AP235" s="263"/>
      <c r="AQ235" s="264"/>
      <c r="AR235" s="265"/>
      <c r="AS235" s="249">
        <f t="shared" si="51"/>
        <v>0</v>
      </c>
      <c r="AT235" s="249">
        <f t="shared" si="51"/>
        <v>0</v>
      </c>
      <c r="AU235" s="249">
        <f t="shared" si="52"/>
        <v>0</v>
      </c>
      <c r="AV235" s="250"/>
      <c r="AW235" s="249"/>
      <c r="AX235" s="249"/>
      <c r="AY235" s="249"/>
      <c r="AZ235" s="251"/>
      <c r="BA235" s="251"/>
      <c r="BB235" s="251"/>
      <c r="BC235" s="251"/>
      <c r="BD235" s="251"/>
      <c r="BE235" s="251"/>
      <c r="BI235" s="222"/>
      <c r="BJ235" s="222"/>
      <c r="BK235" s="222"/>
      <c r="BL235" s="222"/>
      <c r="BM235" s="222"/>
      <c r="BN235" s="222"/>
      <c r="BO235" s="222"/>
      <c r="BP235" s="222"/>
      <c r="BQ235" s="222"/>
      <c r="BR235" s="222"/>
      <c r="BS235" s="222"/>
      <c r="BT235" s="222"/>
      <c r="BU235" s="222"/>
      <c r="BV235" s="222"/>
      <c r="BW235" s="222"/>
      <c r="BX235" s="222"/>
      <c r="BY235" s="222"/>
      <c r="BZ235" s="222"/>
    </row>
    <row r="236" spans="1:78" s="224" customFormat="1" ht="105.75" customHeight="1">
      <c r="A236" s="232"/>
      <c r="B236" s="232"/>
      <c r="C236" s="232"/>
      <c r="D236" s="232"/>
      <c r="E236" s="232"/>
      <c r="F236" s="232"/>
      <c r="G236" s="233"/>
      <c r="H236" s="252"/>
      <c r="I236" s="376"/>
      <c r="J236" s="391"/>
      <c r="K236" s="391"/>
      <c r="L236" s="391"/>
      <c r="M236" s="391"/>
      <c r="N236" s="376"/>
      <c r="O236" s="255"/>
      <c r="P236" s="378"/>
      <c r="Q236" s="257"/>
      <c r="R236" s="257"/>
      <c r="S236" s="257"/>
      <c r="T236" s="257"/>
      <c r="U236" s="257"/>
      <c r="V236" s="257"/>
      <c r="W236" s="421"/>
      <c r="X236" s="425"/>
      <c r="Y236" s="425"/>
      <c r="Z236" s="425"/>
      <c r="AA236" s="425"/>
      <c r="AB236" s="266"/>
      <c r="AC236" s="263"/>
      <c r="AD236" s="263"/>
      <c r="AE236" s="263"/>
      <c r="AF236" s="263"/>
      <c r="AG236" s="263"/>
      <c r="AH236" s="263"/>
      <c r="AI236" s="263"/>
      <c r="AJ236" s="263"/>
      <c r="AK236" s="263"/>
      <c r="AL236" s="263"/>
      <c r="AM236" s="263"/>
      <c r="AN236" s="263"/>
      <c r="AO236" s="263"/>
      <c r="AP236" s="263"/>
      <c r="AQ236" s="264"/>
      <c r="AR236" s="265"/>
      <c r="AS236" s="249">
        <f t="shared" si="51"/>
        <v>0</v>
      </c>
      <c r="AT236" s="249">
        <f t="shared" si="51"/>
        <v>0</v>
      </c>
      <c r="AU236" s="249">
        <f t="shared" si="52"/>
        <v>0</v>
      </c>
      <c r="AV236" s="250"/>
      <c r="AW236" s="249"/>
      <c r="AX236" s="249"/>
      <c r="AY236" s="249"/>
      <c r="AZ236" s="251"/>
      <c r="BA236" s="251"/>
      <c r="BB236" s="251"/>
      <c r="BC236" s="251"/>
      <c r="BD236" s="251"/>
      <c r="BE236" s="251"/>
      <c r="BI236" s="222"/>
      <c r="BJ236" s="222"/>
      <c r="BK236" s="222"/>
      <c r="BL236" s="222"/>
      <c r="BM236" s="222"/>
      <c r="BN236" s="222"/>
      <c r="BO236" s="222"/>
      <c r="BP236" s="222"/>
      <c r="BQ236" s="222"/>
      <c r="BR236" s="222"/>
      <c r="BS236" s="222"/>
      <c r="BT236" s="222"/>
      <c r="BU236" s="222"/>
      <c r="BV236" s="222"/>
      <c r="BW236" s="222"/>
      <c r="BX236" s="222"/>
      <c r="BY236" s="222"/>
      <c r="BZ236" s="222"/>
    </row>
    <row r="237" spans="1:78" s="224" customFormat="1" ht="105.75" customHeight="1">
      <c r="A237" s="232"/>
      <c r="B237" s="232"/>
      <c r="C237" s="232"/>
      <c r="D237" s="232"/>
      <c r="E237" s="232"/>
      <c r="F237" s="232"/>
      <c r="G237" s="233"/>
      <c r="H237" s="252"/>
      <c r="I237" s="376"/>
      <c r="J237" s="391"/>
      <c r="K237" s="391"/>
      <c r="L237" s="391"/>
      <c r="M237" s="391"/>
      <c r="N237" s="376"/>
      <c r="O237" s="255"/>
      <c r="P237" s="378"/>
      <c r="Q237" s="257"/>
      <c r="R237" s="257"/>
      <c r="S237" s="257"/>
      <c r="T237" s="257"/>
      <c r="U237" s="257"/>
      <c r="V237" s="257"/>
      <c r="W237" s="421"/>
      <c r="X237" s="425"/>
      <c r="Y237" s="425"/>
      <c r="Z237" s="425"/>
      <c r="AA237" s="425"/>
      <c r="AB237" s="266"/>
      <c r="AC237" s="263"/>
      <c r="AD237" s="263"/>
      <c r="AE237" s="263"/>
      <c r="AF237" s="263"/>
      <c r="AG237" s="263"/>
      <c r="AH237" s="263"/>
      <c r="AI237" s="263"/>
      <c r="AJ237" s="263"/>
      <c r="AK237" s="263"/>
      <c r="AL237" s="263"/>
      <c r="AM237" s="263"/>
      <c r="AN237" s="263"/>
      <c r="AO237" s="263"/>
      <c r="AP237" s="263"/>
      <c r="AQ237" s="264"/>
      <c r="AR237" s="265"/>
      <c r="AS237" s="249">
        <f t="shared" si="51"/>
        <v>0</v>
      </c>
      <c r="AT237" s="249">
        <f t="shared" si="51"/>
        <v>0</v>
      </c>
      <c r="AU237" s="249">
        <f t="shared" si="52"/>
        <v>0</v>
      </c>
      <c r="AV237" s="250"/>
      <c r="AW237" s="249"/>
      <c r="AX237" s="249"/>
      <c r="AY237" s="249"/>
      <c r="AZ237" s="251"/>
      <c r="BA237" s="251"/>
      <c r="BB237" s="251"/>
      <c r="BC237" s="251"/>
      <c r="BD237" s="251"/>
      <c r="BE237" s="251"/>
      <c r="BI237" s="222"/>
      <c r="BJ237" s="222"/>
      <c r="BK237" s="222"/>
      <c r="BL237" s="222"/>
      <c r="BM237" s="222"/>
      <c r="BN237" s="222"/>
      <c r="BO237" s="222"/>
      <c r="BP237" s="222"/>
      <c r="BQ237" s="222"/>
      <c r="BR237" s="222"/>
      <c r="BS237" s="222"/>
      <c r="BT237" s="222"/>
      <c r="BU237" s="222"/>
      <c r="BV237" s="222"/>
      <c r="BW237" s="222"/>
      <c r="BX237" s="222"/>
      <c r="BY237" s="222"/>
      <c r="BZ237" s="222"/>
    </row>
    <row r="238" spans="1:78" s="224" customFormat="1" ht="105.75" customHeight="1">
      <c r="A238" s="232"/>
      <c r="B238" s="232"/>
      <c r="C238" s="232"/>
      <c r="D238" s="232"/>
      <c r="E238" s="232"/>
      <c r="F238" s="232"/>
      <c r="G238" s="233"/>
      <c r="H238" s="252"/>
      <c r="I238" s="376"/>
      <c r="J238" s="391"/>
      <c r="K238" s="391"/>
      <c r="L238" s="391"/>
      <c r="M238" s="391"/>
      <c r="N238" s="376"/>
      <c r="O238" s="255"/>
      <c r="P238" s="378"/>
      <c r="Q238" s="257"/>
      <c r="R238" s="257"/>
      <c r="S238" s="257"/>
      <c r="T238" s="257"/>
      <c r="U238" s="257"/>
      <c r="V238" s="257"/>
      <c r="W238" s="421"/>
      <c r="X238" s="425"/>
      <c r="Y238" s="425"/>
      <c r="Z238" s="425"/>
      <c r="AA238" s="425"/>
      <c r="AB238" s="266"/>
      <c r="AC238" s="263"/>
      <c r="AD238" s="263"/>
      <c r="AE238" s="263"/>
      <c r="AF238" s="263"/>
      <c r="AG238" s="263"/>
      <c r="AH238" s="263"/>
      <c r="AI238" s="263"/>
      <c r="AJ238" s="263"/>
      <c r="AK238" s="263"/>
      <c r="AL238" s="263"/>
      <c r="AM238" s="263"/>
      <c r="AN238" s="263"/>
      <c r="AO238" s="263"/>
      <c r="AP238" s="263"/>
      <c r="AQ238" s="264"/>
      <c r="AR238" s="265"/>
      <c r="AS238" s="249">
        <f t="shared" si="51"/>
        <v>0</v>
      </c>
      <c r="AT238" s="249">
        <f t="shared" si="51"/>
        <v>0</v>
      </c>
      <c r="AU238" s="249">
        <f t="shared" si="52"/>
        <v>0</v>
      </c>
      <c r="AV238" s="250"/>
      <c r="AW238" s="249"/>
      <c r="AX238" s="249"/>
      <c r="AY238" s="249"/>
      <c r="AZ238" s="251"/>
      <c r="BA238" s="251"/>
      <c r="BB238" s="251"/>
      <c r="BC238" s="251"/>
      <c r="BD238" s="251"/>
      <c r="BE238" s="251"/>
      <c r="BI238" s="222"/>
      <c r="BJ238" s="222"/>
      <c r="BK238" s="222"/>
      <c r="BL238" s="222"/>
      <c r="BM238" s="222"/>
      <c r="BN238" s="222"/>
      <c r="BO238" s="222"/>
      <c r="BP238" s="222"/>
      <c r="BQ238" s="222"/>
      <c r="BR238" s="222"/>
      <c r="BS238" s="222"/>
      <c r="BT238" s="222"/>
      <c r="BU238" s="222"/>
      <c r="BV238" s="222"/>
      <c r="BW238" s="222"/>
      <c r="BX238" s="222"/>
      <c r="BY238" s="222"/>
      <c r="BZ238" s="222"/>
    </row>
    <row r="239" spans="1:78" s="224" customFormat="1" ht="105.75" customHeight="1">
      <c r="A239" s="232"/>
      <c r="B239" s="232"/>
      <c r="C239" s="232"/>
      <c r="D239" s="232"/>
      <c r="E239" s="232"/>
      <c r="F239" s="232"/>
      <c r="G239" s="233"/>
      <c r="H239" s="252"/>
      <c r="I239" s="376"/>
      <c r="J239" s="391"/>
      <c r="K239" s="391"/>
      <c r="L239" s="391"/>
      <c r="M239" s="391"/>
      <c r="N239" s="376"/>
      <c r="O239" s="255"/>
      <c r="P239" s="378"/>
      <c r="Q239" s="257"/>
      <c r="R239" s="257"/>
      <c r="S239" s="257"/>
      <c r="T239" s="257"/>
      <c r="U239" s="257"/>
      <c r="V239" s="257"/>
      <c r="W239" s="421"/>
      <c r="X239" s="425"/>
      <c r="Y239" s="425"/>
      <c r="Z239" s="425"/>
      <c r="AA239" s="425"/>
      <c r="AB239" s="266"/>
      <c r="AC239" s="263"/>
      <c r="AD239" s="263"/>
      <c r="AE239" s="263"/>
      <c r="AF239" s="263"/>
      <c r="AG239" s="263"/>
      <c r="AH239" s="263"/>
      <c r="AI239" s="263"/>
      <c r="AJ239" s="263"/>
      <c r="AK239" s="263"/>
      <c r="AL239" s="263"/>
      <c r="AM239" s="263"/>
      <c r="AN239" s="263"/>
      <c r="AO239" s="263"/>
      <c r="AP239" s="263"/>
      <c r="AQ239" s="264"/>
      <c r="AR239" s="265"/>
      <c r="AS239" s="249">
        <f t="shared" si="51"/>
        <v>0</v>
      </c>
      <c r="AT239" s="249">
        <f t="shared" si="51"/>
        <v>0</v>
      </c>
      <c r="AU239" s="249">
        <f t="shared" si="52"/>
        <v>0</v>
      </c>
      <c r="AV239" s="250"/>
      <c r="AW239" s="249"/>
      <c r="AX239" s="249"/>
      <c r="AY239" s="249"/>
      <c r="AZ239" s="251"/>
      <c r="BA239" s="251"/>
      <c r="BB239" s="251"/>
      <c r="BC239" s="251"/>
      <c r="BD239" s="251"/>
      <c r="BE239" s="251"/>
      <c r="BI239" s="222"/>
      <c r="BJ239" s="222"/>
      <c r="BK239" s="222"/>
      <c r="BL239" s="222"/>
      <c r="BM239" s="222"/>
      <c r="BN239" s="222"/>
      <c r="BO239" s="222"/>
      <c r="BP239" s="222"/>
      <c r="BQ239" s="222"/>
      <c r="BR239" s="222"/>
      <c r="BS239" s="222"/>
      <c r="BT239" s="222"/>
      <c r="BU239" s="222"/>
      <c r="BV239" s="222"/>
      <c r="BW239" s="222"/>
      <c r="BX239" s="222"/>
      <c r="BY239" s="222"/>
      <c r="BZ239" s="222"/>
    </row>
    <row r="240" spans="1:78" s="224" customFormat="1" ht="105.75" customHeight="1">
      <c r="A240" s="232"/>
      <c r="B240" s="232"/>
      <c r="C240" s="232"/>
      <c r="D240" s="232"/>
      <c r="E240" s="232"/>
      <c r="F240" s="232"/>
      <c r="G240" s="233"/>
      <c r="H240" s="252"/>
      <c r="I240" s="376"/>
      <c r="J240" s="391"/>
      <c r="K240" s="391"/>
      <c r="L240" s="391"/>
      <c r="M240" s="391"/>
      <c r="N240" s="376"/>
      <c r="O240" s="255"/>
      <c r="P240" s="378"/>
      <c r="Q240" s="257"/>
      <c r="R240" s="257"/>
      <c r="S240" s="257"/>
      <c r="T240" s="257"/>
      <c r="U240" s="257"/>
      <c r="V240" s="257"/>
      <c r="W240" s="421"/>
      <c r="X240" s="425"/>
      <c r="Y240" s="425"/>
      <c r="Z240" s="425"/>
      <c r="AA240" s="425"/>
      <c r="AB240" s="266"/>
      <c r="AC240" s="263"/>
      <c r="AD240" s="263"/>
      <c r="AE240" s="263"/>
      <c r="AF240" s="263"/>
      <c r="AG240" s="263"/>
      <c r="AH240" s="263"/>
      <c r="AI240" s="263"/>
      <c r="AJ240" s="263"/>
      <c r="AK240" s="263"/>
      <c r="AL240" s="263"/>
      <c r="AM240" s="263"/>
      <c r="AN240" s="263"/>
      <c r="AO240" s="263"/>
      <c r="AP240" s="263"/>
      <c r="AQ240" s="264"/>
      <c r="AR240" s="265"/>
      <c r="AS240" s="249">
        <f t="shared" si="51"/>
        <v>0</v>
      </c>
      <c r="AT240" s="249">
        <f t="shared" si="51"/>
        <v>0</v>
      </c>
      <c r="AU240" s="249">
        <f t="shared" si="52"/>
        <v>0</v>
      </c>
      <c r="AV240" s="250"/>
      <c r="AW240" s="249"/>
      <c r="AX240" s="249"/>
      <c r="AY240" s="249"/>
      <c r="AZ240" s="251"/>
      <c r="BA240" s="251"/>
      <c r="BB240" s="251"/>
      <c r="BC240" s="251"/>
      <c r="BD240" s="251"/>
      <c r="BE240" s="251"/>
      <c r="BI240" s="222"/>
      <c r="BJ240" s="222"/>
      <c r="BK240" s="222"/>
      <c r="BL240" s="222"/>
      <c r="BM240" s="222"/>
      <c r="BN240" s="222"/>
      <c r="BO240" s="222"/>
      <c r="BP240" s="222"/>
      <c r="BQ240" s="222"/>
      <c r="BR240" s="222"/>
      <c r="BS240" s="222"/>
      <c r="BT240" s="222"/>
      <c r="BU240" s="222"/>
      <c r="BV240" s="222"/>
      <c r="BW240" s="222"/>
      <c r="BX240" s="222"/>
      <c r="BY240" s="222"/>
      <c r="BZ240" s="222"/>
    </row>
    <row r="241" spans="1:78" s="224" customFormat="1" ht="105.75" customHeight="1">
      <c r="A241" s="232"/>
      <c r="B241" s="232"/>
      <c r="C241" s="232"/>
      <c r="D241" s="232"/>
      <c r="E241" s="232"/>
      <c r="F241" s="232"/>
      <c r="G241" s="233"/>
      <c r="H241" s="252"/>
      <c r="I241" s="376"/>
      <c r="J241" s="391"/>
      <c r="K241" s="391"/>
      <c r="L241" s="391"/>
      <c r="M241" s="391"/>
      <c r="N241" s="376"/>
      <c r="O241" s="255"/>
      <c r="P241" s="378"/>
      <c r="Q241" s="257"/>
      <c r="R241" s="257"/>
      <c r="S241" s="257"/>
      <c r="T241" s="257"/>
      <c r="U241" s="257"/>
      <c r="V241" s="257"/>
      <c r="W241" s="421"/>
      <c r="X241" s="425"/>
      <c r="Y241" s="425"/>
      <c r="Z241" s="425"/>
      <c r="AA241" s="425"/>
      <c r="AB241" s="266"/>
      <c r="AC241" s="263"/>
      <c r="AD241" s="263"/>
      <c r="AE241" s="263"/>
      <c r="AF241" s="263"/>
      <c r="AG241" s="263"/>
      <c r="AH241" s="263"/>
      <c r="AI241" s="263"/>
      <c r="AJ241" s="263"/>
      <c r="AK241" s="263"/>
      <c r="AL241" s="263"/>
      <c r="AM241" s="263"/>
      <c r="AN241" s="263"/>
      <c r="AO241" s="263"/>
      <c r="AP241" s="263"/>
      <c r="AQ241" s="264"/>
      <c r="AR241" s="265"/>
      <c r="AS241" s="249">
        <f t="shared" si="51"/>
        <v>0</v>
      </c>
      <c r="AT241" s="249">
        <f t="shared" si="51"/>
        <v>0</v>
      </c>
      <c r="AU241" s="249">
        <f t="shared" si="52"/>
        <v>0</v>
      </c>
      <c r="AV241" s="250"/>
      <c r="AW241" s="249"/>
      <c r="AX241" s="249"/>
      <c r="AY241" s="249"/>
      <c r="AZ241" s="251"/>
      <c r="BA241" s="251"/>
      <c r="BB241" s="251"/>
      <c r="BC241" s="251"/>
      <c r="BD241" s="251"/>
      <c r="BE241" s="251"/>
      <c r="BI241" s="222"/>
      <c r="BJ241" s="222"/>
      <c r="BK241" s="222"/>
      <c r="BL241" s="222"/>
      <c r="BM241" s="222"/>
      <c r="BN241" s="222"/>
      <c r="BO241" s="222"/>
      <c r="BP241" s="222"/>
      <c r="BQ241" s="222"/>
      <c r="BR241" s="222"/>
      <c r="BS241" s="222"/>
      <c r="BT241" s="222"/>
      <c r="BU241" s="222"/>
      <c r="BV241" s="222"/>
      <c r="BW241" s="222"/>
      <c r="BX241" s="222"/>
      <c r="BY241" s="222"/>
      <c r="BZ241" s="222"/>
    </row>
    <row r="242" spans="1:78" s="224" customFormat="1" ht="105.75" customHeight="1">
      <c r="A242" s="232"/>
      <c r="B242" s="232"/>
      <c r="C242" s="232"/>
      <c r="D242" s="232"/>
      <c r="E242" s="232"/>
      <c r="F242" s="232"/>
      <c r="G242" s="233"/>
      <c r="H242" s="252"/>
      <c r="I242" s="376"/>
      <c r="J242" s="391"/>
      <c r="K242" s="391"/>
      <c r="L242" s="391"/>
      <c r="M242" s="391"/>
      <c r="N242" s="376"/>
      <c r="O242" s="255"/>
      <c r="P242" s="378"/>
      <c r="Q242" s="257"/>
      <c r="R242" s="257"/>
      <c r="S242" s="257"/>
      <c r="T242" s="257"/>
      <c r="U242" s="257"/>
      <c r="V242" s="257"/>
      <c r="W242" s="421"/>
      <c r="X242" s="425"/>
      <c r="Y242" s="425"/>
      <c r="Z242" s="425"/>
      <c r="AA242" s="425"/>
      <c r="AB242" s="266"/>
      <c r="AC242" s="263"/>
      <c r="AD242" s="263"/>
      <c r="AE242" s="263"/>
      <c r="AF242" s="263"/>
      <c r="AG242" s="263"/>
      <c r="AH242" s="263"/>
      <c r="AI242" s="263"/>
      <c r="AJ242" s="263"/>
      <c r="AK242" s="263"/>
      <c r="AL242" s="263"/>
      <c r="AM242" s="263"/>
      <c r="AN242" s="263"/>
      <c r="AO242" s="263"/>
      <c r="AP242" s="263"/>
      <c r="AQ242" s="264"/>
      <c r="AR242" s="265"/>
      <c r="AS242" s="249">
        <f t="shared" si="51"/>
        <v>0</v>
      </c>
      <c r="AT242" s="249">
        <f t="shared" si="51"/>
        <v>0</v>
      </c>
      <c r="AU242" s="249">
        <f t="shared" si="52"/>
        <v>0</v>
      </c>
      <c r="AV242" s="250"/>
      <c r="AW242" s="249"/>
      <c r="AX242" s="249"/>
      <c r="AY242" s="249"/>
      <c r="AZ242" s="251"/>
      <c r="BA242" s="251"/>
      <c r="BB242" s="251"/>
      <c r="BC242" s="251"/>
      <c r="BD242" s="251"/>
      <c r="BE242" s="251"/>
      <c r="BI242" s="222"/>
      <c r="BJ242" s="222"/>
      <c r="BK242" s="222"/>
      <c r="BL242" s="222"/>
      <c r="BM242" s="222"/>
      <c r="BN242" s="222"/>
      <c r="BO242" s="222"/>
      <c r="BP242" s="222"/>
      <c r="BQ242" s="222"/>
      <c r="BR242" s="222"/>
      <c r="BS242" s="222"/>
      <c r="BT242" s="222"/>
      <c r="BU242" s="222"/>
      <c r="BV242" s="222"/>
      <c r="BW242" s="222"/>
      <c r="BX242" s="222"/>
      <c r="BY242" s="222"/>
      <c r="BZ242" s="222"/>
    </row>
    <row r="243" spans="1:78" s="224" customFormat="1" ht="105.75" customHeight="1">
      <c r="A243" s="232"/>
      <c r="B243" s="232"/>
      <c r="C243" s="232"/>
      <c r="D243" s="232"/>
      <c r="E243" s="232"/>
      <c r="F243" s="232"/>
      <c r="G243" s="233"/>
      <c r="H243" s="252"/>
      <c r="I243" s="376"/>
      <c r="J243" s="391"/>
      <c r="K243" s="391"/>
      <c r="L243" s="391"/>
      <c r="M243" s="391"/>
      <c r="N243" s="376"/>
      <c r="O243" s="255"/>
      <c r="P243" s="378"/>
      <c r="Q243" s="257"/>
      <c r="R243" s="257"/>
      <c r="S243" s="257"/>
      <c r="T243" s="257"/>
      <c r="U243" s="257"/>
      <c r="V243" s="257"/>
      <c r="W243" s="421"/>
      <c r="X243" s="425"/>
      <c r="Y243" s="425"/>
      <c r="Z243" s="425"/>
      <c r="AA243" s="425"/>
      <c r="AB243" s="266"/>
      <c r="AC243" s="263"/>
      <c r="AD243" s="263"/>
      <c r="AE243" s="263"/>
      <c r="AF243" s="263"/>
      <c r="AG243" s="263"/>
      <c r="AH243" s="263"/>
      <c r="AI243" s="263"/>
      <c r="AJ243" s="263"/>
      <c r="AK243" s="263"/>
      <c r="AL243" s="263"/>
      <c r="AM243" s="263"/>
      <c r="AN243" s="263"/>
      <c r="AO243" s="263"/>
      <c r="AP243" s="263"/>
      <c r="AQ243" s="264"/>
      <c r="AR243" s="265"/>
      <c r="AS243" s="249">
        <f t="shared" si="51"/>
        <v>0</v>
      </c>
      <c r="AT243" s="249">
        <f t="shared" si="51"/>
        <v>0</v>
      </c>
      <c r="AU243" s="249">
        <f t="shared" si="52"/>
        <v>0</v>
      </c>
      <c r="AV243" s="250"/>
      <c r="AW243" s="249"/>
      <c r="AX243" s="249"/>
      <c r="AY243" s="249"/>
      <c r="AZ243" s="251"/>
      <c r="BA243" s="251"/>
      <c r="BB243" s="251"/>
      <c r="BC243" s="251"/>
      <c r="BD243" s="251"/>
      <c r="BE243" s="251"/>
      <c r="BI243" s="222"/>
      <c r="BJ243" s="222"/>
      <c r="BK243" s="222"/>
      <c r="BL243" s="222"/>
      <c r="BM243" s="222"/>
      <c r="BN243" s="222"/>
      <c r="BO243" s="222"/>
      <c r="BP243" s="222"/>
      <c r="BQ243" s="222"/>
      <c r="BR243" s="222"/>
      <c r="BS243" s="222"/>
      <c r="BT243" s="222"/>
      <c r="BU243" s="222"/>
      <c r="BV243" s="222"/>
      <c r="BW243" s="222"/>
      <c r="BX243" s="222"/>
      <c r="BY243" s="222"/>
      <c r="BZ243" s="222"/>
    </row>
    <row r="244" spans="1:78" s="224" customFormat="1" ht="105.75" customHeight="1">
      <c r="A244" s="232"/>
      <c r="B244" s="232"/>
      <c r="C244" s="232"/>
      <c r="D244" s="232"/>
      <c r="E244" s="232"/>
      <c r="F244" s="232"/>
      <c r="G244" s="233"/>
      <c r="H244" s="252"/>
      <c r="I244" s="376"/>
      <c r="J244" s="391"/>
      <c r="K244" s="391"/>
      <c r="L244" s="391"/>
      <c r="M244" s="391"/>
      <c r="N244" s="376"/>
      <c r="O244" s="255"/>
      <c r="P244" s="378"/>
      <c r="Q244" s="257"/>
      <c r="R244" s="257"/>
      <c r="S244" s="257"/>
      <c r="T244" s="257"/>
      <c r="U244" s="257"/>
      <c r="V244" s="257"/>
      <c r="W244" s="425"/>
      <c r="X244" s="425"/>
      <c r="Y244" s="425"/>
      <c r="Z244" s="425"/>
      <c r="AA244" s="425"/>
      <c r="AB244" s="266"/>
      <c r="AC244" s="263"/>
      <c r="AD244" s="263"/>
      <c r="AE244" s="263"/>
      <c r="AF244" s="263"/>
      <c r="AG244" s="263"/>
      <c r="AH244" s="263"/>
      <c r="AI244" s="263"/>
      <c r="AJ244" s="263"/>
      <c r="AK244" s="263"/>
      <c r="AL244" s="263"/>
      <c r="AM244" s="263"/>
      <c r="AN244" s="263"/>
      <c r="AO244" s="263"/>
      <c r="AP244" s="263"/>
      <c r="AQ244" s="264"/>
      <c r="AR244" s="265"/>
      <c r="AS244" s="249">
        <f t="shared" si="51"/>
        <v>0</v>
      </c>
      <c r="AT244" s="249">
        <f t="shared" si="51"/>
        <v>0</v>
      </c>
      <c r="AU244" s="249">
        <f t="shared" si="52"/>
        <v>0</v>
      </c>
      <c r="AV244" s="250"/>
      <c r="AW244" s="249"/>
      <c r="AX244" s="249"/>
      <c r="AY244" s="249"/>
      <c r="AZ244" s="251"/>
      <c r="BA244" s="251"/>
      <c r="BB244" s="251"/>
      <c r="BC244" s="251"/>
      <c r="BD244" s="251"/>
      <c r="BE244" s="251"/>
      <c r="BI244" s="222"/>
      <c r="BJ244" s="222"/>
      <c r="BK244" s="222"/>
      <c r="BL244" s="222"/>
      <c r="BM244" s="222"/>
      <c r="BN244" s="222"/>
      <c r="BO244" s="222"/>
      <c r="BP244" s="222"/>
      <c r="BQ244" s="222"/>
      <c r="BR244" s="222"/>
      <c r="BS244" s="222"/>
      <c r="BT244" s="222"/>
      <c r="BU244" s="222"/>
      <c r="BV244" s="222"/>
      <c r="BW244" s="222"/>
      <c r="BX244" s="222"/>
      <c r="BY244" s="222"/>
      <c r="BZ244" s="222"/>
    </row>
    <row r="245" spans="1:78" s="224" customFormat="1" ht="105.75" customHeight="1">
      <c r="A245" s="232"/>
      <c r="B245" s="232"/>
      <c r="C245" s="232"/>
      <c r="D245" s="232"/>
      <c r="E245" s="232"/>
      <c r="F245" s="232"/>
      <c r="G245" s="233"/>
      <c r="H245" s="252"/>
      <c r="I245" s="376"/>
      <c r="J245" s="391"/>
      <c r="K245" s="391"/>
      <c r="L245" s="391"/>
      <c r="M245" s="391"/>
      <c r="N245" s="376"/>
      <c r="O245" s="255"/>
      <c r="P245" s="378"/>
      <c r="Q245" s="257"/>
      <c r="R245" s="257"/>
      <c r="S245" s="257"/>
      <c r="T245" s="257"/>
      <c r="U245" s="257"/>
      <c r="V245" s="257"/>
      <c r="W245" s="425"/>
      <c r="X245" s="425"/>
      <c r="Y245" s="425"/>
      <c r="Z245" s="425"/>
      <c r="AA245" s="425"/>
      <c r="AB245" s="266"/>
      <c r="AC245" s="263"/>
      <c r="AD245" s="263"/>
      <c r="AE245" s="263"/>
      <c r="AF245" s="263"/>
      <c r="AG245" s="263"/>
      <c r="AH245" s="263"/>
      <c r="AI245" s="263"/>
      <c r="AJ245" s="263"/>
      <c r="AK245" s="263"/>
      <c r="AL245" s="263"/>
      <c r="AM245" s="263"/>
      <c r="AN245" s="263"/>
      <c r="AO245" s="263"/>
      <c r="AP245" s="263"/>
      <c r="AQ245" s="264"/>
      <c r="AR245" s="265"/>
      <c r="AS245" s="249">
        <f t="shared" si="51"/>
        <v>0</v>
      </c>
      <c r="AT245" s="249">
        <f t="shared" si="51"/>
        <v>0</v>
      </c>
      <c r="AU245" s="249">
        <f t="shared" si="52"/>
        <v>0</v>
      </c>
      <c r="AV245" s="250"/>
      <c r="AW245" s="249"/>
      <c r="AX245" s="249"/>
      <c r="AY245" s="249"/>
      <c r="AZ245" s="251"/>
      <c r="BA245" s="251"/>
      <c r="BB245" s="251"/>
      <c r="BC245" s="251"/>
      <c r="BD245" s="251"/>
      <c r="BE245" s="251"/>
      <c r="BI245" s="222"/>
      <c r="BJ245" s="222"/>
      <c r="BK245" s="222"/>
      <c r="BL245" s="222"/>
      <c r="BM245" s="222"/>
      <c r="BN245" s="222"/>
      <c r="BO245" s="222"/>
      <c r="BP245" s="222"/>
      <c r="BQ245" s="222"/>
      <c r="BR245" s="222"/>
      <c r="BS245" s="222"/>
      <c r="BT245" s="222"/>
      <c r="BU245" s="222"/>
      <c r="BV245" s="222"/>
      <c r="BW245" s="222"/>
      <c r="BX245" s="222"/>
      <c r="BY245" s="222"/>
      <c r="BZ245" s="222"/>
    </row>
    <row r="246" spans="1:78" s="224" customFormat="1" ht="105.75" customHeight="1">
      <c r="A246" s="232"/>
      <c r="B246" s="232"/>
      <c r="C246" s="232"/>
      <c r="D246" s="232"/>
      <c r="E246" s="232"/>
      <c r="F246" s="232"/>
      <c r="G246" s="233"/>
      <c r="H246" s="252"/>
      <c r="I246" s="376"/>
      <c r="J246" s="391"/>
      <c r="K246" s="391"/>
      <c r="L246" s="391"/>
      <c r="M246" s="391"/>
      <c r="N246" s="376"/>
      <c r="O246" s="255"/>
      <c r="P246" s="378"/>
      <c r="Q246" s="257"/>
      <c r="R246" s="257"/>
      <c r="S246" s="257"/>
      <c r="T246" s="257"/>
      <c r="U246" s="257"/>
      <c r="V246" s="257"/>
      <c r="W246" s="425"/>
      <c r="X246" s="425"/>
      <c r="Y246" s="425"/>
      <c r="Z246" s="425"/>
      <c r="AA246" s="425"/>
      <c r="AB246" s="266"/>
      <c r="AC246" s="263"/>
      <c r="AD246" s="263"/>
      <c r="AE246" s="263"/>
      <c r="AF246" s="263"/>
      <c r="AG246" s="263"/>
      <c r="AH246" s="263"/>
      <c r="AI246" s="263"/>
      <c r="AJ246" s="263"/>
      <c r="AK246" s="263"/>
      <c r="AL246" s="263"/>
      <c r="AM246" s="263"/>
      <c r="AN246" s="263"/>
      <c r="AO246" s="263"/>
      <c r="AP246" s="263"/>
      <c r="AQ246" s="264"/>
      <c r="AR246" s="265"/>
      <c r="AS246" s="249">
        <f t="shared" si="51"/>
        <v>0</v>
      </c>
      <c r="AT246" s="249">
        <f t="shared" si="51"/>
        <v>0</v>
      </c>
      <c r="AU246" s="249">
        <f t="shared" si="52"/>
        <v>0</v>
      </c>
      <c r="AV246" s="250"/>
      <c r="AW246" s="249"/>
      <c r="AX246" s="249"/>
      <c r="AY246" s="249"/>
      <c r="AZ246" s="251"/>
      <c r="BA246" s="251"/>
      <c r="BB246" s="251"/>
      <c r="BC246" s="251"/>
      <c r="BD246" s="251"/>
      <c r="BE246" s="251"/>
      <c r="BI246" s="222"/>
      <c r="BJ246" s="222"/>
      <c r="BK246" s="222"/>
      <c r="BL246" s="222"/>
      <c r="BM246" s="222"/>
      <c r="BN246" s="222"/>
      <c r="BO246" s="222"/>
      <c r="BP246" s="222"/>
      <c r="BQ246" s="222"/>
      <c r="BR246" s="222"/>
      <c r="BS246" s="222"/>
      <c r="BT246" s="222"/>
      <c r="BU246" s="222"/>
      <c r="BV246" s="222"/>
      <c r="BW246" s="222"/>
      <c r="BX246" s="222"/>
      <c r="BY246" s="222"/>
      <c r="BZ246" s="222"/>
    </row>
    <row r="247" spans="1:78" s="224" customFormat="1" ht="105.75" customHeight="1">
      <c r="A247" s="232"/>
      <c r="B247" s="232"/>
      <c r="C247" s="232"/>
      <c r="D247" s="232"/>
      <c r="E247" s="232"/>
      <c r="F247" s="232"/>
      <c r="G247" s="233"/>
      <c r="H247" s="252"/>
      <c r="I247" s="376"/>
      <c r="J247" s="391"/>
      <c r="K247" s="391"/>
      <c r="L247" s="391"/>
      <c r="M247" s="391"/>
      <c r="N247" s="376"/>
      <c r="O247" s="255"/>
      <c r="P247" s="378"/>
      <c r="Q247" s="257"/>
      <c r="R247" s="257"/>
      <c r="S247" s="257"/>
      <c r="T247" s="257"/>
      <c r="U247" s="257"/>
      <c r="V247" s="257"/>
      <c r="W247" s="425"/>
      <c r="X247" s="425"/>
      <c r="Y247" s="425"/>
      <c r="Z247" s="425"/>
      <c r="AA247" s="425"/>
      <c r="AB247" s="266"/>
      <c r="AC247" s="263"/>
      <c r="AD247" s="263"/>
      <c r="AE247" s="263"/>
      <c r="AF247" s="263"/>
      <c r="AG247" s="263"/>
      <c r="AH247" s="263"/>
      <c r="AI247" s="263"/>
      <c r="AJ247" s="263"/>
      <c r="AK247" s="263"/>
      <c r="AL247" s="263"/>
      <c r="AM247" s="263"/>
      <c r="AN247" s="263"/>
      <c r="AO247" s="263"/>
      <c r="AP247" s="263"/>
      <c r="AQ247" s="264"/>
      <c r="AR247" s="265"/>
      <c r="AS247" s="249">
        <f t="shared" si="51"/>
        <v>0</v>
      </c>
      <c r="AT247" s="249">
        <f t="shared" si="51"/>
        <v>0</v>
      </c>
      <c r="AU247" s="249">
        <f t="shared" si="52"/>
        <v>0</v>
      </c>
      <c r="AV247" s="250"/>
      <c r="AW247" s="249"/>
      <c r="AX247" s="249"/>
      <c r="AY247" s="249"/>
      <c r="AZ247" s="251"/>
      <c r="BA247" s="251"/>
      <c r="BB247" s="251"/>
      <c r="BC247" s="251"/>
      <c r="BD247" s="251"/>
      <c r="BE247" s="251"/>
      <c r="BI247" s="222"/>
      <c r="BJ247" s="222"/>
      <c r="BK247" s="222"/>
      <c r="BL247" s="222"/>
      <c r="BM247" s="222"/>
      <c r="BN247" s="222"/>
      <c r="BO247" s="222"/>
      <c r="BP247" s="222"/>
      <c r="BQ247" s="222"/>
      <c r="BR247" s="222"/>
      <c r="BS247" s="222"/>
      <c r="BT247" s="222"/>
      <c r="BU247" s="222"/>
      <c r="BV247" s="222"/>
      <c r="BW247" s="222"/>
      <c r="BX247" s="222"/>
      <c r="BY247" s="222"/>
      <c r="BZ247" s="222"/>
    </row>
    <row r="248" spans="1:78" s="224" customFormat="1" ht="105.75" customHeight="1">
      <c r="A248" s="232"/>
      <c r="B248" s="232"/>
      <c r="C248" s="232"/>
      <c r="D248" s="232"/>
      <c r="E248" s="232"/>
      <c r="F248" s="232"/>
      <c r="G248" s="233"/>
      <c r="H248" s="252"/>
      <c r="I248" s="376"/>
      <c r="J248" s="391"/>
      <c r="K248" s="391"/>
      <c r="L248" s="391"/>
      <c r="M248" s="391"/>
      <c r="N248" s="376"/>
      <c r="O248" s="255"/>
      <c r="P248" s="378"/>
      <c r="Q248" s="257"/>
      <c r="R248" s="257"/>
      <c r="S248" s="257"/>
      <c r="T248" s="257"/>
      <c r="U248" s="257"/>
      <c r="V248" s="257"/>
      <c r="W248" s="425"/>
      <c r="X248" s="425"/>
      <c r="Y248" s="425"/>
      <c r="Z248" s="425"/>
      <c r="AA248" s="425"/>
      <c r="AB248" s="266"/>
      <c r="AC248" s="263"/>
      <c r="AD248" s="263"/>
      <c r="AE248" s="263"/>
      <c r="AF248" s="263"/>
      <c r="AG248" s="263"/>
      <c r="AH248" s="263"/>
      <c r="AI248" s="263"/>
      <c r="AJ248" s="263"/>
      <c r="AK248" s="263"/>
      <c r="AL248" s="263"/>
      <c r="AM248" s="263"/>
      <c r="AN248" s="263"/>
      <c r="AO248" s="263"/>
      <c r="AP248" s="263"/>
      <c r="AQ248" s="264"/>
      <c r="AR248" s="265"/>
      <c r="AS248" s="249">
        <f t="shared" si="51"/>
        <v>0</v>
      </c>
      <c r="AT248" s="249">
        <f t="shared" si="51"/>
        <v>0</v>
      </c>
      <c r="AU248" s="249">
        <f t="shared" si="52"/>
        <v>0</v>
      </c>
      <c r="AV248" s="250"/>
      <c r="AW248" s="249"/>
      <c r="AX248" s="249"/>
      <c r="AY248" s="249"/>
      <c r="AZ248" s="251"/>
      <c r="BA248" s="251"/>
      <c r="BB248" s="251"/>
      <c r="BC248" s="251"/>
      <c r="BD248" s="251"/>
      <c r="BE248" s="251"/>
      <c r="BI248" s="222"/>
      <c r="BJ248" s="222"/>
      <c r="BK248" s="222"/>
      <c r="BL248" s="222"/>
      <c r="BM248" s="222"/>
      <c r="BN248" s="222"/>
      <c r="BO248" s="222"/>
      <c r="BP248" s="222"/>
      <c r="BQ248" s="222"/>
      <c r="BR248" s="222"/>
      <c r="BS248" s="222"/>
      <c r="BT248" s="222"/>
      <c r="BU248" s="222"/>
      <c r="BV248" s="222"/>
      <c r="BW248" s="222"/>
      <c r="BX248" s="222"/>
      <c r="BY248" s="222"/>
      <c r="BZ248" s="222"/>
    </row>
    <row r="249" spans="1:78" s="224" customFormat="1" ht="105.75" customHeight="1">
      <c r="A249" s="232"/>
      <c r="B249" s="232"/>
      <c r="C249" s="232"/>
      <c r="D249" s="232"/>
      <c r="E249" s="232"/>
      <c r="F249" s="232"/>
      <c r="G249" s="233"/>
      <c r="H249" s="252"/>
      <c r="I249" s="376"/>
      <c r="J249" s="391"/>
      <c r="K249" s="391"/>
      <c r="L249" s="391"/>
      <c r="M249" s="391"/>
      <c r="N249" s="376"/>
      <c r="O249" s="255"/>
      <c r="P249" s="378"/>
      <c r="Q249" s="257"/>
      <c r="R249" s="257"/>
      <c r="S249" s="257"/>
      <c r="T249" s="257"/>
      <c r="U249" s="257"/>
      <c r="V249" s="257"/>
      <c r="W249" s="425"/>
      <c r="X249" s="425"/>
      <c r="Y249" s="425"/>
      <c r="Z249" s="425"/>
      <c r="AA249" s="425"/>
      <c r="AB249" s="266"/>
      <c r="AC249" s="263"/>
      <c r="AD249" s="263"/>
      <c r="AE249" s="263"/>
      <c r="AF249" s="263"/>
      <c r="AG249" s="263"/>
      <c r="AH249" s="263"/>
      <c r="AI249" s="263"/>
      <c r="AJ249" s="263"/>
      <c r="AK249" s="263"/>
      <c r="AL249" s="263"/>
      <c r="AM249" s="263"/>
      <c r="AN249" s="263"/>
      <c r="AO249" s="263"/>
      <c r="AP249" s="263"/>
      <c r="AQ249" s="264"/>
      <c r="AR249" s="265"/>
      <c r="AS249" s="249">
        <f t="shared" si="51"/>
        <v>0</v>
      </c>
      <c r="AT249" s="249">
        <f t="shared" si="51"/>
        <v>0</v>
      </c>
      <c r="AU249" s="249">
        <f t="shared" si="52"/>
        <v>0</v>
      </c>
      <c r="AV249" s="250"/>
      <c r="AW249" s="249"/>
      <c r="AX249" s="249"/>
      <c r="AY249" s="249"/>
      <c r="AZ249" s="251"/>
      <c r="BA249" s="251"/>
      <c r="BB249" s="251"/>
      <c r="BC249" s="251"/>
      <c r="BD249" s="251"/>
      <c r="BE249" s="251"/>
      <c r="BI249" s="222"/>
      <c r="BJ249" s="222"/>
      <c r="BK249" s="222"/>
      <c r="BL249" s="222"/>
      <c r="BM249" s="222"/>
      <c r="BN249" s="222"/>
      <c r="BO249" s="222"/>
      <c r="BP249" s="222"/>
      <c r="BQ249" s="222"/>
      <c r="BR249" s="222"/>
      <c r="BS249" s="222"/>
      <c r="BT249" s="222"/>
      <c r="BU249" s="222"/>
      <c r="BV249" s="222"/>
      <c r="BW249" s="222"/>
      <c r="BX249" s="222"/>
      <c r="BY249" s="222"/>
      <c r="BZ249" s="222"/>
    </row>
    <row r="250" spans="1:78" s="224" customFormat="1" ht="105.75" customHeight="1">
      <c r="A250" s="232"/>
      <c r="B250" s="232"/>
      <c r="C250" s="232"/>
      <c r="D250" s="232"/>
      <c r="E250" s="232"/>
      <c r="F250" s="232"/>
      <c r="G250" s="233"/>
      <c r="H250" s="252"/>
      <c r="I250" s="376"/>
      <c r="J250" s="391"/>
      <c r="K250" s="391"/>
      <c r="L250" s="391"/>
      <c r="M250" s="391"/>
      <c r="N250" s="376"/>
      <c r="O250" s="255"/>
      <c r="P250" s="378"/>
      <c r="Q250" s="257"/>
      <c r="R250" s="257"/>
      <c r="S250" s="257"/>
      <c r="T250" s="257"/>
      <c r="U250" s="257"/>
      <c r="V250" s="257"/>
      <c r="W250" s="425"/>
      <c r="X250" s="425"/>
      <c r="Y250" s="425"/>
      <c r="Z250" s="425"/>
      <c r="AA250" s="425"/>
      <c r="AB250" s="266"/>
      <c r="AC250" s="263"/>
      <c r="AD250" s="263"/>
      <c r="AE250" s="263"/>
      <c r="AF250" s="263"/>
      <c r="AG250" s="263"/>
      <c r="AH250" s="263"/>
      <c r="AI250" s="263"/>
      <c r="AJ250" s="263"/>
      <c r="AK250" s="263"/>
      <c r="AL250" s="263"/>
      <c r="AM250" s="263"/>
      <c r="AN250" s="263"/>
      <c r="AO250" s="263"/>
      <c r="AP250" s="263"/>
      <c r="AQ250" s="264"/>
      <c r="AR250" s="265"/>
      <c r="AS250" s="249">
        <f t="shared" si="51"/>
        <v>0</v>
      </c>
      <c r="AT250" s="249">
        <f t="shared" si="51"/>
        <v>0</v>
      </c>
      <c r="AU250" s="249">
        <f t="shared" si="52"/>
        <v>0</v>
      </c>
      <c r="AV250" s="250"/>
      <c r="AW250" s="249"/>
      <c r="AX250" s="249"/>
      <c r="AY250" s="249"/>
      <c r="AZ250" s="251"/>
      <c r="BA250" s="251"/>
      <c r="BB250" s="251"/>
      <c r="BC250" s="251"/>
      <c r="BD250" s="251"/>
      <c r="BE250" s="251"/>
      <c r="BI250" s="222"/>
      <c r="BJ250" s="222"/>
      <c r="BK250" s="222"/>
      <c r="BL250" s="222"/>
      <c r="BM250" s="222"/>
      <c r="BN250" s="222"/>
      <c r="BO250" s="222"/>
      <c r="BP250" s="222"/>
      <c r="BQ250" s="222"/>
      <c r="BR250" s="222"/>
      <c r="BS250" s="222"/>
      <c r="BT250" s="222"/>
      <c r="BU250" s="222"/>
      <c r="BV250" s="222"/>
      <c r="BW250" s="222"/>
      <c r="BX250" s="222"/>
      <c r="BY250" s="222"/>
      <c r="BZ250" s="222"/>
    </row>
    <row r="251" spans="1:78" s="224" customFormat="1" ht="105.75" customHeight="1">
      <c r="A251" s="232"/>
      <c r="B251" s="232"/>
      <c r="C251" s="232"/>
      <c r="D251" s="232"/>
      <c r="E251" s="232"/>
      <c r="F251" s="232"/>
      <c r="G251" s="233"/>
      <c r="H251" s="252"/>
      <c r="I251" s="376"/>
      <c r="J251" s="391"/>
      <c r="K251" s="391"/>
      <c r="L251" s="391"/>
      <c r="M251" s="391"/>
      <c r="N251" s="376"/>
      <c r="O251" s="255"/>
      <c r="P251" s="378"/>
      <c r="Q251" s="257"/>
      <c r="R251" s="257"/>
      <c r="S251" s="257"/>
      <c r="T251" s="257"/>
      <c r="U251" s="257"/>
      <c r="V251" s="257"/>
      <c r="W251" s="425"/>
      <c r="X251" s="425"/>
      <c r="Y251" s="425"/>
      <c r="Z251" s="425"/>
      <c r="AA251" s="425"/>
      <c r="AB251" s="266"/>
      <c r="AC251" s="263"/>
      <c r="AD251" s="263"/>
      <c r="AE251" s="263"/>
      <c r="AF251" s="263"/>
      <c r="AG251" s="263"/>
      <c r="AH251" s="263"/>
      <c r="AI251" s="263"/>
      <c r="AJ251" s="263"/>
      <c r="AK251" s="263"/>
      <c r="AL251" s="263"/>
      <c r="AM251" s="263"/>
      <c r="AN251" s="263"/>
      <c r="AO251" s="263"/>
      <c r="AP251" s="263"/>
      <c r="AQ251" s="264"/>
      <c r="AR251" s="265"/>
      <c r="AS251" s="249">
        <f t="shared" si="51"/>
        <v>0</v>
      </c>
      <c r="AT251" s="249">
        <f t="shared" si="51"/>
        <v>0</v>
      </c>
      <c r="AU251" s="249">
        <f t="shared" si="52"/>
        <v>0</v>
      </c>
      <c r="AV251" s="250"/>
      <c r="AW251" s="249"/>
      <c r="AX251" s="249"/>
      <c r="AY251" s="249"/>
      <c r="AZ251" s="251"/>
      <c r="BA251" s="251"/>
      <c r="BB251" s="251"/>
      <c r="BC251" s="251"/>
      <c r="BD251" s="251"/>
      <c r="BE251" s="251"/>
      <c r="BI251" s="222"/>
      <c r="BJ251" s="222"/>
      <c r="BK251" s="222"/>
      <c r="BL251" s="222"/>
      <c r="BM251" s="222"/>
      <c r="BN251" s="222"/>
      <c r="BO251" s="222"/>
      <c r="BP251" s="222"/>
      <c r="BQ251" s="222"/>
      <c r="BR251" s="222"/>
      <c r="BS251" s="222"/>
      <c r="BT251" s="222"/>
      <c r="BU251" s="222"/>
      <c r="BV251" s="222"/>
      <c r="BW251" s="222"/>
      <c r="BX251" s="222"/>
      <c r="BY251" s="222"/>
      <c r="BZ251" s="222"/>
    </row>
    <row r="252" spans="1:78" s="224" customFormat="1" ht="105.75" customHeight="1">
      <c r="A252" s="232"/>
      <c r="B252" s="232"/>
      <c r="C252" s="232"/>
      <c r="D252" s="232"/>
      <c r="E252" s="232"/>
      <c r="F252" s="232"/>
      <c r="G252" s="233"/>
      <c r="H252" s="252"/>
      <c r="I252" s="376"/>
      <c r="J252" s="391"/>
      <c r="K252" s="391"/>
      <c r="L252" s="391"/>
      <c r="M252" s="391"/>
      <c r="N252" s="376"/>
      <c r="O252" s="255"/>
      <c r="P252" s="378"/>
      <c r="Q252" s="257"/>
      <c r="R252" s="257"/>
      <c r="S252" s="257"/>
      <c r="T252" s="257"/>
      <c r="U252" s="257"/>
      <c r="V252" s="257"/>
      <c r="W252" s="425"/>
      <c r="X252" s="425"/>
      <c r="Y252" s="425"/>
      <c r="Z252" s="425"/>
      <c r="AA252" s="425"/>
      <c r="AB252" s="266"/>
      <c r="AC252" s="263"/>
      <c r="AD252" s="263"/>
      <c r="AE252" s="263"/>
      <c r="AF252" s="263"/>
      <c r="AG252" s="263"/>
      <c r="AH252" s="263"/>
      <c r="AI252" s="263"/>
      <c r="AJ252" s="263"/>
      <c r="AK252" s="263"/>
      <c r="AL252" s="263"/>
      <c r="AM252" s="263"/>
      <c r="AN252" s="263"/>
      <c r="AO252" s="263"/>
      <c r="AP252" s="263"/>
      <c r="AQ252" s="264"/>
      <c r="AR252" s="265"/>
      <c r="AS252" s="249">
        <f t="shared" si="51"/>
        <v>0</v>
      </c>
      <c r="AT252" s="249">
        <f t="shared" si="51"/>
        <v>0</v>
      </c>
      <c r="AU252" s="249">
        <f t="shared" si="52"/>
        <v>0</v>
      </c>
      <c r="AV252" s="250"/>
      <c r="AW252" s="249"/>
      <c r="AX252" s="249"/>
      <c r="AY252" s="249"/>
      <c r="AZ252" s="251"/>
      <c r="BA252" s="251"/>
      <c r="BB252" s="251"/>
      <c r="BC252" s="251"/>
      <c r="BD252" s="251"/>
      <c r="BE252" s="251"/>
      <c r="BI252" s="222"/>
      <c r="BJ252" s="222"/>
      <c r="BK252" s="222"/>
      <c r="BL252" s="222"/>
      <c r="BM252" s="222"/>
      <c r="BN252" s="222"/>
      <c r="BO252" s="222"/>
      <c r="BP252" s="222"/>
      <c r="BQ252" s="222"/>
      <c r="BR252" s="222"/>
      <c r="BS252" s="222"/>
      <c r="BT252" s="222"/>
      <c r="BU252" s="222"/>
      <c r="BV252" s="222"/>
      <c r="BW252" s="222"/>
      <c r="BX252" s="222"/>
      <c r="BY252" s="222"/>
      <c r="BZ252" s="222"/>
    </row>
    <row r="253" spans="1:78" s="224" customFormat="1" ht="105.75" customHeight="1">
      <c r="A253" s="232"/>
      <c r="B253" s="232"/>
      <c r="C253" s="232"/>
      <c r="D253" s="232"/>
      <c r="E253" s="232"/>
      <c r="F253" s="232"/>
      <c r="G253" s="233"/>
      <c r="H253" s="252"/>
      <c r="I253" s="376"/>
      <c r="J253" s="391"/>
      <c r="K253" s="391"/>
      <c r="L253" s="391"/>
      <c r="M253" s="391"/>
      <c r="N253" s="376"/>
      <c r="O253" s="255"/>
      <c r="P253" s="378"/>
      <c r="Q253" s="257"/>
      <c r="R253" s="257"/>
      <c r="S253" s="257"/>
      <c r="T253" s="257"/>
      <c r="U253" s="257"/>
      <c r="V253" s="257"/>
      <c r="W253" s="425"/>
      <c r="X253" s="425"/>
      <c r="Y253" s="425"/>
      <c r="Z253" s="425"/>
      <c r="AA253" s="425"/>
      <c r="AB253" s="266"/>
      <c r="AC253" s="263"/>
      <c r="AD253" s="263"/>
      <c r="AE253" s="263"/>
      <c r="AF253" s="263"/>
      <c r="AG253" s="263"/>
      <c r="AH253" s="263"/>
      <c r="AI253" s="263"/>
      <c r="AJ253" s="263"/>
      <c r="AK253" s="263"/>
      <c r="AL253" s="263"/>
      <c r="AM253" s="263"/>
      <c r="AN253" s="263"/>
      <c r="AO253" s="263"/>
      <c r="AP253" s="263"/>
      <c r="AQ253" s="264"/>
      <c r="AR253" s="265"/>
      <c r="AS253" s="249">
        <f t="shared" si="51"/>
        <v>0</v>
      </c>
      <c r="AT253" s="249">
        <f t="shared" si="51"/>
        <v>0</v>
      </c>
      <c r="AU253" s="249">
        <f t="shared" si="52"/>
        <v>0</v>
      </c>
      <c r="AV253" s="250"/>
      <c r="AW253" s="249"/>
      <c r="AX253" s="249"/>
      <c r="AY253" s="249"/>
      <c r="AZ253" s="251"/>
      <c r="BA253" s="251"/>
      <c r="BB253" s="251"/>
      <c r="BC253" s="251"/>
      <c r="BD253" s="251"/>
      <c r="BE253" s="251"/>
      <c r="BI253" s="222"/>
      <c r="BJ253" s="222"/>
      <c r="BK253" s="222"/>
      <c r="BL253" s="222"/>
      <c r="BM253" s="222"/>
      <c r="BN253" s="222"/>
      <c r="BO253" s="222"/>
      <c r="BP253" s="222"/>
      <c r="BQ253" s="222"/>
      <c r="BR253" s="222"/>
      <c r="BS253" s="222"/>
      <c r="BT253" s="222"/>
      <c r="BU253" s="222"/>
      <c r="BV253" s="222"/>
      <c r="BW253" s="222"/>
      <c r="BX253" s="222"/>
      <c r="BY253" s="222"/>
      <c r="BZ253" s="222"/>
    </row>
    <row r="254" spans="1:78" s="224" customFormat="1" ht="105.75" customHeight="1">
      <c r="A254" s="232"/>
      <c r="B254" s="232"/>
      <c r="C254" s="232"/>
      <c r="D254" s="232"/>
      <c r="E254" s="232"/>
      <c r="F254" s="232"/>
      <c r="G254" s="233"/>
      <c r="H254" s="252"/>
      <c r="I254" s="376"/>
      <c r="J254" s="391"/>
      <c r="K254" s="391"/>
      <c r="L254" s="391"/>
      <c r="M254" s="391"/>
      <c r="N254" s="376"/>
      <c r="O254" s="255"/>
      <c r="P254" s="378"/>
      <c r="Q254" s="257"/>
      <c r="R254" s="257"/>
      <c r="S254" s="257"/>
      <c r="T254" s="257"/>
      <c r="U254" s="257"/>
      <c r="V254" s="257"/>
      <c r="W254" s="425"/>
      <c r="X254" s="425"/>
      <c r="Y254" s="425"/>
      <c r="Z254" s="425"/>
      <c r="AA254" s="425"/>
      <c r="AB254" s="266" t="s">
        <v>292</v>
      </c>
      <c r="AC254" s="263"/>
      <c r="AD254" s="263"/>
      <c r="AE254" s="263"/>
      <c r="AF254" s="263"/>
      <c r="AG254" s="263"/>
      <c r="AH254" s="263"/>
      <c r="AI254" s="263"/>
      <c r="AJ254" s="263"/>
      <c r="AK254" s="263"/>
      <c r="AL254" s="263"/>
      <c r="AM254" s="263"/>
      <c r="AN254" s="263"/>
      <c r="AO254" s="263"/>
      <c r="AP254" s="263"/>
      <c r="AQ254" s="264">
        <f>+AC254+AE254+AG254+AI254+AK254+AM254+AO254</f>
        <v>0</v>
      </c>
      <c r="AR254" s="265">
        <f>+AD254+AF254+AH254+AJ254+AL254+AN254+AP254</f>
        <v>0</v>
      </c>
      <c r="AS254" s="249">
        <f t="shared" si="51"/>
        <v>0</v>
      </c>
      <c r="AT254" s="249">
        <f t="shared" si="51"/>
        <v>0</v>
      </c>
      <c r="AU254" s="249">
        <f t="shared" si="52"/>
        <v>0</v>
      </c>
      <c r="AV254" s="250"/>
      <c r="AW254" s="249"/>
      <c r="AX254" s="249"/>
      <c r="AY254" s="249"/>
      <c r="AZ254" s="251"/>
      <c r="BA254" s="251"/>
      <c r="BB254" s="251"/>
      <c r="BC254" s="251"/>
      <c r="BD254" s="251"/>
      <c r="BE254" s="251"/>
      <c r="BI254" s="222"/>
      <c r="BJ254" s="222"/>
      <c r="BK254" s="222"/>
      <c r="BL254" s="222"/>
      <c r="BM254" s="222"/>
      <c r="BN254" s="222"/>
      <c r="BO254" s="222"/>
      <c r="BP254" s="222"/>
      <c r="BQ254" s="222"/>
      <c r="BR254" s="222"/>
      <c r="BS254" s="222"/>
      <c r="BT254" s="222"/>
      <c r="BU254" s="222"/>
      <c r="BV254" s="222"/>
      <c r="BW254" s="222"/>
      <c r="BX254" s="222"/>
      <c r="BY254" s="222"/>
      <c r="BZ254" s="222"/>
    </row>
    <row r="255" spans="1:78" s="224" customFormat="1" ht="105.75" customHeight="1">
      <c r="A255" s="232"/>
      <c r="B255" s="232"/>
      <c r="C255" s="232"/>
      <c r="D255" s="232"/>
      <c r="E255" s="232"/>
      <c r="F255" s="232"/>
      <c r="G255" s="233"/>
      <c r="H255" s="252"/>
      <c r="I255" s="376"/>
      <c r="J255" s="391"/>
      <c r="K255" s="391"/>
      <c r="L255" s="391"/>
      <c r="M255" s="391"/>
      <c r="N255" s="376"/>
      <c r="O255" s="255"/>
      <c r="P255" s="378"/>
      <c r="Q255" s="257"/>
      <c r="R255" s="257"/>
      <c r="S255" s="257"/>
      <c r="T255" s="257"/>
      <c r="U255" s="257"/>
      <c r="V255" s="257"/>
      <c r="W255" s="425"/>
      <c r="X255" s="425"/>
      <c r="Y255" s="425"/>
      <c r="Z255" s="425"/>
      <c r="AA255" s="425"/>
      <c r="AB255" s="266" t="s">
        <v>293</v>
      </c>
      <c r="AC255" s="263"/>
      <c r="AD255" s="263"/>
      <c r="AE255" s="263"/>
      <c r="AF255" s="263"/>
      <c r="AG255" s="263"/>
      <c r="AH255" s="263"/>
      <c r="AI255" s="263"/>
      <c r="AJ255" s="263"/>
      <c r="AK255" s="263"/>
      <c r="AL255" s="263"/>
      <c r="AM255" s="263"/>
      <c r="AN255" s="263"/>
      <c r="AO255" s="263"/>
      <c r="AP255" s="263"/>
      <c r="AQ255" s="264">
        <f>+AC255+AE255+AG255+AI255+AK255+AM255+AO255</f>
        <v>0</v>
      </c>
      <c r="AR255" s="265">
        <f>+AD255+AF255+AH255+AJ255+AL255+AN255+AP255</f>
        <v>0</v>
      </c>
      <c r="AS255" s="249">
        <f t="shared" si="51"/>
        <v>0</v>
      </c>
      <c r="AT255" s="249">
        <f t="shared" si="51"/>
        <v>0</v>
      </c>
      <c r="AU255" s="249">
        <f t="shared" si="52"/>
        <v>0</v>
      </c>
      <c r="AV255" s="250"/>
      <c r="AW255" s="249"/>
      <c r="AX255" s="249"/>
      <c r="AY255" s="249"/>
      <c r="AZ255" s="251"/>
      <c r="BA255" s="251"/>
      <c r="BB255" s="251"/>
      <c r="BC255" s="251"/>
      <c r="BD255" s="251"/>
      <c r="BE255" s="251"/>
      <c r="BI255" s="222"/>
      <c r="BJ255" s="222"/>
      <c r="BK255" s="222"/>
      <c r="BL255" s="222"/>
      <c r="BM255" s="222"/>
      <c r="BN255" s="222"/>
      <c r="BO255" s="222"/>
      <c r="BP255" s="222"/>
      <c r="BQ255" s="222"/>
      <c r="BR255" s="222"/>
      <c r="BS255" s="222"/>
      <c r="BT255" s="222"/>
      <c r="BU255" s="222"/>
      <c r="BV255" s="222"/>
      <c r="BW255" s="222"/>
      <c r="BX255" s="222"/>
      <c r="BY255" s="222"/>
      <c r="BZ255" s="222"/>
    </row>
    <row r="256" spans="1:78" s="224" customFormat="1" ht="105.75" customHeight="1">
      <c r="A256" s="232"/>
      <c r="B256" s="232"/>
      <c r="C256" s="232"/>
      <c r="D256" s="232"/>
      <c r="E256" s="232"/>
      <c r="F256" s="232"/>
      <c r="G256" s="233"/>
      <c r="H256" s="252"/>
      <c r="I256" s="376"/>
      <c r="J256" s="391"/>
      <c r="K256" s="391"/>
      <c r="L256" s="391"/>
      <c r="M256" s="391"/>
      <c r="N256" s="376"/>
      <c r="O256" s="255"/>
      <c r="P256" s="378"/>
      <c r="Q256" s="257"/>
      <c r="R256" s="257"/>
      <c r="S256" s="257"/>
      <c r="T256" s="257"/>
      <c r="U256" s="257"/>
      <c r="V256" s="257"/>
      <c r="W256" s="425"/>
      <c r="X256" s="425"/>
      <c r="Y256" s="425"/>
      <c r="Z256" s="425"/>
      <c r="AA256" s="425"/>
      <c r="AB256" s="267" t="s">
        <v>294</v>
      </c>
      <c r="AC256" s="268">
        <f aca="true" t="shared" si="53" ref="AC256:AR256">SUM(AC153:AC255)+IF(AC151=0,AC152,AC151)</f>
        <v>0</v>
      </c>
      <c r="AD256" s="268">
        <f t="shared" si="53"/>
        <v>0</v>
      </c>
      <c r="AE256" s="268">
        <f t="shared" si="53"/>
        <v>0</v>
      </c>
      <c r="AF256" s="268">
        <f t="shared" si="53"/>
        <v>0</v>
      </c>
      <c r="AG256" s="268">
        <f t="shared" si="53"/>
        <v>0</v>
      </c>
      <c r="AH256" s="268">
        <f t="shared" si="53"/>
        <v>0</v>
      </c>
      <c r="AI256" s="268">
        <f t="shared" si="53"/>
        <v>0</v>
      </c>
      <c r="AJ256" s="268">
        <f t="shared" si="53"/>
        <v>0</v>
      </c>
      <c r="AK256" s="268">
        <f t="shared" si="53"/>
        <v>0</v>
      </c>
      <c r="AL256" s="268">
        <f t="shared" si="53"/>
        <v>0</v>
      </c>
      <c r="AM256" s="268">
        <f t="shared" si="53"/>
        <v>0</v>
      </c>
      <c r="AN256" s="268">
        <f t="shared" si="53"/>
        <v>0</v>
      </c>
      <c r="AO256" s="268">
        <f t="shared" si="53"/>
        <v>0</v>
      </c>
      <c r="AP256" s="268">
        <f t="shared" si="53"/>
        <v>0</v>
      </c>
      <c r="AQ256" s="268">
        <f t="shared" si="53"/>
        <v>0</v>
      </c>
      <c r="AR256" s="269">
        <f t="shared" si="53"/>
        <v>0</v>
      </c>
      <c r="AS256" s="249">
        <f t="shared" si="51"/>
        <v>0</v>
      </c>
      <c r="AT256" s="249">
        <f t="shared" si="51"/>
        <v>0</v>
      </c>
      <c r="AU256" s="249">
        <f t="shared" si="52"/>
        <v>0</v>
      </c>
      <c r="AV256" s="250"/>
      <c r="AW256" s="249"/>
      <c r="AX256" s="249"/>
      <c r="AY256" s="249"/>
      <c r="AZ256" s="251"/>
      <c r="BA256" s="251"/>
      <c r="BB256" s="251"/>
      <c r="BC256" s="251"/>
      <c r="BD256" s="251"/>
      <c r="BE256" s="251"/>
      <c r="BI256" s="222"/>
      <c r="BJ256" s="222"/>
      <c r="BK256" s="222"/>
      <c r="BL256" s="222"/>
      <c r="BM256" s="222"/>
      <c r="BN256" s="222"/>
      <c r="BO256" s="222"/>
      <c r="BP256" s="222"/>
      <c r="BQ256" s="222"/>
      <c r="BR256" s="222"/>
      <c r="BS256" s="222"/>
      <c r="BT256" s="222"/>
      <c r="BU256" s="222"/>
      <c r="BV256" s="222"/>
      <c r="BW256" s="222"/>
      <c r="BX256" s="222"/>
      <c r="BY256" s="222"/>
      <c r="BZ256" s="222"/>
    </row>
    <row r="257" spans="1:78" s="224" customFormat="1" ht="105.75" customHeight="1" thickBot="1">
      <c r="A257" s="232"/>
      <c r="B257" s="232"/>
      <c r="C257" s="232"/>
      <c r="D257" s="232"/>
      <c r="E257" s="232"/>
      <c r="F257" s="232"/>
      <c r="G257" s="233"/>
      <c r="H257" s="270"/>
      <c r="I257" s="380"/>
      <c r="J257" s="402"/>
      <c r="K257" s="402"/>
      <c r="L257" s="402"/>
      <c r="M257" s="402"/>
      <c r="N257" s="380"/>
      <c r="O257" s="273"/>
      <c r="P257" s="382"/>
      <c r="Q257" s="275"/>
      <c r="R257" s="275"/>
      <c r="S257" s="275"/>
      <c r="T257" s="275"/>
      <c r="U257" s="275"/>
      <c r="V257" s="275"/>
      <c r="W257" s="421"/>
      <c r="X257" s="425"/>
      <c r="Y257" s="425"/>
      <c r="Z257" s="425"/>
      <c r="AA257" s="425"/>
      <c r="AB257" s="280" t="s">
        <v>295</v>
      </c>
      <c r="AC257" s="281"/>
      <c r="AD257" s="281"/>
      <c r="AE257" s="281"/>
      <c r="AF257" s="281"/>
      <c r="AG257" s="281"/>
      <c r="AH257" s="281"/>
      <c r="AI257" s="281"/>
      <c r="AJ257" s="281"/>
      <c r="AK257" s="281"/>
      <c r="AL257" s="281"/>
      <c r="AM257" s="281"/>
      <c r="AN257" s="281"/>
      <c r="AO257" s="281"/>
      <c r="AP257" s="281"/>
      <c r="AQ257" s="282">
        <f aca="true" t="shared" si="54" ref="AQ257:AR263">+AC257+AE257+AG257+AI257+AK257+AM257+AO257</f>
        <v>0</v>
      </c>
      <c r="AR257" s="283">
        <f t="shared" si="54"/>
        <v>0</v>
      </c>
      <c r="AS257" s="249">
        <f t="shared" si="51"/>
        <v>0</v>
      </c>
      <c r="AT257" s="249">
        <f t="shared" si="51"/>
        <v>0</v>
      </c>
      <c r="AU257" s="249">
        <f t="shared" si="52"/>
        <v>0</v>
      </c>
      <c r="AV257" s="250"/>
      <c r="AW257" s="249"/>
      <c r="AX257" s="249"/>
      <c r="AY257" s="249"/>
      <c r="AZ257" s="251"/>
      <c r="BA257" s="251"/>
      <c r="BB257" s="251"/>
      <c r="BC257" s="251"/>
      <c r="BD257" s="251"/>
      <c r="BE257" s="251"/>
      <c r="BI257" s="222"/>
      <c r="BJ257" s="222"/>
      <c r="BK257" s="222"/>
      <c r="BL257" s="222"/>
      <c r="BM257" s="222"/>
      <c r="BN257" s="222"/>
      <c r="BO257" s="222"/>
      <c r="BP257" s="222"/>
      <c r="BQ257" s="222"/>
      <c r="BR257" s="222"/>
      <c r="BS257" s="222"/>
      <c r="BT257" s="222"/>
      <c r="BU257" s="222"/>
      <c r="BV257" s="222"/>
      <c r="BW257" s="222"/>
      <c r="BX257" s="222"/>
      <c r="BY257" s="222"/>
      <c r="BZ257" s="222"/>
    </row>
    <row r="258" spans="1:78" s="224" customFormat="1" ht="116.25" customHeight="1">
      <c r="A258" s="232"/>
      <c r="B258" s="232" t="s">
        <v>639</v>
      </c>
      <c r="C258" s="232" t="s">
        <v>271</v>
      </c>
      <c r="D258" s="232" t="s">
        <v>272</v>
      </c>
      <c r="E258" s="232" t="s">
        <v>640</v>
      </c>
      <c r="F258" s="232" t="s">
        <v>273</v>
      </c>
      <c r="G258" s="233">
        <v>15</v>
      </c>
      <c r="H258" s="234">
        <v>10</v>
      </c>
      <c r="I258" s="372" t="s">
        <v>46</v>
      </c>
      <c r="J258" s="386"/>
      <c r="K258" s="386"/>
      <c r="L258" s="386"/>
      <c r="M258" s="386"/>
      <c r="N258" s="372" t="s">
        <v>641</v>
      </c>
      <c r="O258" s="434">
        <v>60</v>
      </c>
      <c r="P258" s="435">
        <v>2</v>
      </c>
      <c r="Q258" s="240">
        <f>SUMIF('Actividades inversión 880'!$B$13:$B$62,'Metas inversión 880'!$B258,'Actividades inversión 880'!M$13:M$62)</f>
        <v>6330000000</v>
      </c>
      <c r="R258" s="240">
        <f>SUMIF('Actividades inversión 880'!$B$13:$B$62,'Metas inversión 880'!$B258,'Actividades inversión 880'!N$13:N$62)</f>
        <v>13197509860</v>
      </c>
      <c r="S258" s="240">
        <f>SUMIF('Actividades inversión 880'!$B$13:$B$62,'Metas inversión 880'!$B258,'Actividades inversión 880'!O$13:O$62)</f>
        <v>0</v>
      </c>
      <c r="T258" s="240">
        <f>SUMIF('Actividades inversión 880'!$B$13:$B$62,'Metas inversión 880'!$B258,'Actividades inversión 880'!P$13:P$62)</f>
        <v>0</v>
      </c>
      <c r="U258" s="240">
        <f>SUMIF('Actividades inversión 880'!$B$13:$B$62,'Metas inversión 880'!$B258,'Actividades inversión 880'!Q$13:Q$62)</f>
        <v>0</v>
      </c>
      <c r="V258" s="240">
        <f>SUMIF('Actividades inversión 880'!$B$13:$B$62,'Metas inversión 880'!$B258,'Actividades inversión 880'!R$13:R$62)</f>
        <v>0</v>
      </c>
      <c r="W258" s="421" t="s">
        <v>642</v>
      </c>
      <c r="X258" s="422" t="s">
        <v>357</v>
      </c>
      <c r="Y258" s="422" t="s">
        <v>230</v>
      </c>
      <c r="Z258" s="421" t="s">
        <v>643</v>
      </c>
      <c r="AA258" s="421" t="s">
        <v>644</v>
      </c>
      <c r="AB258" s="245" t="s">
        <v>280</v>
      </c>
      <c r="AC258" s="246"/>
      <c r="AD258" s="246"/>
      <c r="AE258" s="246"/>
      <c r="AF258" s="246"/>
      <c r="AG258" s="246"/>
      <c r="AH258" s="246"/>
      <c r="AI258" s="246"/>
      <c r="AJ258" s="246"/>
      <c r="AK258" s="246"/>
      <c r="AL258" s="246"/>
      <c r="AM258" s="246"/>
      <c r="AN258" s="246"/>
      <c r="AO258" s="246"/>
      <c r="AP258" s="246"/>
      <c r="AQ258" s="247">
        <f t="shared" si="54"/>
        <v>0</v>
      </c>
      <c r="AR258" s="248">
        <f t="shared" si="54"/>
        <v>0</v>
      </c>
      <c r="AS258" s="249">
        <f t="shared" si="51"/>
        <v>13197509860</v>
      </c>
      <c r="AT258" s="249">
        <f t="shared" si="51"/>
        <v>0</v>
      </c>
      <c r="AU258" s="249">
        <f t="shared" si="52"/>
        <v>0</v>
      </c>
      <c r="AV258" s="250"/>
      <c r="AW258" s="249"/>
      <c r="AX258" s="249"/>
      <c r="AY258" s="249"/>
      <c r="AZ258" s="251">
        <f>SUM('[2]01-USAQUEN:99-METROPOLITANO'!N157)</f>
        <v>6330000000</v>
      </c>
      <c r="BA258" s="251">
        <f>SUM('[2]01-USAQUEN:99-METROPOLITANO'!O157)</f>
        <v>13197509860</v>
      </c>
      <c r="BB258" s="251">
        <f>SUM('[2]01-USAQUEN:99-METROPOLITANO'!P157)</f>
        <v>0</v>
      </c>
      <c r="BC258" s="251">
        <f>SUM('[2]01-USAQUEN:99-METROPOLITANO'!Q157)</f>
        <v>0</v>
      </c>
      <c r="BD258" s="251">
        <f>SUM('[2]01-USAQUEN:99-METROPOLITANO'!R157)</f>
        <v>0</v>
      </c>
      <c r="BE258" s="251">
        <f>SUM('[2]01-USAQUEN:99-METROPOLITANO'!S157)</f>
        <v>0</v>
      </c>
      <c r="BI258" s="222"/>
      <c r="BJ258" s="222"/>
      <c r="BK258" s="222"/>
      <c r="BL258" s="222"/>
      <c r="BM258" s="222"/>
      <c r="BN258" s="222"/>
      <c r="BO258" s="222"/>
      <c r="BP258" s="222"/>
      <c r="BQ258" s="222"/>
      <c r="BR258" s="222"/>
      <c r="BS258" s="222"/>
      <c r="BT258" s="222"/>
      <c r="BU258" s="222"/>
      <c r="BV258" s="222"/>
      <c r="BW258" s="222"/>
      <c r="BX258" s="222"/>
      <c r="BY258" s="222"/>
      <c r="BZ258" s="222"/>
    </row>
    <row r="259" spans="1:78" s="224" customFormat="1" ht="408" customHeight="1">
      <c r="A259" s="232"/>
      <c r="B259" s="232"/>
      <c r="C259" s="232"/>
      <c r="D259" s="232"/>
      <c r="E259" s="232"/>
      <c r="F259" s="232"/>
      <c r="G259" s="233"/>
      <c r="H259" s="252"/>
      <c r="I259" s="376"/>
      <c r="J259" s="391"/>
      <c r="K259" s="391"/>
      <c r="L259" s="391"/>
      <c r="M259" s="391"/>
      <c r="N259" s="376"/>
      <c r="O259" s="436"/>
      <c r="P259" s="437"/>
      <c r="Q259" s="257"/>
      <c r="R259" s="257"/>
      <c r="S259" s="257"/>
      <c r="T259" s="257"/>
      <c r="U259" s="257"/>
      <c r="V259" s="257"/>
      <c r="W259" s="421" t="s">
        <v>645</v>
      </c>
      <c r="X259" s="422" t="s">
        <v>646</v>
      </c>
      <c r="Y259" s="422" t="s">
        <v>647</v>
      </c>
      <c r="Z259" s="422" t="s">
        <v>648</v>
      </c>
      <c r="AA259" s="422" t="s">
        <v>649</v>
      </c>
      <c r="AB259" s="262" t="s">
        <v>281</v>
      </c>
      <c r="AC259" s="263"/>
      <c r="AD259" s="263"/>
      <c r="AE259" s="263"/>
      <c r="AF259" s="263"/>
      <c r="AG259" s="263"/>
      <c r="AH259" s="263"/>
      <c r="AI259" s="263"/>
      <c r="AJ259" s="263"/>
      <c r="AK259" s="263"/>
      <c r="AL259" s="263"/>
      <c r="AM259" s="263"/>
      <c r="AN259" s="263"/>
      <c r="AO259" s="263"/>
      <c r="AP259" s="263"/>
      <c r="AQ259" s="264">
        <f t="shared" si="54"/>
        <v>0</v>
      </c>
      <c r="AR259" s="265">
        <f t="shared" si="54"/>
        <v>0</v>
      </c>
      <c r="AS259" s="249">
        <f t="shared" si="51"/>
        <v>0</v>
      </c>
      <c r="AT259" s="249">
        <f t="shared" si="51"/>
        <v>0</v>
      </c>
      <c r="AU259" s="249">
        <f t="shared" si="52"/>
        <v>0</v>
      </c>
      <c r="AV259" s="250"/>
      <c r="AW259" s="249"/>
      <c r="AX259" s="249"/>
      <c r="AY259" s="249"/>
      <c r="AZ259" s="251"/>
      <c r="BA259" s="251"/>
      <c r="BB259" s="251"/>
      <c r="BC259" s="251"/>
      <c r="BD259" s="251"/>
      <c r="BE259" s="251"/>
      <c r="BI259" s="222"/>
      <c r="BJ259" s="222"/>
      <c r="BK259" s="222"/>
      <c r="BL259" s="222"/>
      <c r="BM259" s="222"/>
      <c r="BN259" s="222"/>
      <c r="BO259" s="222"/>
      <c r="BP259" s="222"/>
      <c r="BQ259" s="222"/>
      <c r="BR259" s="222"/>
      <c r="BS259" s="222"/>
      <c r="BT259" s="222"/>
      <c r="BU259" s="222"/>
      <c r="BV259" s="222"/>
      <c r="BW259" s="222"/>
      <c r="BX259" s="222"/>
      <c r="BY259" s="222"/>
      <c r="BZ259" s="222"/>
    </row>
    <row r="260" spans="1:78" s="224" customFormat="1" ht="393" customHeight="1">
      <c r="A260" s="232"/>
      <c r="B260" s="232"/>
      <c r="C260" s="232"/>
      <c r="D260" s="232"/>
      <c r="E260" s="232"/>
      <c r="F260" s="232"/>
      <c r="G260" s="233"/>
      <c r="H260" s="252"/>
      <c r="I260" s="376"/>
      <c r="J260" s="391"/>
      <c r="K260" s="391"/>
      <c r="L260" s="391"/>
      <c r="M260" s="391"/>
      <c r="N260" s="376"/>
      <c r="O260" s="436"/>
      <c r="P260" s="437"/>
      <c r="Q260" s="257"/>
      <c r="R260" s="257"/>
      <c r="S260" s="257"/>
      <c r="T260" s="257"/>
      <c r="U260" s="257"/>
      <c r="V260" s="257"/>
      <c r="W260" s="421" t="s">
        <v>650</v>
      </c>
      <c r="X260" s="421" t="s">
        <v>651</v>
      </c>
      <c r="Y260" s="422" t="s">
        <v>652</v>
      </c>
      <c r="Z260" s="422" t="s">
        <v>237</v>
      </c>
      <c r="AA260" s="422" t="s">
        <v>653</v>
      </c>
      <c r="AB260" s="262" t="s">
        <v>282</v>
      </c>
      <c r="AC260" s="263"/>
      <c r="AD260" s="263"/>
      <c r="AE260" s="263"/>
      <c r="AF260" s="263"/>
      <c r="AG260" s="263"/>
      <c r="AH260" s="263"/>
      <c r="AI260" s="263"/>
      <c r="AJ260" s="263"/>
      <c r="AK260" s="263"/>
      <c r="AL260" s="263"/>
      <c r="AM260" s="263"/>
      <c r="AN260" s="263"/>
      <c r="AO260" s="263"/>
      <c r="AP260" s="263"/>
      <c r="AQ260" s="264">
        <f t="shared" si="54"/>
        <v>0</v>
      </c>
      <c r="AR260" s="265">
        <f t="shared" si="54"/>
        <v>0</v>
      </c>
      <c r="AS260" s="249">
        <f t="shared" si="51"/>
        <v>0</v>
      </c>
      <c r="AT260" s="249">
        <f t="shared" si="51"/>
        <v>0</v>
      </c>
      <c r="AU260" s="249">
        <f t="shared" si="52"/>
        <v>0</v>
      </c>
      <c r="AV260" s="250"/>
      <c r="AW260" s="249"/>
      <c r="AX260" s="249"/>
      <c r="AY260" s="249"/>
      <c r="AZ260" s="251"/>
      <c r="BA260" s="251"/>
      <c r="BB260" s="251"/>
      <c r="BC260" s="251"/>
      <c r="BD260" s="251"/>
      <c r="BE260" s="251"/>
      <c r="BI260" s="222"/>
      <c r="BJ260" s="222"/>
      <c r="BK260" s="222"/>
      <c r="BL260" s="222"/>
      <c r="BM260" s="222"/>
      <c r="BN260" s="222"/>
      <c r="BO260" s="222"/>
      <c r="BP260" s="222"/>
      <c r="BQ260" s="222"/>
      <c r="BR260" s="222"/>
      <c r="BS260" s="222"/>
      <c r="BT260" s="222"/>
      <c r="BU260" s="222"/>
      <c r="BV260" s="222"/>
      <c r="BW260" s="222"/>
      <c r="BX260" s="222"/>
      <c r="BY260" s="222"/>
      <c r="BZ260" s="222"/>
    </row>
    <row r="261" spans="1:78" s="224" customFormat="1" ht="146.25" customHeight="1">
      <c r="A261" s="232"/>
      <c r="B261" s="232"/>
      <c r="C261" s="232"/>
      <c r="D261" s="232"/>
      <c r="E261" s="232"/>
      <c r="F261" s="232"/>
      <c r="G261" s="233"/>
      <c r="H261" s="252"/>
      <c r="I261" s="376"/>
      <c r="J261" s="391"/>
      <c r="K261" s="391"/>
      <c r="L261" s="391"/>
      <c r="M261" s="391"/>
      <c r="N261" s="376"/>
      <c r="O261" s="436"/>
      <c r="P261" s="437"/>
      <c r="Q261" s="257"/>
      <c r="R261" s="257"/>
      <c r="S261" s="257"/>
      <c r="T261" s="257"/>
      <c r="U261" s="257"/>
      <c r="V261" s="257"/>
      <c r="W261" s="421" t="s">
        <v>654</v>
      </c>
      <c r="X261" s="422" t="s">
        <v>655</v>
      </c>
      <c r="Y261" s="422" t="s">
        <v>656</v>
      </c>
      <c r="Z261" s="422" t="s">
        <v>237</v>
      </c>
      <c r="AA261" s="425"/>
      <c r="AB261" s="262" t="s">
        <v>283</v>
      </c>
      <c r="AC261" s="263"/>
      <c r="AD261" s="263"/>
      <c r="AE261" s="263"/>
      <c r="AF261" s="263"/>
      <c r="AG261" s="263"/>
      <c r="AH261" s="263"/>
      <c r="AI261" s="263"/>
      <c r="AJ261" s="263"/>
      <c r="AK261" s="263"/>
      <c r="AL261" s="263"/>
      <c r="AM261" s="263"/>
      <c r="AN261" s="263"/>
      <c r="AO261" s="263"/>
      <c r="AP261" s="263"/>
      <c r="AQ261" s="264">
        <f t="shared" si="54"/>
        <v>0</v>
      </c>
      <c r="AR261" s="265">
        <f t="shared" si="54"/>
        <v>0</v>
      </c>
      <c r="AS261" s="249">
        <f t="shared" si="51"/>
        <v>0</v>
      </c>
      <c r="AT261" s="249">
        <f t="shared" si="51"/>
        <v>0</v>
      </c>
      <c r="AU261" s="249">
        <f t="shared" si="52"/>
        <v>0</v>
      </c>
      <c r="AV261" s="250"/>
      <c r="AW261" s="249"/>
      <c r="AX261" s="249"/>
      <c r="AY261" s="249"/>
      <c r="AZ261" s="251"/>
      <c r="BA261" s="251"/>
      <c r="BB261" s="251"/>
      <c r="BC261" s="251"/>
      <c r="BD261" s="251"/>
      <c r="BE261" s="251"/>
      <c r="BI261" s="222"/>
      <c r="BJ261" s="222"/>
      <c r="BK261" s="222"/>
      <c r="BL261" s="222"/>
      <c r="BM261" s="222"/>
      <c r="BN261" s="222"/>
      <c r="BO261" s="222"/>
      <c r="BP261" s="222"/>
      <c r="BQ261" s="222"/>
      <c r="BR261" s="222"/>
      <c r="BS261" s="222"/>
      <c r="BT261" s="222"/>
      <c r="BU261" s="222"/>
      <c r="BV261" s="222"/>
      <c r="BW261" s="222"/>
      <c r="BX261" s="222"/>
      <c r="BY261" s="222"/>
      <c r="BZ261" s="222"/>
    </row>
    <row r="262" spans="1:78" s="224" customFormat="1" ht="105.75" customHeight="1">
      <c r="A262" s="232"/>
      <c r="B262" s="232"/>
      <c r="C262" s="232"/>
      <c r="D262" s="232"/>
      <c r="E262" s="232"/>
      <c r="F262" s="232"/>
      <c r="G262" s="233"/>
      <c r="H262" s="252"/>
      <c r="I262" s="376"/>
      <c r="J262" s="391"/>
      <c r="K262" s="391"/>
      <c r="L262" s="391"/>
      <c r="M262" s="391" t="s">
        <v>657</v>
      </c>
      <c r="N262" s="376" t="s">
        <v>641</v>
      </c>
      <c r="O262" s="436"/>
      <c r="P262" s="437"/>
      <c r="Q262" s="257"/>
      <c r="R262" s="257"/>
      <c r="S262" s="257"/>
      <c r="T262" s="257"/>
      <c r="U262" s="257"/>
      <c r="V262" s="257"/>
      <c r="W262" s="421" t="s">
        <v>658</v>
      </c>
      <c r="X262" s="421" t="s">
        <v>659</v>
      </c>
      <c r="Y262" s="422" t="s">
        <v>660</v>
      </c>
      <c r="Z262" s="422" t="s">
        <v>237</v>
      </c>
      <c r="AA262" s="421" t="s">
        <v>465</v>
      </c>
      <c r="AB262" s="262" t="s">
        <v>284</v>
      </c>
      <c r="AC262" s="263"/>
      <c r="AD262" s="263"/>
      <c r="AE262" s="263"/>
      <c r="AF262" s="263"/>
      <c r="AG262" s="263"/>
      <c r="AH262" s="263"/>
      <c r="AI262" s="263"/>
      <c r="AJ262" s="263"/>
      <c r="AK262" s="263"/>
      <c r="AL262" s="263"/>
      <c r="AM262" s="263"/>
      <c r="AN262" s="263"/>
      <c r="AO262" s="263"/>
      <c r="AP262" s="263"/>
      <c r="AQ262" s="264">
        <f t="shared" si="54"/>
        <v>0</v>
      </c>
      <c r="AR262" s="265">
        <f t="shared" si="54"/>
        <v>0</v>
      </c>
      <c r="AS262" s="249">
        <f t="shared" si="51"/>
        <v>0</v>
      </c>
      <c r="AT262" s="249">
        <f t="shared" si="51"/>
        <v>0</v>
      </c>
      <c r="AU262" s="249">
        <f t="shared" si="52"/>
        <v>0</v>
      </c>
      <c r="AV262" s="250"/>
      <c r="AW262" s="249"/>
      <c r="AX262" s="249"/>
      <c r="AY262" s="249"/>
      <c r="AZ262" s="251"/>
      <c r="BA262" s="251"/>
      <c r="BB262" s="251"/>
      <c r="BC262" s="251"/>
      <c r="BD262" s="251"/>
      <c r="BE262" s="251"/>
      <c r="BI262" s="222"/>
      <c r="BJ262" s="222"/>
      <c r="BK262" s="222"/>
      <c r="BL262" s="222"/>
      <c r="BM262" s="222"/>
      <c r="BN262" s="222"/>
      <c r="BO262" s="222"/>
      <c r="BP262" s="222"/>
      <c r="BQ262" s="222"/>
      <c r="BR262" s="222"/>
      <c r="BS262" s="222"/>
      <c r="BT262" s="222"/>
      <c r="BU262" s="222"/>
      <c r="BV262" s="222"/>
      <c r="BW262" s="222"/>
      <c r="BX262" s="222"/>
      <c r="BY262" s="222"/>
      <c r="BZ262" s="222"/>
    </row>
    <row r="263" spans="1:78" s="224" customFormat="1" ht="105.75" customHeight="1">
      <c r="A263" s="232"/>
      <c r="B263" s="232"/>
      <c r="C263" s="232"/>
      <c r="D263" s="232"/>
      <c r="E263" s="232"/>
      <c r="F263" s="232"/>
      <c r="G263" s="233"/>
      <c r="H263" s="252"/>
      <c r="I263" s="376"/>
      <c r="J263" s="391"/>
      <c r="K263" s="391"/>
      <c r="L263" s="391"/>
      <c r="M263" s="391"/>
      <c r="N263" s="376"/>
      <c r="O263" s="436"/>
      <c r="P263" s="437"/>
      <c r="Q263" s="257"/>
      <c r="R263" s="257"/>
      <c r="S263" s="257"/>
      <c r="T263" s="257"/>
      <c r="U263" s="257"/>
      <c r="V263" s="257"/>
      <c r="W263" s="421" t="s">
        <v>661</v>
      </c>
      <c r="X263" s="422" t="s">
        <v>662</v>
      </c>
      <c r="Y263" s="421" t="s">
        <v>663</v>
      </c>
      <c r="Z263" s="422" t="s">
        <v>237</v>
      </c>
      <c r="AA263" s="426"/>
      <c r="AB263" s="266" t="s">
        <v>285</v>
      </c>
      <c r="AC263" s="263"/>
      <c r="AD263" s="263"/>
      <c r="AE263" s="263"/>
      <c r="AF263" s="263"/>
      <c r="AG263" s="263"/>
      <c r="AH263" s="263"/>
      <c r="AI263" s="263"/>
      <c r="AJ263" s="263"/>
      <c r="AK263" s="263"/>
      <c r="AL263" s="263"/>
      <c r="AM263" s="263"/>
      <c r="AN263" s="263"/>
      <c r="AO263" s="263"/>
      <c r="AP263" s="263"/>
      <c r="AQ263" s="264">
        <f t="shared" si="54"/>
        <v>0</v>
      </c>
      <c r="AR263" s="265">
        <f t="shared" si="54"/>
        <v>0</v>
      </c>
      <c r="AS263" s="249">
        <f t="shared" si="51"/>
        <v>0</v>
      </c>
      <c r="AT263" s="249">
        <f t="shared" si="51"/>
        <v>0</v>
      </c>
      <c r="AU263" s="249">
        <f t="shared" si="52"/>
        <v>0</v>
      </c>
      <c r="AV263" s="250"/>
      <c r="AW263" s="249"/>
      <c r="AX263" s="249"/>
      <c r="AY263" s="249"/>
      <c r="AZ263" s="251"/>
      <c r="BA263" s="251"/>
      <c r="BB263" s="251"/>
      <c r="BC263" s="251"/>
      <c r="BD263" s="251"/>
      <c r="BE263" s="251"/>
      <c r="BI263" s="222"/>
      <c r="BJ263" s="222"/>
      <c r="BK263" s="222"/>
      <c r="BL263" s="222"/>
      <c r="BM263" s="222"/>
      <c r="BN263" s="222"/>
      <c r="BO263" s="222"/>
      <c r="BP263" s="222"/>
      <c r="BQ263" s="222"/>
      <c r="BR263" s="222"/>
      <c r="BS263" s="222"/>
      <c r="BT263" s="222"/>
      <c r="BU263" s="222"/>
      <c r="BV263" s="222"/>
      <c r="BW263" s="222"/>
      <c r="BX263" s="222"/>
      <c r="BY263" s="222"/>
      <c r="BZ263" s="222"/>
    </row>
    <row r="264" spans="1:78" s="224" customFormat="1" ht="105.75" customHeight="1">
      <c r="A264" s="232"/>
      <c r="B264" s="232"/>
      <c r="C264" s="232"/>
      <c r="D264" s="232"/>
      <c r="E264" s="232"/>
      <c r="F264" s="232"/>
      <c r="G264" s="233"/>
      <c r="H264" s="252"/>
      <c r="I264" s="376"/>
      <c r="J264" s="391"/>
      <c r="K264" s="391"/>
      <c r="L264" s="391"/>
      <c r="M264" s="391"/>
      <c r="N264" s="376"/>
      <c r="O264" s="436"/>
      <c r="P264" s="437"/>
      <c r="Q264" s="257"/>
      <c r="R264" s="257"/>
      <c r="S264" s="257"/>
      <c r="T264" s="257"/>
      <c r="U264" s="257"/>
      <c r="V264" s="257"/>
      <c r="W264" s="421" t="s">
        <v>664</v>
      </c>
      <c r="X264" s="422" t="s">
        <v>665</v>
      </c>
      <c r="Y264" s="422" t="s">
        <v>357</v>
      </c>
      <c r="Z264" s="424" t="s">
        <v>666</v>
      </c>
      <c r="AA264" s="438"/>
      <c r="AB264" s="267" t="s">
        <v>286</v>
      </c>
      <c r="AC264" s="268">
        <f aca="true" t="shared" si="55" ref="AC264:AR264">SUM(AC258:AC263)</f>
        <v>0</v>
      </c>
      <c r="AD264" s="268">
        <f t="shared" si="55"/>
        <v>0</v>
      </c>
      <c r="AE264" s="268">
        <f t="shared" si="55"/>
        <v>0</v>
      </c>
      <c r="AF264" s="268">
        <f t="shared" si="55"/>
        <v>0</v>
      </c>
      <c r="AG264" s="268">
        <f t="shared" si="55"/>
        <v>0</v>
      </c>
      <c r="AH264" s="268">
        <f t="shared" si="55"/>
        <v>0</v>
      </c>
      <c r="AI264" s="268">
        <f t="shared" si="55"/>
        <v>0</v>
      </c>
      <c r="AJ264" s="268">
        <f t="shared" si="55"/>
        <v>0</v>
      </c>
      <c r="AK264" s="268">
        <f t="shared" si="55"/>
        <v>0</v>
      </c>
      <c r="AL264" s="268">
        <f t="shared" si="55"/>
        <v>0</v>
      </c>
      <c r="AM264" s="268">
        <f t="shared" si="55"/>
        <v>0</v>
      </c>
      <c r="AN264" s="268">
        <f t="shared" si="55"/>
        <v>0</v>
      </c>
      <c r="AO264" s="268">
        <f t="shared" si="55"/>
        <v>0</v>
      </c>
      <c r="AP264" s="268">
        <f t="shared" si="55"/>
        <v>0</v>
      </c>
      <c r="AQ264" s="268">
        <f t="shared" si="55"/>
        <v>0</v>
      </c>
      <c r="AR264" s="269">
        <f t="shared" si="55"/>
        <v>0</v>
      </c>
      <c r="AS264" s="249">
        <f t="shared" si="51"/>
        <v>0</v>
      </c>
      <c r="AT264" s="249">
        <f t="shared" si="51"/>
        <v>0</v>
      </c>
      <c r="AU264" s="249">
        <f t="shared" si="52"/>
        <v>0</v>
      </c>
      <c r="AV264" s="250"/>
      <c r="AW264" s="249"/>
      <c r="AX264" s="249"/>
      <c r="AY264" s="249"/>
      <c r="AZ264" s="251"/>
      <c r="BA264" s="251"/>
      <c r="BB264" s="251"/>
      <c r="BC264" s="251"/>
      <c r="BD264" s="251"/>
      <c r="BE264" s="251"/>
      <c r="BI264" s="222"/>
      <c r="BJ264" s="222"/>
      <c r="BK264" s="222"/>
      <c r="BL264" s="222"/>
      <c r="BM264" s="222"/>
      <c r="BN264" s="222"/>
      <c r="BO264" s="222"/>
      <c r="BP264" s="222"/>
      <c r="BQ264" s="222"/>
      <c r="BR264" s="222"/>
      <c r="BS264" s="222"/>
      <c r="BT264" s="222"/>
      <c r="BU264" s="222"/>
      <c r="BV264" s="222"/>
      <c r="BW264" s="222"/>
      <c r="BX264" s="222"/>
      <c r="BY264" s="222"/>
      <c r="BZ264" s="222"/>
    </row>
    <row r="265" spans="1:78" s="224" customFormat="1" ht="216" customHeight="1">
      <c r="A265" s="232"/>
      <c r="B265" s="232"/>
      <c r="C265" s="232"/>
      <c r="D265" s="232"/>
      <c r="E265" s="232"/>
      <c r="F265" s="232"/>
      <c r="G265" s="233"/>
      <c r="H265" s="252"/>
      <c r="I265" s="376"/>
      <c r="J265" s="391"/>
      <c r="K265" s="391"/>
      <c r="L265" s="391"/>
      <c r="M265" s="391"/>
      <c r="N265" s="376"/>
      <c r="O265" s="436"/>
      <c r="P265" s="437"/>
      <c r="Q265" s="257"/>
      <c r="R265" s="257"/>
      <c r="S265" s="257"/>
      <c r="T265" s="257"/>
      <c r="U265" s="257"/>
      <c r="V265" s="257"/>
      <c r="W265" s="421" t="s">
        <v>667</v>
      </c>
      <c r="X265" s="422" t="s">
        <v>668</v>
      </c>
      <c r="Y265" s="422" t="s">
        <v>357</v>
      </c>
      <c r="Z265" s="424" t="s">
        <v>669</v>
      </c>
      <c r="AA265" s="422" t="s">
        <v>670</v>
      </c>
      <c r="AB265" s="262" t="s">
        <v>287</v>
      </c>
      <c r="AC265" s="263"/>
      <c r="AD265" s="263"/>
      <c r="AE265" s="263"/>
      <c r="AF265" s="263"/>
      <c r="AG265" s="263"/>
      <c r="AH265" s="263"/>
      <c r="AI265" s="263"/>
      <c r="AJ265" s="263"/>
      <c r="AK265" s="263"/>
      <c r="AL265" s="263"/>
      <c r="AM265" s="263"/>
      <c r="AN265" s="263"/>
      <c r="AO265" s="263"/>
      <c r="AP265" s="263"/>
      <c r="AQ265" s="264">
        <f>+AC265+AE265+AG265+AI265+AK265+AM265+AO265</f>
        <v>0</v>
      </c>
      <c r="AR265" s="265">
        <f aca="true" t="shared" si="56" ref="AR265:AR271">+AD265+AF265+AH265+AJ265+AL265+AN265+AP265</f>
        <v>0</v>
      </c>
      <c r="AS265" s="249">
        <f t="shared" si="51"/>
        <v>0</v>
      </c>
      <c r="AT265" s="249">
        <f t="shared" si="51"/>
        <v>0</v>
      </c>
      <c r="AU265" s="249">
        <f t="shared" si="52"/>
        <v>0</v>
      </c>
      <c r="AV265" s="250"/>
      <c r="AW265" s="249"/>
      <c r="AX265" s="249"/>
      <c r="AY265" s="249"/>
      <c r="AZ265" s="251"/>
      <c r="BA265" s="251"/>
      <c r="BB265" s="251"/>
      <c r="BC265" s="251"/>
      <c r="BD265" s="251"/>
      <c r="BE265" s="251"/>
      <c r="BI265" s="222"/>
      <c r="BJ265" s="222"/>
      <c r="BK265" s="222"/>
      <c r="BL265" s="222"/>
      <c r="BM265" s="222"/>
      <c r="BN265" s="222"/>
      <c r="BO265" s="222"/>
      <c r="BP265" s="222"/>
      <c r="BQ265" s="222"/>
      <c r="BR265" s="222"/>
      <c r="BS265" s="222"/>
      <c r="BT265" s="222"/>
      <c r="BU265" s="222"/>
      <c r="BV265" s="222"/>
      <c r="BW265" s="222"/>
      <c r="BX265" s="222"/>
      <c r="BY265" s="222"/>
      <c r="BZ265" s="222"/>
    </row>
    <row r="266" spans="1:78" s="224" customFormat="1" ht="260.25" customHeight="1">
      <c r="A266" s="232"/>
      <c r="B266" s="232"/>
      <c r="C266" s="232"/>
      <c r="D266" s="232"/>
      <c r="E266" s="232"/>
      <c r="F266" s="232"/>
      <c r="G266" s="233"/>
      <c r="H266" s="252"/>
      <c r="I266" s="376"/>
      <c r="J266" s="391"/>
      <c r="K266" s="391"/>
      <c r="L266" s="391"/>
      <c r="M266" s="391"/>
      <c r="N266" s="376"/>
      <c r="O266" s="436"/>
      <c r="P266" s="437"/>
      <c r="Q266" s="257"/>
      <c r="R266" s="257"/>
      <c r="S266" s="257"/>
      <c r="T266" s="257"/>
      <c r="U266" s="257"/>
      <c r="V266" s="257"/>
      <c r="W266" s="421"/>
      <c r="X266" s="422"/>
      <c r="Y266" s="422"/>
      <c r="Z266" s="424"/>
      <c r="AA266" s="422"/>
      <c r="AB266" s="262" t="s">
        <v>288</v>
      </c>
      <c r="AC266" s="263"/>
      <c r="AD266" s="263"/>
      <c r="AE266" s="263"/>
      <c r="AF266" s="263"/>
      <c r="AG266" s="263"/>
      <c r="AH266" s="263"/>
      <c r="AI266" s="263"/>
      <c r="AJ266" s="263"/>
      <c r="AK266" s="263"/>
      <c r="AL266" s="263"/>
      <c r="AM266" s="263"/>
      <c r="AN266" s="263"/>
      <c r="AO266" s="263"/>
      <c r="AP266" s="263"/>
      <c r="AQ266" s="264">
        <f aca="true" t="shared" si="57" ref="AQ266:AQ271">+AC266+AE266+AG266+AI266+AK266+AM266+AO266</f>
        <v>0</v>
      </c>
      <c r="AR266" s="265">
        <f t="shared" si="56"/>
        <v>0</v>
      </c>
      <c r="AS266" s="249">
        <f t="shared" si="51"/>
        <v>0</v>
      </c>
      <c r="AT266" s="249">
        <f t="shared" si="51"/>
        <v>0</v>
      </c>
      <c r="AU266" s="249">
        <f t="shared" si="52"/>
        <v>0</v>
      </c>
      <c r="AV266" s="250"/>
      <c r="AW266" s="249"/>
      <c r="AX266" s="249"/>
      <c r="AY266" s="249"/>
      <c r="AZ266" s="251"/>
      <c r="BA266" s="251"/>
      <c r="BB266" s="251"/>
      <c r="BC266" s="251"/>
      <c r="BD266" s="251"/>
      <c r="BE266" s="251"/>
      <c r="BI266" s="222"/>
      <c r="BJ266" s="222"/>
      <c r="BK266" s="222"/>
      <c r="BL266" s="222"/>
      <c r="BM266" s="222"/>
      <c r="BN266" s="222"/>
      <c r="BO266" s="222"/>
      <c r="BP266" s="222"/>
      <c r="BQ266" s="222"/>
      <c r="BR266" s="222"/>
      <c r="BS266" s="222"/>
      <c r="BT266" s="222"/>
      <c r="BU266" s="222"/>
      <c r="BV266" s="222"/>
      <c r="BW266" s="222"/>
      <c r="BX266" s="222"/>
      <c r="BY266" s="222"/>
      <c r="BZ266" s="222"/>
    </row>
    <row r="267" spans="1:78" s="224" customFormat="1" ht="105.75" customHeight="1">
      <c r="A267" s="232"/>
      <c r="B267" s="232"/>
      <c r="C267" s="232"/>
      <c r="D267" s="232"/>
      <c r="E267" s="232"/>
      <c r="F267" s="232"/>
      <c r="G267" s="233"/>
      <c r="H267" s="252"/>
      <c r="I267" s="376"/>
      <c r="J267" s="391"/>
      <c r="K267" s="391"/>
      <c r="L267" s="391"/>
      <c r="M267" s="391"/>
      <c r="N267" s="376"/>
      <c r="O267" s="436"/>
      <c r="P267" s="437"/>
      <c r="Q267" s="257"/>
      <c r="R267" s="257"/>
      <c r="S267" s="257"/>
      <c r="T267" s="257"/>
      <c r="U267" s="257"/>
      <c r="V267" s="257"/>
      <c r="W267" s="421"/>
      <c r="X267" s="425"/>
      <c r="Y267" s="425"/>
      <c r="Z267" s="425"/>
      <c r="AA267" s="425"/>
      <c r="AB267" s="266" t="s">
        <v>289</v>
      </c>
      <c r="AC267" s="263"/>
      <c r="AD267" s="263"/>
      <c r="AE267" s="263"/>
      <c r="AF267" s="263"/>
      <c r="AG267" s="263"/>
      <c r="AH267" s="263"/>
      <c r="AI267" s="263"/>
      <c r="AJ267" s="263"/>
      <c r="AK267" s="263"/>
      <c r="AL267" s="263"/>
      <c r="AM267" s="263"/>
      <c r="AN267" s="263"/>
      <c r="AO267" s="263"/>
      <c r="AP267" s="263"/>
      <c r="AQ267" s="264">
        <f t="shared" si="57"/>
        <v>0</v>
      </c>
      <c r="AR267" s="265">
        <f t="shared" si="56"/>
        <v>0</v>
      </c>
      <c r="AS267" s="249">
        <f t="shared" si="51"/>
        <v>0</v>
      </c>
      <c r="AT267" s="249">
        <f t="shared" si="51"/>
        <v>0</v>
      </c>
      <c r="AU267" s="249">
        <f t="shared" si="52"/>
        <v>0</v>
      </c>
      <c r="AV267" s="250"/>
      <c r="AW267" s="249"/>
      <c r="AX267" s="249"/>
      <c r="AY267" s="249"/>
      <c r="AZ267" s="251"/>
      <c r="BA267" s="251"/>
      <c r="BB267" s="251"/>
      <c r="BC267" s="251"/>
      <c r="BD267" s="251"/>
      <c r="BE267" s="251"/>
      <c r="BI267" s="222"/>
      <c r="BJ267" s="222"/>
      <c r="BK267" s="222"/>
      <c r="BL267" s="222"/>
      <c r="BM267" s="222"/>
      <c r="BN267" s="222"/>
      <c r="BO267" s="222"/>
      <c r="BP267" s="222"/>
      <c r="BQ267" s="222"/>
      <c r="BR267" s="222"/>
      <c r="BS267" s="222"/>
      <c r="BT267" s="222"/>
      <c r="BU267" s="222"/>
      <c r="BV267" s="222"/>
      <c r="BW267" s="222"/>
      <c r="BX267" s="222"/>
      <c r="BY267" s="222"/>
      <c r="BZ267" s="222"/>
    </row>
    <row r="268" spans="1:78" s="224" customFormat="1" ht="105.75" customHeight="1">
      <c r="A268" s="232"/>
      <c r="B268" s="232"/>
      <c r="C268" s="232"/>
      <c r="D268" s="232"/>
      <c r="E268" s="232"/>
      <c r="F268" s="232"/>
      <c r="G268" s="233"/>
      <c r="H268" s="252"/>
      <c r="I268" s="376"/>
      <c r="J268" s="391"/>
      <c r="K268" s="391"/>
      <c r="L268" s="391"/>
      <c r="M268" s="391"/>
      <c r="N268" s="376"/>
      <c r="O268" s="436"/>
      <c r="P268" s="437"/>
      <c r="Q268" s="257"/>
      <c r="R268" s="257"/>
      <c r="S268" s="257"/>
      <c r="T268" s="257"/>
      <c r="U268" s="257"/>
      <c r="V268" s="257"/>
      <c r="W268" s="425"/>
      <c r="X268" s="425"/>
      <c r="Y268" s="425"/>
      <c r="Z268" s="425"/>
      <c r="AA268" s="425"/>
      <c r="AB268" s="266" t="s">
        <v>290</v>
      </c>
      <c r="AC268" s="263"/>
      <c r="AD268" s="263"/>
      <c r="AE268" s="263"/>
      <c r="AF268" s="263"/>
      <c r="AG268" s="263"/>
      <c r="AH268" s="263"/>
      <c r="AI268" s="263"/>
      <c r="AJ268" s="263"/>
      <c r="AK268" s="263"/>
      <c r="AL268" s="263"/>
      <c r="AM268" s="263"/>
      <c r="AN268" s="263"/>
      <c r="AO268" s="263"/>
      <c r="AP268" s="263"/>
      <c r="AQ268" s="264">
        <f t="shared" si="57"/>
        <v>0</v>
      </c>
      <c r="AR268" s="265">
        <f t="shared" si="56"/>
        <v>0</v>
      </c>
      <c r="AS268" s="249">
        <f t="shared" si="51"/>
        <v>0</v>
      </c>
      <c r="AT268" s="249">
        <f t="shared" si="51"/>
        <v>0</v>
      </c>
      <c r="AU268" s="249">
        <f t="shared" si="52"/>
        <v>0</v>
      </c>
      <c r="AV268" s="250"/>
      <c r="AW268" s="249"/>
      <c r="AX268" s="249"/>
      <c r="AY268" s="249"/>
      <c r="AZ268" s="251"/>
      <c r="BA268" s="251"/>
      <c r="BB268" s="251"/>
      <c r="BC268" s="251"/>
      <c r="BD268" s="251"/>
      <c r="BE268" s="251"/>
      <c r="BI268" s="222"/>
      <c r="BJ268" s="222"/>
      <c r="BK268" s="222"/>
      <c r="BL268" s="222"/>
      <c r="BM268" s="222"/>
      <c r="BN268" s="222"/>
      <c r="BO268" s="222"/>
      <c r="BP268" s="222"/>
      <c r="BQ268" s="222"/>
      <c r="BR268" s="222"/>
      <c r="BS268" s="222"/>
      <c r="BT268" s="222"/>
      <c r="BU268" s="222"/>
      <c r="BV268" s="222"/>
      <c r="BW268" s="222"/>
      <c r="BX268" s="222"/>
      <c r="BY268" s="222"/>
      <c r="BZ268" s="222"/>
    </row>
    <row r="269" spans="1:78" s="224" customFormat="1" ht="105.75" customHeight="1">
      <c r="A269" s="232"/>
      <c r="B269" s="232"/>
      <c r="C269" s="232"/>
      <c r="D269" s="232"/>
      <c r="E269" s="232"/>
      <c r="F269" s="232"/>
      <c r="G269" s="233"/>
      <c r="H269" s="252"/>
      <c r="I269" s="376"/>
      <c r="J269" s="391"/>
      <c r="K269" s="391"/>
      <c r="L269" s="391"/>
      <c r="M269" s="391"/>
      <c r="N269" s="376"/>
      <c r="O269" s="436"/>
      <c r="P269" s="437"/>
      <c r="Q269" s="257"/>
      <c r="R269" s="257"/>
      <c r="S269" s="257"/>
      <c r="T269" s="257"/>
      <c r="U269" s="257"/>
      <c r="V269" s="257"/>
      <c r="W269" s="425"/>
      <c r="X269" s="425"/>
      <c r="Y269" s="425"/>
      <c r="Z269" s="425"/>
      <c r="AA269" s="425"/>
      <c r="AB269" s="266" t="s">
        <v>291</v>
      </c>
      <c r="AC269" s="263"/>
      <c r="AD269" s="263"/>
      <c r="AE269" s="263"/>
      <c r="AF269" s="263"/>
      <c r="AG269" s="263"/>
      <c r="AH269" s="263"/>
      <c r="AI269" s="263"/>
      <c r="AJ269" s="263"/>
      <c r="AK269" s="263"/>
      <c r="AL269" s="263"/>
      <c r="AM269" s="263"/>
      <c r="AN269" s="263"/>
      <c r="AO269" s="263"/>
      <c r="AP269" s="263"/>
      <c r="AQ269" s="264">
        <f t="shared" si="57"/>
        <v>0</v>
      </c>
      <c r="AR269" s="265">
        <f t="shared" si="56"/>
        <v>0</v>
      </c>
      <c r="AS269" s="249">
        <f t="shared" si="51"/>
        <v>0</v>
      </c>
      <c r="AT269" s="249">
        <f t="shared" si="51"/>
        <v>0</v>
      </c>
      <c r="AU269" s="249">
        <f t="shared" si="52"/>
        <v>0</v>
      </c>
      <c r="AV269" s="250"/>
      <c r="AW269" s="249"/>
      <c r="AX269" s="249"/>
      <c r="AY269" s="249"/>
      <c r="AZ269" s="251"/>
      <c r="BA269" s="251"/>
      <c r="BB269" s="251"/>
      <c r="BC269" s="251"/>
      <c r="BD269" s="251"/>
      <c r="BE269" s="251"/>
      <c r="BI269" s="222"/>
      <c r="BJ269" s="222"/>
      <c r="BK269" s="222"/>
      <c r="BL269" s="222"/>
      <c r="BM269" s="222"/>
      <c r="BN269" s="222"/>
      <c r="BO269" s="222"/>
      <c r="BP269" s="222"/>
      <c r="BQ269" s="222"/>
      <c r="BR269" s="222"/>
      <c r="BS269" s="222"/>
      <c r="BT269" s="222"/>
      <c r="BU269" s="222"/>
      <c r="BV269" s="222"/>
      <c r="BW269" s="222"/>
      <c r="BX269" s="222"/>
      <c r="BY269" s="222"/>
      <c r="BZ269" s="222"/>
    </row>
    <row r="270" spans="1:78" s="224" customFormat="1" ht="105.75" customHeight="1">
      <c r="A270" s="232"/>
      <c r="B270" s="232"/>
      <c r="C270" s="232"/>
      <c r="D270" s="232"/>
      <c r="E270" s="232"/>
      <c r="F270" s="232"/>
      <c r="G270" s="233"/>
      <c r="H270" s="252"/>
      <c r="I270" s="376"/>
      <c r="J270" s="391"/>
      <c r="K270" s="391"/>
      <c r="L270" s="391"/>
      <c r="M270" s="391"/>
      <c r="N270" s="376"/>
      <c r="O270" s="436"/>
      <c r="P270" s="437"/>
      <c r="Q270" s="257"/>
      <c r="R270" s="257"/>
      <c r="S270" s="257"/>
      <c r="T270" s="257"/>
      <c r="U270" s="257"/>
      <c r="V270" s="257"/>
      <c r="W270" s="425"/>
      <c r="X270" s="425"/>
      <c r="Y270" s="425"/>
      <c r="Z270" s="425"/>
      <c r="AA270" s="425"/>
      <c r="AB270" s="266" t="s">
        <v>292</v>
      </c>
      <c r="AC270" s="263"/>
      <c r="AD270" s="263"/>
      <c r="AE270" s="263"/>
      <c r="AF270" s="263"/>
      <c r="AG270" s="263"/>
      <c r="AH270" s="263"/>
      <c r="AI270" s="263"/>
      <c r="AJ270" s="263"/>
      <c r="AK270" s="263"/>
      <c r="AL270" s="263"/>
      <c r="AM270" s="263"/>
      <c r="AN270" s="263"/>
      <c r="AO270" s="263"/>
      <c r="AP270" s="263"/>
      <c r="AQ270" s="264">
        <f t="shared" si="57"/>
        <v>0</v>
      </c>
      <c r="AR270" s="265">
        <f t="shared" si="56"/>
        <v>0</v>
      </c>
      <c r="AS270" s="249">
        <f t="shared" si="51"/>
        <v>0</v>
      </c>
      <c r="AT270" s="249">
        <f t="shared" si="51"/>
        <v>0</v>
      </c>
      <c r="AU270" s="249">
        <f t="shared" si="52"/>
        <v>0</v>
      </c>
      <c r="AV270" s="250"/>
      <c r="AW270" s="249"/>
      <c r="AX270" s="249"/>
      <c r="AY270" s="249"/>
      <c r="AZ270" s="251"/>
      <c r="BA270" s="251"/>
      <c r="BB270" s="251"/>
      <c r="BC270" s="251"/>
      <c r="BD270" s="251"/>
      <c r="BE270" s="251"/>
      <c r="BI270" s="222"/>
      <c r="BJ270" s="222"/>
      <c r="BK270" s="222"/>
      <c r="BL270" s="222"/>
      <c r="BM270" s="222"/>
      <c r="BN270" s="222"/>
      <c r="BO270" s="222"/>
      <c r="BP270" s="222"/>
      <c r="BQ270" s="222"/>
      <c r="BR270" s="222"/>
      <c r="BS270" s="222"/>
      <c r="BT270" s="222"/>
      <c r="BU270" s="222"/>
      <c r="BV270" s="222"/>
      <c r="BW270" s="222"/>
      <c r="BX270" s="222"/>
      <c r="BY270" s="222"/>
      <c r="BZ270" s="222"/>
    </row>
    <row r="271" spans="1:78" s="224" customFormat="1" ht="105.75" customHeight="1">
      <c r="A271" s="232"/>
      <c r="B271" s="232"/>
      <c r="C271" s="232"/>
      <c r="D271" s="232"/>
      <c r="E271" s="232"/>
      <c r="F271" s="232"/>
      <c r="G271" s="233"/>
      <c r="H271" s="252"/>
      <c r="I271" s="376"/>
      <c r="J271" s="391"/>
      <c r="K271" s="391"/>
      <c r="L271" s="391"/>
      <c r="M271" s="391"/>
      <c r="N271" s="376"/>
      <c r="O271" s="436"/>
      <c r="P271" s="437"/>
      <c r="Q271" s="257"/>
      <c r="R271" s="257"/>
      <c r="S271" s="257"/>
      <c r="T271" s="257"/>
      <c r="U271" s="257"/>
      <c r="V271" s="257"/>
      <c r="W271" s="425"/>
      <c r="X271" s="425"/>
      <c r="Y271" s="425"/>
      <c r="Z271" s="425"/>
      <c r="AA271" s="425"/>
      <c r="AB271" s="266" t="s">
        <v>293</v>
      </c>
      <c r="AC271" s="263"/>
      <c r="AD271" s="263"/>
      <c r="AE271" s="263"/>
      <c r="AF271" s="263"/>
      <c r="AG271" s="263"/>
      <c r="AH271" s="263"/>
      <c r="AI271" s="263"/>
      <c r="AJ271" s="263"/>
      <c r="AK271" s="263"/>
      <c r="AL271" s="263"/>
      <c r="AM271" s="263"/>
      <c r="AN271" s="263"/>
      <c r="AO271" s="263"/>
      <c r="AP271" s="263"/>
      <c r="AQ271" s="264">
        <f t="shared" si="57"/>
        <v>0</v>
      </c>
      <c r="AR271" s="265">
        <f t="shared" si="56"/>
        <v>0</v>
      </c>
      <c r="AS271" s="249">
        <f t="shared" si="51"/>
        <v>0</v>
      </c>
      <c r="AT271" s="249">
        <f t="shared" si="51"/>
        <v>0</v>
      </c>
      <c r="AU271" s="249">
        <f t="shared" si="52"/>
        <v>0</v>
      </c>
      <c r="AV271" s="250"/>
      <c r="AW271" s="249"/>
      <c r="AX271" s="249"/>
      <c r="AY271" s="249"/>
      <c r="AZ271" s="251"/>
      <c r="BA271" s="251"/>
      <c r="BB271" s="251"/>
      <c r="BC271" s="251"/>
      <c r="BD271" s="251"/>
      <c r="BE271" s="251"/>
      <c r="BI271" s="222"/>
      <c r="BJ271" s="222"/>
      <c r="BK271" s="222"/>
      <c r="BL271" s="222"/>
      <c r="BM271" s="222"/>
      <c r="BN271" s="222"/>
      <c r="BO271" s="222"/>
      <c r="BP271" s="222"/>
      <c r="BQ271" s="222"/>
      <c r="BR271" s="222"/>
      <c r="BS271" s="222"/>
      <c r="BT271" s="222"/>
      <c r="BU271" s="222"/>
      <c r="BV271" s="222"/>
      <c r="BW271" s="222"/>
      <c r="BX271" s="222"/>
      <c r="BY271" s="222"/>
      <c r="BZ271" s="222"/>
    </row>
    <row r="272" spans="1:78" s="224" customFormat="1" ht="105.75" customHeight="1">
      <c r="A272" s="232"/>
      <c r="B272" s="232"/>
      <c r="C272" s="232"/>
      <c r="D272" s="232"/>
      <c r="E272" s="232"/>
      <c r="F272" s="232"/>
      <c r="G272" s="233"/>
      <c r="H272" s="252"/>
      <c r="I272" s="376"/>
      <c r="J272" s="391"/>
      <c r="K272" s="391"/>
      <c r="L272" s="391"/>
      <c r="M272" s="391"/>
      <c r="N272" s="376"/>
      <c r="O272" s="436"/>
      <c r="P272" s="437"/>
      <c r="Q272" s="257"/>
      <c r="R272" s="257"/>
      <c r="S272" s="257"/>
      <c r="T272" s="257"/>
      <c r="U272" s="257"/>
      <c r="V272" s="257"/>
      <c r="W272" s="425"/>
      <c r="X272" s="425"/>
      <c r="Y272" s="425"/>
      <c r="Z272" s="425"/>
      <c r="AA272" s="425"/>
      <c r="AB272" s="267" t="s">
        <v>294</v>
      </c>
      <c r="AC272" s="268">
        <f aca="true" t="shared" si="58" ref="AC272:AR272">SUM(AC266:AC271)+IF(AC264=0,AC265,AC264)</f>
        <v>0</v>
      </c>
      <c r="AD272" s="268">
        <f t="shared" si="58"/>
        <v>0</v>
      </c>
      <c r="AE272" s="268">
        <f t="shared" si="58"/>
        <v>0</v>
      </c>
      <c r="AF272" s="268">
        <f t="shared" si="58"/>
        <v>0</v>
      </c>
      <c r="AG272" s="268">
        <f t="shared" si="58"/>
        <v>0</v>
      </c>
      <c r="AH272" s="268">
        <f t="shared" si="58"/>
        <v>0</v>
      </c>
      <c r="AI272" s="268">
        <f t="shared" si="58"/>
        <v>0</v>
      </c>
      <c r="AJ272" s="268">
        <f t="shared" si="58"/>
        <v>0</v>
      </c>
      <c r="AK272" s="268">
        <f t="shared" si="58"/>
        <v>0</v>
      </c>
      <c r="AL272" s="268">
        <f t="shared" si="58"/>
        <v>0</v>
      </c>
      <c r="AM272" s="268">
        <f t="shared" si="58"/>
        <v>0</v>
      </c>
      <c r="AN272" s="268">
        <f t="shared" si="58"/>
        <v>0</v>
      </c>
      <c r="AO272" s="268">
        <f t="shared" si="58"/>
        <v>0</v>
      </c>
      <c r="AP272" s="268">
        <f t="shared" si="58"/>
        <v>0</v>
      </c>
      <c r="AQ272" s="268">
        <f t="shared" si="58"/>
        <v>0</v>
      </c>
      <c r="AR272" s="269">
        <f t="shared" si="58"/>
        <v>0</v>
      </c>
      <c r="AS272" s="249">
        <f t="shared" si="51"/>
        <v>0</v>
      </c>
      <c r="AT272" s="249">
        <f t="shared" si="51"/>
        <v>0</v>
      </c>
      <c r="AU272" s="249">
        <f t="shared" si="52"/>
        <v>0</v>
      </c>
      <c r="AV272" s="250"/>
      <c r="AW272" s="249"/>
      <c r="AX272" s="249"/>
      <c r="AY272" s="249"/>
      <c r="AZ272" s="251"/>
      <c r="BA272" s="251"/>
      <c r="BB272" s="251"/>
      <c r="BC272" s="251"/>
      <c r="BD272" s="251"/>
      <c r="BE272" s="251"/>
      <c r="BI272" s="222"/>
      <c r="BJ272" s="222"/>
      <c r="BK272" s="222"/>
      <c r="BL272" s="222"/>
      <c r="BM272" s="222"/>
      <c r="BN272" s="222"/>
      <c r="BO272" s="222"/>
      <c r="BP272" s="222"/>
      <c r="BQ272" s="222"/>
      <c r="BR272" s="222"/>
      <c r="BS272" s="222"/>
      <c r="BT272" s="222"/>
      <c r="BU272" s="222"/>
      <c r="BV272" s="222"/>
      <c r="BW272" s="222"/>
      <c r="BX272" s="222"/>
      <c r="BY272" s="222"/>
      <c r="BZ272" s="222"/>
    </row>
    <row r="273" spans="1:78" s="224" customFormat="1" ht="105.75" customHeight="1" thickBot="1">
      <c r="A273" s="232"/>
      <c r="B273" s="232"/>
      <c r="C273" s="232"/>
      <c r="D273" s="232"/>
      <c r="E273" s="232"/>
      <c r="F273" s="232"/>
      <c r="G273" s="233"/>
      <c r="H273" s="270"/>
      <c r="I273" s="380"/>
      <c r="J273" s="402"/>
      <c r="K273" s="402"/>
      <c r="L273" s="402"/>
      <c r="M273" s="402"/>
      <c r="N273" s="380"/>
      <c r="O273" s="439"/>
      <c r="P273" s="440"/>
      <c r="Q273" s="275"/>
      <c r="R273" s="275"/>
      <c r="S273" s="275"/>
      <c r="T273" s="275"/>
      <c r="U273" s="275"/>
      <c r="V273" s="275"/>
      <c r="W273" s="425"/>
      <c r="X273" s="425"/>
      <c r="Y273" s="425"/>
      <c r="Z273" s="425"/>
      <c r="AA273" s="425"/>
      <c r="AB273" s="280" t="s">
        <v>295</v>
      </c>
      <c r="AC273" s="281"/>
      <c r="AD273" s="281"/>
      <c r="AE273" s="281"/>
      <c r="AF273" s="281"/>
      <c r="AG273" s="281"/>
      <c r="AH273" s="281"/>
      <c r="AI273" s="281"/>
      <c r="AJ273" s="281"/>
      <c r="AK273" s="281"/>
      <c r="AL273" s="281"/>
      <c r="AM273" s="281"/>
      <c r="AN273" s="281"/>
      <c r="AO273" s="281"/>
      <c r="AP273" s="281"/>
      <c r="AQ273" s="282">
        <f aca="true" t="shared" si="59" ref="AQ273:AR279">+AC273+AE273+AG273+AI273+AK273+AM273+AO273</f>
        <v>0</v>
      </c>
      <c r="AR273" s="283">
        <f t="shared" si="59"/>
        <v>0</v>
      </c>
      <c r="AS273" s="249">
        <f t="shared" si="51"/>
        <v>0</v>
      </c>
      <c r="AT273" s="249">
        <f t="shared" si="51"/>
        <v>0</v>
      </c>
      <c r="AU273" s="249">
        <f t="shared" si="52"/>
        <v>0</v>
      </c>
      <c r="AV273" s="250"/>
      <c r="AW273" s="249"/>
      <c r="AX273" s="249"/>
      <c r="AY273" s="249"/>
      <c r="AZ273" s="251"/>
      <c r="BA273" s="251"/>
      <c r="BB273" s="251"/>
      <c r="BC273" s="251"/>
      <c r="BD273" s="251"/>
      <c r="BE273" s="251"/>
      <c r="BI273" s="222"/>
      <c r="BJ273" s="222"/>
      <c r="BK273" s="222"/>
      <c r="BL273" s="222"/>
      <c r="BM273" s="222"/>
      <c r="BN273" s="222"/>
      <c r="BO273" s="222"/>
      <c r="BP273" s="222"/>
      <c r="BQ273" s="222"/>
      <c r="BR273" s="222"/>
      <c r="BS273" s="222"/>
      <c r="BT273" s="222"/>
      <c r="BU273" s="222"/>
      <c r="BV273" s="222"/>
      <c r="BW273" s="222"/>
      <c r="BX273" s="222"/>
      <c r="BY273" s="222"/>
      <c r="BZ273" s="222"/>
    </row>
    <row r="274" spans="1:57" ht="15.75" customHeight="1">
      <c r="A274" s="384"/>
      <c r="B274" s="384" t="s">
        <v>671</v>
      </c>
      <c r="C274" s="384" t="s">
        <v>345</v>
      </c>
      <c r="D274" s="384" t="s">
        <v>346</v>
      </c>
      <c r="E274" s="384" t="s">
        <v>272</v>
      </c>
      <c r="F274" s="384" t="s">
        <v>273</v>
      </c>
      <c r="G274" s="385">
        <v>1</v>
      </c>
      <c r="H274" s="234">
        <v>11</v>
      </c>
      <c r="I274" s="372" t="s">
        <v>47</v>
      </c>
      <c r="J274" s="386"/>
      <c r="K274" s="386"/>
      <c r="L274" s="386"/>
      <c r="M274" s="386"/>
      <c r="N274" s="372" t="s">
        <v>672</v>
      </c>
      <c r="O274" s="238">
        <v>0.4005</v>
      </c>
      <c r="P274" s="374">
        <f>(SUM('Actividades inversión 880'!L52:L53)*'Metas inversión 880'!O274)/SUM('Actividades inversión 880'!K52:K53)</f>
        <v>0.0651219512195122</v>
      </c>
      <c r="Q274" s="240">
        <f>SUMIF('Actividades inversión 880'!$B$13:$B$62,'Metas inversión 880'!$B274,'Actividades inversión 880'!M$13:M$62)</f>
        <v>2200000000</v>
      </c>
      <c r="R274" s="240">
        <f>SUMIF('Actividades inversión 880'!$B$13:$B$62,'Metas inversión 880'!$B274,'Actividades inversión 880'!N$13:N$62)</f>
        <v>2233484650</v>
      </c>
      <c r="S274" s="240">
        <f>SUMIF('Actividades inversión 880'!$B$13:$B$62,'Metas inversión 880'!$B274,'Actividades inversión 880'!O$13:O$62)</f>
        <v>62457913</v>
      </c>
      <c r="T274" s="240">
        <f>SUMIF('Actividades inversión 880'!$B$13:$B$62,'Metas inversión 880'!$B274,'Actividades inversión 880'!P$13:P$62)</f>
        <v>0</v>
      </c>
      <c r="U274" s="240">
        <f>SUMIF('Actividades inversión 880'!$B$13:$B$62,'Metas inversión 880'!$B274,'Actividades inversión 880'!Q$13:Q$62)</f>
        <v>3218609068</v>
      </c>
      <c r="V274" s="240">
        <f>SUMIF('Actividades inversión 880'!$B$13:$B$62,'Metas inversión 880'!$B274,'Actividades inversión 880'!R$13:R$62)</f>
        <v>1297704504</v>
      </c>
      <c r="W274" s="375" t="s">
        <v>673</v>
      </c>
      <c r="X274" s="375" t="s">
        <v>674</v>
      </c>
      <c r="Y274" s="375" t="s">
        <v>675</v>
      </c>
      <c r="Z274" s="441" t="s">
        <v>676</v>
      </c>
      <c r="AA274" s="442"/>
      <c r="AB274" s="245" t="s">
        <v>280</v>
      </c>
      <c r="AC274" s="388"/>
      <c r="AD274" s="388"/>
      <c r="AE274" s="388"/>
      <c r="AF274" s="388"/>
      <c r="AG274" s="388"/>
      <c r="AH274" s="388"/>
      <c r="AI274" s="388"/>
      <c r="AJ274" s="388"/>
      <c r="AK274" s="388"/>
      <c r="AL274" s="388"/>
      <c r="AM274" s="388"/>
      <c r="AN274" s="388"/>
      <c r="AO274" s="388"/>
      <c r="AP274" s="388"/>
      <c r="AQ274" s="389">
        <f t="shared" si="59"/>
        <v>0</v>
      </c>
      <c r="AR274" s="390">
        <f t="shared" si="59"/>
        <v>0</v>
      </c>
      <c r="AS274" s="249">
        <f aca="true" t="shared" si="60" ref="AS274:AT306">+R274-S274</f>
        <v>2171026737</v>
      </c>
      <c r="AT274" s="249">
        <f t="shared" si="60"/>
        <v>62457913</v>
      </c>
      <c r="AU274" s="249">
        <f aca="true" t="shared" si="61" ref="AU274:AU306">+U274-V274</f>
        <v>1920904564</v>
      </c>
      <c r="AV274" s="250"/>
      <c r="AW274" s="249"/>
      <c r="AX274" s="249"/>
      <c r="AY274" s="249"/>
      <c r="AZ274" s="251">
        <f>SUM('[2]01-USAQUEN:99-METROPOLITANO'!N173)</f>
        <v>2200000000</v>
      </c>
      <c r="BA274" s="251">
        <f>SUM('[2]01-USAQUEN:99-METROPOLITANO'!O173)</f>
        <v>2233484650</v>
      </c>
      <c r="BB274" s="251">
        <f>SUM('[2]01-USAQUEN:99-METROPOLITANO'!P173)</f>
        <v>62457913</v>
      </c>
      <c r="BC274" s="251">
        <f>SUM('[2]01-USAQUEN:99-METROPOLITANO'!Q173)</f>
        <v>0</v>
      </c>
      <c r="BD274" s="251">
        <f>SUM('[2]01-USAQUEN:99-METROPOLITANO'!R173)</f>
        <v>3218609068</v>
      </c>
      <c r="BE274" s="251">
        <f>SUM('[2]01-USAQUEN:99-METROPOLITANO'!S173)</f>
        <v>1297704504</v>
      </c>
    </row>
    <row r="275" spans="1:57" ht="15.75" customHeight="1">
      <c r="A275" s="384"/>
      <c r="B275" s="384"/>
      <c r="C275" s="384"/>
      <c r="D275" s="384"/>
      <c r="E275" s="384"/>
      <c r="F275" s="384"/>
      <c r="G275" s="385"/>
      <c r="H275" s="252"/>
      <c r="I275" s="376"/>
      <c r="J275" s="391"/>
      <c r="K275" s="391"/>
      <c r="L275" s="391"/>
      <c r="M275" s="391"/>
      <c r="N275" s="376"/>
      <c r="O275" s="255"/>
      <c r="P275" s="378"/>
      <c r="Q275" s="257"/>
      <c r="R275" s="257"/>
      <c r="S275" s="257"/>
      <c r="T275" s="257"/>
      <c r="U275" s="257"/>
      <c r="V275" s="257"/>
      <c r="W275" s="379"/>
      <c r="X275" s="379"/>
      <c r="Y275" s="379"/>
      <c r="Z275" s="441"/>
      <c r="AA275" s="443"/>
      <c r="AB275" s="262" t="s">
        <v>281</v>
      </c>
      <c r="AC275" s="393"/>
      <c r="AD275" s="393"/>
      <c r="AE275" s="393"/>
      <c r="AF275" s="393"/>
      <c r="AG275" s="393"/>
      <c r="AH275" s="393"/>
      <c r="AI275" s="393"/>
      <c r="AJ275" s="393"/>
      <c r="AK275" s="393"/>
      <c r="AL275" s="393"/>
      <c r="AM275" s="393"/>
      <c r="AN275" s="393"/>
      <c r="AO275" s="393"/>
      <c r="AP275" s="393"/>
      <c r="AQ275" s="394">
        <f t="shared" si="59"/>
        <v>0</v>
      </c>
      <c r="AR275" s="395">
        <f t="shared" si="59"/>
        <v>0</v>
      </c>
      <c r="AS275" s="249">
        <f t="shared" si="60"/>
        <v>0</v>
      </c>
      <c r="AT275" s="249">
        <f t="shared" si="60"/>
        <v>0</v>
      </c>
      <c r="AU275" s="249">
        <f t="shared" si="61"/>
        <v>0</v>
      </c>
      <c r="AV275" s="250"/>
      <c r="AW275" s="249"/>
      <c r="AX275" s="249"/>
      <c r="AY275" s="249"/>
      <c r="AZ275" s="251"/>
      <c r="BA275" s="251"/>
      <c r="BB275" s="251"/>
      <c r="BC275" s="251"/>
      <c r="BD275" s="251"/>
      <c r="BE275" s="251"/>
    </row>
    <row r="276" spans="1:57" ht="15.75" customHeight="1">
      <c r="A276" s="384"/>
      <c r="B276" s="384"/>
      <c r="C276" s="384"/>
      <c r="D276" s="384"/>
      <c r="E276" s="384"/>
      <c r="F276" s="384"/>
      <c r="G276" s="385"/>
      <c r="H276" s="252"/>
      <c r="I276" s="376"/>
      <c r="J276" s="391"/>
      <c r="K276" s="391"/>
      <c r="L276" s="391"/>
      <c r="M276" s="391"/>
      <c r="N276" s="376"/>
      <c r="O276" s="255"/>
      <c r="P276" s="378"/>
      <c r="Q276" s="257"/>
      <c r="R276" s="257"/>
      <c r="S276" s="257"/>
      <c r="T276" s="257"/>
      <c r="U276" s="257"/>
      <c r="V276" s="257"/>
      <c r="W276" s="379"/>
      <c r="X276" s="379"/>
      <c r="Y276" s="379"/>
      <c r="Z276" s="441"/>
      <c r="AA276" s="443"/>
      <c r="AB276" s="262" t="s">
        <v>282</v>
      </c>
      <c r="AC276" s="393"/>
      <c r="AD276" s="393"/>
      <c r="AE276" s="393"/>
      <c r="AF276" s="393"/>
      <c r="AG276" s="393"/>
      <c r="AH276" s="393"/>
      <c r="AI276" s="393"/>
      <c r="AJ276" s="393"/>
      <c r="AK276" s="393"/>
      <c r="AL276" s="393"/>
      <c r="AM276" s="393"/>
      <c r="AN276" s="393"/>
      <c r="AO276" s="393"/>
      <c r="AP276" s="393"/>
      <c r="AQ276" s="394">
        <f t="shared" si="59"/>
        <v>0</v>
      </c>
      <c r="AR276" s="395">
        <f t="shared" si="59"/>
        <v>0</v>
      </c>
      <c r="AS276" s="249">
        <f t="shared" si="60"/>
        <v>0</v>
      </c>
      <c r="AT276" s="249">
        <f t="shared" si="60"/>
        <v>0</v>
      </c>
      <c r="AU276" s="249">
        <f t="shared" si="61"/>
        <v>0</v>
      </c>
      <c r="AV276" s="250"/>
      <c r="AW276" s="249"/>
      <c r="AX276" s="249"/>
      <c r="AY276" s="249"/>
      <c r="AZ276" s="251"/>
      <c r="BA276" s="251"/>
      <c r="BB276" s="251"/>
      <c r="BC276" s="251"/>
      <c r="BD276" s="251"/>
      <c r="BE276" s="251"/>
    </row>
    <row r="277" spans="1:57" ht="15.75" customHeight="1">
      <c r="A277" s="384"/>
      <c r="B277" s="384"/>
      <c r="C277" s="384"/>
      <c r="D277" s="384"/>
      <c r="E277" s="384"/>
      <c r="F277" s="384"/>
      <c r="G277" s="385"/>
      <c r="H277" s="252"/>
      <c r="I277" s="376"/>
      <c r="J277" s="391"/>
      <c r="K277" s="391"/>
      <c r="L277" s="391"/>
      <c r="M277" s="391"/>
      <c r="N277" s="376"/>
      <c r="O277" s="255"/>
      <c r="P277" s="378"/>
      <c r="Q277" s="257"/>
      <c r="R277" s="257"/>
      <c r="S277" s="257"/>
      <c r="T277" s="257"/>
      <c r="U277" s="257"/>
      <c r="V277" s="257"/>
      <c r="W277" s="379"/>
      <c r="X277" s="379"/>
      <c r="Y277" s="379"/>
      <c r="Z277" s="441"/>
      <c r="AA277" s="443"/>
      <c r="AB277" s="262" t="s">
        <v>283</v>
      </c>
      <c r="AC277" s="393"/>
      <c r="AD277" s="393"/>
      <c r="AE277" s="393"/>
      <c r="AF277" s="393"/>
      <c r="AG277" s="393"/>
      <c r="AH277" s="393"/>
      <c r="AI277" s="393"/>
      <c r="AJ277" s="393"/>
      <c r="AK277" s="393"/>
      <c r="AL277" s="393"/>
      <c r="AM277" s="393"/>
      <c r="AN277" s="393"/>
      <c r="AO277" s="393"/>
      <c r="AP277" s="393"/>
      <c r="AQ277" s="394">
        <f t="shared" si="59"/>
        <v>0</v>
      </c>
      <c r="AR277" s="395">
        <f t="shared" si="59"/>
        <v>0</v>
      </c>
      <c r="AS277" s="249">
        <f t="shared" si="60"/>
        <v>0</v>
      </c>
      <c r="AT277" s="249">
        <f t="shared" si="60"/>
        <v>0</v>
      </c>
      <c r="AU277" s="249">
        <f t="shared" si="61"/>
        <v>0</v>
      </c>
      <c r="AV277" s="250"/>
      <c r="AW277" s="249"/>
      <c r="AX277" s="249"/>
      <c r="AY277" s="249"/>
      <c r="AZ277" s="251"/>
      <c r="BA277" s="251"/>
      <c r="BB277" s="251"/>
      <c r="BC277" s="251"/>
      <c r="BD277" s="251"/>
      <c r="BE277" s="251"/>
    </row>
    <row r="278" spans="1:57" ht="15.75" customHeight="1">
      <c r="A278" s="384"/>
      <c r="B278" s="384"/>
      <c r="C278" s="384"/>
      <c r="D278" s="384"/>
      <c r="E278" s="384"/>
      <c r="F278" s="384"/>
      <c r="G278" s="385"/>
      <c r="H278" s="252"/>
      <c r="I278" s="376"/>
      <c r="J278" s="391"/>
      <c r="K278" s="391"/>
      <c r="L278" s="391"/>
      <c r="M278" s="396">
        <v>0</v>
      </c>
      <c r="N278" s="376" t="s">
        <v>672</v>
      </c>
      <c r="O278" s="255"/>
      <c r="P278" s="378"/>
      <c r="Q278" s="257"/>
      <c r="R278" s="257"/>
      <c r="S278" s="257"/>
      <c r="T278" s="257"/>
      <c r="U278" s="257"/>
      <c r="V278" s="257"/>
      <c r="W278" s="379"/>
      <c r="X278" s="379"/>
      <c r="Y278" s="379"/>
      <c r="Z278" s="441"/>
      <c r="AA278" s="443"/>
      <c r="AB278" s="262" t="s">
        <v>284</v>
      </c>
      <c r="AC278" s="393"/>
      <c r="AD278" s="393"/>
      <c r="AE278" s="393"/>
      <c r="AF278" s="393"/>
      <c r="AG278" s="393"/>
      <c r="AH278" s="393"/>
      <c r="AI278" s="393"/>
      <c r="AJ278" s="393"/>
      <c r="AK278" s="393"/>
      <c r="AL278" s="393"/>
      <c r="AM278" s="393"/>
      <c r="AN278" s="393"/>
      <c r="AO278" s="393"/>
      <c r="AP278" s="393"/>
      <c r="AQ278" s="394">
        <f t="shared" si="59"/>
        <v>0</v>
      </c>
      <c r="AR278" s="395">
        <f t="shared" si="59"/>
        <v>0</v>
      </c>
      <c r="AS278" s="249">
        <f t="shared" si="60"/>
        <v>0</v>
      </c>
      <c r="AT278" s="249">
        <f t="shared" si="60"/>
        <v>0</v>
      </c>
      <c r="AU278" s="249">
        <f t="shared" si="61"/>
        <v>0</v>
      </c>
      <c r="AV278" s="250"/>
      <c r="AW278" s="249"/>
      <c r="AX278" s="249"/>
      <c r="AY278" s="249"/>
      <c r="AZ278" s="251"/>
      <c r="BA278" s="251"/>
      <c r="BB278" s="251"/>
      <c r="BC278" s="251"/>
      <c r="BD278" s="251"/>
      <c r="BE278" s="251"/>
    </row>
    <row r="279" spans="1:57" ht="15.75" customHeight="1">
      <c r="A279" s="384"/>
      <c r="B279" s="384"/>
      <c r="C279" s="384"/>
      <c r="D279" s="384"/>
      <c r="E279" s="384"/>
      <c r="F279" s="384"/>
      <c r="G279" s="385"/>
      <c r="H279" s="252"/>
      <c r="I279" s="376"/>
      <c r="J279" s="391"/>
      <c r="K279" s="391"/>
      <c r="L279" s="391"/>
      <c r="M279" s="391"/>
      <c r="N279" s="376"/>
      <c r="O279" s="255"/>
      <c r="P279" s="378"/>
      <c r="Q279" s="257"/>
      <c r="R279" s="257"/>
      <c r="S279" s="257"/>
      <c r="T279" s="257"/>
      <c r="U279" s="257"/>
      <c r="V279" s="257"/>
      <c r="W279" s="379"/>
      <c r="X279" s="379"/>
      <c r="Y279" s="379"/>
      <c r="Z279" s="441"/>
      <c r="AA279" s="443"/>
      <c r="AB279" s="397" t="s">
        <v>285</v>
      </c>
      <c r="AC279" s="393"/>
      <c r="AD279" s="393"/>
      <c r="AE279" s="393"/>
      <c r="AF279" s="393"/>
      <c r="AG279" s="393"/>
      <c r="AH279" s="393"/>
      <c r="AI279" s="393"/>
      <c r="AJ279" s="393"/>
      <c r="AK279" s="393"/>
      <c r="AL279" s="393"/>
      <c r="AM279" s="393"/>
      <c r="AN279" s="393"/>
      <c r="AO279" s="393"/>
      <c r="AP279" s="393"/>
      <c r="AQ279" s="394">
        <f t="shared" si="59"/>
        <v>0</v>
      </c>
      <c r="AR279" s="395">
        <f t="shared" si="59"/>
        <v>0</v>
      </c>
      <c r="AS279" s="249">
        <f t="shared" si="60"/>
        <v>0</v>
      </c>
      <c r="AT279" s="249">
        <f t="shared" si="60"/>
        <v>0</v>
      </c>
      <c r="AU279" s="249">
        <f t="shared" si="61"/>
        <v>0</v>
      </c>
      <c r="AV279" s="250"/>
      <c r="AW279" s="249"/>
      <c r="AX279" s="249"/>
      <c r="AY279" s="249"/>
      <c r="AZ279" s="251"/>
      <c r="BA279" s="251"/>
      <c r="BB279" s="251"/>
      <c r="BC279" s="251"/>
      <c r="BD279" s="251"/>
      <c r="BE279" s="251"/>
    </row>
    <row r="280" spans="1:57" ht="15.75" customHeight="1">
      <c r="A280" s="384"/>
      <c r="B280" s="384"/>
      <c r="C280" s="384"/>
      <c r="D280" s="384"/>
      <c r="E280" s="384"/>
      <c r="F280" s="384"/>
      <c r="G280" s="385"/>
      <c r="H280" s="252"/>
      <c r="I280" s="376"/>
      <c r="J280" s="391"/>
      <c r="K280" s="391"/>
      <c r="L280" s="391"/>
      <c r="M280" s="391"/>
      <c r="N280" s="376"/>
      <c r="O280" s="255"/>
      <c r="P280" s="378"/>
      <c r="Q280" s="257"/>
      <c r="R280" s="257"/>
      <c r="S280" s="257"/>
      <c r="T280" s="257"/>
      <c r="U280" s="257"/>
      <c r="V280" s="257"/>
      <c r="W280" s="379"/>
      <c r="X280" s="379"/>
      <c r="Y280" s="379"/>
      <c r="Z280" s="441"/>
      <c r="AA280" s="443"/>
      <c r="AB280" s="398" t="s">
        <v>286</v>
      </c>
      <c r="AC280" s="399">
        <f aca="true" t="shared" si="62" ref="AC280:AR280">SUM(AC274:AC279)</f>
        <v>0</v>
      </c>
      <c r="AD280" s="399">
        <f t="shared" si="62"/>
        <v>0</v>
      </c>
      <c r="AE280" s="399">
        <f t="shared" si="62"/>
        <v>0</v>
      </c>
      <c r="AF280" s="399">
        <f t="shared" si="62"/>
        <v>0</v>
      </c>
      <c r="AG280" s="399">
        <f t="shared" si="62"/>
        <v>0</v>
      </c>
      <c r="AH280" s="399">
        <f t="shared" si="62"/>
        <v>0</v>
      </c>
      <c r="AI280" s="399">
        <f t="shared" si="62"/>
        <v>0</v>
      </c>
      <c r="AJ280" s="399">
        <f t="shared" si="62"/>
        <v>0</v>
      </c>
      <c r="AK280" s="399">
        <f t="shared" si="62"/>
        <v>0</v>
      </c>
      <c r="AL280" s="399">
        <f t="shared" si="62"/>
        <v>0</v>
      </c>
      <c r="AM280" s="399">
        <f t="shared" si="62"/>
        <v>0</v>
      </c>
      <c r="AN280" s="399">
        <f t="shared" si="62"/>
        <v>0</v>
      </c>
      <c r="AO280" s="399">
        <f t="shared" si="62"/>
        <v>0</v>
      </c>
      <c r="AP280" s="399">
        <f t="shared" si="62"/>
        <v>0</v>
      </c>
      <c r="AQ280" s="399">
        <f t="shared" si="62"/>
        <v>0</v>
      </c>
      <c r="AR280" s="400">
        <f t="shared" si="62"/>
        <v>0</v>
      </c>
      <c r="AS280" s="249">
        <f t="shared" si="60"/>
        <v>0</v>
      </c>
      <c r="AT280" s="249">
        <f t="shared" si="60"/>
        <v>0</v>
      </c>
      <c r="AU280" s="249">
        <f t="shared" si="61"/>
        <v>0</v>
      </c>
      <c r="AV280" s="250"/>
      <c r="AW280" s="249"/>
      <c r="AX280" s="249"/>
      <c r="AY280" s="249"/>
      <c r="AZ280" s="251"/>
      <c r="BA280" s="251"/>
      <c r="BB280" s="251"/>
      <c r="BC280" s="251"/>
      <c r="BD280" s="251"/>
      <c r="BE280" s="251"/>
    </row>
    <row r="281" spans="1:57" ht="15.75" customHeight="1">
      <c r="A281" s="384"/>
      <c r="B281" s="384"/>
      <c r="C281" s="384"/>
      <c r="D281" s="384"/>
      <c r="E281" s="384"/>
      <c r="F281" s="384"/>
      <c r="G281" s="385"/>
      <c r="H281" s="252"/>
      <c r="I281" s="376"/>
      <c r="J281" s="391"/>
      <c r="K281" s="391"/>
      <c r="L281" s="391"/>
      <c r="M281" s="391"/>
      <c r="N281" s="376"/>
      <c r="O281" s="255"/>
      <c r="P281" s="378"/>
      <c r="Q281" s="257"/>
      <c r="R281" s="257"/>
      <c r="S281" s="257"/>
      <c r="T281" s="257"/>
      <c r="U281" s="257"/>
      <c r="V281" s="257"/>
      <c r="W281" s="379"/>
      <c r="X281" s="379"/>
      <c r="Y281" s="379"/>
      <c r="Z281" s="441"/>
      <c r="AA281" s="443"/>
      <c r="AB281" s="262" t="s">
        <v>287</v>
      </c>
      <c r="AC281" s="393"/>
      <c r="AD281" s="393"/>
      <c r="AE281" s="393"/>
      <c r="AF281" s="393"/>
      <c r="AG281" s="393"/>
      <c r="AH281" s="393"/>
      <c r="AI281" s="393"/>
      <c r="AJ281" s="393"/>
      <c r="AK281" s="393"/>
      <c r="AL281" s="393"/>
      <c r="AM281" s="393"/>
      <c r="AN281" s="393"/>
      <c r="AO281" s="393"/>
      <c r="AP281" s="393"/>
      <c r="AQ281" s="394">
        <f>+AC281+AE281+AG281+AI281+AK281+AM281+AO281</f>
        <v>0</v>
      </c>
      <c r="AR281" s="395">
        <f aca="true" t="shared" si="63" ref="AR281:AR287">+AD281+AF281+AH281+AJ281+AL281+AN281+AP281</f>
        <v>0</v>
      </c>
      <c r="AS281" s="249">
        <f t="shared" si="60"/>
        <v>0</v>
      </c>
      <c r="AT281" s="249">
        <f t="shared" si="60"/>
        <v>0</v>
      </c>
      <c r="AU281" s="249">
        <f t="shared" si="61"/>
        <v>0</v>
      </c>
      <c r="AV281" s="250"/>
      <c r="AW281" s="249"/>
      <c r="AX281" s="249"/>
      <c r="AY281" s="249"/>
      <c r="AZ281" s="251"/>
      <c r="BA281" s="251"/>
      <c r="BB281" s="251"/>
      <c r="BC281" s="251"/>
      <c r="BD281" s="251"/>
      <c r="BE281" s="251"/>
    </row>
    <row r="282" spans="1:57" ht="15.75" customHeight="1">
      <c r="A282" s="384"/>
      <c r="B282" s="384"/>
      <c r="C282" s="384"/>
      <c r="D282" s="384"/>
      <c r="E282" s="384"/>
      <c r="F282" s="384"/>
      <c r="G282" s="385"/>
      <c r="H282" s="252"/>
      <c r="I282" s="376"/>
      <c r="J282" s="391"/>
      <c r="K282" s="391"/>
      <c r="L282" s="391"/>
      <c r="M282" s="391"/>
      <c r="N282" s="376"/>
      <c r="O282" s="255"/>
      <c r="P282" s="378"/>
      <c r="Q282" s="257"/>
      <c r="R282" s="257"/>
      <c r="S282" s="257"/>
      <c r="T282" s="257"/>
      <c r="U282" s="257"/>
      <c r="V282" s="257"/>
      <c r="W282" s="379"/>
      <c r="X282" s="379"/>
      <c r="Y282" s="379"/>
      <c r="Z282" s="441"/>
      <c r="AA282" s="443"/>
      <c r="AB282" s="262" t="s">
        <v>288</v>
      </c>
      <c r="AC282" s="393"/>
      <c r="AD282" s="393"/>
      <c r="AE282" s="393"/>
      <c r="AF282" s="393"/>
      <c r="AG282" s="393"/>
      <c r="AH282" s="393"/>
      <c r="AI282" s="393"/>
      <c r="AJ282" s="393"/>
      <c r="AK282" s="393"/>
      <c r="AL282" s="393"/>
      <c r="AM282" s="393"/>
      <c r="AN282" s="393"/>
      <c r="AO282" s="393"/>
      <c r="AP282" s="393"/>
      <c r="AQ282" s="394">
        <f aca="true" t="shared" si="64" ref="AQ282:AQ287">+AC282+AE282+AG282+AI282+AK282+AM282+AO282</f>
        <v>0</v>
      </c>
      <c r="AR282" s="395">
        <f t="shared" si="63"/>
        <v>0</v>
      </c>
      <c r="AS282" s="249">
        <f t="shared" si="60"/>
        <v>0</v>
      </c>
      <c r="AT282" s="249">
        <f t="shared" si="60"/>
        <v>0</v>
      </c>
      <c r="AU282" s="249">
        <f t="shared" si="61"/>
        <v>0</v>
      </c>
      <c r="AV282" s="250"/>
      <c r="AW282" s="249"/>
      <c r="AX282" s="249"/>
      <c r="AY282" s="249"/>
      <c r="AZ282" s="251"/>
      <c r="BA282" s="251"/>
      <c r="BB282" s="251"/>
      <c r="BC282" s="251"/>
      <c r="BD282" s="251"/>
      <c r="BE282" s="251"/>
    </row>
    <row r="283" spans="1:57" ht="15.75" customHeight="1">
      <c r="A283" s="384"/>
      <c r="B283" s="384"/>
      <c r="C283" s="384"/>
      <c r="D283" s="384"/>
      <c r="E283" s="384"/>
      <c r="F283" s="384"/>
      <c r="G283" s="385"/>
      <c r="H283" s="252"/>
      <c r="I283" s="376"/>
      <c r="J283" s="391"/>
      <c r="K283" s="391"/>
      <c r="L283" s="391"/>
      <c r="M283" s="391"/>
      <c r="N283" s="376"/>
      <c r="O283" s="255"/>
      <c r="P283" s="378"/>
      <c r="Q283" s="257"/>
      <c r="R283" s="257"/>
      <c r="S283" s="257"/>
      <c r="T283" s="257"/>
      <c r="U283" s="257"/>
      <c r="V283" s="257"/>
      <c r="W283" s="379"/>
      <c r="X283" s="379"/>
      <c r="Y283" s="379"/>
      <c r="Z283" s="441"/>
      <c r="AA283" s="443"/>
      <c r="AB283" s="401" t="s">
        <v>289</v>
      </c>
      <c r="AC283" s="393"/>
      <c r="AD283" s="393"/>
      <c r="AE283" s="393"/>
      <c r="AF283" s="393"/>
      <c r="AG283" s="393"/>
      <c r="AH283" s="393"/>
      <c r="AI283" s="393"/>
      <c r="AJ283" s="393"/>
      <c r="AK283" s="393"/>
      <c r="AL283" s="393"/>
      <c r="AM283" s="393"/>
      <c r="AN283" s="393"/>
      <c r="AO283" s="393"/>
      <c r="AP283" s="393"/>
      <c r="AQ283" s="394">
        <f t="shared" si="64"/>
        <v>0</v>
      </c>
      <c r="AR283" s="395">
        <f t="shared" si="63"/>
        <v>0</v>
      </c>
      <c r="AS283" s="249">
        <f t="shared" si="60"/>
        <v>0</v>
      </c>
      <c r="AT283" s="249">
        <f t="shared" si="60"/>
        <v>0</v>
      </c>
      <c r="AU283" s="249">
        <f t="shared" si="61"/>
        <v>0</v>
      </c>
      <c r="AV283" s="250"/>
      <c r="AW283" s="249"/>
      <c r="AX283" s="249"/>
      <c r="AY283" s="249"/>
      <c r="AZ283" s="251"/>
      <c r="BA283" s="251"/>
      <c r="BB283" s="251"/>
      <c r="BC283" s="251"/>
      <c r="BD283" s="251"/>
      <c r="BE283" s="251"/>
    </row>
    <row r="284" spans="1:57" ht="15.75" customHeight="1">
      <c r="A284" s="384"/>
      <c r="B284" s="384"/>
      <c r="C284" s="384"/>
      <c r="D284" s="384"/>
      <c r="E284" s="384"/>
      <c r="F284" s="384"/>
      <c r="G284" s="385"/>
      <c r="H284" s="252"/>
      <c r="I284" s="376"/>
      <c r="J284" s="391"/>
      <c r="K284" s="391"/>
      <c r="L284" s="391"/>
      <c r="M284" s="391"/>
      <c r="N284" s="376"/>
      <c r="O284" s="255"/>
      <c r="P284" s="378"/>
      <c r="Q284" s="257"/>
      <c r="R284" s="257"/>
      <c r="S284" s="257"/>
      <c r="T284" s="257"/>
      <c r="U284" s="257"/>
      <c r="V284" s="257"/>
      <c r="W284" s="379"/>
      <c r="X284" s="379"/>
      <c r="Y284" s="379"/>
      <c r="Z284" s="441"/>
      <c r="AA284" s="443"/>
      <c r="AB284" s="401" t="s">
        <v>290</v>
      </c>
      <c r="AC284" s="393"/>
      <c r="AD284" s="393"/>
      <c r="AE284" s="393"/>
      <c r="AF284" s="393"/>
      <c r="AG284" s="393"/>
      <c r="AH284" s="393"/>
      <c r="AI284" s="393"/>
      <c r="AJ284" s="393"/>
      <c r="AK284" s="393"/>
      <c r="AL284" s="393"/>
      <c r="AM284" s="393"/>
      <c r="AN284" s="393"/>
      <c r="AO284" s="393"/>
      <c r="AP284" s="393"/>
      <c r="AQ284" s="394">
        <f t="shared" si="64"/>
        <v>0</v>
      </c>
      <c r="AR284" s="395">
        <f t="shared" si="63"/>
        <v>0</v>
      </c>
      <c r="AS284" s="249">
        <f t="shared" si="60"/>
        <v>0</v>
      </c>
      <c r="AT284" s="249">
        <f t="shared" si="60"/>
        <v>0</v>
      </c>
      <c r="AU284" s="249">
        <f t="shared" si="61"/>
        <v>0</v>
      </c>
      <c r="AV284" s="250"/>
      <c r="AW284" s="249"/>
      <c r="AX284" s="249"/>
      <c r="AY284" s="249"/>
      <c r="AZ284" s="251"/>
      <c r="BA284" s="251"/>
      <c r="BB284" s="251"/>
      <c r="BC284" s="251"/>
      <c r="BD284" s="251"/>
      <c r="BE284" s="251"/>
    </row>
    <row r="285" spans="1:57" ht="15.75" customHeight="1">
      <c r="A285" s="384"/>
      <c r="B285" s="384"/>
      <c r="C285" s="384"/>
      <c r="D285" s="384"/>
      <c r="E285" s="384"/>
      <c r="F285" s="384"/>
      <c r="G285" s="385"/>
      <c r="H285" s="252"/>
      <c r="I285" s="376"/>
      <c r="J285" s="391"/>
      <c r="K285" s="391"/>
      <c r="L285" s="391"/>
      <c r="M285" s="391"/>
      <c r="N285" s="376"/>
      <c r="O285" s="255"/>
      <c r="P285" s="378"/>
      <c r="Q285" s="257"/>
      <c r="R285" s="257"/>
      <c r="S285" s="257"/>
      <c r="T285" s="257"/>
      <c r="U285" s="257"/>
      <c r="V285" s="257"/>
      <c r="W285" s="379"/>
      <c r="X285" s="379"/>
      <c r="Y285" s="379"/>
      <c r="Z285" s="441"/>
      <c r="AA285" s="443"/>
      <c r="AB285" s="401" t="s">
        <v>291</v>
      </c>
      <c r="AC285" s="393"/>
      <c r="AD285" s="393"/>
      <c r="AE285" s="393"/>
      <c r="AF285" s="393"/>
      <c r="AG285" s="393"/>
      <c r="AH285" s="393"/>
      <c r="AI285" s="393"/>
      <c r="AJ285" s="393"/>
      <c r="AK285" s="393"/>
      <c r="AL285" s="393"/>
      <c r="AM285" s="393"/>
      <c r="AN285" s="393"/>
      <c r="AO285" s="393"/>
      <c r="AP285" s="393"/>
      <c r="AQ285" s="394">
        <f t="shared" si="64"/>
        <v>0</v>
      </c>
      <c r="AR285" s="395">
        <f t="shared" si="63"/>
        <v>0</v>
      </c>
      <c r="AS285" s="249">
        <f t="shared" si="60"/>
        <v>0</v>
      </c>
      <c r="AT285" s="249">
        <f t="shared" si="60"/>
        <v>0</v>
      </c>
      <c r="AU285" s="249">
        <f t="shared" si="61"/>
        <v>0</v>
      </c>
      <c r="AV285" s="250"/>
      <c r="AW285" s="249"/>
      <c r="AX285" s="249"/>
      <c r="AY285" s="249"/>
      <c r="AZ285" s="251"/>
      <c r="BA285" s="251"/>
      <c r="BB285" s="251"/>
      <c r="BC285" s="251"/>
      <c r="BD285" s="251"/>
      <c r="BE285" s="251"/>
    </row>
    <row r="286" spans="1:57" ht="15.75" customHeight="1">
      <c r="A286" s="384"/>
      <c r="B286" s="384"/>
      <c r="C286" s="384"/>
      <c r="D286" s="384"/>
      <c r="E286" s="384"/>
      <c r="F286" s="384"/>
      <c r="G286" s="385"/>
      <c r="H286" s="252"/>
      <c r="I286" s="376"/>
      <c r="J286" s="391"/>
      <c r="K286" s="391"/>
      <c r="L286" s="391"/>
      <c r="M286" s="391"/>
      <c r="N286" s="376"/>
      <c r="O286" s="255"/>
      <c r="P286" s="378"/>
      <c r="Q286" s="257"/>
      <c r="R286" s="257"/>
      <c r="S286" s="257"/>
      <c r="T286" s="257"/>
      <c r="U286" s="257"/>
      <c r="V286" s="257"/>
      <c r="W286" s="379"/>
      <c r="X286" s="379"/>
      <c r="Y286" s="379"/>
      <c r="Z286" s="441"/>
      <c r="AA286" s="443"/>
      <c r="AB286" s="401" t="s">
        <v>292</v>
      </c>
      <c r="AC286" s="393"/>
      <c r="AD286" s="393"/>
      <c r="AE286" s="393"/>
      <c r="AF286" s="393"/>
      <c r="AG286" s="393"/>
      <c r="AH286" s="393"/>
      <c r="AI286" s="393"/>
      <c r="AJ286" s="393"/>
      <c r="AK286" s="393"/>
      <c r="AL286" s="393"/>
      <c r="AM286" s="393"/>
      <c r="AN286" s="393"/>
      <c r="AO286" s="393"/>
      <c r="AP286" s="393"/>
      <c r="AQ286" s="394">
        <f t="shared" si="64"/>
        <v>0</v>
      </c>
      <c r="AR286" s="395">
        <f t="shared" si="63"/>
        <v>0</v>
      </c>
      <c r="AS286" s="249">
        <f t="shared" si="60"/>
        <v>0</v>
      </c>
      <c r="AT286" s="249">
        <f t="shared" si="60"/>
        <v>0</v>
      </c>
      <c r="AU286" s="249">
        <f t="shared" si="61"/>
        <v>0</v>
      </c>
      <c r="AV286" s="250"/>
      <c r="AW286" s="249"/>
      <c r="AX286" s="249"/>
      <c r="AY286" s="249"/>
      <c r="AZ286" s="251"/>
      <c r="BA286" s="251"/>
      <c r="BB286" s="251"/>
      <c r="BC286" s="251"/>
      <c r="BD286" s="251"/>
      <c r="BE286" s="251"/>
    </row>
    <row r="287" spans="1:57" ht="15.75" customHeight="1">
      <c r="A287" s="384"/>
      <c r="B287" s="384"/>
      <c r="C287" s="384"/>
      <c r="D287" s="384"/>
      <c r="E287" s="384"/>
      <c r="F287" s="384"/>
      <c r="G287" s="385"/>
      <c r="H287" s="252"/>
      <c r="I287" s="376"/>
      <c r="J287" s="391"/>
      <c r="K287" s="391"/>
      <c r="L287" s="391"/>
      <c r="M287" s="391"/>
      <c r="N287" s="376"/>
      <c r="O287" s="255"/>
      <c r="P287" s="378"/>
      <c r="Q287" s="257"/>
      <c r="R287" s="257"/>
      <c r="S287" s="257"/>
      <c r="T287" s="257"/>
      <c r="U287" s="257"/>
      <c r="V287" s="257"/>
      <c r="W287" s="379"/>
      <c r="X287" s="379"/>
      <c r="Y287" s="379"/>
      <c r="Z287" s="441"/>
      <c r="AA287" s="443"/>
      <c r="AB287" s="401" t="s">
        <v>293</v>
      </c>
      <c r="AC287" s="393"/>
      <c r="AD287" s="393"/>
      <c r="AE287" s="393"/>
      <c r="AF287" s="393"/>
      <c r="AG287" s="393"/>
      <c r="AH287" s="393"/>
      <c r="AI287" s="393"/>
      <c r="AJ287" s="393"/>
      <c r="AK287" s="393"/>
      <c r="AL287" s="393"/>
      <c r="AM287" s="393"/>
      <c r="AN287" s="393"/>
      <c r="AO287" s="393"/>
      <c r="AP287" s="393"/>
      <c r="AQ287" s="394">
        <f t="shared" si="64"/>
        <v>0</v>
      </c>
      <c r="AR287" s="395">
        <f t="shared" si="63"/>
        <v>0</v>
      </c>
      <c r="AS287" s="249">
        <f t="shared" si="60"/>
        <v>0</v>
      </c>
      <c r="AT287" s="249">
        <f t="shared" si="60"/>
        <v>0</v>
      </c>
      <c r="AU287" s="249">
        <f t="shared" si="61"/>
        <v>0</v>
      </c>
      <c r="AV287" s="250"/>
      <c r="AW287" s="249"/>
      <c r="AX287" s="249"/>
      <c r="AY287" s="249"/>
      <c r="AZ287" s="251"/>
      <c r="BA287" s="251"/>
      <c r="BB287" s="251"/>
      <c r="BC287" s="251"/>
      <c r="BD287" s="251"/>
      <c r="BE287" s="251"/>
    </row>
    <row r="288" spans="1:57" ht="15.75" customHeight="1">
      <c r="A288" s="384"/>
      <c r="B288" s="384"/>
      <c r="C288" s="384"/>
      <c r="D288" s="384"/>
      <c r="E288" s="384"/>
      <c r="F288" s="384"/>
      <c r="G288" s="385"/>
      <c r="H288" s="252"/>
      <c r="I288" s="376"/>
      <c r="J288" s="391"/>
      <c r="K288" s="391"/>
      <c r="L288" s="391"/>
      <c r="M288" s="391"/>
      <c r="N288" s="376"/>
      <c r="O288" s="255"/>
      <c r="P288" s="378"/>
      <c r="Q288" s="257"/>
      <c r="R288" s="257"/>
      <c r="S288" s="257"/>
      <c r="T288" s="257"/>
      <c r="U288" s="257"/>
      <c r="V288" s="257"/>
      <c r="W288" s="379"/>
      <c r="X288" s="379"/>
      <c r="Y288" s="379"/>
      <c r="Z288" s="441"/>
      <c r="AA288" s="443"/>
      <c r="AB288" s="398" t="s">
        <v>294</v>
      </c>
      <c r="AC288" s="399">
        <f aca="true" t="shared" si="65" ref="AC288:AR288">SUM(AC282:AC287)+IF(AC280=0,AC281,AC280)</f>
        <v>0</v>
      </c>
      <c r="AD288" s="399">
        <f t="shared" si="65"/>
        <v>0</v>
      </c>
      <c r="AE288" s="399">
        <f t="shared" si="65"/>
        <v>0</v>
      </c>
      <c r="AF288" s="399">
        <f t="shared" si="65"/>
        <v>0</v>
      </c>
      <c r="AG288" s="399">
        <f t="shared" si="65"/>
        <v>0</v>
      </c>
      <c r="AH288" s="399">
        <f t="shared" si="65"/>
        <v>0</v>
      </c>
      <c r="AI288" s="399">
        <f t="shared" si="65"/>
        <v>0</v>
      </c>
      <c r="AJ288" s="399">
        <f t="shared" si="65"/>
        <v>0</v>
      </c>
      <c r="AK288" s="399">
        <f t="shared" si="65"/>
        <v>0</v>
      </c>
      <c r="AL288" s="399">
        <f t="shared" si="65"/>
        <v>0</v>
      </c>
      <c r="AM288" s="399">
        <f t="shared" si="65"/>
        <v>0</v>
      </c>
      <c r="AN288" s="399">
        <f t="shared" si="65"/>
        <v>0</v>
      </c>
      <c r="AO288" s="399">
        <f t="shared" si="65"/>
        <v>0</v>
      </c>
      <c r="AP288" s="399">
        <f t="shared" si="65"/>
        <v>0</v>
      </c>
      <c r="AQ288" s="399">
        <f t="shared" si="65"/>
        <v>0</v>
      </c>
      <c r="AR288" s="400">
        <f t="shared" si="65"/>
        <v>0</v>
      </c>
      <c r="AS288" s="249">
        <f t="shared" si="60"/>
        <v>0</v>
      </c>
      <c r="AT288" s="249">
        <f t="shared" si="60"/>
        <v>0</v>
      </c>
      <c r="AU288" s="249">
        <f t="shared" si="61"/>
        <v>0</v>
      </c>
      <c r="AV288" s="250"/>
      <c r="AW288" s="249"/>
      <c r="AX288" s="249"/>
      <c r="AY288" s="249"/>
      <c r="AZ288" s="251"/>
      <c r="BA288" s="251"/>
      <c r="BB288" s="251"/>
      <c r="BC288" s="251"/>
      <c r="BD288" s="251"/>
      <c r="BE288" s="251"/>
    </row>
    <row r="289" spans="1:57" ht="16.5" customHeight="1" thickBot="1">
      <c r="A289" s="384"/>
      <c r="B289" s="384"/>
      <c r="C289" s="384"/>
      <c r="D289" s="384"/>
      <c r="E289" s="384"/>
      <c r="F289" s="384"/>
      <c r="G289" s="385"/>
      <c r="H289" s="270"/>
      <c r="I289" s="380"/>
      <c r="J289" s="402"/>
      <c r="K289" s="402"/>
      <c r="L289" s="402"/>
      <c r="M289" s="402"/>
      <c r="N289" s="380"/>
      <c r="O289" s="273"/>
      <c r="P289" s="382"/>
      <c r="Q289" s="275"/>
      <c r="R289" s="275"/>
      <c r="S289" s="275"/>
      <c r="T289" s="275"/>
      <c r="U289" s="275"/>
      <c r="V289" s="275"/>
      <c r="W289" s="383"/>
      <c r="X289" s="383"/>
      <c r="Y289" s="383"/>
      <c r="Z289" s="441"/>
      <c r="AA289" s="444"/>
      <c r="AB289" s="404" t="s">
        <v>295</v>
      </c>
      <c r="AC289" s="405"/>
      <c r="AD289" s="405"/>
      <c r="AE289" s="405"/>
      <c r="AF289" s="405"/>
      <c r="AG289" s="405"/>
      <c r="AH289" s="405"/>
      <c r="AI289" s="405"/>
      <c r="AJ289" s="405"/>
      <c r="AK289" s="405"/>
      <c r="AL289" s="405"/>
      <c r="AM289" s="405"/>
      <c r="AN289" s="405"/>
      <c r="AO289" s="405"/>
      <c r="AP289" s="405"/>
      <c r="AQ289" s="406">
        <f aca="true" t="shared" si="66" ref="AQ289:AR295">+AC289+AE289+AG289+AI289+AK289+AM289+AO289</f>
        <v>0</v>
      </c>
      <c r="AR289" s="407">
        <f t="shared" si="66"/>
        <v>0</v>
      </c>
      <c r="AS289" s="249">
        <f t="shared" si="60"/>
        <v>0</v>
      </c>
      <c r="AT289" s="249">
        <f t="shared" si="60"/>
        <v>0</v>
      </c>
      <c r="AU289" s="249">
        <f t="shared" si="61"/>
        <v>0</v>
      </c>
      <c r="AV289" s="250"/>
      <c r="AW289" s="249"/>
      <c r="AX289" s="249"/>
      <c r="AY289" s="249"/>
      <c r="AZ289" s="251"/>
      <c r="BA289" s="251"/>
      <c r="BB289" s="251"/>
      <c r="BC289" s="251"/>
      <c r="BD289" s="251"/>
      <c r="BE289" s="251"/>
    </row>
    <row r="290" spans="1:57" ht="22.5" customHeight="1">
      <c r="A290" s="384"/>
      <c r="B290" s="384" t="s">
        <v>677</v>
      </c>
      <c r="C290" s="384" t="s">
        <v>345</v>
      </c>
      <c r="D290" s="384" t="s">
        <v>346</v>
      </c>
      <c r="E290" s="384" t="s">
        <v>272</v>
      </c>
      <c r="F290" s="384" t="s">
        <v>298</v>
      </c>
      <c r="G290" s="385">
        <v>2</v>
      </c>
      <c r="H290" s="234">
        <v>12</v>
      </c>
      <c r="I290" s="372" t="s">
        <v>48</v>
      </c>
      <c r="J290" s="386"/>
      <c r="K290" s="386"/>
      <c r="L290" s="386"/>
      <c r="M290" s="386"/>
      <c r="N290" s="372" t="s">
        <v>678</v>
      </c>
      <c r="O290" s="238">
        <v>0.511</v>
      </c>
      <c r="P290" s="374">
        <f>(SUM('Actividades inversión 880'!L55:L57)*'Metas inversión 880'!O290)/SUM('Actividades inversión 880'!K55:K57)</f>
        <v>0</v>
      </c>
      <c r="Q290" s="240">
        <f>SUMIF('Actividades inversión 880'!$B$13:$B$62,'Metas inversión 880'!$B290,'Actividades inversión 880'!M$13:M$62)</f>
        <v>0</v>
      </c>
      <c r="R290" s="240">
        <f>SUMIF('Actividades inversión 880'!$B$13:$B$62,'Metas inversión 880'!$B290,'Actividades inversión 880'!N$13:N$62)</f>
        <v>0</v>
      </c>
      <c r="S290" s="240">
        <f>SUMIF('Actividades inversión 880'!$B$13:$B$62,'Metas inversión 880'!$B290,'Actividades inversión 880'!O$13:O$62)</f>
        <v>0</v>
      </c>
      <c r="T290" s="240">
        <f>SUMIF('Actividades inversión 880'!$B$13:$B$62,'Metas inversión 880'!$B290,'Actividades inversión 880'!P$13:P$62)</f>
        <v>0</v>
      </c>
      <c r="U290" s="240">
        <f>SUMIF('Actividades inversión 880'!$B$13:$B$62,'Metas inversión 880'!$B290,'Actividades inversión 880'!Q$13:Q$62)</f>
        <v>0</v>
      </c>
      <c r="V290" s="240">
        <f>SUMIF('Actividades inversión 880'!$B$13:$B$62,'Metas inversión 880'!$B290,'Actividades inversión 880'!R$13:R$62)</f>
        <v>0</v>
      </c>
      <c r="W290" s="375" t="s">
        <v>380</v>
      </c>
      <c r="X290" s="375" t="s">
        <v>381</v>
      </c>
      <c r="Y290" s="375" t="s">
        <v>230</v>
      </c>
      <c r="Z290" s="375" t="s">
        <v>679</v>
      </c>
      <c r="AA290" s="445" t="s">
        <v>680</v>
      </c>
      <c r="AB290" s="245" t="s">
        <v>280</v>
      </c>
      <c r="AC290" s="388"/>
      <c r="AD290" s="388"/>
      <c r="AE290" s="388"/>
      <c r="AF290" s="388"/>
      <c r="AG290" s="388"/>
      <c r="AH290" s="388"/>
      <c r="AI290" s="388"/>
      <c r="AJ290" s="388"/>
      <c r="AK290" s="388"/>
      <c r="AL290" s="388"/>
      <c r="AM290" s="388"/>
      <c r="AN290" s="388"/>
      <c r="AO290" s="388"/>
      <c r="AP290" s="388"/>
      <c r="AQ290" s="389">
        <f t="shared" si="66"/>
        <v>0</v>
      </c>
      <c r="AR290" s="390">
        <f t="shared" si="66"/>
        <v>0</v>
      </c>
      <c r="AS290" s="249">
        <f t="shared" si="60"/>
        <v>0</v>
      </c>
      <c r="AT290" s="249">
        <f t="shared" si="60"/>
        <v>0</v>
      </c>
      <c r="AU290" s="249">
        <f t="shared" si="61"/>
        <v>0</v>
      </c>
      <c r="AV290" s="250"/>
      <c r="AW290" s="249"/>
      <c r="AX290" s="249"/>
      <c r="AY290" s="249"/>
      <c r="AZ290" s="251">
        <f>SUM('[2]01-USAQUEN:99-METROPOLITANO'!N189)</f>
        <v>0</v>
      </c>
      <c r="BA290" s="251">
        <f>SUM('[2]01-USAQUEN:99-METROPOLITANO'!O189)</f>
        <v>0</v>
      </c>
      <c r="BB290" s="251">
        <f>SUM('[2]01-USAQUEN:99-METROPOLITANO'!P189)</f>
        <v>0</v>
      </c>
      <c r="BC290" s="251">
        <f>SUM('[2]01-USAQUEN:99-METROPOLITANO'!Q189)</f>
        <v>0</v>
      </c>
      <c r="BD290" s="251">
        <f>SUM('[2]01-USAQUEN:99-METROPOLITANO'!R189)</f>
        <v>0</v>
      </c>
      <c r="BE290" s="251">
        <f>SUM('[2]01-USAQUEN:99-METROPOLITANO'!S189)</f>
        <v>0</v>
      </c>
    </row>
    <row r="291" spans="1:57" ht="22.5" customHeight="1">
      <c r="A291" s="384"/>
      <c r="B291" s="384"/>
      <c r="C291" s="384"/>
      <c r="D291" s="384"/>
      <c r="E291" s="384"/>
      <c r="F291" s="384"/>
      <c r="G291" s="385"/>
      <c r="H291" s="252"/>
      <c r="I291" s="376"/>
      <c r="J291" s="391"/>
      <c r="K291" s="391"/>
      <c r="L291" s="391"/>
      <c r="M291" s="391"/>
      <c r="N291" s="376"/>
      <c r="O291" s="255"/>
      <c r="P291" s="378"/>
      <c r="Q291" s="257"/>
      <c r="R291" s="257"/>
      <c r="S291" s="257"/>
      <c r="T291" s="257"/>
      <c r="U291" s="257"/>
      <c r="V291" s="257"/>
      <c r="W291" s="379"/>
      <c r="X291" s="379"/>
      <c r="Y291" s="379"/>
      <c r="Z291" s="379"/>
      <c r="AA291" s="446"/>
      <c r="AB291" s="262" t="s">
        <v>281</v>
      </c>
      <c r="AC291" s="393"/>
      <c r="AD291" s="393"/>
      <c r="AE291" s="393"/>
      <c r="AF291" s="393"/>
      <c r="AG291" s="393"/>
      <c r="AH291" s="393"/>
      <c r="AI291" s="393"/>
      <c r="AJ291" s="393"/>
      <c r="AK291" s="393"/>
      <c r="AL291" s="393"/>
      <c r="AM291" s="393"/>
      <c r="AN291" s="393"/>
      <c r="AO291" s="393"/>
      <c r="AP291" s="393"/>
      <c r="AQ291" s="394">
        <f t="shared" si="66"/>
        <v>0</v>
      </c>
      <c r="AR291" s="395">
        <f t="shared" si="66"/>
        <v>0</v>
      </c>
      <c r="AS291" s="249">
        <f t="shared" si="60"/>
        <v>0</v>
      </c>
      <c r="AT291" s="249">
        <f t="shared" si="60"/>
        <v>0</v>
      </c>
      <c r="AU291" s="249">
        <f t="shared" si="61"/>
        <v>0</v>
      </c>
      <c r="AV291" s="250"/>
      <c r="AW291" s="249"/>
      <c r="AX291" s="249"/>
      <c r="AY291" s="249"/>
      <c r="AZ291" s="251"/>
      <c r="BA291" s="251"/>
      <c r="BB291" s="251"/>
      <c r="BC291" s="251"/>
      <c r="BD291" s="251"/>
      <c r="BE291" s="251"/>
    </row>
    <row r="292" spans="1:57" ht="22.5" customHeight="1">
      <c r="A292" s="384"/>
      <c r="B292" s="384"/>
      <c r="C292" s="384"/>
      <c r="D292" s="384"/>
      <c r="E292" s="384"/>
      <c r="F292" s="384"/>
      <c r="G292" s="385"/>
      <c r="H292" s="252"/>
      <c r="I292" s="376"/>
      <c r="J292" s="391"/>
      <c r="K292" s="391"/>
      <c r="L292" s="391"/>
      <c r="M292" s="391"/>
      <c r="N292" s="376"/>
      <c r="O292" s="255"/>
      <c r="P292" s="378"/>
      <c r="Q292" s="257"/>
      <c r="R292" s="257"/>
      <c r="S292" s="257"/>
      <c r="T292" s="257"/>
      <c r="U292" s="257"/>
      <c r="V292" s="257"/>
      <c r="W292" s="379"/>
      <c r="X292" s="379"/>
      <c r="Y292" s="379"/>
      <c r="Z292" s="379"/>
      <c r="AA292" s="446"/>
      <c r="AB292" s="262" t="s">
        <v>282</v>
      </c>
      <c r="AC292" s="393"/>
      <c r="AD292" s="393"/>
      <c r="AE292" s="393"/>
      <c r="AF292" s="393"/>
      <c r="AG292" s="393"/>
      <c r="AH292" s="393"/>
      <c r="AI292" s="393"/>
      <c r="AJ292" s="393"/>
      <c r="AK292" s="393"/>
      <c r="AL292" s="393"/>
      <c r="AM292" s="393"/>
      <c r="AN292" s="393"/>
      <c r="AO292" s="393"/>
      <c r="AP292" s="393"/>
      <c r="AQ292" s="394">
        <f t="shared" si="66"/>
        <v>0</v>
      </c>
      <c r="AR292" s="395">
        <f t="shared" si="66"/>
        <v>0</v>
      </c>
      <c r="AS292" s="249">
        <f t="shared" si="60"/>
        <v>0</v>
      </c>
      <c r="AT292" s="249">
        <f t="shared" si="60"/>
        <v>0</v>
      </c>
      <c r="AU292" s="249">
        <f t="shared" si="61"/>
        <v>0</v>
      </c>
      <c r="AV292" s="250"/>
      <c r="AW292" s="249"/>
      <c r="AX292" s="249"/>
      <c r="AY292" s="249"/>
      <c r="AZ292" s="251"/>
      <c r="BA292" s="251"/>
      <c r="BB292" s="251"/>
      <c r="BC292" s="251"/>
      <c r="BD292" s="251"/>
      <c r="BE292" s="251"/>
    </row>
    <row r="293" spans="1:57" ht="22.5" customHeight="1">
      <c r="A293" s="384"/>
      <c r="B293" s="384"/>
      <c r="C293" s="384"/>
      <c r="D293" s="384"/>
      <c r="E293" s="384"/>
      <c r="F293" s="384"/>
      <c r="G293" s="385"/>
      <c r="H293" s="252"/>
      <c r="I293" s="376"/>
      <c r="J293" s="391"/>
      <c r="K293" s="391"/>
      <c r="L293" s="391"/>
      <c r="M293" s="391"/>
      <c r="N293" s="376"/>
      <c r="O293" s="255"/>
      <c r="P293" s="378"/>
      <c r="Q293" s="257"/>
      <c r="R293" s="257"/>
      <c r="S293" s="257"/>
      <c r="T293" s="257"/>
      <c r="U293" s="257"/>
      <c r="V293" s="257"/>
      <c r="W293" s="379"/>
      <c r="X293" s="379"/>
      <c r="Y293" s="379"/>
      <c r="Z293" s="379"/>
      <c r="AA293" s="446"/>
      <c r="AB293" s="262" t="s">
        <v>283</v>
      </c>
      <c r="AC293" s="393"/>
      <c r="AD293" s="393"/>
      <c r="AE293" s="393"/>
      <c r="AF293" s="393"/>
      <c r="AG293" s="393"/>
      <c r="AH293" s="393"/>
      <c r="AI293" s="393"/>
      <c r="AJ293" s="393"/>
      <c r="AK293" s="393"/>
      <c r="AL293" s="393"/>
      <c r="AM293" s="393"/>
      <c r="AN293" s="393"/>
      <c r="AO293" s="393"/>
      <c r="AP293" s="393"/>
      <c r="AQ293" s="394">
        <f t="shared" si="66"/>
        <v>0</v>
      </c>
      <c r="AR293" s="395">
        <f t="shared" si="66"/>
        <v>0</v>
      </c>
      <c r="AS293" s="249">
        <f t="shared" si="60"/>
        <v>0</v>
      </c>
      <c r="AT293" s="249">
        <f t="shared" si="60"/>
        <v>0</v>
      </c>
      <c r="AU293" s="249">
        <f t="shared" si="61"/>
        <v>0</v>
      </c>
      <c r="AV293" s="250"/>
      <c r="AW293" s="249"/>
      <c r="AX293" s="249"/>
      <c r="AY293" s="249"/>
      <c r="AZ293" s="251"/>
      <c r="BA293" s="251"/>
      <c r="BB293" s="251"/>
      <c r="BC293" s="251"/>
      <c r="BD293" s="251"/>
      <c r="BE293" s="251"/>
    </row>
    <row r="294" spans="1:57" ht="22.5" customHeight="1">
      <c r="A294" s="384"/>
      <c r="B294" s="384"/>
      <c r="C294" s="384"/>
      <c r="D294" s="384"/>
      <c r="E294" s="384"/>
      <c r="F294" s="384"/>
      <c r="G294" s="385"/>
      <c r="H294" s="252"/>
      <c r="I294" s="376"/>
      <c r="J294" s="391"/>
      <c r="K294" s="391"/>
      <c r="L294" s="391"/>
      <c r="M294" s="396">
        <v>0</v>
      </c>
      <c r="N294" s="376" t="s">
        <v>678</v>
      </c>
      <c r="O294" s="255"/>
      <c r="P294" s="378"/>
      <c r="Q294" s="257"/>
      <c r="R294" s="257"/>
      <c r="S294" s="257"/>
      <c r="T294" s="257"/>
      <c r="U294" s="257"/>
      <c r="V294" s="257"/>
      <c r="W294" s="379"/>
      <c r="X294" s="379"/>
      <c r="Y294" s="379"/>
      <c r="Z294" s="379"/>
      <c r="AA294" s="446"/>
      <c r="AB294" s="262" t="s">
        <v>284</v>
      </c>
      <c r="AC294" s="393"/>
      <c r="AD294" s="393"/>
      <c r="AE294" s="393"/>
      <c r="AF294" s="393"/>
      <c r="AG294" s="393"/>
      <c r="AH294" s="393"/>
      <c r="AI294" s="393"/>
      <c r="AJ294" s="393"/>
      <c r="AK294" s="393"/>
      <c r="AL294" s="393"/>
      <c r="AM294" s="393"/>
      <c r="AN294" s="393"/>
      <c r="AO294" s="393"/>
      <c r="AP294" s="393"/>
      <c r="AQ294" s="394">
        <f t="shared" si="66"/>
        <v>0</v>
      </c>
      <c r="AR294" s="395">
        <f t="shared" si="66"/>
        <v>0</v>
      </c>
      <c r="AS294" s="249">
        <f t="shared" si="60"/>
        <v>0</v>
      </c>
      <c r="AT294" s="249">
        <f t="shared" si="60"/>
        <v>0</v>
      </c>
      <c r="AU294" s="249">
        <f t="shared" si="61"/>
        <v>0</v>
      </c>
      <c r="AV294" s="250"/>
      <c r="AW294" s="249"/>
      <c r="AX294" s="249"/>
      <c r="AY294" s="249"/>
      <c r="AZ294" s="251"/>
      <c r="BA294" s="251"/>
      <c r="BB294" s="251"/>
      <c r="BC294" s="251"/>
      <c r="BD294" s="251"/>
      <c r="BE294" s="251"/>
    </row>
    <row r="295" spans="1:57" ht="22.5" customHeight="1">
      <c r="A295" s="384"/>
      <c r="B295" s="384"/>
      <c r="C295" s="384"/>
      <c r="D295" s="384"/>
      <c r="E295" s="384"/>
      <c r="F295" s="384"/>
      <c r="G295" s="385"/>
      <c r="H295" s="252"/>
      <c r="I295" s="376"/>
      <c r="J295" s="391"/>
      <c r="K295" s="391"/>
      <c r="L295" s="391"/>
      <c r="M295" s="391"/>
      <c r="N295" s="376"/>
      <c r="O295" s="255"/>
      <c r="P295" s="378"/>
      <c r="Q295" s="257"/>
      <c r="R295" s="257"/>
      <c r="S295" s="257"/>
      <c r="T295" s="257"/>
      <c r="U295" s="257"/>
      <c r="V295" s="257"/>
      <c r="W295" s="379"/>
      <c r="X295" s="379"/>
      <c r="Y295" s="379"/>
      <c r="Z295" s="379"/>
      <c r="AA295" s="446"/>
      <c r="AB295" s="397" t="s">
        <v>285</v>
      </c>
      <c r="AC295" s="393"/>
      <c r="AD295" s="393"/>
      <c r="AE295" s="393"/>
      <c r="AF295" s="393"/>
      <c r="AG295" s="393"/>
      <c r="AH295" s="393"/>
      <c r="AI295" s="393"/>
      <c r="AJ295" s="393"/>
      <c r="AK295" s="393"/>
      <c r="AL295" s="393"/>
      <c r="AM295" s="393"/>
      <c r="AN295" s="393"/>
      <c r="AO295" s="393"/>
      <c r="AP295" s="393"/>
      <c r="AQ295" s="394">
        <f t="shared" si="66"/>
        <v>0</v>
      </c>
      <c r="AR295" s="395">
        <f t="shared" si="66"/>
        <v>0</v>
      </c>
      <c r="AS295" s="249">
        <f t="shared" si="60"/>
        <v>0</v>
      </c>
      <c r="AT295" s="249">
        <f t="shared" si="60"/>
        <v>0</v>
      </c>
      <c r="AU295" s="249">
        <f t="shared" si="61"/>
        <v>0</v>
      </c>
      <c r="AV295" s="250"/>
      <c r="AW295" s="249"/>
      <c r="AX295" s="249"/>
      <c r="AY295" s="249"/>
      <c r="AZ295" s="251"/>
      <c r="BA295" s="251"/>
      <c r="BB295" s="251"/>
      <c r="BC295" s="251"/>
      <c r="BD295" s="251"/>
      <c r="BE295" s="251"/>
    </row>
    <row r="296" spans="1:57" ht="22.5" customHeight="1">
      <c r="A296" s="384"/>
      <c r="B296" s="384"/>
      <c r="C296" s="384"/>
      <c r="D296" s="384"/>
      <c r="E296" s="384"/>
      <c r="F296" s="384"/>
      <c r="G296" s="385"/>
      <c r="H296" s="252"/>
      <c r="I296" s="376"/>
      <c r="J296" s="391"/>
      <c r="K296" s="391"/>
      <c r="L296" s="391"/>
      <c r="M296" s="391"/>
      <c r="N296" s="376"/>
      <c r="O296" s="255"/>
      <c r="P296" s="378"/>
      <c r="Q296" s="257"/>
      <c r="R296" s="257"/>
      <c r="S296" s="257"/>
      <c r="T296" s="257"/>
      <c r="U296" s="257"/>
      <c r="V296" s="257"/>
      <c r="W296" s="379"/>
      <c r="X296" s="379"/>
      <c r="Y296" s="379"/>
      <c r="Z296" s="379"/>
      <c r="AA296" s="446"/>
      <c r="AB296" s="398" t="s">
        <v>286</v>
      </c>
      <c r="AC296" s="399">
        <f aca="true" t="shared" si="67" ref="AC296:AR296">SUM(AC290:AC295)</f>
        <v>0</v>
      </c>
      <c r="AD296" s="399">
        <f t="shared" si="67"/>
        <v>0</v>
      </c>
      <c r="AE296" s="399">
        <f t="shared" si="67"/>
        <v>0</v>
      </c>
      <c r="AF296" s="399">
        <f t="shared" si="67"/>
        <v>0</v>
      </c>
      <c r="AG296" s="399">
        <f t="shared" si="67"/>
        <v>0</v>
      </c>
      <c r="AH296" s="399">
        <f t="shared" si="67"/>
        <v>0</v>
      </c>
      <c r="AI296" s="399">
        <f t="shared" si="67"/>
        <v>0</v>
      </c>
      <c r="AJ296" s="399">
        <f t="shared" si="67"/>
        <v>0</v>
      </c>
      <c r="AK296" s="399">
        <f t="shared" si="67"/>
        <v>0</v>
      </c>
      <c r="AL296" s="399">
        <f t="shared" si="67"/>
        <v>0</v>
      </c>
      <c r="AM296" s="399">
        <f t="shared" si="67"/>
        <v>0</v>
      </c>
      <c r="AN296" s="399">
        <f t="shared" si="67"/>
        <v>0</v>
      </c>
      <c r="AO296" s="399">
        <f t="shared" si="67"/>
        <v>0</v>
      </c>
      <c r="AP296" s="399">
        <f t="shared" si="67"/>
        <v>0</v>
      </c>
      <c r="AQ296" s="399">
        <f t="shared" si="67"/>
        <v>0</v>
      </c>
      <c r="AR296" s="400">
        <f t="shared" si="67"/>
        <v>0</v>
      </c>
      <c r="AS296" s="249">
        <f t="shared" si="60"/>
        <v>0</v>
      </c>
      <c r="AT296" s="249">
        <f t="shared" si="60"/>
        <v>0</v>
      </c>
      <c r="AU296" s="249">
        <f t="shared" si="61"/>
        <v>0</v>
      </c>
      <c r="AV296" s="250"/>
      <c r="AW296" s="249"/>
      <c r="AX296" s="249"/>
      <c r="AY296" s="249"/>
      <c r="AZ296" s="251"/>
      <c r="BA296" s="251"/>
      <c r="BB296" s="251"/>
      <c r="BC296" s="251"/>
      <c r="BD296" s="251"/>
      <c r="BE296" s="251"/>
    </row>
    <row r="297" spans="1:57" ht="22.5" customHeight="1">
      <c r="A297" s="384"/>
      <c r="B297" s="384"/>
      <c r="C297" s="384"/>
      <c r="D297" s="384"/>
      <c r="E297" s="384"/>
      <c r="F297" s="384"/>
      <c r="G297" s="385"/>
      <c r="H297" s="252"/>
      <c r="I297" s="376"/>
      <c r="J297" s="391"/>
      <c r="K297" s="391"/>
      <c r="L297" s="391"/>
      <c r="M297" s="391"/>
      <c r="N297" s="376"/>
      <c r="O297" s="255"/>
      <c r="P297" s="378"/>
      <c r="Q297" s="257"/>
      <c r="R297" s="257"/>
      <c r="S297" s="257"/>
      <c r="T297" s="257"/>
      <c r="U297" s="257"/>
      <c r="V297" s="257"/>
      <c r="W297" s="379"/>
      <c r="X297" s="379"/>
      <c r="Y297" s="379"/>
      <c r="Z297" s="379"/>
      <c r="AA297" s="446"/>
      <c r="AB297" s="262" t="s">
        <v>287</v>
      </c>
      <c r="AC297" s="393"/>
      <c r="AD297" s="393"/>
      <c r="AE297" s="393"/>
      <c r="AF297" s="393"/>
      <c r="AG297" s="393"/>
      <c r="AH297" s="393"/>
      <c r="AI297" s="393"/>
      <c r="AJ297" s="393"/>
      <c r="AK297" s="393"/>
      <c r="AL297" s="393"/>
      <c r="AM297" s="393"/>
      <c r="AN297" s="393"/>
      <c r="AO297" s="393"/>
      <c r="AP297" s="393"/>
      <c r="AQ297" s="394">
        <f>+AC297+AE297+AG297+AI297+AK297+AM297+AO297</f>
        <v>0</v>
      </c>
      <c r="AR297" s="395">
        <f aca="true" t="shared" si="68" ref="AR297:AR303">+AD297+AF297+AH297+AJ297+AL297+AN297+AP297</f>
        <v>0</v>
      </c>
      <c r="AS297" s="249">
        <f t="shared" si="60"/>
        <v>0</v>
      </c>
      <c r="AT297" s="249">
        <f t="shared" si="60"/>
        <v>0</v>
      </c>
      <c r="AU297" s="249">
        <f t="shared" si="61"/>
        <v>0</v>
      </c>
      <c r="AV297" s="250"/>
      <c r="AW297" s="249"/>
      <c r="AX297" s="249"/>
      <c r="AY297" s="249"/>
      <c r="AZ297" s="251"/>
      <c r="BA297" s="251"/>
      <c r="BB297" s="251"/>
      <c r="BC297" s="251"/>
      <c r="BD297" s="251"/>
      <c r="BE297" s="251"/>
    </row>
    <row r="298" spans="1:57" ht="22.5" customHeight="1">
      <c r="A298" s="384"/>
      <c r="B298" s="384"/>
      <c r="C298" s="384"/>
      <c r="D298" s="384"/>
      <c r="E298" s="384"/>
      <c r="F298" s="384"/>
      <c r="G298" s="385"/>
      <c r="H298" s="252"/>
      <c r="I298" s="376"/>
      <c r="J298" s="391"/>
      <c r="K298" s="391"/>
      <c r="L298" s="391"/>
      <c r="M298" s="391"/>
      <c r="N298" s="376"/>
      <c r="O298" s="255"/>
      <c r="P298" s="378"/>
      <c r="Q298" s="257"/>
      <c r="R298" s="257"/>
      <c r="S298" s="257"/>
      <c r="T298" s="257"/>
      <c r="U298" s="257"/>
      <c r="V298" s="257"/>
      <c r="W298" s="379"/>
      <c r="X298" s="379"/>
      <c r="Y298" s="379"/>
      <c r="Z298" s="379"/>
      <c r="AA298" s="446"/>
      <c r="AB298" s="262" t="s">
        <v>288</v>
      </c>
      <c r="AC298" s="393"/>
      <c r="AD298" s="393"/>
      <c r="AE298" s="393"/>
      <c r="AF298" s="393"/>
      <c r="AG298" s="393"/>
      <c r="AH298" s="393"/>
      <c r="AI298" s="393"/>
      <c r="AJ298" s="393"/>
      <c r="AK298" s="393"/>
      <c r="AL298" s="393"/>
      <c r="AM298" s="393"/>
      <c r="AN298" s="393"/>
      <c r="AO298" s="393"/>
      <c r="AP298" s="393"/>
      <c r="AQ298" s="394">
        <f aca="true" t="shared" si="69" ref="AQ298:AQ303">+AC298+AE298+AG298+AI298+AK298+AM298+AO298</f>
        <v>0</v>
      </c>
      <c r="AR298" s="395">
        <f t="shared" si="68"/>
        <v>0</v>
      </c>
      <c r="AS298" s="249">
        <f t="shared" si="60"/>
        <v>0</v>
      </c>
      <c r="AT298" s="249">
        <f t="shared" si="60"/>
        <v>0</v>
      </c>
      <c r="AU298" s="249">
        <f t="shared" si="61"/>
        <v>0</v>
      </c>
      <c r="AV298" s="250"/>
      <c r="AW298" s="249"/>
      <c r="AX298" s="249"/>
      <c r="AY298" s="249"/>
      <c r="AZ298" s="251"/>
      <c r="BA298" s="251"/>
      <c r="BB298" s="251"/>
      <c r="BC298" s="251"/>
      <c r="BD298" s="251"/>
      <c r="BE298" s="251"/>
    </row>
    <row r="299" spans="1:57" ht="22.5" customHeight="1">
      <c r="A299" s="384"/>
      <c r="B299" s="384"/>
      <c r="C299" s="384"/>
      <c r="D299" s="384"/>
      <c r="E299" s="384"/>
      <c r="F299" s="384"/>
      <c r="G299" s="385"/>
      <c r="H299" s="252"/>
      <c r="I299" s="376"/>
      <c r="J299" s="391"/>
      <c r="K299" s="391"/>
      <c r="L299" s="391"/>
      <c r="M299" s="391"/>
      <c r="N299" s="376"/>
      <c r="O299" s="255"/>
      <c r="P299" s="378"/>
      <c r="Q299" s="257"/>
      <c r="R299" s="257"/>
      <c r="S299" s="257"/>
      <c r="T299" s="257"/>
      <c r="U299" s="257"/>
      <c r="V299" s="257"/>
      <c r="W299" s="379"/>
      <c r="X299" s="379"/>
      <c r="Y299" s="379"/>
      <c r="Z299" s="379"/>
      <c r="AA299" s="446"/>
      <c r="AB299" s="401" t="s">
        <v>289</v>
      </c>
      <c r="AC299" s="393"/>
      <c r="AD299" s="393"/>
      <c r="AE299" s="393"/>
      <c r="AF299" s="393"/>
      <c r="AG299" s="393"/>
      <c r="AH299" s="393"/>
      <c r="AI299" s="393"/>
      <c r="AJ299" s="393"/>
      <c r="AK299" s="393"/>
      <c r="AL299" s="393"/>
      <c r="AM299" s="393"/>
      <c r="AN299" s="393"/>
      <c r="AO299" s="393"/>
      <c r="AP299" s="393"/>
      <c r="AQ299" s="394">
        <f t="shared" si="69"/>
        <v>0</v>
      </c>
      <c r="AR299" s="395">
        <f t="shared" si="68"/>
        <v>0</v>
      </c>
      <c r="AS299" s="249">
        <f t="shared" si="60"/>
        <v>0</v>
      </c>
      <c r="AT299" s="249">
        <f t="shared" si="60"/>
        <v>0</v>
      </c>
      <c r="AU299" s="249">
        <f t="shared" si="61"/>
        <v>0</v>
      </c>
      <c r="AV299" s="250"/>
      <c r="AW299" s="249"/>
      <c r="AX299" s="249"/>
      <c r="AY299" s="249"/>
      <c r="AZ299" s="251"/>
      <c r="BA299" s="251"/>
      <c r="BB299" s="251"/>
      <c r="BC299" s="251"/>
      <c r="BD299" s="251"/>
      <c r="BE299" s="251"/>
    </row>
    <row r="300" spans="1:57" ht="22.5" customHeight="1">
      <c r="A300" s="384"/>
      <c r="B300" s="384"/>
      <c r="C300" s="384"/>
      <c r="D300" s="384"/>
      <c r="E300" s="384"/>
      <c r="F300" s="384"/>
      <c r="G300" s="385"/>
      <c r="H300" s="252"/>
      <c r="I300" s="376"/>
      <c r="J300" s="391"/>
      <c r="K300" s="391"/>
      <c r="L300" s="391"/>
      <c r="M300" s="391"/>
      <c r="N300" s="376"/>
      <c r="O300" s="255"/>
      <c r="P300" s="378"/>
      <c r="Q300" s="257"/>
      <c r="R300" s="257"/>
      <c r="S300" s="257"/>
      <c r="T300" s="257"/>
      <c r="U300" s="257"/>
      <c r="V300" s="257"/>
      <c r="W300" s="379"/>
      <c r="X300" s="379"/>
      <c r="Y300" s="379"/>
      <c r="Z300" s="379"/>
      <c r="AA300" s="446"/>
      <c r="AB300" s="401" t="s">
        <v>290</v>
      </c>
      <c r="AC300" s="393"/>
      <c r="AD300" s="393"/>
      <c r="AE300" s="393"/>
      <c r="AF300" s="393"/>
      <c r="AG300" s="393"/>
      <c r="AH300" s="393"/>
      <c r="AI300" s="393"/>
      <c r="AJ300" s="393"/>
      <c r="AK300" s="393"/>
      <c r="AL300" s="393"/>
      <c r="AM300" s="393"/>
      <c r="AN300" s="393"/>
      <c r="AO300" s="393"/>
      <c r="AP300" s="393"/>
      <c r="AQ300" s="394">
        <f t="shared" si="69"/>
        <v>0</v>
      </c>
      <c r="AR300" s="395">
        <f t="shared" si="68"/>
        <v>0</v>
      </c>
      <c r="AS300" s="249">
        <f t="shared" si="60"/>
        <v>0</v>
      </c>
      <c r="AT300" s="249">
        <f t="shared" si="60"/>
        <v>0</v>
      </c>
      <c r="AU300" s="249">
        <f t="shared" si="61"/>
        <v>0</v>
      </c>
      <c r="AV300" s="250"/>
      <c r="AW300" s="249"/>
      <c r="AX300" s="249"/>
      <c r="AY300" s="249"/>
      <c r="AZ300" s="251"/>
      <c r="BA300" s="251"/>
      <c r="BB300" s="251"/>
      <c r="BC300" s="251"/>
      <c r="BD300" s="251"/>
      <c r="BE300" s="251"/>
    </row>
    <row r="301" spans="1:57" ht="22.5" customHeight="1">
      <c r="A301" s="384"/>
      <c r="B301" s="384"/>
      <c r="C301" s="384"/>
      <c r="D301" s="384"/>
      <c r="E301" s="384"/>
      <c r="F301" s="384"/>
      <c r="G301" s="385"/>
      <c r="H301" s="252"/>
      <c r="I301" s="376"/>
      <c r="J301" s="391"/>
      <c r="K301" s="391"/>
      <c r="L301" s="391"/>
      <c r="M301" s="391"/>
      <c r="N301" s="376"/>
      <c r="O301" s="255"/>
      <c r="P301" s="378"/>
      <c r="Q301" s="257"/>
      <c r="R301" s="257"/>
      <c r="S301" s="257"/>
      <c r="T301" s="257"/>
      <c r="U301" s="257"/>
      <c r="V301" s="257"/>
      <c r="W301" s="379"/>
      <c r="X301" s="379"/>
      <c r="Y301" s="379"/>
      <c r="Z301" s="379"/>
      <c r="AA301" s="446"/>
      <c r="AB301" s="401" t="s">
        <v>291</v>
      </c>
      <c r="AC301" s="393"/>
      <c r="AD301" s="393"/>
      <c r="AE301" s="393"/>
      <c r="AF301" s="393"/>
      <c r="AG301" s="393"/>
      <c r="AH301" s="393"/>
      <c r="AI301" s="393"/>
      <c r="AJ301" s="393"/>
      <c r="AK301" s="393"/>
      <c r="AL301" s="393"/>
      <c r="AM301" s="393"/>
      <c r="AN301" s="393"/>
      <c r="AO301" s="393"/>
      <c r="AP301" s="393"/>
      <c r="AQ301" s="394">
        <f t="shared" si="69"/>
        <v>0</v>
      </c>
      <c r="AR301" s="395">
        <f t="shared" si="68"/>
        <v>0</v>
      </c>
      <c r="AS301" s="249">
        <f t="shared" si="60"/>
        <v>0</v>
      </c>
      <c r="AT301" s="249">
        <f t="shared" si="60"/>
        <v>0</v>
      </c>
      <c r="AU301" s="249">
        <f t="shared" si="61"/>
        <v>0</v>
      </c>
      <c r="AV301" s="250"/>
      <c r="AW301" s="249"/>
      <c r="AX301" s="249"/>
      <c r="AY301" s="249"/>
      <c r="AZ301" s="251"/>
      <c r="BA301" s="251"/>
      <c r="BB301" s="251"/>
      <c r="BC301" s="251"/>
      <c r="BD301" s="251"/>
      <c r="BE301" s="251"/>
    </row>
    <row r="302" spans="1:57" ht="22.5" customHeight="1">
      <c r="A302" s="384"/>
      <c r="B302" s="384"/>
      <c r="C302" s="384"/>
      <c r="D302" s="384"/>
      <c r="E302" s="384"/>
      <c r="F302" s="384"/>
      <c r="G302" s="385"/>
      <c r="H302" s="252"/>
      <c r="I302" s="376"/>
      <c r="J302" s="391"/>
      <c r="K302" s="391"/>
      <c r="L302" s="391"/>
      <c r="M302" s="391"/>
      <c r="N302" s="376"/>
      <c r="O302" s="255"/>
      <c r="P302" s="378"/>
      <c r="Q302" s="257"/>
      <c r="R302" s="257"/>
      <c r="S302" s="257"/>
      <c r="T302" s="257"/>
      <c r="U302" s="257"/>
      <c r="V302" s="257"/>
      <c r="W302" s="379"/>
      <c r="X302" s="379"/>
      <c r="Y302" s="379"/>
      <c r="Z302" s="379"/>
      <c r="AA302" s="446"/>
      <c r="AB302" s="401" t="s">
        <v>292</v>
      </c>
      <c r="AC302" s="393"/>
      <c r="AD302" s="393"/>
      <c r="AE302" s="393"/>
      <c r="AF302" s="393"/>
      <c r="AG302" s="393"/>
      <c r="AH302" s="393"/>
      <c r="AI302" s="393"/>
      <c r="AJ302" s="393"/>
      <c r="AK302" s="393"/>
      <c r="AL302" s="393"/>
      <c r="AM302" s="393"/>
      <c r="AN302" s="393"/>
      <c r="AO302" s="393"/>
      <c r="AP302" s="393"/>
      <c r="AQ302" s="394">
        <f t="shared" si="69"/>
        <v>0</v>
      </c>
      <c r="AR302" s="395">
        <f t="shared" si="68"/>
        <v>0</v>
      </c>
      <c r="AS302" s="249">
        <f t="shared" si="60"/>
        <v>0</v>
      </c>
      <c r="AT302" s="249">
        <f t="shared" si="60"/>
        <v>0</v>
      </c>
      <c r="AU302" s="249">
        <f t="shared" si="61"/>
        <v>0</v>
      </c>
      <c r="AV302" s="250"/>
      <c r="AW302" s="249"/>
      <c r="AX302" s="249"/>
      <c r="AY302" s="249"/>
      <c r="AZ302" s="251"/>
      <c r="BA302" s="251"/>
      <c r="BB302" s="251"/>
      <c r="BC302" s="251"/>
      <c r="BD302" s="251"/>
      <c r="BE302" s="251"/>
    </row>
    <row r="303" spans="1:57" ht="22.5" customHeight="1">
      <c r="A303" s="384"/>
      <c r="B303" s="384"/>
      <c r="C303" s="384"/>
      <c r="D303" s="384"/>
      <c r="E303" s="384"/>
      <c r="F303" s="384"/>
      <c r="G303" s="385"/>
      <c r="H303" s="252"/>
      <c r="I303" s="376"/>
      <c r="J303" s="391"/>
      <c r="K303" s="391"/>
      <c r="L303" s="391"/>
      <c r="M303" s="391"/>
      <c r="N303" s="376"/>
      <c r="O303" s="255"/>
      <c r="P303" s="378"/>
      <c r="Q303" s="257"/>
      <c r="R303" s="257"/>
      <c r="S303" s="257"/>
      <c r="T303" s="257"/>
      <c r="U303" s="257"/>
      <c r="V303" s="257"/>
      <c r="W303" s="379"/>
      <c r="X303" s="379"/>
      <c r="Y303" s="379"/>
      <c r="Z303" s="379"/>
      <c r="AA303" s="446"/>
      <c r="AB303" s="401" t="s">
        <v>293</v>
      </c>
      <c r="AC303" s="393"/>
      <c r="AD303" s="393"/>
      <c r="AE303" s="393"/>
      <c r="AF303" s="393"/>
      <c r="AG303" s="393"/>
      <c r="AH303" s="393"/>
      <c r="AI303" s="393"/>
      <c r="AJ303" s="393"/>
      <c r="AK303" s="393"/>
      <c r="AL303" s="393"/>
      <c r="AM303" s="393"/>
      <c r="AN303" s="393"/>
      <c r="AO303" s="393"/>
      <c r="AP303" s="393"/>
      <c r="AQ303" s="394">
        <f t="shared" si="69"/>
        <v>0</v>
      </c>
      <c r="AR303" s="395">
        <f t="shared" si="68"/>
        <v>0</v>
      </c>
      <c r="AS303" s="249">
        <f t="shared" si="60"/>
        <v>0</v>
      </c>
      <c r="AT303" s="249">
        <f t="shared" si="60"/>
        <v>0</v>
      </c>
      <c r="AU303" s="249">
        <f t="shared" si="61"/>
        <v>0</v>
      </c>
      <c r="AV303" s="250"/>
      <c r="AW303" s="249"/>
      <c r="AX303" s="249"/>
      <c r="AY303" s="249"/>
      <c r="AZ303" s="251"/>
      <c r="BA303" s="251"/>
      <c r="BB303" s="251"/>
      <c r="BC303" s="251"/>
      <c r="BD303" s="251"/>
      <c r="BE303" s="251"/>
    </row>
    <row r="304" spans="1:57" ht="22.5" customHeight="1">
      <c r="A304" s="384"/>
      <c r="B304" s="384"/>
      <c r="C304" s="384"/>
      <c r="D304" s="384"/>
      <c r="E304" s="384"/>
      <c r="F304" s="384"/>
      <c r="G304" s="385"/>
      <c r="H304" s="252"/>
      <c r="I304" s="376"/>
      <c r="J304" s="391"/>
      <c r="K304" s="391"/>
      <c r="L304" s="391"/>
      <c r="M304" s="391"/>
      <c r="N304" s="376"/>
      <c r="O304" s="255"/>
      <c r="P304" s="378"/>
      <c r="Q304" s="257"/>
      <c r="R304" s="257"/>
      <c r="S304" s="257"/>
      <c r="T304" s="257"/>
      <c r="U304" s="257"/>
      <c r="V304" s="257"/>
      <c r="W304" s="379"/>
      <c r="X304" s="379"/>
      <c r="Y304" s="379"/>
      <c r="Z304" s="379"/>
      <c r="AA304" s="446"/>
      <c r="AB304" s="398" t="s">
        <v>294</v>
      </c>
      <c r="AC304" s="399">
        <f aca="true" t="shared" si="70" ref="AC304:AR304">SUM(AC298:AC303)+IF(AC296=0,AC297,AC296)</f>
        <v>0</v>
      </c>
      <c r="AD304" s="399">
        <f t="shared" si="70"/>
        <v>0</v>
      </c>
      <c r="AE304" s="399">
        <f t="shared" si="70"/>
        <v>0</v>
      </c>
      <c r="AF304" s="399">
        <f t="shared" si="70"/>
        <v>0</v>
      </c>
      <c r="AG304" s="399">
        <f t="shared" si="70"/>
        <v>0</v>
      </c>
      <c r="AH304" s="399">
        <f t="shared" si="70"/>
        <v>0</v>
      </c>
      <c r="AI304" s="399">
        <f t="shared" si="70"/>
        <v>0</v>
      </c>
      <c r="AJ304" s="399">
        <f t="shared" si="70"/>
        <v>0</v>
      </c>
      <c r="AK304" s="399">
        <f t="shared" si="70"/>
        <v>0</v>
      </c>
      <c r="AL304" s="399">
        <f t="shared" si="70"/>
        <v>0</v>
      </c>
      <c r="AM304" s="399">
        <f t="shared" si="70"/>
        <v>0</v>
      </c>
      <c r="AN304" s="399">
        <f t="shared" si="70"/>
        <v>0</v>
      </c>
      <c r="AO304" s="399">
        <f t="shared" si="70"/>
        <v>0</v>
      </c>
      <c r="AP304" s="399">
        <f t="shared" si="70"/>
        <v>0</v>
      </c>
      <c r="AQ304" s="399">
        <f t="shared" si="70"/>
        <v>0</v>
      </c>
      <c r="AR304" s="400">
        <f t="shared" si="70"/>
        <v>0</v>
      </c>
      <c r="AS304" s="249">
        <f t="shared" si="60"/>
        <v>0</v>
      </c>
      <c r="AT304" s="249">
        <f t="shared" si="60"/>
        <v>0</v>
      </c>
      <c r="AU304" s="249">
        <f t="shared" si="61"/>
        <v>0</v>
      </c>
      <c r="AV304" s="250"/>
      <c r="AW304" s="249"/>
      <c r="AX304" s="249"/>
      <c r="AY304" s="249"/>
      <c r="AZ304" s="251"/>
      <c r="BA304" s="251"/>
      <c r="BB304" s="251"/>
      <c r="BC304" s="251"/>
      <c r="BD304" s="251"/>
      <c r="BE304" s="251"/>
    </row>
    <row r="305" spans="1:57" ht="22.5" customHeight="1" thickBot="1">
      <c r="A305" s="384"/>
      <c r="B305" s="384"/>
      <c r="C305" s="384"/>
      <c r="D305" s="384"/>
      <c r="E305" s="384"/>
      <c r="F305" s="384"/>
      <c r="G305" s="385"/>
      <c r="H305" s="270"/>
      <c r="I305" s="380"/>
      <c r="J305" s="402"/>
      <c r="K305" s="402"/>
      <c r="L305" s="402"/>
      <c r="M305" s="402"/>
      <c r="N305" s="380"/>
      <c r="O305" s="273"/>
      <c r="P305" s="382"/>
      <c r="Q305" s="275"/>
      <c r="R305" s="275"/>
      <c r="S305" s="275"/>
      <c r="T305" s="275"/>
      <c r="U305" s="275"/>
      <c r="V305" s="275"/>
      <c r="W305" s="383"/>
      <c r="X305" s="383"/>
      <c r="Y305" s="383"/>
      <c r="Z305" s="383"/>
      <c r="AA305" s="447"/>
      <c r="AB305" s="404" t="s">
        <v>295</v>
      </c>
      <c r="AC305" s="405"/>
      <c r="AD305" s="405"/>
      <c r="AE305" s="405"/>
      <c r="AF305" s="405"/>
      <c r="AG305" s="405"/>
      <c r="AH305" s="405"/>
      <c r="AI305" s="405"/>
      <c r="AJ305" s="405"/>
      <c r="AK305" s="405"/>
      <c r="AL305" s="405"/>
      <c r="AM305" s="405"/>
      <c r="AN305" s="405"/>
      <c r="AO305" s="405"/>
      <c r="AP305" s="405"/>
      <c r="AQ305" s="406">
        <f>+AC305+AE305+AG305+AI305+AK305+AM305+AO305</f>
        <v>0</v>
      </c>
      <c r="AR305" s="407">
        <f>+AD305+AF305+AH305+AJ305+AL305+AN305+AP305</f>
        <v>0</v>
      </c>
      <c r="AS305" s="249">
        <f t="shared" si="60"/>
        <v>0</v>
      </c>
      <c r="AT305" s="249">
        <f t="shared" si="60"/>
        <v>0</v>
      </c>
      <c r="AU305" s="249">
        <f t="shared" si="61"/>
        <v>0</v>
      </c>
      <c r="AV305" s="250"/>
      <c r="AW305" s="249"/>
      <c r="AX305" s="249"/>
      <c r="AY305" s="249"/>
      <c r="AZ305" s="251"/>
      <c r="BA305" s="251"/>
      <c r="BB305" s="251"/>
      <c r="BC305" s="251"/>
      <c r="BD305" s="251"/>
      <c r="BE305" s="251"/>
    </row>
    <row r="306" spans="7:57" s="289" customFormat="1" ht="15">
      <c r="G306" s="284"/>
      <c r="H306" s="284"/>
      <c r="I306" s="285"/>
      <c r="J306" s="285"/>
      <c r="K306" s="285"/>
      <c r="L306" s="285"/>
      <c r="M306" s="285"/>
      <c r="N306" s="285"/>
      <c r="O306" s="286"/>
      <c r="P306" s="285"/>
      <c r="Q306" s="287">
        <f aca="true" t="shared" si="71" ref="Q306:V306">SUBTOTAL(9,Q17:Q305)</f>
        <v>307041001000</v>
      </c>
      <c r="R306" s="287">
        <f t="shared" si="71"/>
        <v>307026971982</v>
      </c>
      <c r="S306" s="287">
        <f t="shared" si="71"/>
        <v>24610270110</v>
      </c>
      <c r="T306" s="287">
        <f t="shared" si="71"/>
        <v>638547183</v>
      </c>
      <c r="U306" s="287">
        <f t="shared" si="71"/>
        <v>14433789890</v>
      </c>
      <c r="V306" s="287">
        <f t="shared" si="71"/>
        <v>2604402400</v>
      </c>
      <c r="W306" s="285"/>
      <c r="X306" s="285"/>
      <c r="Y306" s="285"/>
      <c r="Z306" s="285"/>
      <c r="AA306" s="285"/>
      <c r="AB306" s="284"/>
      <c r="AC306" s="284"/>
      <c r="AD306" s="284"/>
      <c r="AE306" s="284"/>
      <c r="AF306" s="284"/>
      <c r="AG306" s="284"/>
      <c r="AH306" s="284"/>
      <c r="AI306" s="284"/>
      <c r="AJ306" s="284"/>
      <c r="AK306" s="284"/>
      <c r="AL306" s="284"/>
      <c r="AM306" s="284"/>
      <c r="AN306" s="284"/>
      <c r="AO306" s="284"/>
      <c r="AP306" s="284"/>
      <c r="AQ306" s="284"/>
      <c r="AR306" s="284"/>
      <c r="AS306" s="249">
        <f t="shared" si="60"/>
        <v>282416701872</v>
      </c>
      <c r="AT306" s="249">
        <f t="shared" si="60"/>
        <v>23971722927</v>
      </c>
      <c r="AU306" s="249">
        <f t="shared" si="61"/>
        <v>11829387490</v>
      </c>
      <c r="AV306" s="250"/>
      <c r="AW306" s="249"/>
      <c r="AX306" s="249"/>
      <c r="AY306" s="249"/>
      <c r="AZ306" s="287">
        <f aca="true" t="shared" si="72" ref="AZ306:BE306">SUBTOTAL(9,AZ17:AZ290)</f>
        <v>541318832925</v>
      </c>
      <c r="BA306" s="287">
        <f t="shared" si="72"/>
        <v>590494296183</v>
      </c>
      <c r="BB306" s="287">
        <f t="shared" si="72"/>
        <v>48926798507</v>
      </c>
      <c r="BC306" s="287">
        <f t="shared" si="72"/>
        <v>1218643500</v>
      </c>
      <c r="BD306" s="287">
        <f t="shared" si="72"/>
        <v>25584704167</v>
      </c>
      <c r="BE306" s="287">
        <f t="shared" si="72"/>
        <v>3846833751</v>
      </c>
    </row>
    <row r="307" spans="17:57" ht="15">
      <c r="Q307" s="290">
        <v>307041001000</v>
      </c>
      <c r="R307" s="290">
        <v>307026971982</v>
      </c>
      <c r="S307" s="290">
        <v>24195111090</v>
      </c>
      <c r="T307" s="290">
        <v>278914215</v>
      </c>
      <c r="U307" s="290">
        <v>14433789890</v>
      </c>
      <c r="V307" s="290">
        <v>700289825</v>
      </c>
      <c r="AB307" s="222"/>
      <c r="AC307" s="222"/>
      <c r="AD307" s="222"/>
      <c r="AE307" s="222"/>
      <c r="AF307" s="222"/>
      <c r="AG307" s="222"/>
      <c r="AH307" s="222"/>
      <c r="AI307" s="222"/>
      <c r="AJ307" s="222"/>
      <c r="AK307" s="222"/>
      <c r="AL307" s="222"/>
      <c r="AM307" s="222"/>
      <c r="AN307" s="222"/>
      <c r="AO307" s="222"/>
      <c r="AP307" s="222"/>
      <c r="AQ307" s="222"/>
      <c r="AR307" s="222"/>
      <c r="AS307" s="222"/>
      <c r="AT307" s="222"/>
      <c r="AU307" s="222"/>
      <c r="AW307" s="222"/>
      <c r="AX307" s="222"/>
      <c r="AY307" s="222"/>
      <c r="AZ307" s="222"/>
      <c r="BA307" s="251"/>
      <c r="BB307" s="251"/>
      <c r="BC307" s="251"/>
      <c r="BD307" s="251"/>
      <c r="BE307" s="251"/>
    </row>
    <row r="308" spans="17:52" ht="15">
      <c r="Q308" s="291">
        <f aca="true" t="shared" si="73" ref="Q308:V308">+Q306-Q307</f>
        <v>0</v>
      </c>
      <c r="R308" s="291">
        <f t="shared" si="73"/>
        <v>0</v>
      </c>
      <c r="S308" s="291">
        <f t="shared" si="73"/>
        <v>415159020</v>
      </c>
      <c r="T308" s="291">
        <f t="shared" si="73"/>
        <v>359632968</v>
      </c>
      <c r="U308" s="291">
        <f t="shared" si="73"/>
        <v>0</v>
      </c>
      <c r="V308" s="291">
        <f t="shared" si="73"/>
        <v>1904112575</v>
      </c>
      <c r="AB308" s="222"/>
      <c r="AC308" s="222"/>
      <c r="AD308" s="222"/>
      <c r="AE308" s="222"/>
      <c r="AF308" s="222"/>
      <c r="AG308" s="222"/>
      <c r="AH308" s="222"/>
      <c r="AI308" s="222"/>
      <c r="AJ308" s="222"/>
      <c r="AK308" s="222"/>
      <c r="AL308" s="222"/>
      <c r="AM308" s="222"/>
      <c r="AN308" s="222"/>
      <c r="AO308" s="222"/>
      <c r="AP308" s="222"/>
      <c r="AQ308" s="222"/>
      <c r="AR308" s="222"/>
      <c r="AS308" s="222"/>
      <c r="AT308" s="222"/>
      <c r="AU308" s="222"/>
      <c r="AW308" s="222"/>
      <c r="AX308" s="222"/>
      <c r="AY308" s="222"/>
      <c r="AZ308" s="222"/>
    </row>
    <row r="309" spans="20:52" ht="15">
      <c r="T309" s="29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W309" s="222"/>
      <c r="AX309" s="222"/>
      <c r="AY309" s="222"/>
      <c r="AZ309" s="222"/>
    </row>
    <row r="310" spans="18:52" ht="15">
      <c r="R310" s="293"/>
      <c r="AB310" s="222"/>
      <c r="AC310" s="222"/>
      <c r="AD310" s="222"/>
      <c r="AE310" s="222"/>
      <c r="AF310" s="222"/>
      <c r="AG310" s="222"/>
      <c r="AH310" s="222"/>
      <c r="AI310" s="222"/>
      <c r="AJ310" s="222"/>
      <c r="AK310" s="222"/>
      <c r="AL310" s="222"/>
      <c r="AM310" s="222"/>
      <c r="AN310" s="222"/>
      <c r="AO310" s="222"/>
      <c r="AP310" s="222"/>
      <c r="AQ310" s="222"/>
      <c r="AR310" s="222"/>
      <c r="AS310" s="222"/>
      <c r="AT310" s="222"/>
      <c r="AU310" s="222"/>
      <c r="AW310" s="222"/>
      <c r="AX310" s="222"/>
      <c r="AY310" s="222"/>
      <c r="AZ310" s="222"/>
    </row>
    <row r="311" spans="18:52" ht="15">
      <c r="R311" s="293"/>
      <c r="AB311" s="222"/>
      <c r="AC311" s="222"/>
      <c r="AD311" s="222"/>
      <c r="AE311" s="222"/>
      <c r="AF311" s="222"/>
      <c r="AG311" s="222"/>
      <c r="AH311" s="222"/>
      <c r="AI311" s="222"/>
      <c r="AJ311" s="222"/>
      <c r="AK311" s="222"/>
      <c r="AL311" s="222"/>
      <c r="AM311" s="222"/>
      <c r="AN311" s="222"/>
      <c r="AO311" s="222"/>
      <c r="AP311" s="222"/>
      <c r="AQ311" s="222"/>
      <c r="AR311" s="222"/>
      <c r="AS311" s="222"/>
      <c r="AT311" s="222"/>
      <c r="AU311" s="222"/>
      <c r="AW311" s="222"/>
      <c r="AX311" s="222"/>
      <c r="AY311" s="222"/>
      <c r="AZ311" s="222"/>
    </row>
    <row r="312" spans="18:52" ht="15">
      <c r="R312" s="294"/>
      <c r="S312" s="295"/>
      <c r="T312" s="222"/>
      <c r="AB312" s="222"/>
      <c r="AC312" s="222"/>
      <c r="AD312" s="222"/>
      <c r="AE312" s="222"/>
      <c r="AF312" s="222"/>
      <c r="AG312" s="222"/>
      <c r="AH312" s="222"/>
      <c r="AI312" s="222"/>
      <c r="AJ312" s="222"/>
      <c r="AK312" s="222"/>
      <c r="AL312" s="222"/>
      <c r="AM312" s="222"/>
      <c r="AN312" s="222"/>
      <c r="AO312" s="222"/>
      <c r="AP312" s="222"/>
      <c r="AQ312" s="222"/>
      <c r="AR312" s="222"/>
      <c r="AS312" s="222"/>
      <c r="AT312" s="222"/>
      <c r="AU312" s="222"/>
      <c r="AW312" s="222"/>
      <c r="AX312" s="222"/>
      <c r="AY312" s="222"/>
      <c r="AZ312" s="222"/>
    </row>
    <row r="313" spans="18:52" ht="15">
      <c r="R313" s="294"/>
      <c r="S313" s="295"/>
      <c r="AB313" s="222"/>
      <c r="AC313" s="222"/>
      <c r="AD313" s="222"/>
      <c r="AE313" s="222"/>
      <c r="AF313" s="222"/>
      <c r="AG313" s="222"/>
      <c r="AH313" s="222"/>
      <c r="AI313" s="222"/>
      <c r="AJ313" s="222"/>
      <c r="AK313" s="222"/>
      <c r="AL313" s="222"/>
      <c r="AM313" s="222"/>
      <c r="AN313" s="222"/>
      <c r="AO313" s="222"/>
      <c r="AP313" s="222"/>
      <c r="AQ313" s="222"/>
      <c r="AR313" s="222"/>
      <c r="AS313" s="222"/>
      <c r="AT313" s="222"/>
      <c r="AU313" s="222"/>
      <c r="AW313" s="222"/>
      <c r="AX313" s="222"/>
      <c r="AY313" s="222"/>
      <c r="AZ313" s="222"/>
    </row>
    <row r="314" spans="18:52" ht="15">
      <c r="R314" s="294"/>
      <c r="S314" s="295"/>
      <c r="AB314" s="222"/>
      <c r="AC314" s="222"/>
      <c r="AD314" s="222"/>
      <c r="AE314" s="222"/>
      <c r="AF314" s="222"/>
      <c r="AG314" s="222"/>
      <c r="AH314" s="222"/>
      <c r="AI314" s="222"/>
      <c r="AJ314" s="222"/>
      <c r="AK314" s="222"/>
      <c r="AL314" s="222"/>
      <c r="AM314" s="222"/>
      <c r="AN314" s="222"/>
      <c r="AO314" s="222"/>
      <c r="AP314" s="222"/>
      <c r="AQ314" s="222"/>
      <c r="AR314" s="222"/>
      <c r="AS314" s="222"/>
      <c r="AT314" s="222"/>
      <c r="AU314" s="222"/>
      <c r="AW314" s="222"/>
      <c r="AX314" s="222"/>
      <c r="AY314" s="222"/>
      <c r="AZ314" s="222"/>
    </row>
    <row r="315" spans="18:52" ht="15">
      <c r="R315" s="294"/>
      <c r="S315" s="295"/>
      <c r="AB315" s="222"/>
      <c r="AC315" s="222"/>
      <c r="AD315" s="222"/>
      <c r="AE315" s="222"/>
      <c r="AF315" s="222"/>
      <c r="AG315" s="222"/>
      <c r="AH315" s="222"/>
      <c r="AI315" s="222"/>
      <c r="AJ315" s="222"/>
      <c r="AK315" s="222"/>
      <c r="AL315" s="222"/>
      <c r="AM315" s="222"/>
      <c r="AN315" s="222"/>
      <c r="AO315" s="222"/>
      <c r="AP315" s="222"/>
      <c r="AQ315" s="222"/>
      <c r="AR315" s="222"/>
      <c r="AS315" s="222"/>
      <c r="AT315" s="222"/>
      <c r="AU315" s="222"/>
      <c r="AW315" s="222"/>
      <c r="AX315" s="222"/>
      <c r="AY315" s="222"/>
      <c r="AZ315" s="222"/>
    </row>
    <row r="316" spans="18:52" ht="15">
      <c r="R316" s="294"/>
      <c r="S316" s="295"/>
      <c r="AB316" s="222"/>
      <c r="AC316" s="222"/>
      <c r="AD316" s="222"/>
      <c r="AE316" s="222"/>
      <c r="AF316" s="222"/>
      <c r="AG316" s="222"/>
      <c r="AH316" s="222"/>
      <c r="AI316" s="222"/>
      <c r="AJ316" s="222"/>
      <c r="AK316" s="222"/>
      <c r="AL316" s="222"/>
      <c r="AM316" s="222"/>
      <c r="AN316" s="222"/>
      <c r="AO316" s="222"/>
      <c r="AP316" s="222"/>
      <c r="AQ316" s="222"/>
      <c r="AR316" s="222"/>
      <c r="AS316" s="222"/>
      <c r="AT316" s="222"/>
      <c r="AU316" s="222"/>
      <c r="AW316" s="222"/>
      <c r="AX316" s="222"/>
      <c r="AY316" s="222"/>
      <c r="AZ316" s="222"/>
    </row>
    <row r="317" spans="18:52" ht="15">
      <c r="R317" s="294"/>
      <c r="S317" s="295"/>
      <c r="U317" s="293"/>
      <c r="AB317" s="222"/>
      <c r="AC317" s="222"/>
      <c r="AD317" s="222"/>
      <c r="AE317" s="222"/>
      <c r="AF317" s="222"/>
      <c r="AG317" s="222"/>
      <c r="AH317" s="222"/>
      <c r="AI317" s="222"/>
      <c r="AJ317" s="222"/>
      <c r="AK317" s="222"/>
      <c r="AL317" s="222"/>
      <c r="AM317" s="222"/>
      <c r="AN317" s="222"/>
      <c r="AO317" s="222"/>
      <c r="AP317" s="222"/>
      <c r="AQ317" s="222"/>
      <c r="AR317" s="222"/>
      <c r="AS317" s="222"/>
      <c r="AT317" s="222"/>
      <c r="AU317" s="222"/>
      <c r="AW317" s="222"/>
      <c r="AX317" s="222"/>
      <c r="AY317" s="222"/>
      <c r="AZ317" s="222"/>
    </row>
    <row r="318" spans="18:52" ht="15">
      <c r="R318" s="294"/>
      <c r="S318" s="295"/>
      <c r="U318" s="293"/>
      <c r="V318" s="296"/>
      <c r="X318" s="297"/>
      <c r="AB318" s="222"/>
      <c r="AC318" s="222"/>
      <c r="AD318" s="222"/>
      <c r="AE318" s="222"/>
      <c r="AF318" s="222"/>
      <c r="AG318" s="222"/>
      <c r="AH318" s="222"/>
      <c r="AI318" s="222"/>
      <c r="AJ318" s="222"/>
      <c r="AK318" s="222"/>
      <c r="AL318" s="222"/>
      <c r="AM318" s="222"/>
      <c r="AN318" s="222"/>
      <c r="AO318" s="222"/>
      <c r="AP318" s="222"/>
      <c r="AQ318" s="222"/>
      <c r="AR318" s="222"/>
      <c r="AS318" s="222"/>
      <c r="AT318" s="222"/>
      <c r="AU318" s="222"/>
      <c r="AW318" s="222"/>
      <c r="AX318" s="222"/>
      <c r="AY318" s="222"/>
      <c r="AZ318" s="222"/>
    </row>
    <row r="319" spans="18:52" ht="15">
      <c r="R319" s="294"/>
      <c r="U319" s="293"/>
      <c r="V319" s="296"/>
      <c r="X319" s="297"/>
      <c r="AB319" s="222"/>
      <c r="AC319" s="222"/>
      <c r="AD319" s="222"/>
      <c r="AE319" s="222"/>
      <c r="AF319" s="222"/>
      <c r="AG319" s="222"/>
      <c r="AH319" s="222"/>
      <c r="AI319" s="222"/>
      <c r="AJ319" s="222"/>
      <c r="AK319" s="222"/>
      <c r="AL319" s="222"/>
      <c r="AM319" s="222"/>
      <c r="AN319" s="222"/>
      <c r="AO319" s="222"/>
      <c r="AP319" s="222"/>
      <c r="AQ319" s="222"/>
      <c r="AR319" s="222"/>
      <c r="AS319" s="222"/>
      <c r="AT319" s="222"/>
      <c r="AU319" s="222"/>
      <c r="AW319" s="222"/>
      <c r="AX319" s="222"/>
      <c r="AY319" s="222"/>
      <c r="AZ319" s="222"/>
    </row>
    <row r="320" spans="18:52" ht="15">
      <c r="R320" s="294"/>
      <c r="U320" s="293"/>
      <c r="V320" s="296"/>
      <c r="X320" s="297"/>
      <c r="AB320" s="222"/>
      <c r="AC320" s="222"/>
      <c r="AD320" s="222"/>
      <c r="AE320" s="222"/>
      <c r="AF320" s="222"/>
      <c r="AG320" s="222"/>
      <c r="AH320" s="222"/>
      <c r="AI320" s="222"/>
      <c r="AJ320" s="222"/>
      <c r="AK320" s="222"/>
      <c r="AL320" s="222"/>
      <c r="AM320" s="222"/>
      <c r="AN320" s="222"/>
      <c r="AO320" s="222"/>
      <c r="AP320" s="222"/>
      <c r="AQ320" s="222"/>
      <c r="AR320" s="222"/>
      <c r="AS320" s="222"/>
      <c r="AT320" s="222"/>
      <c r="AU320" s="222"/>
      <c r="AW320" s="222"/>
      <c r="AX320" s="222"/>
      <c r="AY320" s="222"/>
      <c r="AZ320" s="222"/>
    </row>
    <row r="321" spans="18:52" ht="15">
      <c r="R321" s="294"/>
      <c r="U321" s="293"/>
      <c r="V321" s="296"/>
      <c r="X321" s="297"/>
      <c r="AB321" s="222"/>
      <c r="AC321" s="222"/>
      <c r="AD321" s="222"/>
      <c r="AE321" s="222"/>
      <c r="AF321" s="222"/>
      <c r="AG321" s="222"/>
      <c r="AH321" s="222"/>
      <c r="AI321" s="222"/>
      <c r="AJ321" s="222"/>
      <c r="AK321" s="222"/>
      <c r="AL321" s="222"/>
      <c r="AM321" s="222"/>
      <c r="AN321" s="222"/>
      <c r="AO321" s="222"/>
      <c r="AP321" s="222"/>
      <c r="AQ321" s="222"/>
      <c r="AR321" s="222"/>
      <c r="AS321" s="222"/>
      <c r="AT321" s="222"/>
      <c r="AU321" s="222"/>
      <c r="AW321" s="222"/>
      <c r="AX321" s="222"/>
      <c r="AY321" s="222"/>
      <c r="AZ321" s="222"/>
    </row>
    <row r="322" spans="21:52" ht="15">
      <c r="U322" s="293"/>
      <c r="V322" s="296"/>
      <c r="X322" s="297"/>
      <c r="AB322" s="222"/>
      <c r="AC322" s="222"/>
      <c r="AD322" s="222"/>
      <c r="AE322" s="222"/>
      <c r="AF322" s="222"/>
      <c r="AG322" s="222"/>
      <c r="AH322" s="222"/>
      <c r="AI322" s="222"/>
      <c r="AJ322" s="222"/>
      <c r="AK322" s="222"/>
      <c r="AL322" s="222"/>
      <c r="AM322" s="222"/>
      <c r="AN322" s="222"/>
      <c r="AO322" s="222"/>
      <c r="AP322" s="222"/>
      <c r="AQ322" s="222"/>
      <c r="AR322" s="222"/>
      <c r="AS322" s="222"/>
      <c r="AT322" s="222"/>
      <c r="AU322" s="222"/>
      <c r="AW322" s="222"/>
      <c r="AX322" s="222"/>
      <c r="AY322" s="222"/>
      <c r="AZ322" s="222"/>
    </row>
    <row r="323" spans="21:52" ht="15">
      <c r="U323" s="293"/>
      <c r="V323" s="296"/>
      <c r="X323" s="297"/>
      <c r="AB323" s="222"/>
      <c r="AC323" s="222"/>
      <c r="AD323" s="222"/>
      <c r="AE323" s="222"/>
      <c r="AF323" s="222"/>
      <c r="AG323" s="222"/>
      <c r="AH323" s="222"/>
      <c r="AI323" s="222"/>
      <c r="AJ323" s="222"/>
      <c r="AK323" s="222"/>
      <c r="AL323" s="222"/>
      <c r="AM323" s="222"/>
      <c r="AN323" s="222"/>
      <c r="AO323" s="222"/>
      <c r="AP323" s="222"/>
      <c r="AQ323" s="222"/>
      <c r="AR323" s="222"/>
      <c r="AS323" s="222"/>
      <c r="AT323" s="222"/>
      <c r="AU323" s="222"/>
      <c r="AW323" s="222"/>
      <c r="AX323" s="222"/>
      <c r="AY323" s="222"/>
      <c r="AZ323" s="222"/>
    </row>
    <row r="324" spans="21:52" ht="15">
      <c r="U324" s="293"/>
      <c r="V324" s="296"/>
      <c r="W324" s="298"/>
      <c r="X324" s="297"/>
      <c r="AB324" s="222"/>
      <c r="AC324" s="222"/>
      <c r="AD324" s="222"/>
      <c r="AE324" s="222"/>
      <c r="AF324" s="222"/>
      <c r="AG324" s="222"/>
      <c r="AH324" s="222"/>
      <c r="AI324" s="222"/>
      <c r="AJ324" s="222"/>
      <c r="AK324" s="222"/>
      <c r="AL324" s="222"/>
      <c r="AM324" s="222"/>
      <c r="AN324" s="222"/>
      <c r="AO324" s="222"/>
      <c r="AP324" s="222"/>
      <c r="AQ324" s="222"/>
      <c r="AR324" s="222"/>
      <c r="AS324" s="222"/>
      <c r="AT324" s="222"/>
      <c r="AU324" s="222"/>
      <c r="AW324" s="222"/>
      <c r="AX324" s="222"/>
      <c r="AY324" s="222"/>
      <c r="AZ324" s="222"/>
    </row>
    <row r="325" spans="21:52" ht="15">
      <c r="U325" s="293"/>
      <c r="V325" s="296"/>
      <c r="W325" s="298"/>
      <c r="X325" s="297"/>
      <c r="AB325" s="222"/>
      <c r="AC325" s="222"/>
      <c r="AD325" s="222"/>
      <c r="AE325" s="222"/>
      <c r="AF325" s="222"/>
      <c r="AG325" s="222"/>
      <c r="AH325" s="222"/>
      <c r="AI325" s="222"/>
      <c r="AJ325" s="222"/>
      <c r="AK325" s="222"/>
      <c r="AL325" s="222"/>
      <c r="AM325" s="222"/>
      <c r="AN325" s="222"/>
      <c r="AO325" s="222"/>
      <c r="AP325" s="222"/>
      <c r="AQ325" s="222"/>
      <c r="AR325" s="222"/>
      <c r="AS325" s="222"/>
      <c r="AT325" s="222"/>
      <c r="AU325" s="222"/>
      <c r="AW325" s="222"/>
      <c r="AX325" s="222"/>
      <c r="AY325" s="222"/>
      <c r="AZ325" s="222"/>
    </row>
    <row r="326" spans="18:52" ht="15">
      <c r="R326" s="293"/>
      <c r="U326" s="293"/>
      <c r="V326" s="296"/>
      <c r="W326" s="298"/>
      <c r="X326" s="297"/>
      <c r="AB326" s="222"/>
      <c r="AC326" s="222"/>
      <c r="AD326" s="222"/>
      <c r="AE326" s="222"/>
      <c r="AF326" s="222"/>
      <c r="AG326" s="222"/>
      <c r="AH326" s="222"/>
      <c r="AI326" s="222"/>
      <c r="AJ326" s="222"/>
      <c r="AK326" s="222"/>
      <c r="AL326" s="222"/>
      <c r="AM326" s="222"/>
      <c r="AN326" s="222"/>
      <c r="AO326" s="222"/>
      <c r="AP326" s="222"/>
      <c r="AQ326" s="222"/>
      <c r="AR326" s="222"/>
      <c r="AS326" s="222"/>
      <c r="AT326" s="222"/>
      <c r="AU326" s="222"/>
      <c r="AW326" s="222"/>
      <c r="AX326" s="222"/>
      <c r="AY326" s="222"/>
      <c r="AZ326" s="222"/>
    </row>
    <row r="327" spans="21:52" ht="15">
      <c r="U327" s="293"/>
      <c r="V327" s="296"/>
      <c r="W327" s="298"/>
      <c r="X327" s="297"/>
      <c r="AB327" s="222"/>
      <c r="AC327" s="222"/>
      <c r="AD327" s="222"/>
      <c r="AE327" s="222"/>
      <c r="AF327" s="222"/>
      <c r="AG327" s="222"/>
      <c r="AH327" s="222"/>
      <c r="AI327" s="222"/>
      <c r="AJ327" s="222"/>
      <c r="AK327" s="222"/>
      <c r="AL327" s="222"/>
      <c r="AM327" s="222"/>
      <c r="AN327" s="222"/>
      <c r="AO327" s="222"/>
      <c r="AP327" s="222"/>
      <c r="AQ327" s="222"/>
      <c r="AR327" s="222"/>
      <c r="AS327" s="222"/>
      <c r="AT327" s="222"/>
      <c r="AU327" s="222"/>
      <c r="AW327" s="222"/>
      <c r="AX327" s="222"/>
      <c r="AY327" s="222"/>
      <c r="AZ327" s="222"/>
    </row>
    <row r="328" spans="21:52" ht="15">
      <c r="U328" s="293"/>
      <c r="V328" s="296"/>
      <c r="W328" s="298"/>
      <c r="X328" s="297"/>
      <c r="AB328" s="222"/>
      <c r="AC328" s="222"/>
      <c r="AD328" s="222"/>
      <c r="AE328" s="222"/>
      <c r="AF328" s="222"/>
      <c r="AG328" s="222"/>
      <c r="AH328" s="222"/>
      <c r="AI328" s="222"/>
      <c r="AJ328" s="222"/>
      <c r="AK328" s="222"/>
      <c r="AL328" s="222"/>
      <c r="AM328" s="222"/>
      <c r="AN328" s="222"/>
      <c r="AO328" s="222"/>
      <c r="AP328" s="222"/>
      <c r="AQ328" s="222"/>
      <c r="AR328" s="222"/>
      <c r="AS328" s="222"/>
      <c r="AT328" s="222"/>
      <c r="AU328" s="222"/>
      <c r="AW328" s="222"/>
      <c r="AX328" s="222"/>
      <c r="AY328" s="222"/>
      <c r="AZ328" s="222"/>
    </row>
    <row r="329" spans="18:52" ht="15">
      <c r="R329" s="299"/>
      <c r="U329" s="293"/>
      <c r="V329" s="296"/>
      <c r="W329" s="298"/>
      <c r="X329" s="297"/>
      <c r="AB329" s="222"/>
      <c r="AC329" s="222"/>
      <c r="AD329" s="222"/>
      <c r="AE329" s="222"/>
      <c r="AF329" s="222"/>
      <c r="AG329" s="222"/>
      <c r="AH329" s="222"/>
      <c r="AI329" s="222"/>
      <c r="AJ329" s="222"/>
      <c r="AK329" s="222"/>
      <c r="AL329" s="222"/>
      <c r="AM329" s="222"/>
      <c r="AN329" s="222"/>
      <c r="AO329" s="222"/>
      <c r="AP329" s="222"/>
      <c r="AQ329" s="222"/>
      <c r="AR329" s="222"/>
      <c r="AS329" s="222"/>
      <c r="AT329" s="222"/>
      <c r="AU329" s="222"/>
      <c r="AW329" s="222"/>
      <c r="AX329" s="222"/>
      <c r="AY329" s="222"/>
      <c r="AZ329" s="222"/>
    </row>
    <row r="330" spans="21:52" ht="15">
      <c r="U330" s="293"/>
      <c r="V330" s="296"/>
      <c r="W330" s="298"/>
      <c r="X330" s="297"/>
      <c r="AB330" s="222"/>
      <c r="AC330" s="222"/>
      <c r="AD330" s="222"/>
      <c r="AE330" s="222"/>
      <c r="AF330" s="222"/>
      <c r="AG330" s="222"/>
      <c r="AH330" s="222"/>
      <c r="AI330" s="222"/>
      <c r="AJ330" s="222"/>
      <c r="AK330" s="222"/>
      <c r="AL330" s="222"/>
      <c r="AM330" s="222"/>
      <c r="AN330" s="222"/>
      <c r="AO330" s="222"/>
      <c r="AP330" s="222"/>
      <c r="AQ330" s="222"/>
      <c r="AR330" s="222"/>
      <c r="AS330" s="222"/>
      <c r="AT330" s="222"/>
      <c r="AU330" s="222"/>
      <c r="AW330" s="222"/>
      <c r="AX330" s="222"/>
      <c r="AY330" s="222"/>
      <c r="AZ330" s="222"/>
    </row>
    <row r="331" spans="21:52" ht="15">
      <c r="U331" s="293"/>
      <c r="V331" s="296"/>
      <c r="W331" s="298"/>
      <c r="X331" s="297"/>
      <c r="AB331" s="222"/>
      <c r="AC331" s="222"/>
      <c r="AD331" s="222"/>
      <c r="AE331" s="222"/>
      <c r="AF331" s="222"/>
      <c r="AG331" s="222"/>
      <c r="AH331" s="222"/>
      <c r="AI331" s="222"/>
      <c r="AJ331" s="222"/>
      <c r="AK331" s="222"/>
      <c r="AL331" s="222"/>
      <c r="AM331" s="222"/>
      <c r="AN331" s="222"/>
      <c r="AO331" s="222"/>
      <c r="AP331" s="222"/>
      <c r="AQ331" s="222"/>
      <c r="AR331" s="222"/>
      <c r="AS331" s="222"/>
      <c r="AT331" s="222"/>
      <c r="AU331" s="222"/>
      <c r="AW331" s="222"/>
      <c r="AX331" s="222"/>
      <c r="AY331" s="222"/>
      <c r="AZ331" s="222"/>
    </row>
    <row r="332" spans="21:52" ht="15">
      <c r="U332" s="293"/>
      <c r="V332" s="296"/>
      <c r="W332" s="298"/>
      <c r="X332" s="297"/>
      <c r="AB332" s="222"/>
      <c r="AC332" s="222"/>
      <c r="AD332" s="222"/>
      <c r="AE332" s="222"/>
      <c r="AF332" s="222"/>
      <c r="AG332" s="222"/>
      <c r="AH332" s="222"/>
      <c r="AI332" s="222"/>
      <c r="AJ332" s="222"/>
      <c r="AK332" s="222"/>
      <c r="AL332" s="222"/>
      <c r="AM332" s="222"/>
      <c r="AN332" s="222"/>
      <c r="AO332" s="222"/>
      <c r="AP332" s="222"/>
      <c r="AQ332" s="222"/>
      <c r="AR332" s="222"/>
      <c r="AS332" s="222"/>
      <c r="AT332" s="222"/>
      <c r="AU332" s="222"/>
      <c r="AW332" s="222"/>
      <c r="AX332" s="222"/>
      <c r="AY332" s="222"/>
      <c r="AZ332" s="222"/>
    </row>
    <row r="333" spans="21:52" ht="15">
      <c r="U333" s="293"/>
      <c r="V333" s="296"/>
      <c r="W333" s="298"/>
      <c r="X333" s="297"/>
      <c r="AB333" s="222"/>
      <c r="AC333" s="222"/>
      <c r="AD333" s="222"/>
      <c r="AE333" s="222"/>
      <c r="AF333" s="222"/>
      <c r="AG333" s="222"/>
      <c r="AH333" s="222"/>
      <c r="AI333" s="222"/>
      <c r="AJ333" s="222"/>
      <c r="AK333" s="222"/>
      <c r="AL333" s="222"/>
      <c r="AM333" s="222"/>
      <c r="AN333" s="222"/>
      <c r="AO333" s="222"/>
      <c r="AP333" s="222"/>
      <c r="AQ333" s="222"/>
      <c r="AR333" s="222"/>
      <c r="AS333" s="222"/>
      <c r="AT333" s="222"/>
      <c r="AU333" s="222"/>
      <c r="AW333" s="222"/>
      <c r="AX333" s="222"/>
      <c r="AY333" s="222"/>
      <c r="AZ333" s="222"/>
    </row>
    <row r="334" spans="21:52" ht="15">
      <c r="U334" s="293"/>
      <c r="V334" s="296"/>
      <c r="W334" s="298"/>
      <c r="X334" s="297"/>
      <c r="AB334" s="222"/>
      <c r="AC334" s="222"/>
      <c r="AD334" s="222"/>
      <c r="AE334" s="222"/>
      <c r="AF334" s="222"/>
      <c r="AG334" s="222"/>
      <c r="AH334" s="222"/>
      <c r="AI334" s="222"/>
      <c r="AJ334" s="222"/>
      <c r="AK334" s="222"/>
      <c r="AL334" s="222"/>
      <c r="AM334" s="222"/>
      <c r="AN334" s="222"/>
      <c r="AO334" s="222"/>
      <c r="AP334" s="222"/>
      <c r="AQ334" s="222"/>
      <c r="AR334" s="222"/>
      <c r="AS334" s="222"/>
      <c r="AT334" s="222"/>
      <c r="AU334" s="222"/>
      <c r="AW334" s="222"/>
      <c r="AX334" s="222"/>
      <c r="AY334" s="222"/>
      <c r="AZ334" s="222"/>
    </row>
    <row r="335" spans="21:52" ht="15">
      <c r="U335" s="293"/>
      <c r="V335" s="296"/>
      <c r="W335" s="298"/>
      <c r="X335" s="297"/>
      <c r="AB335" s="222"/>
      <c r="AC335" s="222"/>
      <c r="AD335" s="222"/>
      <c r="AE335" s="222"/>
      <c r="AF335" s="222"/>
      <c r="AG335" s="222"/>
      <c r="AH335" s="222"/>
      <c r="AI335" s="222"/>
      <c r="AJ335" s="222"/>
      <c r="AK335" s="222"/>
      <c r="AL335" s="222"/>
      <c r="AM335" s="222"/>
      <c r="AN335" s="222"/>
      <c r="AO335" s="222"/>
      <c r="AP335" s="222"/>
      <c r="AQ335" s="222"/>
      <c r="AR335" s="222"/>
      <c r="AS335" s="222"/>
      <c r="AT335" s="222"/>
      <c r="AU335" s="222"/>
      <c r="AW335" s="222"/>
      <c r="AX335" s="222"/>
      <c r="AY335" s="222"/>
      <c r="AZ335" s="222"/>
    </row>
    <row r="336" spans="28:52" ht="15">
      <c r="AB336" s="222"/>
      <c r="AC336" s="222"/>
      <c r="AD336" s="222"/>
      <c r="AE336" s="222"/>
      <c r="AF336" s="222"/>
      <c r="AG336" s="222"/>
      <c r="AH336" s="222"/>
      <c r="AI336" s="222"/>
      <c r="AJ336" s="222"/>
      <c r="AK336" s="222"/>
      <c r="AL336" s="222"/>
      <c r="AM336" s="222"/>
      <c r="AN336" s="222"/>
      <c r="AO336" s="222"/>
      <c r="AP336" s="222"/>
      <c r="AQ336" s="222"/>
      <c r="AR336" s="222"/>
      <c r="AS336" s="222"/>
      <c r="AT336" s="222"/>
      <c r="AU336" s="222"/>
      <c r="AW336" s="222"/>
      <c r="AX336" s="222"/>
      <c r="AY336" s="222"/>
      <c r="AZ336" s="222"/>
    </row>
    <row r="337" spans="18:52" ht="15">
      <c r="R337" s="299"/>
      <c r="U337" s="298"/>
      <c r="AB337" s="222"/>
      <c r="AC337" s="222"/>
      <c r="AD337" s="222"/>
      <c r="AE337" s="222"/>
      <c r="AF337" s="222"/>
      <c r="AG337" s="222"/>
      <c r="AH337" s="222"/>
      <c r="AI337" s="222"/>
      <c r="AJ337" s="222"/>
      <c r="AK337" s="222"/>
      <c r="AL337" s="222"/>
      <c r="AM337" s="222"/>
      <c r="AN337" s="222"/>
      <c r="AO337" s="222"/>
      <c r="AP337" s="222"/>
      <c r="AQ337" s="222"/>
      <c r="AR337" s="222"/>
      <c r="AS337" s="222"/>
      <c r="AT337" s="222"/>
      <c r="AU337" s="222"/>
      <c r="AW337" s="222"/>
      <c r="AX337" s="222"/>
      <c r="AY337" s="222"/>
      <c r="AZ337" s="222"/>
    </row>
    <row r="338" spans="21:52" ht="15">
      <c r="U338" s="298"/>
      <c r="V338" s="296"/>
      <c r="W338" s="293"/>
      <c r="AB338" s="222"/>
      <c r="AC338" s="222"/>
      <c r="AD338" s="222"/>
      <c r="AE338" s="222"/>
      <c r="AF338" s="222"/>
      <c r="AG338" s="222"/>
      <c r="AH338" s="222"/>
      <c r="AI338" s="222"/>
      <c r="AJ338" s="222"/>
      <c r="AK338" s="222"/>
      <c r="AL338" s="222"/>
      <c r="AM338" s="222"/>
      <c r="AN338" s="222"/>
      <c r="AO338" s="222"/>
      <c r="AP338" s="222"/>
      <c r="AQ338" s="222"/>
      <c r="AR338" s="222"/>
      <c r="AS338" s="222"/>
      <c r="AT338" s="222"/>
      <c r="AU338" s="222"/>
      <c r="AW338" s="222"/>
      <c r="AX338" s="222"/>
      <c r="AY338" s="222"/>
      <c r="AZ338" s="222"/>
    </row>
    <row r="339" spans="21:52" ht="15">
      <c r="U339" s="298"/>
      <c r="V339" s="296"/>
      <c r="AB339" s="222"/>
      <c r="AC339" s="222"/>
      <c r="AD339" s="222"/>
      <c r="AE339" s="222"/>
      <c r="AF339" s="222"/>
      <c r="AG339" s="222"/>
      <c r="AH339" s="222"/>
      <c r="AI339" s="222"/>
      <c r="AJ339" s="222"/>
      <c r="AK339" s="222"/>
      <c r="AL339" s="222"/>
      <c r="AM339" s="222"/>
      <c r="AN339" s="222"/>
      <c r="AO339" s="222"/>
      <c r="AP339" s="222"/>
      <c r="AQ339" s="222"/>
      <c r="AR339" s="222"/>
      <c r="AS339" s="222"/>
      <c r="AT339" s="222"/>
      <c r="AU339" s="222"/>
      <c r="AW339" s="222"/>
      <c r="AX339" s="222"/>
      <c r="AY339" s="222"/>
      <c r="AZ339" s="222"/>
    </row>
    <row r="340" spans="21:52" ht="15">
      <c r="U340" s="298"/>
      <c r="V340" s="296"/>
      <c r="AB340" s="222"/>
      <c r="AC340" s="222"/>
      <c r="AD340" s="222"/>
      <c r="AE340" s="222"/>
      <c r="AF340" s="222"/>
      <c r="AG340" s="222"/>
      <c r="AH340" s="222"/>
      <c r="AI340" s="222"/>
      <c r="AJ340" s="222"/>
      <c r="AK340" s="222"/>
      <c r="AL340" s="222"/>
      <c r="AM340" s="222"/>
      <c r="AN340" s="222"/>
      <c r="AO340" s="222"/>
      <c r="AP340" s="222"/>
      <c r="AQ340" s="222"/>
      <c r="AR340" s="222"/>
      <c r="AS340" s="222"/>
      <c r="AT340" s="222"/>
      <c r="AU340" s="222"/>
      <c r="AW340" s="222"/>
      <c r="AX340" s="222"/>
      <c r="AY340" s="222"/>
      <c r="AZ340" s="222"/>
    </row>
    <row r="341" spans="21:52" ht="15">
      <c r="U341" s="298"/>
      <c r="V341" s="296"/>
      <c r="AB341" s="222"/>
      <c r="AC341" s="222"/>
      <c r="AD341" s="222"/>
      <c r="AE341" s="222"/>
      <c r="AF341" s="222"/>
      <c r="AG341" s="222"/>
      <c r="AH341" s="222"/>
      <c r="AI341" s="222"/>
      <c r="AJ341" s="222"/>
      <c r="AK341" s="222"/>
      <c r="AL341" s="222"/>
      <c r="AM341" s="222"/>
      <c r="AN341" s="222"/>
      <c r="AO341" s="222"/>
      <c r="AP341" s="222"/>
      <c r="AQ341" s="222"/>
      <c r="AR341" s="222"/>
      <c r="AS341" s="222"/>
      <c r="AT341" s="222"/>
      <c r="AU341" s="222"/>
      <c r="AW341" s="222"/>
      <c r="AX341" s="222"/>
      <c r="AY341" s="222"/>
      <c r="AZ341" s="222"/>
    </row>
    <row r="342" spans="18:52" ht="15">
      <c r="R342" s="293"/>
      <c r="U342" s="298"/>
      <c r="V342" s="296"/>
      <c r="AB342" s="222"/>
      <c r="AC342" s="222"/>
      <c r="AD342" s="222"/>
      <c r="AE342" s="222"/>
      <c r="AF342" s="222"/>
      <c r="AG342" s="222"/>
      <c r="AH342" s="222"/>
      <c r="AI342" s="222"/>
      <c r="AJ342" s="222"/>
      <c r="AK342" s="222"/>
      <c r="AL342" s="222"/>
      <c r="AM342" s="222"/>
      <c r="AN342" s="222"/>
      <c r="AO342" s="222"/>
      <c r="AP342" s="222"/>
      <c r="AQ342" s="222"/>
      <c r="AR342" s="222"/>
      <c r="AS342" s="222"/>
      <c r="AT342" s="222"/>
      <c r="AU342" s="222"/>
      <c r="AW342" s="222"/>
      <c r="AX342" s="222"/>
      <c r="AY342" s="222"/>
      <c r="AZ342" s="222"/>
    </row>
    <row r="343" spans="21:52" ht="15">
      <c r="U343" s="298"/>
      <c r="V343" s="296"/>
      <c r="AB343" s="222"/>
      <c r="AC343" s="222"/>
      <c r="AD343" s="222"/>
      <c r="AE343" s="222"/>
      <c r="AF343" s="222"/>
      <c r="AG343" s="222"/>
      <c r="AH343" s="222"/>
      <c r="AI343" s="222"/>
      <c r="AJ343" s="222"/>
      <c r="AK343" s="222"/>
      <c r="AL343" s="222"/>
      <c r="AM343" s="222"/>
      <c r="AN343" s="222"/>
      <c r="AO343" s="222"/>
      <c r="AP343" s="222"/>
      <c r="AQ343" s="222"/>
      <c r="AR343" s="222"/>
      <c r="AS343" s="222"/>
      <c r="AT343" s="222"/>
      <c r="AU343" s="222"/>
      <c r="AW343" s="222"/>
      <c r="AX343" s="222"/>
      <c r="AY343" s="222"/>
      <c r="AZ343" s="222"/>
    </row>
    <row r="344" spans="21:52" ht="15">
      <c r="U344" s="293"/>
      <c r="V344" s="296"/>
      <c r="AB344" s="222"/>
      <c r="AC344" s="222"/>
      <c r="AD344" s="222"/>
      <c r="AE344" s="222"/>
      <c r="AF344" s="222"/>
      <c r="AG344" s="222"/>
      <c r="AH344" s="222"/>
      <c r="AI344" s="222"/>
      <c r="AJ344" s="222"/>
      <c r="AK344" s="222"/>
      <c r="AL344" s="222"/>
      <c r="AM344" s="222"/>
      <c r="AN344" s="222"/>
      <c r="AO344" s="222"/>
      <c r="AP344" s="222"/>
      <c r="AQ344" s="222"/>
      <c r="AR344" s="222"/>
      <c r="AS344" s="222"/>
      <c r="AT344" s="222"/>
      <c r="AU344" s="222"/>
      <c r="AW344" s="222"/>
      <c r="AX344" s="222"/>
      <c r="AY344" s="222"/>
      <c r="AZ344" s="222"/>
    </row>
    <row r="345" spans="28:52" ht="15">
      <c r="AB345" s="222"/>
      <c r="AC345" s="222"/>
      <c r="AD345" s="222"/>
      <c r="AE345" s="222"/>
      <c r="AF345" s="222"/>
      <c r="AG345" s="222"/>
      <c r="AH345" s="222"/>
      <c r="AI345" s="222"/>
      <c r="AJ345" s="222"/>
      <c r="AK345" s="222"/>
      <c r="AL345" s="222"/>
      <c r="AM345" s="222"/>
      <c r="AN345" s="222"/>
      <c r="AO345" s="222"/>
      <c r="AP345" s="222"/>
      <c r="AQ345" s="222"/>
      <c r="AR345" s="222"/>
      <c r="AS345" s="222"/>
      <c r="AT345" s="222"/>
      <c r="AU345" s="222"/>
      <c r="AW345" s="222"/>
      <c r="AX345" s="222"/>
      <c r="AY345" s="222"/>
      <c r="AZ345" s="222"/>
    </row>
    <row r="346" spans="18:52" ht="15">
      <c r="R346" s="299"/>
      <c r="AB346" s="222"/>
      <c r="AC346" s="222"/>
      <c r="AD346" s="222"/>
      <c r="AE346" s="222"/>
      <c r="AF346" s="222"/>
      <c r="AG346" s="222"/>
      <c r="AH346" s="222"/>
      <c r="AI346" s="222"/>
      <c r="AJ346" s="222"/>
      <c r="AK346" s="222"/>
      <c r="AL346" s="222"/>
      <c r="AM346" s="222"/>
      <c r="AN346" s="222"/>
      <c r="AO346" s="222"/>
      <c r="AP346" s="222"/>
      <c r="AQ346" s="222"/>
      <c r="AR346" s="222"/>
      <c r="AS346" s="222"/>
      <c r="AT346" s="222"/>
      <c r="AU346" s="222"/>
      <c r="AW346" s="222"/>
      <c r="AX346" s="222"/>
      <c r="AY346" s="222"/>
      <c r="AZ346" s="222"/>
    </row>
    <row r="347" spans="21:52" ht="15">
      <c r="U347" s="298"/>
      <c r="V347" s="296"/>
      <c r="AB347" s="222"/>
      <c r="AC347" s="222"/>
      <c r="AD347" s="222"/>
      <c r="AE347" s="222"/>
      <c r="AF347" s="222"/>
      <c r="AG347" s="222"/>
      <c r="AH347" s="222"/>
      <c r="AI347" s="222"/>
      <c r="AJ347" s="222"/>
      <c r="AK347" s="222"/>
      <c r="AL347" s="222"/>
      <c r="AM347" s="222"/>
      <c r="AN347" s="222"/>
      <c r="AO347" s="222"/>
      <c r="AP347" s="222"/>
      <c r="AQ347" s="222"/>
      <c r="AR347" s="222"/>
      <c r="AS347" s="222"/>
      <c r="AT347" s="222"/>
      <c r="AU347" s="222"/>
      <c r="AW347" s="222"/>
      <c r="AX347" s="222"/>
      <c r="AY347" s="222"/>
      <c r="AZ347" s="222"/>
    </row>
    <row r="348" spans="21:52" ht="15">
      <c r="U348" s="298"/>
      <c r="V348" s="296"/>
      <c r="AB348" s="222"/>
      <c r="AC348" s="222"/>
      <c r="AD348" s="222"/>
      <c r="AE348" s="222"/>
      <c r="AF348" s="222"/>
      <c r="AG348" s="222"/>
      <c r="AH348" s="222"/>
      <c r="AI348" s="222"/>
      <c r="AJ348" s="222"/>
      <c r="AK348" s="222"/>
      <c r="AL348" s="222"/>
      <c r="AM348" s="222"/>
      <c r="AN348" s="222"/>
      <c r="AO348" s="222"/>
      <c r="AP348" s="222"/>
      <c r="AQ348" s="222"/>
      <c r="AR348" s="222"/>
      <c r="AS348" s="222"/>
      <c r="AT348" s="222"/>
      <c r="AU348" s="222"/>
      <c r="AW348" s="222"/>
      <c r="AX348" s="222"/>
      <c r="AY348" s="222"/>
      <c r="AZ348" s="222"/>
    </row>
    <row r="349" spans="21:52" ht="15">
      <c r="U349" s="298"/>
      <c r="V349" s="296"/>
      <c r="AB349" s="222"/>
      <c r="AC349" s="222"/>
      <c r="AD349" s="222"/>
      <c r="AE349" s="222"/>
      <c r="AF349" s="222"/>
      <c r="AG349" s="222"/>
      <c r="AH349" s="222"/>
      <c r="AI349" s="222"/>
      <c r="AJ349" s="222"/>
      <c r="AK349" s="222"/>
      <c r="AL349" s="222"/>
      <c r="AM349" s="222"/>
      <c r="AN349" s="222"/>
      <c r="AO349" s="222"/>
      <c r="AP349" s="222"/>
      <c r="AQ349" s="222"/>
      <c r="AR349" s="222"/>
      <c r="AS349" s="222"/>
      <c r="AT349" s="222"/>
      <c r="AU349" s="222"/>
      <c r="AW349" s="222"/>
      <c r="AX349" s="222"/>
      <c r="AY349" s="222"/>
      <c r="AZ349" s="222"/>
    </row>
    <row r="350" spans="21:52" ht="15">
      <c r="U350" s="298"/>
      <c r="V350" s="296"/>
      <c r="AB350" s="222"/>
      <c r="AC350" s="222"/>
      <c r="AD350" s="222"/>
      <c r="AE350" s="222"/>
      <c r="AF350" s="222"/>
      <c r="AG350" s="222"/>
      <c r="AH350" s="222"/>
      <c r="AI350" s="222"/>
      <c r="AJ350" s="222"/>
      <c r="AK350" s="222"/>
      <c r="AL350" s="222"/>
      <c r="AM350" s="222"/>
      <c r="AN350" s="222"/>
      <c r="AO350" s="222"/>
      <c r="AP350" s="222"/>
      <c r="AQ350" s="222"/>
      <c r="AR350" s="222"/>
      <c r="AS350" s="222"/>
      <c r="AT350" s="222"/>
      <c r="AU350" s="222"/>
      <c r="AW350" s="222"/>
      <c r="AX350" s="222"/>
      <c r="AY350" s="222"/>
      <c r="AZ350" s="222"/>
    </row>
    <row r="351" spans="21:52" ht="15">
      <c r="U351" s="298"/>
      <c r="V351" s="296"/>
      <c r="AB351" s="222"/>
      <c r="AC351" s="222"/>
      <c r="AD351" s="222"/>
      <c r="AE351" s="222"/>
      <c r="AF351" s="222"/>
      <c r="AG351" s="222"/>
      <c r="AH351" s="222"/>
      <c r="AI351" s="222"/>
      <c r="AJ351" s="222"/>
      <c r="AK351" s="222"/>
      <c r="AL351" s="222"/>
      <c r="AM351" s="222"/>
      <c r="AN351" s="222"/>
      <c r="AO351" s="222"/>
      <c r="AP351" s="222"/>
      <c r="AQ351" s="222"/>
      <c r="AR351" s="222"/>
      <c r="AS351" s="222"/>
      <c r="AT351" s="222"/>
      <c r="AU351" s="222"/>
      <c r="AW351" s="222"/>
      <c r="AX351" s="222"/>
      <c r="AY351" s="222"/>
      <c r="AZ351" s="222"/>
    </row>
    <row r="352" spans="21:52" ht="15">
      <c r="U352" s="298"/>
      <c r="V352" s="296"/>
      <c r="AB352" s="222"/>
      <c r="AC352" s="222"/>
      <c r="AD352" s="222"/>
      <c r="AE352" s="222"/>
      <c r="AF352" s="222"/>
      <c r="AG352" s="222"/>
      <c r="AH352" s="222"/>
      <c r="AI352" s="222"/>
      <c r="AJ352" s="222"/>
      <c r="AK352" s="222"/>
      <c r="AL352" s="222"/>
      <c r="AM352" s="222"/>
      <c r="AN352" s="222"/>
      <c r="AO352" s="222"/>
      <c r="AP352" s="222"/>
      <c r="AQ352" s="222"/>
      <c r="AR352" s="222"/>
      <c r="AS352" s="222"/>
      <c r="AT352" s="222"/>
      <c r="AU352" s="222"/>
      <c r="AW352" s="222"/>
      <c r="AX352" s="222"/>
      <c r="AY352" s="222"/>
      <c r="AZ352" s="222"/>
    </row>
    <row r="353" spans="22:52" ht="15">
      <c r="V353" s="296"/>
      <c r="AB353" s="222"/>
      <c r="AC353" s="222"/>
      <c r="AD353" s="222"/>
      <c r="AE353" s="222"/>
      <c r="AF353" s="222"/>
      <c r="AG353" s="222"/>
      <c r="AH353" s="222"/>
      <c r="AI353" s="222"/>
      <c r="AJ353" s="222"/>
      <c r="AK353" s="222"/>
      <c r="AL353" s="222"/>
      <c r="AM353" s="222"/>
      <c r="AN353" s="222"/>
      <c r="AO353" s="222"/>
      <c r="AP353" s="222"/>
      <c r="AQ353" s="222"/>
      <c r="AR353" s="222"/>
      <c r="AS353" s="222"/>
      <c r="AT353" s="222"/>
      <c r="AU353" s="222"/>
      <c r="AW353" s="222"/>
      <c r="AX353" s="222"/>
      <c r="AY353" s="222"/>
      <c r="AZ353" s="222"/>
    </row>
    <row r="354" spans="28:52" ht="15">
      <c r="AB354" s="222"/>
      <c r="AC354" s="222"/>
      <c r="AD354" s="222"/>
      <c r="AE354" s="222"/>
      <c r="AF354" s="222"/>
      <c r="AG354" s="222"/>
      <c r="AH354" s="222"/>
      <c r="AI354" s="222"/>
      <c r="AJ354" s="222"/>
      <c r="AK354" s="222"/>
      <c r="AL354" s="222"/>
      <c r="AM354" s="222"/>
      <c r="AN354" s="222"/>
      <c r="AO354" s="222"/>
      <c r="AP354" s="222"/>
      <c r="AQ354" s="222"/>
      <c r="AR354" s="222"/>
      <c r="AS354" s="222"/>
      <c r="AT354" s="222"/>
      <c r="AU354" s="222"/>
      <c r="AW354" s="222"/>
      <c r="AX354" s="222"/>
      <c r="AY354" s="222"/>
      <c r="AZ354" s="222"/>
    </row>
    <row r="355" spans="18:52" ht="15">
      <c r="R355" s="299"/>
      <c r="AB355" s="222"/>
      <c r="AC355" s="222"/>
      <c r="AD355" s="222"/>
      <c r="AE355" s="222"/>
      <c r="AF355" s="222"/>
      <c r="AG355" s="222"/>
      <c r="AH355" s="222"/>
      <c r="AI355" s="222"/>
      <c r="AJ355" s="222"/>
      <c r="AK355" s="222"/>
      <c r="AL355" s="222"/>
      <c r="AM355" s="222"/>
      <c r="AN355" s="222"/>
      <c r="AO355" s="222"/>
      <c r="AP355" s="222"/>
      <c r="AQ355" s="222"/>
      <c r="AR355" s="222"/>
      <c r="AS355" s="222"/>
      <c r="AT355" s="222"/>
      <c r="AU355" s="222"/>
      <c r="AW355" s="222"/>
      <c r="AX355" s="222"/>
      <c r="AY355" s="222"/>
      <c r="AZ355" s="222"/>
    </row>
    <row r="356" spans="21:52" ht="15">
      <c r="U356" s="298"/>
      <c r="V356" s="296"/>
      <c r="AB356" s="222"/>
      <c r="AC356" s="222"/>
      <c r="AD356" s="222"/>
      <c r="AE356" s="222"/>
      <c r="AF356" s="222"/>
      <c r="AG356" s="222"/>
      <c r="AH356" s="222"/>
      <c r="AI356" s="222"/>
      <c r="AJ356" s="222"/>
      <c r="AK356" s="222"/>
      <c r="AL356" s="222"/>
      <c r="AM356" s="222"/>
      <c r="AN356" s="222"/>
      <c r="AO356" s="222"/>
      <c r="AP356" s="222"/>
      <c r="AQ356" s="222"/>
      <c r="AR356" s="222"/>
      <c r="AS356" s="222"/>
      <c r="AT356" s="222"/>
      <c r="AU356" s="222"/>
      <c r="AW356" s="222"/>
      <c r="AX356" s="222"/>
      <c r="AY356" s="222"/>
      <c r="AZ356" s="222"/>
    </row>
    <row r="357" spans="21:52" ht="15">
      <c r="U357" s="298"/>
      <c r="V357" s="296"/>
      <c r="AB357" s="222"/>
      <c r="AC357" s="222"/>
      <c r="AD357" s="222"/>
      <c r="AE357" s="222"/>
      <c r="AF357" s="222"/>
      <c r="AG357" s="222"/>
      <c r="AH357" s="222"/>
      <c r="AI357" s="222"/>
      <c r="AJ357" s="222"/>
      <c r="AK357" s="222"/>
      <c r="AL357" s="222"/>
      <c r="AM357" s="222"/>
      <c r="AN357" s="222"/>
      <c r="AO357" s="222"/>
      <c r="AP357" s="222"/>
      <c r="AQ357" s="222"/>
      <c r="AR357" s="222"/>
      <c r="AS357" s="222"/>
      <c r="AT357" s="222"/>
      <c r="AU357" s="222"/>
      <c r="AW357" s="222"/>
      <c r="AX357" s="222"/>
      <c r="AY357" s="222"/>
      <c r="AZ357" s="222"/>
    </row>
    <row r="358" spans="21:52" ht="15">
      <c r="U358" s="298"/>
      <c r="V358" s="296"/>
      <c r="AB358" s="222"/>
      <c r="AC358" s="222"/>
      <c r="AD358" s="222"/>
      <c r="AE358" s="222"/>
      <c r="AF358" s="222"/>
      <c r="AG358" s="222"/>
      <c r="AH358" s="222"/>
      <c r="AI358" s="222"/>
      <c r="AJ358" s="222"/>
      <c r="AK358" s="222"/>
      <c r="AL358" s="222"/>
      <c r="AM358" s="222"/>
      <c r="AN358" s="222"/>
      <c r="AO358" s="222"/>
      <c r="AP358" s="222"/>
      <c r="AQ358" s="222"/>
      <c r="AR358" s="222"/>
      <c r="AS358" s="222"/>
      <c r="AT358" s="222"/>
      <c r="AU358" s="222"/>
      <c r="AW358" s="222"/>
      <c r="AX358" s="222"/>
      <c r="AY358" s="222"/>
      <c r="AZ358" s="222"/>
    </row>
    <row r="359" spans="21:52" ht="15">
      <c r="U359" s="298"/>
      <c r="V359" s="296"/>
      <c r="AB359" s="222"/>
      <c r="AC359" s="222"/>
      <c r="AD359" s="222"/>
      <c r="AE359" s="222"/>
      <c r="AF359" s="222"/>
      <c r="AG359" s="222"/>
      <c r="AH359" s="222"/>
      <c r="AI359" s="222"/>
      <c r="AJ359" s="222"/>
      <c r="AK359" s="222"/>
      <c r="AL359" s="222"/>
      <c r="AM359" s="222"/>
      <c r="AN359" s="222"/>
      <c r="AO359" s="222"/>
      <c r="AP359" s="222"/>
      <c r="AQ359" s="222"/>
      <c r="AR359" s="222"/>
      <c r="AS359" s="222"/>
      <c r="AT359" s="222"/>
      <c r="AU359" s="222"/>
      <c r="AW359" s="222"/>
      <c r="AX359" s="222"/>
      <c r="AY359" s="222"/>
      <c r="AZ359" s="222"/>
    </row>
    <row r="360" spans="21:52" ht="15">
      <c r="U360" s="298"/>
      <c r="V360" s="296"/>
      <c r="AB360" s="222"/>
      <c r="AC360" s="222"/>
      <c r="AD360" s="222"/>
      <c r="AE360" s="222"/>
      <c r="AF360" s="222"/>
      <c r="AG360" s="222"/>
      <c r="AH360" s="222"/>
      <c r="AI360" s="222"/>
      <c r="AJ360" s="222"/>
      <c r="AK360" s="222"/>
      <c r="AL360" s="222"/>
      <c r="AM360" s="222"/>
      <c r="AN360" s="222"/>
      <c r="AO360" s="222"/>
      <c r="AP360" s="222"/>
      <c r="AQ360" s="222"/>
      <c r="AR360" s="222"/>
      <c r="AS360" s="222"/>
      <c r="AT360" s="222"/>
      <c r="AU360" s="222"/>
      <c r="AW360" s="222"/>
      <c r="AX360" s="222"/>
      <c r="AY360" s="222"/>
      <c r="AZ360" s="222"/>
    </row>
    <row r="361" spans="21:52" ht="15">
      <c r="U361" s="298"/>
      <c r="V361" s="296"/>
      <c r="AB361" s="222"/>
      <c r="AC361" s="222"/>
      <c r="AD361" s="222"/>
      <c r="AE361" s="222"/>
      <c r="AF361" s="222"/>
      <c r="AG361" s="222"/>
      <c r="AH361" s="222"/>
      <c r="AI361" s="222"/>
      <c r="AJ361" s="222"/>
      <c r="AK361" s="222"/>
      <c r="AL361" s="222"/>
      <c r="AM361" s="222"/>
      <c r="AN361" s="222"/>
      <c r="AO361" s="222"/>
      <c r="AP361" s="222"/>
      <c r="AQ361" s="222"/>
      <c r="AR361" s="222"/>
      <c r="AS361" s="222"/>
      <c r="AT361" s="222"/>
      <c r="AU361" s="222"/>
      <c r="AW361" s="222"/>
      <c r="AX361" s="222"/>
      <c r="AY361" s="222"/>
      <c r="AZ361" s="222"/>
    </row>
    <row r="362" spans="21:52" ht="15">
      <c r="U362" s="293"/>
      <c r="V362" s="296"/>
      <c r="AB362" s="222"/>
      <c r="AC362" s="222"/>
      <c r="AD362" s="222"/>
      <c r="AE362" s="222"/>
      <c r="AF362" s="222"/>
      <c r="AG362" s="222"/>
      <c r="AH362" s="222"/>
      <c r="AI362" s="222"/>
      <c r="AJ362" s="222"/>
      <c r="AK362" s="222"/>
      <c r="AL362" s="222"/>
      <c r="AM362" s="222"/>
      <c r="AN362" s="222"/>
      <c r="AO362" s="222"/>
      <c r="AP362" s="222"/>
      <c r="AQ362" s="222"/>
      <c r="AR362" s="222"/>
      <c r="AS362" s="222"/>
      <c r="AT362" s="222"/>
      <c r="AU362" s="222"/>
      <c r="AW362" s="222"/>
      <c r="AX362" s="222"/>
      <c r="AY362" s="222"/>
      <c r="AZ362" s="222"/>
    </row>
    <row r="363" spans="28:52" ht="15">
      <c r="AB363" s="222"/>
      <c r="AC363" s="222"/>
      <c r="AD363" s="222"/>
      <c r="AE363" s="222"/>
      <c r="AF363" s="222"/>
      <c r="AG363" s="222"/>
      <c r="AH363" s="222"/>
      <c r="AI363" s="222"/>
      <c r="AJ363" s="222"/>
      <c r="AK363" s="222"/>
      <c r="AL363" s="222"/>
      <c r="AM363" s="222"/>
      <c r="AN363" s="222"/>
      <c r="AO363" s="222"/>
      <c r="AP363" s="222"/>
      <c r="AQ363" s="222"/>
      <c r="AR363" s="222"/>
      <c r="AS363" s="222"/>
      <c r="AT363" s="222"/>
      <c r="AU363" s="222"/>
      <c r="AW363" s="222"/>
      <c r="AX363" s="222"/>
      <c r="AY363" s="222"/>
      <c r="AZ363" s="222"/>
    </row>
    <row r="364" spans="18:52" ht="15">
      <c r="R364" s="299"/>
      <c r="U364" s="298"/>
      <c r="AB364" s="222"/>
      <c r="AC364" s="222"/>
      <c r="AD364" s="222"/>
      <c r="AE364" s="222"/>
      <c r="AF364" s="222"/>
      <c r="AG364" s="222"/>
      <c r="AH364" s="222"/>
      <c r="AI364" s="222"/>
      <c r="AJ364" s="222"/>
      <c r="AK364" s="222"/>
      <c r="AL364" s="222"/>
      <c r="AM364" s="222"/>
      <c r="AN364" s="222"/>
      <c r="AO364" s="222"/>
      <c r="AP364" s="222"/>
      <c r="AQ364" s="222"/>
      <c r="AR364" s="222"/>
      <c r="AS364" s="222"/>
      <c r="AT364" s="222"/>
      <c r="AU364" s="222"/>
      <c r="AW364" s="222"/>
      <c r="AX364" s="222"/>
      <c r="AY364" s="222"/>
      <c r="AZ364" s="222"/>
    </row>
    <row r="365" spans="21:52" ht="15">
      <c r="U365" s="298"/>
      <c r="V365" s="296"/>
      <c r="AB365" s="222"/>
      <c r="AC365" s="222"/>
      <c r="AD365" s="222"/>
      <c r="AE365" s="222"/>
      <c r="AF365" s="222"/>
      <c r="AG365" s="222"/>
      <c r="AH365" s="222"/>
      <c r="AI365" s="222"/>
      <c r="AJ365" s="222"/>
      <c r="AK365" s="222"/>
      <c r="AL365" s="222"/>
      <c r="AM365" s="222"/>
      <c r="AN365" s="222"/>
      <c r="AO365" s="222"/>
      <c r="AP365" s="222"/>
      <c r="AQ365" s="222"/>
      <c r="AR365" s="222"/>
      <c r="AS365" s="222"/>
      <c r="AT365" s="222"/>
      <c r="AU365" s="222"/>
      <c r="AW365" s="222"/>
      <c r="AX365" s="222"/>
      <c r="AY365" s="222"/>
      <c r="AZ365" s="222"/>
    </row>
    <row r="366" spans="21:52" ht="15">
      <c r="U366" s="298"/>
      <c r="V366" s="296"/>
      <c r="AB366" s="222"/>
      <c r="AC366" s="222"/>
      <c r="AD366" s="222"/>
      <c r="AE366" s="222"/>
      <c r="AF366" s="222"/>
      <c r="AG366" s="222"/>
      <c r="AH366" s="222"/>
      <c r="AI366" s="222"/>
      <c r="AJ366" s="222"/>
      <c r="AK366" s="222"/>
      <c r="AL366" s="222"/>
      <c r="AM366" s="222"/>
      <c r="AN366" s="222"/>
      <c r="AO366" s="222"/>
      <c r="AP366" s="222"/>
      <c r="AQ366" s="222"/>
      <c r="AR366" s="222"/>
      <c r="AS366" s="222"/>
      <c r="AT366" s="222"/>
      <c r="AU366" s="222"/>
      <c r="AW366" s="222"/>
      <c r="AX366" s="222"/>
      <c r="AY366" s="222"/>
      <c r="AZ366" s="222"/>
    </row>
    <row r="367" spans="21:52" ht="15">
      <c r="U367" s="298"/>
      <c r="V367" s="296"/>
      <c r="AB367" s="222"/>
      <c r="AC367" s="222"/>
      <c r="AD367" s="222"/>
      <c r="AE367" s="222"/>
      <c r="AF367" s="222"/>
      <c r="AG367" s="222"/>
      <c r="AH367" s="222"/>
      <c r="AI367" s="222"/>
      <c r="AJ367" s="222"/>
      <c r="AK367" s="222"/>
      <c r="AL367" s="222"/>
      <c r="AM367" s="222"/>
      <c r="AN367" s="222"/>
      <c r="AO367" s="222"/>
      <c r="AP367" s="222"/>
      <c r="AQ367" s="222"/>
      <c r="AR367" s="222"/>
      <c r="AS367" s="222"/>
      <c r="AT367" s="222"/>
      <c r="AU367" s="222"/>
      <c r="AW367" s="222"/>
      <c r="AX367" s="222"/>
      <c r="AY367" s="222"/>
      <c r="AZ367" s="222"/>
    </row>
    <row r="368" spans="21:52" ht="15">
      <c r="U368" s="298"/>
      <c r="V368" s="296"/>
      <c r="AB368" s="222"/>
      <c r="AC368" s="222"/>
      <c r="AD368" s="222"/>
      <c r="AE368" s="222"/>
      <c r="AF368" s="222"/>
      <c r="AG368" s="222"/>
      <c r="AH368" s="222"/>
      <c r="AI368" s="222"/>
      <c r="AJ368" s="222"/>
      <c r="AK368" s="222"/>
      <c r="AL368" s="222"/>
      <c r="AM368" s="222"/>
      <c r="AN368" s="222"/>
      <c r="AO368" s="222"/>
      <c r="AP368" s="222"/>
      <c r="AQ368" s="222"/>
      <c r="AR368" s="222"/>
      <c r="AS368" s="222"/>
      <c r="AT368" s="222"/>
      <c r="AU368" s="222"/>
      <c r="AW368" s="222"/>
      <c r="AX368" s="222"/>
      <c r="AY368" s="222"/>
      <c r="AZ368" s="222"/>
    </row>
    <row r="369" spans="21:52" ht="15">
      <c r="U369" s="298"/>
      <c r="V369" s="296"/>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W369" s="222"/>
      <c r="AX369" s="222"/>
      <c r="AY369" s="222"/>
      <c r="AZ369" s="222"/>
    </row>
    <row r="370" spans="21:52" ht="15">
      <c r="U370" s="298"/>
      <c r="V370" s="296"/>
      <c r="AB370" s="222"/>
      <c r="AC370" s="222"/>
      <c r="AD370" s="222"/>
      <c r="AE370" s="222"/>
      <c r="AF370" s="222"/>
      <c r="AG370" s="222"/>
      <c r="AH370" s="222"/>
      <c r="AI370" s="222"/>
      <c r="AJ370" s="222"/>
      <c r="AK370" s="222"/>
      <c r="AL370" s="222"/>
      <c r="AM370" s="222"/>
      <c r="AN370" s="222"/>
      <c r="AO370" s="222"/>
      <c r="AP370" s="222"/>
      <c r="AQ370" s="222"/>
      <c r="AR370" s="222"/>
      <c r="AS370" s="222"/>
      <c r="AT370" s="222"/>
      <c r="AU370" s="222"/>
      <c r="AW370" s="222"/>
      <c r="AX370" s="222"/>
      <c r="AY370" s="222"/>
      <c r="AZ370" s="222"/>
    </row>
    <row r="371" spans="21:52" ht="15">
      <c r="U371" s="298"/>
      <c r="V371" s="296"/>
      <c r="AB371" s="222"/>
      <c r="AC371" s="222"/>
      <c r="AD371" s="222"/>
      <c r="AE371" s="222"/>
      <c r="AF371" s="222"/>
      <c r="AG371" s="222"/>
      <c r="AH371" s="222"/>
      <c r="AI371" s="222"/>
      <c r="AJ371" s="222"/>
      <c r="AK371" s="222"/>
      <c r="AL371" s="222"/>
      <c r="AM371" s="222"/>
      <c r="AN371" s="222"/>
      <c r="AO371" s="222"/>
      <c r="AP371" s="222"/>
      <c r="AQ371" s="222"/>
      <c r="AR371" s="222"/>
      <c r="AS371" s="222"/>
      <c r="AT371" s="222"/>
      <c r="AU371" s="222"/>
      <c r="AW371" s="222"/>
      <c r="AX371" s="222"/>
      <c r="AY371" s="222"/>
      <c r="AZ371" s="222"/>
    </row>
    <row r="372" spans="22:52" ht="15">
      <c r="V372" s="296"/>
      <c r="AB372" s="222"/>
      <c r="AC372" s="222"/>
      <c r="AD372" s="222"/>
      <c r="AE372" s="222"/>
      <c r="AF372" s="222"/>
      <c r="AG372" s="222"/>
      <c r="AH372" s="222"/>
      <c r="AI372" s="222"/>
      <c r="AJ372" s="222"/>
      <c r="AK372" s="222"/>
      <c r="AL372" s="222"/>
      <c r="AM372" s="222"/>
      <c r="AN372" s="222"/>
      <c r="AO372" s="222"/>
      <c r="AP372" s="222"/>
      <c r="AQ372" s="222"/>
      <c r="AR372" s="222"/>
      <c r="AS372" s="222"/>
      <c r="AT372" s="222"/>
      <c r="AU372" s="222"/>
      <c r="AW372" s="222"/>
      <c r="AX372" s="222"/>
      <c r="AY372" s="222"/>
      <c r="AZ372" s="222"/>
    </row>
    <row r="373" spans="18:52" ht="15">
      <c r="R373" s="299"/>
      <c r="U373" s="298"/>
      <c r="AB373" s="222"/>
      <c r="AC373" s="222"/>
      <c r="AD373" s="222"/>
      <c r="AE373" s="222"/>
      <c r="AF373" s="222"/>
      <c r="AG373" s="222"/>
      <c r="AH373" s="222"/>
      <c r="AI373" s="222"/>
      <c r="AJ373" s="222"/>
      <c r="AK373" s="222"/>
      <c r="AL373" s="222"/>
      <c r="AM373" s="222"/>
      <c r="AN373" s="222"/>
      <c r="AO373" s="222"/>
      <c r="AP373" s="222"/>
      <c r="AQ373" s="222"/>
      <c r="AR373" s="222"/>
      <c r="AS373" s="222"/>
      <c r="AT373" s="222"/>
      <c r="AU373" s="222"/>
      <c r="AW373" s="222"/>
      <c r="AX373" s="222"/>
      <c r="AY373" s="222"/>
      <c r="AZ373" s="222"/>
    </row>
    <row r="374" spans="18:22" ht="15">
      <c r="R374" s="293"/>
      <c r="U374" s="298"/>
      <c r="V374" s="296"/>
    </row>
    <row r="375" spans="21:22" ht="15">
      <c r="U375" s="298"/>
      <c r="V375" s="296"/>
    </row>
    <row r="376" spans="21:22" ht="15">
      <c r="U376" s="298"/>
      <c r="V376" s="296"/>
    </row>
    <row r="377" spans="21:22" ht="15">
      <c r="U377" s="298"/>
      <c r="V377" s="296"/>
    </row>
    <row r="378" spans="21:22" ht="15">
      <c r="U378" s="298"/>
      <c r="V378" s="296"/>
    </row>
    <row r="379" spans="21:22" ht="15">
      <c r="U379" s="298"/>
      <c r="V379" s="296"/>
    </row>
    <row r="380" spans="21:22" ht="15">
      <c r="U380" s="298"/>
      <c r="V380" s="296"/>
    </row>
    <row r="383" spans="18:21" ht="15">
      <c r="R383" s="299"/>
      <c r="U383" s="298"/>
    </row>
    <row r="384" spans="21:22" ht="15">
      <c r="U384" s="298"/>
      <c r="V384" s="293"/>
    </row>
    <row r="385" spans="21:22" ht="15">
      <c r="U385" s="298"/>
      <c r="V385" s="293"/>
    </row>
    <row r="386" spans="21:22" ht="15">
      <c r="U386" s="298"/>
      <c r="V386" s="293"/>
    </row>
    <row r="387" spans="21:22" ht="15">
      <c r="U387" s="298"/>
      <c r="V387" s="293"/>
    </row>
    <row r="388" spans="21:22" ht="15">
      <c r="U388" s="298"/>
      <c r="V388" s="293"/>
    </row>
    <row r="389" spans="21:22" ht="15">
      <c r="U389" s="298"/>
      <c r="V389" s="293"/>
    </row>
    <row r="390" spans="18:22" ht="15">
      <c r="R390" s="293"/>
      <c r="U390" s="298"/>
      <c r="V390" s="293"/>
    </row>
    <row r="392" ht="15">
      <c r="R392" s="293"/>
    </row>
    <row r="393" spans="18:21" ht="15">
      <c r="R393" s="299"/>
      <c r="U393" s="298"/>
    </row>
    <row r="394" spans="21:22" ht="15">
      <c r="U394" s="298"/>
      <c r="V394" s="293"/>
    </row>
    <row r="395" spans="21:22" ht="15">
      <c r="U395" s="298"/>
      <c r="V395" s="293"/>
    </row>
    <row r="396" spans="21:22" ht="15">
      <c r="U396" s="298"/>
      <c r="V396" s="293"/>
    </row>
    <row r="397" spans="21:22" ht="15">
      <c r="U397" s="298"/>
      <c r="V397" s="293"/>
    </row>
    <row r="398" spans="21:22" ht="15">
      <c r="U398" s="298"/>
      <c r="V398" s="293"/>
    </row>
    <row r="399" spans="21:22" ht="15">
      <c r="U399" s="298"/>
      <c r="V399" s="293"/>
    </row>
    <row r="400" spans="21:22" ht="15">
      <c r="U400" s="298"/>
      <c r="V400" s="293"/>
    </row>
    <row r="401" ht="15">
      <c r="U401" s="293"/>
    </row>
    <row r="402" spans="18:21" ht="15">
      <c r="R402" s="299"/>
      <c r="U402" s="298"/>
    </row>
    <row r="403" spans="21:22" ht="15">
      <c r="U403" s="298"/>
      <c r="V403" s="293"/>
    </row>
    <row r="404" spans="21:22" ht="15">
      <c r="U404" s="298"/>
      <c r="V404" s="293"/>
    </row>
    <row r="405" spans="21:22" ht="15">
      <c r="U405" s="298"/>
      <c r="V405" s="293"/>
    </row>
    <row r="406" spans="21:22" ht="15">
      <c r="U406" s="298"/>
      <c r="V406" s="293"/>
    </row>
    <row r="407" spans="21:22" ht="15">
      <c r="U407" s="298"/>
      <c r="V407" s="293"/>
    </row>
    <row r="408" spans="21:22" ht="15">
      <c r="U408" s="298"/>
      <c r="V408" s="293"/>
    </row>
    <row r="409" spans="21:22" ht="15">
      <c r="U409" s="298"/>
      <c r="V409" s="293"/>
    </row>
    <row r="411" spans="18:21" ht="15">
      <c r="R411" s="299"/>
      <c r="U411" s="298"/>
    </row>
    <row r="412" spans="21:22" ht="15">
      <c r="U412" s="298"/>
      <c r="V412" s="293"/>
    </row>
    <row r="413" spans="21:22" ht="15">
      <c r="U413" s="298"/>
      <c r="V413" s="293"/>
    </row>
    <row r="414" spans="21:22" ht="15">
      <c r="U414" s="298"/>
      <c r="V414" s="293"/>
    </row>
    <row r="415" spans="21:22" ht="15">
      <c r="U415" s="298"/>
      <c r="V415" s="293"/>
    </row>
    <row r="416" spans="21:22" ht="15">
      <c r="U416" s="298"/>
      <c r="V416" s="293"/>
    </row>
    <row r="417" spans="21:22" ht="15">
      <c r="U417" s="298"/>
      <c r="V417" s="293"/>
    </row>
    <row r="418" spans="21:22" ht="15">
      <c r="U418" s="298"/>
      <c r="V418" s="293"/>
    </row>
    <row r="419" spans="21:22" ht="15">
      <c r="U419" s="298"/>
      <c r="V419" s="293"/>
    </row>
    <row r="420" spans="21:22" ht="15">
      <c r="U420" s="298"/>
      <c r="V420" s="293"/>
    </row>
    <row r="421" spans="21:22" ht="15">
      <c r="U421" s="293"/>
      <c r="V421" s="296"/>
    </row>
    <row r="422" spans="21:22" ht="15">
      <c r="U422" s="293"/>
      <c r="V422" s="296"/>
    </row>
    <row r="423" spans="18:22" ht="15">
      <c r="R423" s="299"/>
      <c r="U423" s="293"/>
      <c r="V423" s="296"/>
    </row>
    <row r="424" spans="21:22" ht="15">
      <c r="U424" s="293"/>
      <c r="V424" s="296"/>
    </row>
    <row r="425" spans="21:22" ht="15">
      <c r="U425" s="293"/>
      <c r="V425" s="296"/>
    </row>
    <row r="426" spans="21:22" ht="15">
      <c r="U426" s="293"/>
      <c r="V426" s="296"/>
    </row>
    <row r="427" spans="21:22" ht="15">
      <c r="U427" s="293"/>
      <c r="V427" s="296"/>
    </row>
    <row r="428" spans="21:22" ht="15">
      <c r="U428" s="293"/>
      <c r="V428" s="296"/>
    </row>
    <row r="429" spans="21:22" ht="15">
      <c r="U429" s="298"/>
      <c r="V429" s="293"/>
    </row>
    <row r="430" spans="21:22" ht="15">
      <c r="U430" s="298"/>
      <c r="V430" s="293"/>
    </row>
    <row r="431" spans="21:22" ht="15">
      <c r="U431" s="293"/>
      <c r="V431" s="296"/>
    </row>
    <row r="432" spans="21:22" ht="15">
      <c r="U432" s="293"/>
      <c r="V432" s="296"/>
    </row>
    <row r="433" spans="18:22" ht="15">
      <c r="R433" s="299"/>
      <c r="U433" s="293"/>
      <c r="V433" s="296"/>
    </row>
    <row r="434" spans="21:22" ht="15">
      <c r="U434" s="293"/>
      <c r="V434" s="296"/>
    </row>
    <row r="435" spans="21:22" ht="15">
      <c r="U435" s="293"/>
      <c r="V435" s="296"/>
    </row>
    <row r="436" spans="21:22" ht="15">
      <c r="U436" s="293"/>
      <c r="V436" s="296"/>
    </row>
    <row r="437" spans="21:22" ht="15">
      <c r="U437" s="293"/>
      <c r="V437" s="296"/>
    </row>
    <row r="438" spans="21:22" ht="15">
      <c r="U438" s="293"/>
      <c r="V438" s="296"/>
    </row>
    <row r="439" spans="21:22" ht="15">
      <c r="U439" s="298"/>
      <c r="V439" s="293"/>
    </row>
    <row r="440" spans="21:22" ht="15">
      <c r="U440" s="298"/>
      <c r="V440" s="293"/>
    </row>
    <row r="443" spans="18:21" ht="15">
      <c r="R443" s="299"/>
      <c r="U443" s="298"/>
    </row>
    <row r="444" spans="18:22" ht="15">
      <c r="R444" s="299"/>
      <c r="U444" s="298"/>
      <c r="V444" s="293"/>
    </row>
    <row r="445" spans="18:22" ht="15">
      <c r="R445" s="299"/>
      <c r="U445" s="298"/>
      <c r="V445" s="293"/>
    </row>
    <row r="446" spans="18:22" ht="15">
      <c r="R446" s="299"/>
      <c r="U446" s="298"/>
      <c r="V446" s="293"/>
    </row>
    <row r="447" spans="18:22" ht="15">
      <c r="R447" s="299"/>
      <c r="U447" s="298"/>
      <c r="V447" s="293"/>
    </row>
    <row r="448" spans="18:22" ht="15">
      <c r="R448" s="299"/>
      <c r="U448" s="298"/>
      <c r="V448" s="293"/>
    </row>
    <row r="449" spans="18:22" ht="15">
      <c r="R449" s="299"/>
      <c r="U449" s="298"/>
      <c r="V449" s="293"/>
    </row>
    <row r="450" spans="18:22" ht="15">
      <c r="R450" s="299"/>
      <c r="U450" s="298"/>
      <c r="V450" s="293"/>
    </row>
    <row r="451" ht="15">
      <c r="R451" s="299"/>
    </row>
    <row r="452" ht="15">
      <c r="R452" s="299"/>
    </row>
    <row r="453" spans="18:21" ht="15">
      <c r="R453" s="299"/>
      <c r="U453" s="298"/>
    </row>
    <row r="454" spans="18:22" ht="15">
      <c r="R454" s="299"/>
      <c r="U454" s="298"/>
      <c r="V454" s="293"/>
    </row>
    <row r="455" spans="18:22" ht="15">
      <c r="R455" s="299"/>
      <c r="U455" s="298"/>
      <c r="V455" s="293"/>
    </row>
    <row r="456" spans="18:22" ht="15">
      <c r="R456" s="299"/>
      <c r="U456" s="298"/>
      <c r="V456" s="293"/>
    </row>
    <row r="457" spans="18:22" ht="15">
      <c r="R457" s="299"/>
      <c r="U457" s="298"/>
      <c r="V457" s="293"/>
    </row>
    <row r="458" spans="18:22" ht="15">
      <c r="R458" s="299"/>
      <c r="U458" s="298"/>
      <c r="V458" s="293"/>
    </row>
    <row r="459" spans="18:22" ht="15">
      <c r="R459" s="299"/>
      <c r="U459" s="298"/>
      <c r="V459" s="293"/>
    </row>
    <row r="460" spans="18:22" ht="15">
      <c r="R460" s="299"/>
      <c r="U460" s="298"/>
      <c r="V460" s="293"/>
    </row>
    <row r="461" ht="15">
      <c r="R461" s="299"/>
    </row>
    <row r="462" ht="15">
      <c r="R462" s="299"/>
    </row>
    <row r="463" spans="18:21" ht="15">
      <c r="R463" s="299"/>
      <c r="U463" s="298"/>
    </row>
    <row r="464" spans="18:22" ht="15">
      <c r="R464" s="299"/>
      <c r="U464" s="298"/>
      <c r="V464" s="293"/>
    </row>
    <row r="465" spans="18:22" ht="15">
      <c r="R465" s="299"/>
      <c r="U465" s="298"/>
      <c r="V465" s="293"/>
    </row>
    <row r="466" spans="18:22" ht="15">
      <c r="R466" s="299"/>
      <c r="U466" s="298"/>
      <c r="V466" s="293"/>
    </row>
    <row r="467" spans="18:22" ht="15">
      <c r="R467" s="299"/>
      <c r="U467" s="298"/>
      <c r="V467" s="293"/>
    </row>
    <row r="468" spans="18:22" ht="15">
      <c r="R468" s="299"/>
      <c r="U468" s="298"/>
      <c r="V468" s="293"/>
    </row>
    <row r="469" spans="18:22" ht="15">
      <c r="R469" s="299"/>
      <c r="U469" s="298"/>
      <c r="V469" s="293"/>
    </row>
    <row r="470" spans="18:22" ht="15">
      <c r="R470" s="299"/>
      <c r="U470" s="298"/>
      <c r="V470" s="293"/>
    </row>
    <row r="471" ht="15">
      <c r="R471" s="299"/>
    </row>
    <row r="472" ht="15">
      <c r="R472" s="299"/>
    </row>
    <row r="473" spans="18:21" ht="15">
      <c r="R473" s="299"/>
      <c r="U473" s="298"/>
    </row>
    <row r="474" spans="21:22" ht="15">
      <c r="U474" s="298"/>
      <c r="V474" s="293"/>
    </row>
    <row r="475" spans="21:22" ht="15">
      <c r="U475" s="298"/>
      <c r="V475" s="293"/>
    </row>
    <row r="476" spans="21:22" ht="15">
      <c r="U476" s="298"/>
      <c r="V476" s="293"/>
    </row>
    <row r="477" spans="21:22" ht="15">
      <c r="U477" s="298"/>
      <c r="V477" s="293"/>
    </row>
    <row r="478" spans="21:22" ht="15">
      <c r="U478" s="298"/>
      <c r="V478" s="293"/>
    </row>
    <row r="479" spans="21:22" ht="15">
      <c r="U479" s="298"/>
      <c r="V479" s="293"/>
    </row>
    <row r="480" spans="21:22" ht="15">
      <c r="U480" s="298"/>
      <c r="V480" s="293"/>
    </row>
    <row r="483" spans="18:21" ht="15">
      <c r="R483" s="299"/>
      <c r="U483" s="298"/>
    </row>
    <row r="484" spans="21:22" ht="15">
      <c r="U484" s="298"/>
      <c r="V484" s="293"/>
    </row>
    <row r="485" spans="21:22" ht="15">
      <c r="U485" s="298"/>
      <c r="V485" s="293"/>
    </row>
    <row r="486" spans="21:22" ht="15">
      <c r="U486" s="298"/>
      <c r="V486" s="293"/>
    </row>
    <row r="487" spans="21:22" ht="15">
      <c r="U487" s="298"/>
      <c r="V487" s="293"/>
    </row>
    <row r="488" spans="21:22" ht="15">
      <c r="U488" s="298"/>
      <c r="V488" s="293"/>
    </row>
    <row r="489" spans="21:22" ht="15">
      <c r="U489" s="298"/>
      <c r="V489" s="293"/>
    </row>
    <row r="490" spans="21:22" ht="15">
      <c r="U490" s="298"/>
      <c r="V490" s="293"/>
    </row>
    <row r="492" spans="18:21" ht="15">
      <c r="R492" s="299"/>
      <c r="U492" s="298"/>
    </row>
    <row r="493" spans="21:22" ht="15">
      <c r="U493" s="298"/>
      <c r="V493" s="293"/>
    </row>
    <row r="494" spans="21:22" ht="15">
      <c r="U494" s="298"/>
      <c r="V494" s="293"/>
    </row>
    <row r="495" spans="21:22" ht="15">
      <c r="U495" s="298"/>
      <c r="V495" s="293"/>
    </row>
    <row r="496" spans="21:22" ht="15">
      <c r="U496" s="298"/>
      <c r="V496" s="293"/>
    </row>
    <row r="497" spans="21:22" ht="15">
      <c r="U497" s="298"/>
      <c r="V497" s="293"/>
    </row>
    <row r="498" spans="21:22" ht="15">
      <c r="U498" s="298"/>
      <c r="V498" s="293"/>
    </row>
    <row r="499" spans="21:22" ht="15">
      <c r="U499" s="298"/>
      <c r="V499" s="293"/>
    </row>
    <row r="502" spans="18:21" ht="15">
      <c r="R502" s="299"/>
      <c r="U502" s="298"/>
    </row>
    <row r="503" spans="21:22" ht="15">
      <c r="U503" s="298"/>
      <c r="V503" s="293"/>
    </row>
    <row r="504" spans="21:22" ht="15">
      <c r="U504" s="298"/>
      <c r="V504" s="293"/>
    </row>
    <row r="505" spans="21:22" ht="15">
      <c r="U505" s="298"/>
      <c r="V505" s="293"/>
    </row>
    <row r="506" spans="21:22" ht="15">
      <c r="U506" s="298"/>
      <c r="V506" s="293"/>
    </row>
    <row r="507" spans="21:22" ht="15">
      <c r="U507" s="298"/>
      <c r="V507" s="293"/>
    </row>
    <row r="508" spans="21:22" ht="15">
      <c r="U508" s="298"/>
      <c r="V508" s="293"/>
    </row>
    <row r="509" spans="21:22" ht="15">
      <c r="U509" s="298"/>
      <c r="V509" s="293"/>
    </row>
    <row r="512" ht="15">
      <c r="U512" s="298"/>
    </row>
    <row r="513" spans="21:22" ht="15">
      <c r="U513" s="298"/>
      <c r="V513" s="293"/>
    </row>
    <row r="514" spans="21:22" ht="15">
      <c r="U514" s="298"/>
      <c r="V514" s="293"/>
    </row>
    <row r="515" spans="21:22" ht="15">
      <c r="U515" s="298"/>
      <c r="V515" s="293"/>
    </row>
    <row r="516" spans="21:22" ht="15">
      <c r="U516" s="298"/>
      <c r="V516" s="293"/>
    </row>
    <row r="517" spans="21:22" ht="15">
      <c r="U517" s="298"/>
      <c r="V517" s="293"/>
    </row>
    <row r="518" spans="21:22" ht="15">
      <c r="U518" s="298"/>
      <c r="V518" s="293"/>
    </row>
    <row r="519" spans="21:22" ht="15">
      <c r="U519" s="298"/>
      <c r="V519" s="293"/>
    </row>
    <row r="521" ht="15">
      <c r="U521" s="300"/>
    </row>
    <row r="522" spans="19:20" ht="15">
      <c r="S522" s="298"/>
      <c r="T522" s="300"/>
    </row>
    <row r="523" spans="19:20" ht="15">
      <c r="S523" s="298"/>
      <c r="T523" s="300"/>
    </row>
    <row r="524" spans="19:20" ht="15">
      <c r="S524" s="298"/>
      <c r="T524" s="300"/>
    </row>
    <row r="525" spans="19:20" ht="15">
      <c r="S525" s="298"/>
      <c r="T525" s="300"/>
    </row>
    <row r="526" spans="19:20" ht="15">
      <c r="S526" s="298"/>
      <c r="T526" s="300"/>
    </row>
    <row r="527" spans="19:20" ht="15">
      <c r="S527" s="298"/>
      <c r="T527" s="300"/>
    </row>
    <row r="528" ht="15">
      <c r="S528" s="298"/>
    </row>
    <row r="530" ht="15">
      <c r="U530" s="293"/>
    </row>
    <row r="532" ht="15">
      <c r="U532" s="300"/>
    </row>
    <row r="533" ht="15">
      <c r="U533" s="300"/>
    </row>
    <row r="534" ht="15">
      <c r="U534" s="300"/>
    </row>
    <row r="535" spans="21:22" ht="15">
      <c r="U535" s="300"/>
      <c r="V535" s="301"/>
    </row>
    <row r="536" spans="21:22" ht="15">
      <c r="U536" s="300"/>
      <c r="V536" s="301"/>
    </row>
    <row r="537" spans="21:22" ht="15">
      <c r="U537" s="300"/>
      <c r="V537" s="301"/>
    </row>
    <row r="538" spans="21:22" ht="15">
      <c r="U538" s="300"/>
      <c r="V538" s="301"/>
    </row>
    <row r="539" spans="21:22" ht="15">
      <c r="U539" s="300"/>
      <c r="V539" s="301"/>
    </row>
    <row r="540" spans="21:22" ht="15">
      <c r="U540" s="300"/>
      <c r="V540" s="301"/>
    </row>
    <row r="541" spans="21:22" ht="15">
      <c r="U541" s="300"/>
      <c r="V541" s="301"/>
    </row>
    <row r="543" ht="15">
      <c r="X543" s="300"/>
    </row>
    <row r="544" ht="15">
      <c r="X544" s="300"/>
    </row>
    <row r="545" ht="15">
      <c r="X545" s="300"/>
    </row>
    <row r="546" ht="15">
      <c r="X546" s="300"/>
    </row>
    <row r="547" ht="15">
      <c r="X547" s="300"/>
    </row>
    <row r="548" ht="15">
      <c r="X548" s="300"/>
    </row>
    <row r="549" ht="15">
      <c r="X549" s="300"/>
    </row>
    <row r="550" ht="15">
      <c r="X550" s="300"/>
    </row>
    <row r="551" ht="15">
      <c r="X551" s="300"/>
    </row>
    <row r="552" ht="15">
      <c r="X552" s="300"/>
    </row>
    <row r="553" ht="15">
      <c r="X553" s="300"/>
    </row>
    <row r="554" ht="15">
      <c r="X554" s="300"/>
    </row>
    <row r="555" ht="15.75" thickBot="1"/>
    <row r="556" spans="19:20" ht="15.75" thickBot="1">
      <c r="S556" s="302"/>
      <c r="T556" s="303"/>
    </row>
    <row r="557" spans="20:25" ht="15">
      <c r="T557" s="303"/>
      <c r="V557" s="293"/>
      <c r="X557" s="298"/>
      <c r="Y557" s="291"/>
    </row>
    <row r="558" spans="20:25" ht="15">
      <c r="T558" s="303"/>
      <c r="V558" s="293"/>
      <c r="X558" s="298"/>
      <c r="Y558" s="291"/>
    </row>
    <row r="559" spans="20:25" ht="15">
      <c r="T559" s="303"/>
      <c r="V559" s="293"/>
      <c r="X559" s="298"/>
      <c r="Y559" s="291"/>
    </row>
    <row r="560" spans="20:25" ht="15">
      <c r="T560" s="303"/>
      <c r="V560" s="293"/>
      <c r="X560" s="298"/>
      <c r="Y560" s="291"/>
    </row>
    <row r="561" spans="20:25" ht="15">
      <c r="T561" s="303"/>
      <c r="V561" s="293"/>
      <c r="X561" s="298"/>
      <c r="Y561" s="291"/>
    </row>
    <row r="562" spans="20:25" ht="15">
      <c r="T562" s="303"/>
      <c r="V562" s="293"/>
      <c r="X562" s="298"/>
      <c r="Y562" s="291"/>
    </row>
    <row r="563" ht="15">
      <c r="T563" s="303"/>
    </row>
    <row r="564" spans="24:25" ht="15">
      <c r="X564" s="291"/>
      <c r="Y564" s="291"/>
    </row>
    <row r="565" spans="24:25" ht="15">
      <c r="X565" s="291"/>
      <c r="Y565" s="291"/>
    </row>
    <row r="566" spans="24:25" ht="15">
      <c r="X566" s="291"/>
      <c r="Y566" s="291"/>
    </row>
    <row r="567" spans="20:25" ht="15">
      <c r="T567" s="303"/>
      <c r="U567" s="293"/>
      <c r="X567" s="291"/>
      <c r="Y567" s="291"/>
    </row>
    <row r="568" spans="20:25" ht="15">
      <c r="T568" s="303"/>
      <c r="U568" s="293"/>
      <c r="X568" s="291"/>
      <c r="Y568" s="291"/>
    </row>
    <row r="569" spans="20:25" ht="15">
      <c r="T569" s="303"/>
      <c r="U569" s="293"/>
      <c r="X569" s="291"/>
      <c r="Y569" s="291"/>
    </row>
    <row r="570" spans="20:21" ht="15">
      <c r="T570" s="303"/>
      <c r="U570" s="293"/>
    </row>
    <row r="571" spans="20:21" ht="15">
      <c r="T571" s="303"/>
      <c r="U571" s="293"/>
    </row>
    <row r="572" spans="20:23" ht="15">
      <c r="T572" s="303"/>
      <c r="U572" s="293"/>
      <c r="W572" s="304"/>
    </row>
    <row r="573" ht="15">
      <c r="T573" s="303"/>
    </row>
    <row r="579" ht="15">
      <c r="V579" s="304"/>
    </row>
    <row r="581" ht="15.75" thickBot="1"/>
    <row r="582" ht="15.75" thickBot="1">
      <c r="V582" s="305"/>
    </row>
  </sheetData>
  <sheetProtection password="C61F" sheet="1"/>
  <autoFilter ref="A16:AA305"/>
  <mergeCells count="224">
    <mergeCell ref="X290:X305"/>
    <mergeCell ref="Y290:Y305"/>
    <mergeCell ref="Z290:Z305"/>
    <mergeCell ref="AA290:AA305"/>
    <mergeCell ref="R290:R305"/>
    <mergeCell ref="S290:S305"/>
    <mergeCell ref="T290:T305"/>
    <mergeCell ref="U290:U305"/>
    <mergeCell ref="V290:V305"/>
    <mergeCell ref="W290:W305"/>
    <mergeCell ref="X274:X289"/>
    <mergeCell ref="Y274:Y289"/>
    <mergeCell ref="Z274:Z289"/>
    <mergeCell ref="AA274:AA289"/>
    <mergeCell ref="H290:H305"/>
    <mergeCell ref="I290:I305"/>
    <mergeCell ref="N290:N305"/>
    <mergeCell ref="O290:O305"/>
    <mergeCell ref="P290:P305"/>
    <mergeCell ref="Q290:Q305"/>
    <mergeCell ref="R274:R289"/>
    <mergeCell ref="S274:S289"/>
    <mergeCell ref="T274:T289"/>
    <mergeCell ref="U274:U289"/>
    <mergeCell ref="V274:V289"/>
    <mergeCell ref="W274:W289"/>
    <mergeCell ref="S258:S273"/>
    <mergeCell ref="T258:T273"/>
    <mergeCell ref="U258:U273"/>
    <mergeCell ref="V258:V273"/>
    <mergeCell ref="H274:H289"/>
    <mergeCell ref="I274:I289"/>
    <mergeCell ref="N274:N289"/>
    <mergeCell ref="O274:O289"/>
    <mergeCell ref="P274:P289"/>
    <mergeCell ref="Q274:Q289"/>
    <mergeCell ref="T145:T257"/>
    <mergeCell ref="U145:U257"/>
    <mergeCell ref="V145:V257"/>
    <mergeCell ref="H258:H273"/>
    <mergeCell ref="I258:I273"/>
    <mergeCell ref="N258:N273"/>
    <mergeCell ref="O258:O273"/>
    <mergeCell ref="P258:P273"/>
    <mergeCell ref="Q258:Q273"/>
    <mergeCell ref="R258:R273"/>
    <mergeCell ref="Z129:Z144"/>
    <mergeCell ref="AA129:AA144"/>
    <mergeCell ref="H145:H257"/>
    <mergeCell ref="I145:I257"/>
    <mergeCell ref="N145:N257"/>
    <mergeCell ref="O145:O257"/>
    <mergeCell ref="P145:P257"/>
    <mergeCell ref="Q145:Q257"/>
    <mergeCell ref="R145:R257"/>
    <mergeCell ref="S145:S257"/>
    <mergeCell ref="T129:T144"/>
    <mergeCell ref="U129:U144"/>
    <mergeCell ref="V129:V144"/>
    <mergeCell ref="W129:W144"/>
    <mergeCell ref="X129:X144"/>
    <mergeCell ref="Y129:Y144"/>
    <mergeCell ref="Z113:Z128"/>
    <mergeCell ref="AA113:AA128"/>
    <mergeCell ref="H129:H144"/>
    <mergeCell ref="I129:I144"/>
    <mergeCell ref="N129:N144"/>
    <mergeCell ref="O129:O144"/>
    <mergeCell ref="P129:P144"/>
    <mergeCell ref="Q129:Q144"/>
    <mergeCell ref="R129:R144"/>
    <mergeCell ref="S129:S144"/>
    <mergeCell ref="T113:T128"/>
    <mergeCell ref="U113:U128"/>
    <mergeCell ref="V113:V128"/>
    <mergeCell ref="W113:W128"/>
    <mergeCell ref="X113:X128"/>
    <mergeCell ref="Y113:Y128"/>
    <mergeCell ref="Z97:Z112"/>
    <mergeCell ref="AA97:AA112"/>
    <mergeCell ref="H113:H128"/>
    <mergeCell ref="I113:I128"/>
    <mergeCell ref="N113:N128"/>
    <mergeCell ref="O113:O128"/>
    <mergeCell ref="P113:P128"/>
    <mergeCell ref="Q113:Q128"/>
    <mergeCell ref="R113:R128"/>
    <mergeCell ref="S113:S128"/>
    <mergeCell ref="T97:T112"/>
    <mergeCell ref="U97:U112"/>
    <mergeCell ref="V97:V112"/>
    <mergeCell ref="W97:W112"/>
    <mergeCell ref="X97:X112"/>
    <mergeCell ref="Y97:Y112"/>
    <mergeCell ref="Z81:Z96"/>
    <mergeCell ref="AA81:AA96"/>
    <mergeCell ref="H97:H112"/>
    <mergeCell ref="I97:I112"/>
    <mergeCell ref="N97:N112"/>
    <mergeCell ref="O97:O112"/>
    <mergeCell ref="P97:P112"/>
    <mergeCell ref="Q97:Q112"/>
    <mergeCell ref="R97:R112"/>
    <mergeCell ref="S97:S112"/>
    <mergeCell ref="T81:T96"/>
    <mergeCell ref="U81:U96"/>
    <mergeCell ref="V81:V96"/>
    <mergeCell ref="W81:W96"/>
    <mergeCell ref="X81:X96"/>
    <mergeCell ref="Y81:Y96"/>
    <mergeCell ref="Z65:Z80"/>
    <mergeCell ref="AA65:AA80"/>
    <mergeCell ref="H81:H96"/>
    <mergeCell ref="I81:I96"/>
    <mergeCell ref="N81:N96"/>
    <mergeCell ref="O81:O96"/>
    <mergeCell ref="P81:P96"/>
    <mergeCell ref="Q81:Q96"/>
    <mergeCell ref="R81:R96"/>
    <mergeCell ref="S81:S96"/>
    <mergeCell ref="T65:T80"/>
    <mergeCell ref="U65:U80"/>
    <mergeCell ref="V65:V80"/>
    <mergeCell ref="W65:W80"/>
    <mergeCell ref="X65:X80"/>
    <mergeCell ref="Y65:Y80"/>
    <mergeCell ref="AA49:AA64"/>
    <mergeCell ref="H65:H80"/>
    <mergeCell ref="I65:I80"/>
    <mergeCell ref="J65:J80"/>
    <mergeCell ref="N65:N80"/>
    <mergeCell ref="O65:O80"/>
    <mergeCell ref="P65:P80"/>
    <mergeCell ref="Q65:Q80"/>
    <mergeCell ref="R65:R80"/>
    <mergeCell ref="S65:S80"/>
    <mergeCell ref="U49:U64"/>
    <mergeCell ref="V49:V64"/>
    <mergeCell ref="W49:W64"/>
    <mergeCell ref="X49:X64"/>
    <mergeCell ref="Y49:Y64"/>
    <mergeCell ref="Z49:Z64"/>
    <mergeCell ref="O49:O64"/>
    <mergeCell ref="P49:P64"/>
    <mergeCell ref="Q49:Q64"/>
    <mergeCell ref="R49:R64"/>
    <mergeCell ref="S49:S64"/>
    <mergeCell ref="T49:T64"/>
    <mergeCell ref="Y33:Y48"/>
    <mergeCell ref="Z33:Z48"/>
    <mergeCell ref="AA33:AA48"/>
    <mergeCell ref="H49:H64"/>
    <mergeCell ref="I49:I64"/>
    <mergeCell ref="J49:J64"/>
    <mergeCell ref="K49:K64"/>
    <mergeCell ref="L49:L64"/>
    <mergeCell ref="M49:M64"/>
    <mergeCell ref="N49:N64"/>
    <mergeCell ref="S33:S48"/>
    <mergeCell ref="T33:T48"/>
    <mergeCell ref="U33:U48"/>
    <mergeCell ref="V33:V48"/>
    <mergeCell ref="W33:W48"/>
    <mergeCell ref="X33:X48"/>
    <mergeCell ref="Y17:Y32"/>
    <mergeCell ref="Z17:Z32"/>
    <mergeCell ref="AA17:AA32"/>
    <mergeCell ref="H33:H48"/>
    <mergeCell ref="I33:I48"/>
    <mergeCell ref="N33:N48"/>
    <mergeCell ref="O33:O48"/>
    <mergeCell ref="P33:P48"/>
    <mergeCell ref="Q33:Q48"/>
    <mergeCell ref="R33:R48"/>
    <mergeCell ref="S17:S32"/>
    <mergeCell ref="T17:T32"/>
    <mergeCell ref="U17:U32"/>
    <mergeCell ref="V17:V32"/>
    <mergeCell ref="W17:W32"/>
    <mergeCell ref="X17:X32"/>
    <mergeCell ref="M17:M32"/>
    <mergeCell ref="N17:N32"/>
    <mergeCell ref="O17:O32"/>
    <mergeCell ref="P17:P32"/>
    <mergeCell ref="Q17:Q32"/>
    <mergeCell ref="R17:R32"/>
    <mergeCell ref="AO15:AP15"/>
    <mergeCell ref="AQ15:AR15"/>
    <mergeCell ref="AZ15:BA15"/>
    <mergeCell ref="BB15:BC15"/>
    <mergeCell ref="BD15:BE15"/>
    <mergeCell ref="H17:H32"/>
    <mergeCell ref="I17:I32"/>
    <mergeCell ref="J17:J32"/>
    <mergeCell ref="K17:K32"/>
    <mergeCell ref="L17:L32"/>
    <mergeCell ref="AC15:AD15"/>
    <mergeCell ref="AE15:AF15"/>
    <mergeCell ref="AG15:AH15"/>
    <mergeCell ref="AI15:AJ15"/>
    <mergeCell ref="AK15:AL15"/>
    <mergeCell ref="AM15:AN15"/>
    <mergeCell ref="W15:W16"/>
    <mergeCell ref="X15:X16"/>
    <mergeCell ref="Y15:Y16"/>
    <mergeCell ref="Z15:Z16"/>
    <mergeCell ref="AA15:AA16"/>
    <mergeCell ref="AB15:AB16"/>
    <mergeCell ref="AK1:AN8"/>
    <mergeCell ref="AO1:AQ8"/>
    <mergeCell ref="G15:G16"/>
    <mergeCell ref="H15:H16"/>
    <mergeCell ref="I15:I16"/>
    <mergeCell ref="J15:L15"/>
    <mergeCell ref="O15:P15"/>
    <mergeCell ref="Q15:R15"/>
    <mergeCell ref="S15:T15"/>
    <mergeCell ref="U15:V15"/>
    <mergeCell ref="A1:D8"/>
    <mergeCell ref="E1:N8"/>
    <mergeCell ref="O1:R8"/>
    <mergeCell ref="S1:U8"/>
    <mergeCell ref="W1:Y8"/>
    <mergeCell ref="Z1:AJ8"/>
  </mergeCells>
  <conditionalFormatting sqref="Q306:T306 AZ306:BE306">
    <cfRule type="cellIs" priority="2" dxfId="8" operator="notEqual" stopIfTrue="1">
      <formula>#REF!</formula>
    </cfRule>
  </conditionalFormatting>
  <conditionalFormatting sqref="Q17:V305">
    <cfRule type="cellIs" priority="1" dxfId="9" operator="notEqual" stopIfTrue="1">
      <formula>AZ17</formula>
    </cfRule>
  </conditionalFormatting>
  <dataValidations count="1">
    <dataValidation type="whole" allowBlank="1" showInputMessage="1" showErrorMessage="1" sqref="AC17:AR305">
      <formula1>0</formula1>
      <formula2>99999999999</formula2>
    </dataValidation>
  </dataValidations>
  <printOptions horizontalCentered="1" verticalCentered="1"/>
  <pageMargins left="0" right="0" top="0" bottom="0" header="0" footer="0"/>
  <pageSetup horizontalDpi="600" verticalDpi="600" orientation="landscape" paperSize="119" scale="63" r:id="rId4"/>
  <rowBreaks count="21" manualBreakCount="21">
    <brk id="64" max="255" man="1"/>
    <brk id="96" max="255" man="1"/>
    <brk id="144" max="255" man="1"/>
    <brk id="289" max="255" man="1"/>
    <brk id="306" max="255" man="1"/>
    <brk id="316" max="255" man="1"/>
    <brk id="326" max="255" man="1"/>
    <brk id="329" max="255" man="1"/>
    <brk id="343" max="255" man="1"/>
    <brk id="360" max="255" man="1"/>
    <brk id="375" max="255" man="1"/>
    <brk id="392" max="255" man="1"/>
    <brk id="400" max="255" man="1"/>
    <brk id="409" max="255" man="1"/>
    <brk id="415" max="255" man="1"/>
    <brk id="421" max="255" man="1"/>
    <brk id="427" max="255" man="1"/>
    <brk id="436" max="255" man="1"/>
    <brk id="445" max="255" man="1"/>
    <brk id="453" max="255" man="1"/>
    <brk id="466" max="255" man="1"/>
  </rowBreaks>
  <colBreaks count="2" manualBreakCount="2">
    <brk id="22" max="65535" man="1"/>
    <brk id="27"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Hoja5">
    <tabColor rgb="FF00B0F0"/>
  </sheetPr>
  <dimension ref="A1:BB75"/>
  <sheetViews>
    <sheetView showGridLines="0" zoomScaleSheetLayoutView="85" zoomScalePageLayoutView="0" workbookViewId="0" topLeftCell="A9">
      <selection activeCell="A13" sqref="A13"/>
    </sheetView>
  </sheetViews>
  <sheetFormatPr defaultColWidth="11.421875" defaultRowHeight="18" customHeight="1" outlineLevelRow="2"/>
  <cols>
    <col min="1" max="1" width="3.28125" style="221" customWidth="1"/>
    <col min="2" max="2" width="7.8515625" style="221" customWidth="1"/>
    <col min="3" max="3" width="3.57421875" style="221" bestFit="1" customWidth="1"/>
    <col min="4" max="4" width="24.140625" style="221" customWidth="1"/>
    <col min="5" max="5" width="6.8515625" style="221" customWidth="1"/>
    <col min="6" max="6" width="38.00390625" style="221" customWidth="1"/>
    <col min="7" max="9" width="8.8515625" style="221" customWidth="1"/>
    <col min="10" max="10" width="21.140625" style="221" customWidth="1"/>
    <col min="11" max="11" width="9.421875" style="448" customWidth="1"/>
    <col min="12" max="12" width="11.421875" style="310" customWidth="1"/>
    <col min="13" max="13" width="20.421875" style="221" customWidth="1"/>
    <col min="14" max="14" width="20.7109375" style="221" customWidth="1"/>
    <col min="15" max="15" width="21.421875" style="221" customWidth="1"/>
    <col min="16" max="16" width="25.8515625" style="221" customWidth="1"/>
    <col min="17" max="17" width="18.00390625" style="221" customWidth="1"/>
    <col min="18" max="18" width="24.421875" style="221" customWidth="1"/>
    <col min="19" max="19" width="40.421875" style="221" customWidth="1"/>
    <col min="20" max="20" width="50.7109375" style="221" customWidth="1"/>
    <col min="21" max="21" width="23.140625" style="221" customWidth="1"/>
    <col min="22" max="22" width="19.8515625" style="221" customWidth="1"/>
    <col min="23" max="23" width="12.8515625" style="221" customWidth="1"/>
    <col min="24" max="25" width="15.7109375" style="221" customWidth="1"/>
    <col min="26" max="26" width="11.00390625" style="221" customWidth="1"/>
    <col min="27" max="28" width="15.7109375" style="221" customWidth="1"/>
    <col min="29" max="29" width="11.00390625" style="221" customWidth="1"/>
    <col min="30" max="31" width="15.7109375" style="221" customWidth="1"/>
    <col min="32" max="32" width="11.00390625" style="221" customWidth="1"/>
    <col min="33" max="34" width="15.7109375" style="221" customWidth="1"/>
    <col min="35" max="35" width="11.00390625" style="221" customWidth="1"/>
    <col min="36" max="37" width="15.7109375" style="221" customWidth="1"/>
    <col min="38" max="38" width="9.7109375" style="221" customWidth="1"/>
    <col min="39" max="39" width="26.28125" style="221" customWidth="1"/>
    <col min="40" max="40" width="16.57421875" style="221" customWidth="1"/>
    <col min="41" max="41" width="11.00390625" style="221" customWidth="1"/>
    <col min="42" max="43" width="15.7109375" style="221" customWidth="1"/>
    <col min="44" max="44" width="11.00390625" style="221" customWidth="1"/>
    <col min="45" max="46" width="15.7109375" style="221" customWidth="1"/>
    <col min="47" max="47" width="11.00390625" style="221" customWidth="1"/>
    <col min="48" max="48" width="17.421875" style="221" bestFit="1" customWidth="1"/>
    <col min="49" max="49" width="15.28125" style="221" bestFit="1" customWidth="1"/>
    <col min="50" max="50" width="15.421875" style="221" bestFit="1" customWidth="1"/>
    <col min="51" max="51" width="16.57421875" style="224" customWidth="1"/>
    <col min="52" max="52" width="15.7109375" style="221" customWidth="1"/>
    <col min="53" max="53" width="16.140625" style="221" customWidth="1"/>
    <col min="54" max="54" width="14.57421875" style="221" bestFit="1" customWidth="1"/>
    <col min="55" max="16384" width="11.421875" style="221" customWidth="1"/>
  </cols>
  <sheetData>
    <row r="1" spans="1:51" s="187" customFormat="1" ht="18" customHeight="1">
      <c r="A1" s="180"/>
      <c r="B1" s="181"/>
      <c r="C1" s="183"/>
      <c r="D1" s="184" t="s">
        <v>303</v>
      </c>
      <c r="E1" s="185"/>
      <c r="F1" s="185"/>
      <c r="G1" s="185"/>
      <c r="H1" s="185"/>
      <c r="I1" s="186"/>
      <c r="J1" s="177" t="s">
        <v>239</v>
      </c>
      <c r="K1" s="178"/>
      <c r="L1" s="178"/>
      <c r="M1" s="179"/>
      <c r="N1" s="184"/>
      <c r="O1" s="186"/>
      <c r="P1" s="184"/>
      <c r="Q1" s="185"/>
      <c r="R1" s="186"/>
      <c r="S1" s="202" t="s">
        <v>304</v>
      </c>
      <c r="T1" s="203"/>
      <c r="U1" s="203"/>
      <c r="V1" s="203"/>
      <c r="W1" s="203"/>
      <c r="X1" s="203"/>
      <c r="Y1" s="203"/>
      <c r="Z1" s="203"/>
      <c r="AA1" s="204"/>
      <c r="AB1" s="177" t="s">
        <v>239</v>
      </c>
      <c r="AC1" s="178"/>
      <c r="AD1" s="178"/>
      <c r="AE1" s="179"/>
      <c r="AF1" s="306"/>
      <c r="AG1" s="306"/>
      <c r="AH1" s="184"/>
      <c r="AI1" s="185"/>
      <c r="AJ1" s="186"/>
      <c r="AK1" s="202" t="s">
        <v>305</v>
      </c>
      <c r="AL1" s="203"/>
      <c r="AM1" s="203"/>
      <c r="AN1" s="203"/>
      <c r="AO1" s="203"/>
      <c r="AP1" s="203"/>
      <c r="AQ1" s="203"/>
      <c r="AR1" s="204"/>
      <c r="AS1" s="177" t="s">
        <v>239</v>
      </c>
      <c r="AT1" s="178"/>
      <c r="AU1" s="178"/>
      <c r="AV1" s="179"/>
      <c r="AW1" s="180"/>
      <c r="AX1" s="181"/>
      <c r="AY1" s="183"/>
    </row>
    <row r="2" spans="1:51" s="187" customFormat="1" ht="18" customHeight="1">
      <c r="A2" s="198"/>
      <c r="B2" s="199"/>
      <c r="C2" s="201"/>
      <c r="D2" s="202"/>
      <c r="E2" s="203"/>
      <c r="F2" s="203"/>
      <c r="G2" s="203"/>
      <c r="H2" s="203"/>
      <c r="I2" s="204"/>
      <c r="J2" s="195"/>
      <c r="K2" s="196"/>
      <c r="L2" s="196"/>
      <c r="M2" s="197"/>
      <c r="N2" s="202"/>
      <c r="O2" s="204"/>
      <c r="P2" s="202"/>
      <c r="Q2" s="203"/>
      <c r="R2" s="204"/>
      <c r="S2" s="202"/>
      <c r="T2" s="203"/>
      <c r="U2" s="203"/>
      <c r="V2" s="203"/>
      <c r="W2" s="203"/>
      <c r="X2" s="203"/>
      <c r="Y2" s="203"/>
      <c r="Z2" s="203"/>
      <c r="AA2" s="204"/>
      <c r="AB2" s="195"/>
      <c r="AC2" s="196"/>
      <c r="AD2" s="196"/>
      <c r="AE2" s="197"/>
      <c r="AF2" s="307"/>
      <c r="AG2" s="307"/>
      <c r="AH2" s="202"/>
      <c r="AI2" s="203"/>
      <c r="AJ2" s="204"/>
      <c r="AK2" s="202"/>
      <c r="AL2" s="203"/>
      <c r="AM2" s="203"/>
      <c r="AN2" s="203"/>
      <c r="AO2" s="203"/>
      <c r="AP2" s="203"/>
      <c r="AQ2" s="203"/>
      <c r="AR2" s="204"/>
      <c r="AS2" s="195"/>
      <c r="AT2" s="196"/>
      <c r="AU2" s="196"/>
      <c r="AV2" s="197"/>
      <c r="AW2" s="198"/>
      <c r="AX2" s="199"/>
      <c r="AY2" s="201"/>
    </row>
    <row r="3" spans="1:51" s="187" customFormat="1" ht="18" customHeight="1">
      <c r="A3" s="198"/>
      <c r="B3" s="199"/>
      <c r="C3" s="201"/>
      <c r="D3" s="202"/>
      <c r="E3" s="203"/>
      <c r="F3" s="203"/>
      <c r="G3" s="203"/>
      <c r="H3" s="203"/>
      <c r="I3" s="204"/>
      <c r="J3" s="195"/>
      <c r="K3" s="196"/>
      <c r="L3" s="196"/>
      <c r="M3" s="197"/>
      <c r="N3" s="202"/>
      <c r="O3" s="204"/>
      <c r="P3" s="202"/>
      <c r="Q3" s="203"/>
      <c r="R3" s="204"/>
      <c r="S3" s="202"/>
      <c r="T3" s="203"/>
      <c r="U3" s="203"/>
      <c r="V3" s="203"/>
      <c r="W3" s="203"/>
      <c r="X3" s="203"/>
      <c r="Y3" s="203"/>
      <c r="Z3" s="203"/>
      <c r="AA3" s="204"/>
      <c r="AB3" s="195"/>
      <c r="AC3" s="196"/>
      <c r="AD3" s="196"/>
      <c r="AE3" s="197"/>
      <c r="AF3" s="307"/>
      <c r="AG3" s="307"/>
      <c r="AH3" s="202"/>
      <c r="AI3" s="203"/>
      <c r="AJ3" s="204"/>
      <c r="AK3" s="202"/>
      <c r="AL3" s="203"/>
      <c r="AM3" s="203"/>
      <c r="AN3" s="203"/>
      <c r="AO3" s="203"/>
      <c r="AP3" s="203"/>
      <c r="AQ3" s="203"/>
      <c r="AR3" s="204"/>
      <c r="AS3" s="195"/>
      <c r="AT3" s="196"/>
      <c r="AU3" s="196"/>
      <c r="AV3" s="197"/>
      <c r="AW3" s="198"/>
      <c r="AX3" s="199"/>
      <c r="AY3" s="201"/>
    </row>
    <row r="4" spans="1:51" s="187" customFormat="1" ht="18" customHeight="1">
      <c r="A4" s="198"/>
      <c r="B4" s="199"/>
      <c r="C4" s="201"/>
      <c r="D4" s="202"/>
      <c r="E4" s="203"/>
      <c r="F4" s="203"/>
      <c r="G4" s="203"/>
      <c r="H4" s="203"/>
      <c r="I4" s="204"/>
      <c r="J4" s="195"/>
      <c r="K4" s="196"/>
      <c r="L4" s="196"/>
      <c r="M4" s="197"/>
      <c r="N4" s="202"/>
      <c r="O4" s="204"/>
      <c r="P4" s="202"/>
      <c r="Q4" s="203"/>
      <c r="R4" s="204"/>
      <c r="S4" s="202"/>
      <c r="T4" s="203"/>
      <c r="U4" s="203"/>
      <c r="V4" s="203"/>
      <c r="W4" s="203"/>
      <c r="X4" s="203"/>
      <c r="Y4" s="203"/>
      <c r="Z4" s="203"/>
      <c r="AA4" s="204"/>
      <c r="AB4" s="195"/>
      <c r="AC4" s="196"/>
      <c r="AD4" s="196"/>
      <c r="AE4" s="197"/>
      <c r="AF4" s="307"/>
      <c r="AG4" s="307"/>
      <c r="AH4" s="202"/>
      <c r="AI4" s="203"/>
      <c r="AJ4" s="204"/>
      <c r="AK4" s="202"/>
      <c r="AL4" s="203"/>
      <c r="AM4" s="203"/>
      <c r="AN4" s="203"/>
      <c r="AO4" s="203"/>
      <c r="AP4" s="203"/>
      <c r="AQ4" s="203"/>
      <c r="AR4" s="204"/>
      <c r="AS4" s="195"/>
      <c r="AT4" s="196"/>
      <c r="AU4" s="196"/>
      <c r="AV4" s="197"/>
      <c r="AW4" s="198"/>
      <c r="AX4" s="199"/>
      <c r="AY4" s="201"/>
    </row>
    <row r="5" spans="1:51" s="187" customFormat="1" ht="18" customHeight="1">
      <c r="A5" s="198"/>
      <c r="B5" s="199"/>
      <c r="C5" s="201"/>
      <c r="D5" s="202"/>
      <c r="E5" s="203"/>
      <c r="F5" s="203"/>
      <c r="G5" s="203"/>
      <c r="H5" s="203"/>
      <c r="I5" s="204"/>
      <c r="J5" s="195"/>
      <c r="K5" s="196"/>
      <c r="L5" s="196"/>
      <c r="M5" s="197"/>
      <c r="N5" s="202"/>
      <c r="O5" s="204"/>
      <c r="P5" s="202"/>
      <c r="Q5" s="203"/>
      <c r="R5" s="204"/>
      <c r="S5" s="202"/>
      <c r="T5" s="203"/>
      <c r="U5" s="203"/>
      <c r="V5" s="203"/>
      <c r="W5" s="203"/>
      <c r="X5" s="203"/>
      <c r="Y5" s="203"/>
      <c r="Z5" s="203"/>
      <c r="AA5" s="204"/>
      <c r="AB5" s="195"/>
      <c r="AC5" s="196"/>
      <c r="AD5" s="196"/>
      <c r="AE5" s="197"/>
      <c r="AF5" s="307"/>
      <c r="AG5" s="307"/>
      <c r="AH5" s="202"/>
      <c r="AI5" s="203"/>
      <c r="AJ5" s="204"/>
      <c r="AK5" s="202"/>
      <c r="AL5" s="203"/>
      <c r="AM5" s="203"/>
      <c r="AN5" s="203"/>
      <c r="AO5" s="203"/>
      <c r="AP5" s="203"/>
      <c r="AQ5" s="203"/>
      <c r="AR5" s="204"/>
      <c r="AS5" s="195"/>
      <c r="AT5" s="196"/>
      <c r="AU5" s="196"/>
      <c r="AV5" s="197"/>
      <c r="AW5" s="198"/>
      <c r="AX5" s="199"/>
      <c r="AY5" s="201"/>
    </row>
    <row r="6" spans="1:51" s="187" customFormat="1" ht="18" customHeight="1">
      <c r="A6" s="198"/>
      <c r="B6" s="199"/>
      <c r="C6" s="201"/>
      <c r="D6" s="202"/>
      <c r="E6" s="203"/>
      <c r="F6" s="203"/>
      <c r="G6" s="203"/>
      <c r="H6" s="203"/>
      <c r="I6" s="204"/>
      <c r="J6" s="195"/>
      <c r="K6" s="196"/>
      <c r="L6" s="196"/>
      <c r="M6" s="197"/>
      <c r="N6" s="202"/>
      <c r="O6" s="204"/>
      <c r="P6" s="202"/>
      <c r="Q6" s="203"/>
      <c r="R6" s="204"/>
      <c r="S6" s="202"/>
      <c r="T6" s="203"/>
      <c r="U6" s="203"/>
      <c r="V6" s="203"/>
      <c r="W6" s="203"/>
      <c r="X6" s="203"/>
      <c r="Y6" s="203"/>
      <c r="Z6" s="203"/>
      <c r="AA6" s="204"/>
      <c r="AB6" s="195"/>
      <c r="AC6" s="196"/>
      <c r="AD6" s="196"/>
      <c r="AE6" s="197"/>
      <c r="AF6" s="307"/>
      <c r="AG6" s="307"/>
      <c r="AH6" s="202"/>
      <c r="AI6" s="203"/>
      <c r="AJ6" s="204"/>
      <c r="AK6" s="202"/>
      <c r="AL6" s="203"/>
      <c r="AM6" s="203"/>
      <c r="AN6" s="203"/>
      <c r="AO6" s="203"/>
      <c r="AP6" s="203"/>
      <c r="AQ6" s="203"/>
      <c r="AR6" s="204"/>
      <c r="AS6" s="195"/>
      <c r="AT6" s="196"/>
      <c r="AU6" s="196"/>
      <c r="AV6" s="197"/>
      <c r="AW6" s="198"/>
      <c r="AX6" s="199"/>
      <c r="AY6" s="201"/>
    </row>
    <row r="7" spans="1:51" s="187" customFormat="1" ht="18" customHeight="1">
      <c r="A7" s="198"/>
      <c r="B7" s="199"/>
      <c r="C7" s="201"/>
      <c r="D7" s="202"/>
      <c r="E7" s="203"/>
      <c r="F7" s="203"/>
      <c r="G7" s="203"/>
      <c r="H7" s="203"/>
      <c r="I7" s="204"/>
      <c r="J7" s="195"/>
      <c r="K7" s="196"/>
      <c r="L7" s="196"/>
      <c r="M7" s="197"/>
      <c r="N7" s="202"/>
      <c r="O7" s="204"/>
      <c r="P7" s="202"/>
      <c r="Q7" s="203"/>
      <c r="R7" s="204"/>
      <c r="S7" s="202"/>
      <c r="T7" s="203"/>
      <c r="U7" s="203"/>
      <c r="V7" s="203"/>
      <c r="W7" s="203"/>
      <c r="X7" s="203"/>
      <c r="Y7" s="203"/>
      <c r="Z7" s="203"/>
      <c r="AA7" s="204"/>
      <c r="AB7" s="195"/>
      <c r="AC7" s="196"/>
      <c r="AD7" s="196"/>
      <c r="AE7" s="197"/>
      <c r="AF7" s="307"/>
      <c r="AG7" s="307"/>
      <c r="AH7" s="202"/>
      <c r="AI7" s="203"/>
      <c r="AJ7" s="204"/>
      <c r="AK7" s="202"/>
      <c r="AL7" s="203"/>
      <c r="AM7" s="203"/>
      <c r="AN7" s="203"/>
      <c r="AO7" s="203"/>
      <c r="AP7" s="203"/>
      <c r="AQ7" s="203"/>
      <c r="AR7" s="204"/>
      <c r="AS7" s="195"/>
      <c r="AT7" s="196"/>
      <c r="AU7" s="196"/>
      <c r="AV7" s="197"/>
      <c r="AW7" s="198"/>
      <c r="AX7" s="199"/>
      <c r="AY7" s="201"/>
    </row>
    <row r="8" spans="1:51" s="187" customFormat="1" ht="18" customHeight="1" thickBot="1">
      <c r="A8" s="214"/>
      <c r="B8" s="215"/>
      <c r="C8" s="217"/>
      <c r="D8" s="218"/>
      <c r="E8" s="219"/>
      <c r="F8" s="219"/>
      <c r="G8" s="219"/>
      <c r="H8" s="219"/>
      <c r="I8" s="220"/>
      <c r="J8" s="211"/>
      <c r="K8" s="212"/>
      <c r="L8" s="212"/>
      <c r="M8" s="213"/>
      <c r="N8" s="218"/>
      <c r="O8" s="220"/>
      <c r="P8" s="218"/>
      <c r="Q8" s="219"/>
      <c r="R8" s="220"/>
      <c r="S8" s="218"/>
      <c r="T8" s="219"/>
      <c r="U8" s="219"/>
      <c r="V8" s="219"/>
      <c r="W8" s="219"/>
      <c r="X8" s="219"/>
      <c r="Y8" s="219"/>
      <c r="Z8" s="219"/>
      <c r="AA8" s="220"/>
      <c r="AB8" s="211"/>
      <c r="AC8" s="212"/>
      <c r="AD8" s="212"/>
      <c r="AE8" s="213"/>
      <c r="AF8" s="308"/>
      <c r="AG8" s="308"/>
      <c r="AH8" s="218"/>
      <c r="AI8" s="219"/>
      <c r="AJ8" s="220"/>
      <c r="AK8" s="218"/>
      <c r="AL8" s="219"/>
      <c r="AM8" s="219"/>
      <c r="AN8" s="219"/>
      <c r="AO8" s="219"/>
      <c r="AP8" s="219"/>
      <c r="AQ8" s="219"/>
      <c r="AR8" s="220"/>
      <c r="AS8" s="211"/>
      <c r="AT8" s="212"/>
      <c r="AU8" s="212"/>
      <c r="AV8" s="213"/>
      <c r="AW8" s="214"/>
      <c r="AX8" s="215"/>
      <c r="AY8" s="217"/>
    </row>
    <row r="10" spans="6:9" ht="18" customHeight="1">
      <c r="F10" s="309" t="s">
        <v>3</v>
      </c>
      <c r="G10" s="309"/>
      <c r="H10" s="309"/>
      <c r="I10" s="309"/>
    </row>
    <row r="11" spans="2:47" ht="36.75" customHeight="1">
      <c r="B11" s="225" t="s">
        <v>306</v>
      </c>
      <c r="C11" s="311" t="s">
        <v>307</v>
      </c>
      <c r="D11" s="312"/>
      <c r="E11" s="226" t="s">
        <v>308</v>
      </c>
      <c r="F11" s="226" t="s">
        <v>8</v>
      </c>
      <c r="G11" s="170" t="s">
        <v>18</v>
      </c>
      <c r="H11" s="153"/>
      <c r="I11" s="154"/>
      <c r="J11" s="313"/>
      <c r="K11" s="227" t="s">
        <v>0</v>
      </c>
      <c r="L11" s="227"/>
      <c r="M11" s="227" t="s">
        <v>217</v>
      </c>
      <c r="N11" s="227"/>
      <c r="O11" s="227" t="s">
        <v>218</v>
      </c>
      <c r="P11" s="227"/>
      <c r="Q11" s="227" t="s">
        <v>212</v>
      </c>
      <c r="R11" s="227"/>
      <c r="S11" s="143" t="s">
        <v>1</v>
      </c>
      <c r="T11" s="143" t="s">
        <v>2</v>
      </c>
      <c r="U11" s="314" t="s">
        <v>309</v>
      </c>
      <c r="V11" s="315"/>
      <c r="W11" s="316"/>
      <c r="X11" s="226" t="s">
        <v>310</v>
      </c>
      <c r="Y11" s="226"/>
      <c r="Z11" s="226"/>
      <c r="AA11" s="226" t="s">
        <v>311</v>
      </c>
      <c r="AB11" s="226"/>
      <c r="AC11" s="226"/>
      <c r="AD11" s="226" t="s">
        <v>312</v>
      </c>
      <c r="AE11" s="226"/>
      <c r="AF11" s="226"/>
      <c r="AG11" s="226" t="s">
        <v>681</v>
      </c>
      <c r="AH11" s="226"/>
      <c r="AI11" s="226"/>
      <c r="AJ11" s="226" t="s">
        <v>682</v>
      </c>
      <c r="AK11" s="226"/>
      <c r="AL11" s="226"/>
      <c r="AM11" s="226" t="s">
        <v>683</v>
      </c>
      <c r="AN11" s="226"/>
      <c r="AO11" s="226"/>
      <c r="AP11" s="226" t="s">
        <v>684</v>
      </c>
      <c r="AQ11" s="226"/>
      <c r="AR11" s="226"/>
      <c r="AS11" s="226" t="s">
        <v>685</v>
      </c>
      <c r="AT11" s="226"/>
      <c r="AU11" s="226"/>
    </row>
    <row r="12" spans="1:47" ht="54.75" customHeight="1">
      <c r="A12" s="229" t="s">
        <v>265</v>
      </c>
      <c r="B12" s="230"/>
      <c r="C12" s="317"/>
      <c r="D12" s="312" t="s">
        <v>9</v>
      </c>
      <c r="E12" s="226"/>
      <c r="F12" s="226"/>
      <c r="G12" s="231" t="s">
        <v>4</v>
      </c>
      <c r="H12" s="231" t="s">
        <v>5</v>
      </c>
      <c r="I12" s="231" t="s">
        <v>6</v>
      </c>
      <c r="J12" s="231" t="s">
        <v>7</v>
      </c>
      <c r="K12" s="449" t="s">
        <v>191</v>
      </c>
      <c r="L12" s="141" t="s">
        <v>192</v>
      </c>
      <c r="M12" s="318" t="s">
        <v>221</v>
      </c>
      <c r="N12" s="319" t="s">
        <v>222</v>
      </c>
      <c r="O12" s="141" t="s">
        <v>223</v>
      </c>
      <c r="P12" s="141" t="s">
        <v>224</v>
      </c>
      <c r="Q12" s="141" t="s">
        <v>219</v>
      </c>
      <c r="R12" s="141" t="s">
        <v>224</v>
      </c>
      <c r="S12" s="143"/>
      <c r="T12" s="143"/>
      <c r="U12" s="141" t="s">
        <v>319</v>
      </c>
      <c r="V12" s="141" t="s">
        <v>320</v>
      </c>
      <c r="W12" s="141" t="s">
        <v>321</v>
      </c>
      <c r="X12" s="141" t="s">
        <v>319</v>
      </c>
      <c r="Y12" s="141" t="s">
        <v>320</v>
      </c>
      <c r="Z12" s="141" t="s">
        <v>321</v>
      </c>
      <c r="AA12" s="141" t="s">
        <v>319</v>
      </c>
      <c r="AB12" s="141" t="s">
        <v>320</v>
      </c>
      <c r="AC12" s="141" t="s">
        <v>321</v>
      </c>
      <c r="AD12" s="141" t="s">
        <v>319</v>
      </c>
      <c r="AE12" s="141" t="s">
        <v>320</v>
      </c>
      <c r="AF12" s="141" t="s">
        <v>321</v>
      </c>
      <c r="AG12" s="141" t="s">
        <v>319</v>
      </c>
      <c r="AH12" s="141" t="s">
        <v>320</v>
      </c>
      <c r="AI12" s="141" t="s">
        <v>321</v>
      </c>
      <c r="AJ12" s="141" t="s">
        <v>319</v>
      </c>
      <c r="AK12" s="141" t="s">
        <v>320</v>
      </c>
      <c r="AL12" s="141" t="s">
        <v>321</v>
      </c>
      <c r="AM12" s="141" t="s">
        <v>319</v>
      </c>
      <c r="AN12" s="141" t="s">
        <v>320</v>
      </c>
      <c r="AO12" s="141" t="s">
        <v>321</v>
      </c>
      <c r="AP12" s="141" t="s">
        <v>319</v>
      </c>
      <c r="AQ12" s="141" t="s">
        <v>320</v>
      </c>
      <c r="AR12" s="141" t="s">
        <v>321</v>
      </c>
      <c r="AS12" s="141" t="s">
        <v>319</v>
      </c>
      <c r="AT12" s="141" t="s">
        <v>320</v>
      </c>
      <c r="AU12" s="141" t="s">
        <v>321</v>
      </c>
    </row>
    <row r="13" spans="1:54" s="222" customFormat="1" ht="57" customHeight="1" outlineLevel="2">
      <c r="A13" s="320"/>
      <c r="B13" s="320" t="s">
        <v>338</v>
      </c>
      <c r="C13" s="321">
        <v>880</v>
      </c>
      <c r="D13" s="450" t="s">
        <v>39</v>
      </c>
      <c r="E13" s="321"/>
      <c r="F13" s="451" t="s">
        <v>75</v>
      </c>
      <c r="G13" s="324"/>
      <c r="H13" s="324"/>
      <c r="I13" s="324"/>
      <c r="J13" s="325" t="s">
        <v>686</v>
      </c>
      <c r="K13" s="452">
        <v>0.4</v>
      </c>
      <c r="L13" s="328">
        <v>0.02</v>
      </c>
      <c r="M13" s="453">
        <v>161558000</v>
      </c>
      <c r="N13" s="330">
        <f>62790400+65960000</f>
        <v>128750400</v>
      </c>
      <c r="O13" s="330">
        <f>62790400+65960000</f>
        <v>128750400</v>
      </c>
      <c r="P13" s="330">
        <f>5540000+308400+11410733+12290200</f>
        <v>29549333</v>
      </c>
      <c r="Q13" s="454">
        <v>15272545</v>
      </c>
      <c r="R13" s="454">
        <v>15272545</v>
      </c>
      <c r="S13" s="421" t="s">
        <v>687</v>
      </c>
      <c r="T13" s="422" t="s">
        <v>688</v>
      </c>
      <c r="U13" s="330">
        <f>62790400+65960000</f>
        <v>128750400</v>
      </c>
      <c r="V13" s="330">
        <f>62790400+65960000</f>
        <v>128750400</v>
      </c>
      <c r="W13" s="455">
        <f>IF(U13=0,"",V13/U13)</f>
        <v>1</v>
      </c>
      <c r="X13" s="334"/>
      <c r="Y13" s="334"/>
      <c r="Z13" s="455">
        <f>IF(X13=0,"",Y13/X13)</f>
      </c>
      <c r="AA13" s="334"/>
      <c r="AB13" s="334"/>
      <c r="AC13" s="455">
        <f aca="true" t="shared" si="0" ref="AC13:AC47">IF(AA13=0,"",AB13/AA13)</f>
      </c>
      <c r="AD13" s="334"/>
      <c r="AE13" s="334"/>
      <c r="AF13" s="455">
        <f aca="true" t="shared" si="1" ref="AF13:AF47">IF(AD13=0,"",AE13/AD13)</f>
      </c>
      <c r="AG13" s="334"/>
      <c r="AH13" s="334"/>
      <c r="AI13" s="455">
        <f aca="true" t="shared" si="2" ref="AI13:AI47">IF(AG13=0,"",AH13/AG13)</f>
      </c>
      <c r="AJ13" s="334"/>
      <c r="AK13" s="334"/>
      <c r="AL13" s="455">
        <f aca="true" t="shared" si="3" ref="AL13:AL47">IF(AJ13=0,"",AK13/AJ13)</f>
      </c>
      <c r="AM13" s="334"/>
      <c r="AN13" s="334"/>
      <c r="AO13" s="455">
        <f aca="true" t="shared" si="4" ref="AO13:AO47">IF(AM13=0,"",AN13/AM13)</f>
      </c>
      <c r="AP13" s="334"/>
      <c r="AQ13" s="334"/>
      <c r="AR13" s="455">
        <f aca="true" t="shared" si="5" ref="AR13:AR47">IF(AP13=0,"",AQ13/AP13)</f>
      </c>
      <c r="AS13" s="334"/>
      <c r="AT13" s="334"/>
      <c r="AU13" s="455">
        <f aca="true" t="shared" si="6" ref="AU13:AU47">IF(AS13=0,"",AT13/AS13)</f>
      </c>
      <c r="AV13" s="335">
        <f>+N13-O13</f>
        <v>0</v>
      </c>
      <c r="AW13" s="335">
        <f>+O13-P13</f>
        <v>99201067</v>
      </c>
      <c r="AX13" s="335">
        <f>+Q13-R13</f>
        <v>0</v>
      </c>
      <c r="AY13" s="336"/>
      <c r="AZ13" s="335"/>
      <c r="BA13" s="337"/>
      <c r="BB13" s="335"/>
    </row>
    <row r="14" spans="1:54" s="222" customFormat="1" ht="57" customHeight="1" outlineLevel="2">
      <c r="A14" s="320"/>
      <c r="B14" s="320" t="s">
        <v>338</v>
      </c>
      <c r="C14" s="321">
        <v>880</v>
      </c>
      <c r="D14" s="450" t="s">
        <v>39</v>
      </c>
      <c r="E14" s="321"/>
      <c r="F14" s="451" t="s">
        <v>77</v>
      </c>
      <c r="G14" s="324"/>
      <c r="H14" s="324"/>
      <c r="I14" s="324"/>
      <c r="J14" s="325" t="s">
        <v>689</v>
      </c>
      <c r="K14" s="452">
        <v>0.25</v>
      </c>
      <c r="L14" s="328">
        <f>K14/12*7</f>
        <v>0.14583333333333331</v>
      </c>
      <c r="M14" s="453">
        <v>49428000</v>
      </c>
      <c r="N14" s="453">
        <v>46685400</v>
      </c>
      <c r="O14" s="330">
        <v>46685400</v>
      </c>
      <c r="P14" s="330">
        <f>3295200+229400+4233700+4233700</f>
        <v>11992000</v>
      </c>
      <c r="Q14" s="454"/>
      <c r="R14" s="330"/>
      <c r="S14" s="421" t="s">
        <v>690</v>
      </c>
      <c r="T14" s="421" t="s">
        <v>341</v>
      </c>
      <c r="U14" s="453">
        <v>46685400</v>
      </c>
      <c r="V14" s="330">
        <v>46685400</v>
      </c>
      <c r="W14" s="455">
        <f>IF(U14=0,"",V14/U14)</f>
        <v>1</v>
      </c>
      <c r="X14" s="334"/>
      <c r="Y14" s="334"/>
      <c r="Z14" s="455"/>
      <c r="AA14" s="334"/>
      <c r="AB14" s="334"/>
      <c r="AC14" s="455"/>
      <c r="AD14" s="334"/>
      <c r="AE14" s="334"/>
      <c r="AF14" s="455"/>
      <c r="AG14" s="334"/>
      <c r="AH14" s="334"/>
      <c r="AI14" s="455"/>
      <c r="AJ14" s="334"/>
      <c r="AK14" s="334"/>
      <c r="AL14" s="455"/>
      <c r="AM14" s="334"/>
      <c r="AN14" s="334"/>
      <c r="AO14" s="455"/>
      <c r="AP14" s="334"/>
      <c r="AQ14" s="334"/>
      <c r="AR14" s="455"/>
      <c r="AS14" s="334"/>
      <c r="AT14" s="334"/>
      <c r="AU14" s="455"/>
      <c r="AV14" s="335">
        <f aca="true" t="shared" si="7" ref="AV14:AW63">+N14-O14</f>
        <v>0</v>
      </c>
      <c r="AW14" s="335">
        <f t="shared" si="7"/>
        <v>34693400</v>
      </c>
      <c r="AX14" s="335">
        <f aca="true" t="shared" si="8" ref="AX14:AX63">+Q14-R14</f>
        <v>0</v>
      </c>
      <c r="AY14" s="336"/>
      <c r="AZ14" s="335"/>
      <c r="BA14" s="337"/>
      <c r="BB14" s="335"/>
    </row>
    <row r="15" spans="1:54" s="350" customFormat="1" ht="15" outlineLevel="1">
      <c r="A15" s="342"/>
      <c r="B15" s="343"/>
      <c r="C15" s="344"/>
      <c r="D15" s="344"/>
      <c r="E15" s="344"/>
      <c r="F15" s="345"/>
      <c r="G15" s="345"/>
      <c r="H15" s="345"/>
      <c r="I15" s="345"/>
      <c r="J15" s="344"/>
      <c r="K15" s="344"/>
      <c r="L15" s="456"/>
      <c r="M15" s="346">
        <f aca="true" t="shared" si="9" ref="M15:R15">+M13+M14</f>
        <v>210986000</v>
      </c>
      <c r="N15" s="346">
        <f>+N13+N14</f>
        <v>175435800</v>
      </c>
      <c r="O15" s="457">
        <f t="shared" si="9"/>
        <v>175435800</v>
      </c>
      <c r="P15" s="457">
        <f t="shared" si="9"/>
        <v>41541333</v>
      </c>
      <c r="Q15" s="346">
        <f t="shared" si="9"/>
        <v>15272545</v>
      </c>
      <c r="R15" s="457">
        <f t="shared" si="9"/>
        <v>15272545</v>
      </c>
      <c r="S15" s="458"/>
      <c r="T15" s="459"/>
      <c r="U15" s="457">
        <f>+U13+U14</f>
        <v>175435800</v>
      </c>
      <c r="V15" s="457">
        <f aca="true" t="shared" si="10" ref="V15:AU15">+V13+V14</f>
        <v>175435800</v>
      </c>
      <c r="W15" s="457">
        <f t="shared" si="10"/>
        <v>2</v>
      </c>
      <c r="X15" s="457">
        <f t="shared" si="10"/>
        <v>0</v>
      </c>
      <c r="Y15" s="457">
        <f t="shared" si="10"/>
        <v>0</v>
      </c>
      <c r="Z15" s="457" t="e">
        <f t="shared" si="10"/>
        <v>#VALUE!</v>
      </c>
      <c r="AA15" s="457">
        <f t="shared" si="10"/>
        <v>0</v>
      </c>
      <c r="AB15" s="457">
        <f t="shared" si="10"/>
        <v>0</v>
      </c>
      <c r="AC15" s="457" t="e">
        <f t="shared" si="10"/>
        <v>#VALUE!</v>
      </c>
      <c r="AD15" s="457">
        <f t="shared" si="10"/>
        <v>0</v>
      </c>
      <c r="AE15" s="457">
        <f t="shared" si="10"/>
        <v>0</v>
      </c>
      <c r="AF15" s="457" t="e">
        <f t="shared" si="10"/>
        <v>#VALUE!</v>
      </c>
      <c r="AG15" s="457">
        <f t="shared" si="10"/>
        <v>0</v>
      </c>
      <c r="AH15" s="457">
        <f t="shared" si="10"/>
        <v>0</v>
      </c>
      <c r="AI15" s="457" t="e">
        <f t="shared" si="10"/>
        <v>#VALUE!</v>
      </c>
      <c r="AJ15" s="457">
        <f t="shared" si="10"/>
        <v>0</v>
      </c>
      <c r="AK15" s="457">
        <f t="shared" si="10"/>
        <v>0</v>
      </c>
      <c r="AL15" s="457" t="e">
        <f t="shared" si="10"/>
        <v>#VALUE!</v>
      </c>
      <c r="AM15" s="457">
        <f t="shared" si="10"/>
        <v>0</v>
      </c>
      <c r="AN15" s="457">
        <f t="shared" si="10"/>
        <v>0</v>
      </c>
      <c r="AO15" s="457" t="e">
        <f t="shared" si="10"/>
        <v>#VALUE!</v>
      </c>
      <c r="AP15" s="457">
        <f t="shared" si="10"/>
        <v>0</v>
      </c>
      <c r="AQ15" s="457">
        <f t="shared" si="10"/>
        <v>0</v>
      </c>
      <c r="AR15" s="457" t="e">
        <f t="shared" si="10"/>
        <v>#VALUE!</v>
      </c>
      <c r="AS15" s="457">
        <f t="shared" si="10"/>
        <v>0</v>
      </c>
      <c r="AT15" s="457">
        <f t="shared" si="10"/>
        <v>0</v>
      </c>
      <c r="AU15" s="457" t="e">
        <f t="shared" si="10"/>
        <v>#VALUE!</v>
      </c>
      <c r="AV15" s="335">
        <f t="shared" si="7"/>
        <v>0</v>
      </c>
      <c r="AW15" s="335">
        <f t="shared" si="7"/>
        <v>133894467</v>
      </c>
      <c r="AX15" s="335">
        <f t="shared" si="8"/>
        <v>0</v>
      </c>
      <c r="AY15" s="336"/>
      <c r="AZ15" s="335"/>
      <c r="BA15" s="337"/>
      <c r="BB15" s="335"/>
    </row>
    <row r="16" spans="1:54" s="222" customFormat="1" ht="57" customHeight="1" outlineLevel="2">
      <c r="A16" s="320"/>
      <c r="B16" s="222" t="s">
        <v>353</v>
      </c>
      <c r="C16" s="321">
        <v>880</v>
      </c>
      <c r="D16" s="450" t="s">
        <v>354</v>
      </c>
      <c r="E16" s="321"/>
      <c r="F16" s="451" t="s">
        <v>691</v>
      </c>
      <c r="G16" s="324"/>
      <c r="H16" s="324"/>
      <c r="I16" s="324"/>
      <c r="J16" s="451" t="s">
        <v>692</v>
      </c>
      <c r="K16" s="460">
        <v>0</v>
      </c>
      <c r="L16" s="328">
        <v>0</v>
      </c>
      <c r="M16" s="461">
        <v>0</v>
      </c>
      <c r="N16" s="461">
        <v>0</v>
      </c>
      <c r="O16" s="330"/>
      <c r="P16" s="330"/>
      <c r="Q16" s="454"/>
      <c r="R16" s="330"/>
      <c r="S16" s="421" t="s">
        <v>693</v>
      </c>
      <c r="T16" s="422"/>
      <c r="U16" s="330"/>
      <c r="V16" s="330"/>
      <c r="W16" s="455">
        <f aca="true" t="shared" si="11" ref="W16:W47">IF(U16=0,"",V16/U16)</f>
      </c>
      <c r="X16" s="334"/>
      <c r="Y16" s="334"/>
      <c r="Z16" s="455">
        <f aca="true" t="shared" si="12" ref="Z16:Z47">IF(X16=0,"",Y16/X16)</f>
      </c>
      <c r="AA16" s="334"/>
      <c r="AB16" s="334"/>
      <c r="AC16" s="455">
        <f t="shared" si="0"/>
      </c>
      <c r="AD16" s="334"/>
      <c r="AE16" s="334"/>
      <c r="AF16" s="455">
        <f t="shared" si="1"/>
      </c>
      <c r="AG16" s="334"/>
      <c r="AH16" s="334"/>
      <c r="AI16" s="455">
        <f t="shared" si="2"/>
      </c>
      <c r="AJ16" s="334"/>
      <c r="AK16" s="334"/>
      <c r="AL16" s="455">
        <f t="shared" si="3"/>
      </c>
      <c r="AM16" s="334"/>
      <c r="AN16" s="334"/>
      <c r="AO16" s="455">
        <f t="shared" si="4"/>
      </c>
      <c r="AP16" s="334"/>
      <c r="AQ16" s="334"/>
      <c r="AR16" s="455">
        <f t="shared" si="5"/>
      </c>
      <c r="AS16" s="334"/>
      <c r="AT16" s="334"/>
      <c r="AU16" s="455">
        <f t="shared" si="6"/>
      </c>
      <c r="AV16" s="335">
        <f t="shared" si="7"/>
        <v>0</v>
      </c>
      <c r="AW16" s="335">
        <f t="shared" si="7"/>
        <v>0</v>
      </c>
      <c r="AX16" s="335">
        <f t="shared" si="8"/>
        <v>0</v>
      </c>
      <c r="AY16" s="336"/>
      <c r="AZ16" s="335"/>
      <c r="BA16" s="337"/>
      <c r="BB16" s="335"/>
    </row>
    <row r="17" spans="1:54" s="222" customFormat="1" ht="57" customHeight="1" outlineLevel="1">
      <c r="A17" s="354"/>
      <c r="B17" s="222" t="s">
        <v>353</v>
      </c>
      <c r="C17" s="321">
        <v>880</v>
      </c>
      <c r="D17" s="450" t="s">
        <v>354</v>
      </c>
      <c r="E17" s="321"/>
      <c r="F17" s="451" t="s">
        <v>81</v>
      </c>
      <c r="G17" s="324"/>
      <c r="H17" s="324"/>
      <c r="I17" s="324"/>
      <c r="J17" s="451" t="s">
        <v>694</v>
      </c>
      <c r="K17" s="460">
        <v>0.63</v>
      </c>
      <c r="L17" s="328">
        <v>0</v>
      </c>
      <c r="M17" s="462">
        <v>0</v>
      </c>
      <c r="N17" s="462">
        <v>0</v>
      </c>
      <c r="O17" s="330"/>
      <c r="P17" s="330"/>
      <c r="Q17" s="454"/>
      <c r="R17" s="330"/>
      <c r="S17" s="421" t="s">
        <v>695</v>
      </c>
      <c r="T17" s="430"/>
      <c r="U17" s="330"/>
      <c r="V17" s="330"/>
      <c r="W17" s="455"/>
      <c r="X17" s="334"/>
      <c r="Y17" s="334"/>
      <c r="Z17" s="455"/>
      <c r="AA17" s="334"/>
      <c r="AB17" s="334"/>
      <c r="AC17" s="455"/>
      <c r="AD17" s="334"/>
      <c r="AE17" s="334"/>
      <c r="AF17" s="455"/>
      <c r="AG17" s="334"/>
      <c r="AH17" s="334"/>
      <c r="AI17" s="455"/>
      <c r="AJ17" s="334"/>
      <c r="AK17" s="334"/>
      <c r="AL17" s="455"/>
      <c r="AM17" s="334"/>
      <c r="AN17" s="334"/>
      <c r="AO17" s="455"/>
      <c r="AP17" s="334"/>
      <c r="AQ17" s="334"/>
      <c r="AR17" s="455"/>
      <c r="AS17" s="334"/>
      <c r="AT17" s="334"/>
      <c r="AU17" s="455"/>
      <c r="AV17" s="335">
        <f t="shared" si="7"/>
        <v>0</v>
      </c>
      <c r="AW17" s="335">
        <f t="shared" si="7"/>
        <v>0</v>
      </c>
      <c r="AX17" s="335">
        <f t="shared" si="8"/>
        <v>0</v>
      </c>
      <c r="AY17" s="336"/>
      <c r="AZ17" s="335"/>
      <c r="BA17" s="337"/>
      <c r="BB17" s="335"/>
    </row>
    <row r="18" spans="1:54" s="222" customFormat="1" ht="108" customHeight="1" outlineLevel="2">
      <c r="A18" s="320"/>
      <c r="B18" s="222" t="s">
        <v>353</v>
      </c>
      <c r="C18" s="321">
        <v>880</v>
      </c>
      <c r="D18" s="450" t="s">
        <v>354</v>
      </c>
      <c r="E18" s="321"/>
      <c r="F18" s="451" t="s">
        <v>696</v>
      </c>
      <c r="G18" s="324"/>
      <c r="H18" s="324"/>
      <c r="I18" s="324"/>
      <c r="J18" s="451" t="s">
        <v>697</v>
      </c>
      <c r="K18" s="460">
        <v>0.38</v>
      </c>
      <c r="L18" s="328">
        <f>K18*5%</f>
        <v>0.019000000000000003</v>
      </c>
      <c r="M18" s="462">
        <v>0</v>
      </c>
      <c r="N18" s="462">
        <v>862782147</v>
      </c>
      <c r="O18" s="330"/>
      <c r="P18" s="330"/>
      <c r="Q18" s="454"/>
      <c r="R18" s="330"/>
      <c r="S18" s="421" t="s">
        <v>698</v>
      </c>
      <c r="T18" s="430"/>
      <c r="U18" s="330">
        <v>56443692</v>
      </c>
      <c r="V18" s="330"/>
      <c r="W18" s="455">
        <f t="shared" si="11"/>
        <v>0</v>
      </c>
      <c r="X18" s="334"/>
      <c r="Y18" s="334"/>
      <c r="Z18" s="455">
        <f t="shared" si="12"/>
      </c>
      <c r="AA18" s="334"/>
      <c r="AB18" s="334"/>
      <c r="AC18" s="455">
        <f t="shared" si="0"/>
      </c>
      <c r="AD18" s="334"/>
      <c r="AE18" s="334"/>
      <c r="AF18" s="455">
        <f t="shared" si="1"/>
      </c>
      <c r="AG18" s="334"/>
      <c r="AH18" s="334"/>
      <c r="AI18" s="455">
        <f t="shared" si="2"/>
      </c>
      <c r="AJ18" s="334"/>
      <c r="AK18" s="334"/>
      <c r="AL18" s="455">
        <f t="shared" si="3"/>
      </c>
      <c r="AM18" s="463">
        <v>806338455</v>
      </c>
      <c r="AN18" s="334"/>
      <c r="AO18" s="455">
        <f t="shared" si="4"/>
        <v>0</v>
      </c>
      <c r="AP18" s="334"/>
      <c r="AQ18" s="334"/>
      <c r="AR18" s="455">
        <f t="shared" si="5"/>
      </c>
      <c r="AS18" s="334"/>
      <c r="AT18" s="334"/>
      <c r="AU18" s="455">
        <f t="shared" si="6"/>
      </c>
      <c r="AV18" s="335">
        <f t="shared" si="7"/>
        <v>862782147</v>
      </c>
      <c r="AW18" s="335">
        <f t="shared" si="7"/>
        <v>0</v>
      </c>
      <c r="AX18" s="335">
        <f t="shared" si="8"/>
        <v>0</v>
      </c>
      <c r="AY18" s="336"/>
      <c r="AZ18" s="335"/>
      <c r="BA18" s="337"/>
      <c r="BB18" s="335"/>
    </row>
    <row r="19" spans="1:54" s="350" customFormat="1" ht="15" outlineLevel="1">
      <c r="A19" s="342"/>
      <c r="B19" s="343"/>
      <c r="C19" s="344"/>
      <c r="D19" s="344"/>
      <c r="E19" s="344"/>
      <c r="F19" s="345"/>
      <c r="G19" s="345"/>
      <c r="H19" s="345"/>
      <c r="I19" s="345"/>
      <c r="J19" s="344"/>
      <c r="K19" s="344"/>
      <c r="L19" s="456"/>
      <c r="M19" s="346">
        <f aca="true" t="shared" si="13" ref="M19:R19">+M16+M17+M18</f>
        <v>0</v>
      </c>
      <c r="N19" s="346">
        <f>+N16+N17+N18</f>
        <v>862782147</v>
      </c>
      <c r="O19" s="457">
        <f t="shared" si="13"/>
        <v>0</v>
      </c>
      <c r="P19" s="457">
        <f t="shared" si="13"/>
        <v>0</v>
      </c>
      <c r="Q19" s="346">
        <f t="shared" si="13"/>
        <v>0</v>
      </c>
      <c r="R19" s="457">
        <f t="shared" si="13"/>
        <v>0</v>
      </c>
      <c r="S19" s="458"/>
      <c r="T19" s="459"/>
      <c r="U19" s="457">
        <f>+U16+U17+U18</f>
        <v>56443692</v>
      </c>
      <c r="V19" s="457">
        <f aca="true" t="shared" si="14" ref="V19:AU19">+V16+V17+V18</f>
        <v>0</v>
      </c>
      <c r="W19" s="457" t="e">
        <f t="shared" si="14"/>
        <v>#VALUE!</v>
      </c>
      <c r="X19" s="457">
        <f t="shared" si="14"/>
        <v>0</v>
      </c>
      <c r="Y19" s="457">
        <f t="shared" si="14"/>
        <v>0</v>
      </c>
      <c r="Z19" s="457" t="e">
        <f t="shared" si="14"/>
        <v>#VALUE!</v>
      </c>
      <c r="AA19" s="457">
        <f t="shared" si="14"/>
        <v>0</v>
      </c>
      <c r="AB19" s="457">
        <f t="shared" si="14"/>
        <v>0</v>
      </c>
      <c r="AC19" s="457" t="e">
        <f t="shared" si="14"/>
        <v>#VALUE!</v>
      </c>
      <c r="AD19" s="457">
        <f t="shared" si="14"/>
        <v>0</v>
      </c>
      <c r="AE19" s="457">
        <f t="shared" si="14"/>
        <v>0</v>
      </c>
      <c r="AF19" s="457" t="e">
        <f t="shared" si="14"/>
        <v>#VALUE!</v>
      </c>
      <c r="AG19" s="457">
        <f t="shared" si="14"/>
        <v>0</v>
      </c>
      <c r="AH19" s="457">
        <f t="shared" si="14"/>
        <v>0</v>
      </c>
      <c r="AI19" s="457" t="e">
        <f t="shared" si="14"/>
        <v>#VALUE!</v>
      </c>
      <c r="AJ19" s="457">
        <f t="shared" si="14"/>
        <v>0</v>
      </c>
      <c r="AK19" s="457">
        <f t="shared" si="14"/>
        <v>0</v>
      </c>
      <c r="AL19" s="457" t="e">
        <f t="shared" si="14"/>
        <v>#VALUE!</v>
      </c>
      <c r="AM19" s="457">
        <f t="shared" si="14"/>
        <v>806338455</v>
      </c>
      <c r="AN19" s="457">
        <f t="shared" si="14"/>
        <v>0</v>
      </c>
      <c r="AO19" s="457" t="e">
        <f t="shared" si="14"/>
        <v>#VALUE!</v>
      </c>
      <c r="AP19" s="457">
        <f t="shared" si="14"/>
        <v>0</v>
      </c>
      <c r="AQ19" s="457">
        <f t="shared" si="14"/>
        <v>0</v>
      </c>
      <c r="AR19" s="457" t="e">
        <f t="shared" si="14"/>
        <v>#VALUE!</v>
      </c>
      <c r="AS19" s="457">
        <f t="shared" si="14"/>
        <v>0</v>
      </c>
      <c r="AT19" s="457">
        <f t="shared" si="14"/>
        <v>0</v>
      </c>
      <c r="AU19" s="457" t="e">
        <f t="shared" si="14"/>
        <v>#VALUE!</v>
      </c>
      <c r="AV19" s="335">
        <f t="shared" si="7"/>
        <v>862782147</v>
      </c>
      <c r="AW19" s="335">
        <f t="shared" si="7"/>
        <v>0</v>
      </c>
      <c r="AX19" s="335">
        <f t="shared" si="8"/>
        <v>0</v>
      </c>
      <c r="AY19" s="336"/>
      <c r="AZ19" s="335"/>
      <c r="BA19" s="337"/>
      <c r="BB19" s="335"/>
    </row>
    <row r="20" spans="1:54" s="222" customFormat="1" ht="57" customHeight="1" outlineLevel="2">
      <c r="A20" s="320"/>
      <c r="B20" s="320" t="s">
        <v>360</v>
      </c>
      <c r="C20" s="321">
        <v>880</v>
      </c>
      <c r="D20" s="450" t="s">
        <v>41</v>
      </c>
      <c r="E20" s="321"/>
      <c r="F20" s="451" t="s">
        <v>85</v>
      </c>
      <c r="G20" s="324"/>
      <c r="H20" s="324"/>
      <c r="I20" s="324"/>
      <c r="J20" s="451" t="s">
        <v>699</v>
      </c>
      <c r="K20" s="460">
        <v>0.5</v>
      </c>
      <c r="L20" s="328">
        <v>0</v>
      </c>
      <c r="M20" s="464">
        <v>0</v>
      </c>
      <c r="N20" s="464">
        <v>0</v>
      </c>
      <c r="O20" s="330"/>
      <c r="P20" s="330"/>
      <c r="Q20" s="464"/>
      <c r="R20" s="330"/>
      <c r="S20" s="421" t="s">
        <v>700</v>
      </c>
      <c r="T20" s="422"/>
      <c r="U20" s="330"/>
      <c r="V20" s="330"/>
      <c r="W20" s="455">
        <f t="shared" si="11"/>
      </c>
      <c r="X20" s="334"/>
      <c r="Y20" s="334"/>
      <c r="Z20" s="455">
        <f t="shared" si="12"/>
      </c>
      <c r="AA20" s="334"/>
      <c r="AB20" s="334"/>
      <c r="AC20" s="455">
        <f t="shared" si="0"/>
      </c>
      <c r="AD20" s="334"/>
      <c r="AE20" s="334"/>
      <c r="AF20" s="455">
        <f t="shared" si="1"/>
      </c>
      <c r="AG20" s="334"/>
      <c r="AH20" s="334"/>
      <c r="AI20" s="455">
        <f t="shared" si="2"/>
      </c>
      <c r="AJ20" s="334"/>
      <c r="AK20" s="334"/>
      <c r="AL20" s="455">
        <f t="shared" si="3"/>
      </c>
      <c r="AM20" s="334"/>
      <c r="AN20" s="334"/>
      <c r="AO20" s="455">
        <f t="shared" si="4"/>
      </c>
      <c r="AP20" s="334"/>
      <c r="AQ20" s="334"/>
      <c r="AR20" s="455">
        <f t="shared" si="5"/>
      </c>
      <c r="AS20" s="334"/>
      <c r="AT20" s="334"/>
      <c r="AU20" s="455">
        <f t="shared" si="6"/>
      </c>
      <c r="AV20" s="335">
        <f t="shared" si="7"/>
        <v>0</v>
      </c>
      <c r="AW20" s="335">
        <f t="shared" si="7"/>
        <v>0</v>
      </c>
      <c r="AX20" s="335">
        <f t="shared" si="8"/>
        <v>0</v>
      </c>
      <c r="AY20" s="336"/>
      <c r="AZ20" s="335"/>
      <c r="BA20" s="337"/>
      <c r="BB20" s="335"/>
    </row>
    <row r="21" spans="1:54" s="222" customFormat="1" ht="57" customHeight="1" outlineLevel="1">
      <c r="A21" s="354"/>
      <c r="B21" s="320" t="s">
        <v>360</v>
      </c>
      <c r="C21" s="321">
        <v>880</v>
      </c>
      <c r="D21" s="450" t="s">
        <v>701</v>
      </c>
      <c r="E21" s="321"/>
      <c r="F21" s="451" t="s">
        <v>702</v>
      </c>
      <c r="G21" s="324"/>
      <c r="H21" s="324"/>
      <c r="I21" s="324"/>
      <c r="J21" s="451" t="s">
        <v>703</v>
      </c>
      <c r="K21" s="465">
        <v>1</v>
      </c>
      <c r="L21" s="328">
        <v>0</v>
      </c>
      <c r="M21" s="453">
        <f>1650000000+55848000</f>
        <v>1705848000</v>
      </c>
      <c r="N21" s="453">
        <v>55848000</v>
      </c>
      <c r="O21" s="330">
        <v>55848000</v>
      </c>
      <c r="P21" s="330">
        <f>7601533+4654000+4654000</f>
        <v>16909533</v>
      </c>
      <c r="Q21" s="464">
        <v>48994000</v>
      </c>
      <c r="R21" s="464">
        <v>48994000</v>
      </c>
      <c r="S21" s="430" t="s">
        <v>704</v>
      </c>
      <c r="T21" s="422"/>
      <c r="U21" s="330">
        <v>55848000</v>
      </c>
      <c r="V21" s="330">
        <v>55848000</v>
      </c>
      <c r="W21" s="455"/>
      <c r="X21" s="334"/>
      <c r="Y21" s="334"/>
      <c r="Z21" s="455"/>
      <c r="AA21" s="334"/>
      <c r="AB21" s="334"/>
      <c r="AC21" s="455"/>
      <c r="AD21" s="334"/>
      <c r="AE21" s="334"/>
      <c r="AF21" s="455"/>
      <c r="AG21" s="334"/>
      <c r="AH21" s="334"/>
      <c r="AI21" s="455"/>
      <c r="AJ21" s="334"/>
      <c r="AK21" s="334"/>
      <c r="AL21" s="455"/>
      <c r="AM21" s="330"/>
      <c r="AN21" s="334"/>
      <c r="AO21" s="455"/>
      <c r="AP21" s="334"/>
      <c r="AQ21" s="334"/>
      <c r="AR21" s="455"/>
      <c r="AS21" s="334"/>
      <c r="AT21" s="334"/>
      <c r="AU21" s="455"/>
      <c r="AV21" s="335">
        <f t="shared" si="7"/>
        <v>0</v>
      </c>
      <c r="AW21" s="335">
        <f t="shared" si="7"/>
        <v>38938467</v>
      </c>
      <c r="AX21" s="335">
        <f t="shared" si="8"/>
        <v>0</v>
      </c>
      <c r="AY21" s="336"/>
      <c r="AZ21" s="335"/>
      <c r="BA21" s="337"/>
      <c r="BB21" s="335"/>
    </row>
    <row r="22" spans="1:54" s="222" customFormat="1" ht="57" customHeight="1" outlineLevel="2">
      <c r="A22" s="320"/>
      <c r="B22" s="320" t="s">
        <v>360</v>
      </c>
      <c r="C22" s="321">
        <v>880</v>
      </c>
      <c r="D22" s="450" t="s">
        <v>705</v>
      </c>
      <c r="E22" s="321"/>
      <c r="F22" s="451" t="s">
        <v>706</v>
      </c>
      <c r="G22" s="324"/>
      <c r="H22" s="324"/>
      <c r="I22" s="324"/>
      <c r="J22" s="451" t="s">
        <v>707</v>
      </c>
      <c r="K22" s="465">
        <v>0.5</v>
      </c>
      <c r="L22" s="328">
        <v>0</v>
      </c>
      <c r="M22" s="331">
        <v>0</v>
      </c>
      <c r="N22" s="331">
        <v>0</v>
      </c>
      <c r="O22" s="330"/>
      <c r="P22" s="330"/>
      <c r="Q22" s="464"/>
      <c r="R22" s="330"/>
      <c r="S22" s="430" t="s">
        <v>348</v>
      </c>
      <c r="T22" s="430"/>
      <c r="U22" s="330"/>
      <c r="V22" s="330"/>
      <c r="W22" s="455">
        <f t="shared" si="11"/>
      </c>
      <c r="X22" s="334"/>
      <c r="Y22" s="334"/>
      <c r="Z22" s="455">
        <f t="shared" si="12"/>
      </c>
      <c r="AA22" s="334"/>
      <c r="AB22" s="334"/>
      <c r="AC22" s="455">
        <f t="shared" si="0"/>
      </c>
      <c r="AD22" s="334"/>
      <c r="AE22" s="334"/>
      <c r="AF22" s="455">
        <f t="shared" si="1"/>
      </c>
      <c r="AG22" s="334"/>
      <c r="AH22" s="334"/>
      <c r="AI22" s="455">
        <f t="shared" si="2"/>
      </c>
      <c r="AJ22" s="334"/>
      <c r="AK22" s="334"/>
      <c r="AL22" s="455">
        <f t="shared" si="3"/>
      </c>
      <c r="AM22" s="334"/>
      <c r="AN22" s="334"/>
      <c r="AO22" s="455">
        <f t="shared" si="4"/>
      </c>
      <c r="AP22" s="334"/>
      <c r="AQ22" s="334"/>
      <c r="AR22" s="455">
        <f t="shared" si="5"/>
      </c>
      <c r="AS22" s="334"/>
      <c r="AT22" s="334"/>
      <c r="AU22" s="455">
        <f t="shared" si="6"/>
      </c>
      <c r="AV22" s="335">
        <f t="shared" si="7"/>
        <v>0</v>
      </c>
      <c r="AW22" s="335">
        <f t="shared" si="7"/>
        <v>0</v>
      </c>
      <c r="AX22" s="335">
        <f t="shared" si="8"/>
        <v>0</v>
      </c>
      <c r="AY22" s="336"/>
      <c r="AZ22" s="335"/>
      <c r="BA22" s="337"/>
      <c r="BB22" s="335"/>
    </row>
    <row r="23" spans="1:54" s="350" customFormat="1" ht="15" outlineLevel="1">
      <c r="A23" s="342"/>
      <c r="B23" s="343"/>
      <c r="C23" s="344"/>
      <c r="D23" s="344"/>
      <c r="E23" s="344"/>
      <c r="F23" s="345"/>
      <c r="G23" s="345"/>
      <c r="H23" s="345"/>
      <c r="I23" s="345"/>
      <c r="J23" s="344"/>
      <c r="K23" s="344"/>
      <c r="L23" s="456"/>
      <c r="M23" s="346">
        <f aca="true" t="shared" si="15" ref="M23:R23">+M20+M21+M22</f>
        <v>1705848000</v>
      </c>
      <c r="N23" s="346">
        <f>+N20+N21+N22</f>
        <v>55848000</v>
      </c>
      <c r="O23" s="457">
        <f t="shared" si="15"/>
        <v>55848000</v>
      </c>
      <c r="P23" s="457">
        <f t="shared" si="15"/>
        <v>16909533</v>
      </c>
      <c r="Q23" s="346">
        <f t="shared" si="15"/>
        <v>48994000</v>
      </c>
      <c r="R23" s="457">
        <f t="shared" si="15"/>
        <v>48994000</v>
      </c>
      <c r="S23" s="459"/>
      <c r="T23" s="459"/>
      <c r="U23" s="457">
        <f>+U20+U21+U22</f>
        <v>55848000</v>
      </c>
      <c r="V23" s="457">
        <f aca="true" t="shared" si="16" ref="V23:AU23">+V20+V21+V22</f>
        <v>55848000</v>
      </c>
      <c r="W23" s="457" t="e">
        <f t="shared" si="16"/>
        <v>#VALUE!</v>
      </c>
      <c r="X23" s="457">
        <f t="shared" si="16"/>
        <v>0</v>
      </c>
      <c r="Y23" s="457">
        <f t="shared" si="16"/>
        <v>0</v>
      </c>
      <c r="Z23" s="457" t="e">
        <f t="shared" si="16"/>
        <v>#VALUE!</v>
      </c>
      <c r="AA23" s="457">
        <f t="shared" si="16"/>
        <v>0</v>
      </c>
      <c r="AB23" s="457">
        <f t="shared" si="16"/>
        <v>0</v>
      </c>
      <c r="AC23" s="457" t="e">
        <f t="shared" si="16"/>
        <v>#VALUE!</v>
      </c>
      <c r="AD23" s="457">
        <f t="shared" si="16"/>
        <v>0</v>
      </c>
      <c r="AE23" s="457">
        <f t="shared" si="16"/>
        <v>0</v>
      </c>
      <c r="AF23" s="457" t="e">
        <f t="shared" si="16"/>
        <v>#VALUE!</v>
      </c>
      <c r="AG23" s="457">
        <f t="shared" si="16"/>
        <v>0</v>
      </c>
      <c r="AH23" s="457">
        <f t="shared" si="16"/>
        <v>0</v>
      </c>
      <c r="AI23" s="457" t="e">
        <f t="shared" si="16"/>
        <v>#VALUE!</v>
      </c>
      <c r="AJ23" s="457">
        <f t="shared" si="16"/>
        <v>0</v>
      </c>
      <c r="AK23" s="457">
        <f t="shared" si="16"/>
        <v>0</v>
      </c>
      <c r="AL23" s="457" t="e">
        <f t="shared" si="16"/>
        <v>#VALUE!</v>
      </c>
      <c r="AM23" s="457">
        <f t="shared" si="16"/>
        <v>0</v>
      </c>
      <c r="AN23" s="457">
        <f t="shared" si="16"/>
        <v>0</v>
      </c>
      <c r="AO23" s="457" t="e">
        <f t="shared" si="16"/>
        <v>#VALUE!</v>
      </c>
      <c r="AP23" s="457">
        <f t="shared" si="16"/>
        <v>0</v>
      </c>
      <c r="AQ23" s="457">
        <f t="shared" si="16"/>
        <v>0</v>
      </c>
      <c r="AR23" s="457" t="e">
        <f t="shared" si="16"/>
        <v>#VALUE!</v>
      </c>
      <c r="AS23" s="457">
        <f t="shared" si="16"/>
        <v>0</v>
      </c>
      <c r="AT23" s="457">
        <f t="shared" si="16"/>
        <v>0</v>
      </c>
      <c r="AU23" s="457" t="e">
        <f t="shared" si="16"/>
        <v>#VALUE!</v>
      </c>
      <c r="AV23" s="335">
        <f t="shared" si="7"/>
        <v>0</v>
      </c>
      <c r="AW23" s="335">
        <f t="shared" si="7"/>
        <v>38938467</v>
      </c>
      <c r="AX23" s="335">
        <f t="shared" si="8"/>
        <v>0</v>
      </c>
      <c r="AY23" s="336"/>
      <c r="AZ23" s="335"/>
      <c r="BA23" s="337"/>
      <c r="BB23" s="335"/>
    </row>
    <row r="24" spans="1:54" s="222" customFormat="1" ht="141" customHeight="1" outlineLevel="2">
      <c r="A24" s="320"/>
      <c r="B24" s="320" t="s">
        <v>362</v>
      </c>
      <c r="C24" s="321">
        <v>880</v>
      </c>
      <c r="D24" s="466" t="s">
        <v>708</v>
      </c>
      <c r="E24" s="321"/>
      <c r="F24" s="451" t="s">
        <v>709</v>
      </c>
      <c r="G24" s="324"/>
      <c r="H24" s="324"/>
      <c r="I24" s="324"/>
      <c r="J24" s="451" t="s">
        <v>710</v>
      </c>
      <c r="K24" s="41">
        <v>0.29</v>
      </c>
      <c r="L24" s="328">
        <v>0.02</v>
      </c>
      <c r="M24" s="453">
        <v>4700000000</v>
      </c>
      <c r="N24" s="453">
        <v>7076997436</v>
      </c>
      <c r="O24" s="330"/>
      <c r="P24" s="330"/>
      <c r="Q24" s="467"/>
      <c r="R24" s="330"/>
      <c r="S24" s="430" t="s">
        <v>364</v>
      </c>
      <c r="T24" s="421" t="s">
        <v>711</v>
      </c>
      <c r="U24" s="453"/>
      <c r="V24" s="330"/>
      <c r="W24" s="455">
        <f t="shared" si="11"/>
      </c>
      <c r="X24" s="334"/>
      <c r="Y24" s="334"/>
      <c r="Z24" s="455">
        <f t="shared" si="12"/>
      </c>
      <c r="AA24" s="334"/>
      <c r="AB24" s="334"/>
      <c r="AC24" s="455">
        <f t="shared" si="0"/>
      </c>
      <c r="AD24" s="334"/>
      <c r="AE24" s="334"/>
      <c r="AF24" s="455">
        <f t="shared" si="1"/>
      </c>
      <c r="AG24" s="334"/>
      <c r="AH24" s="334"/>
      <c r="AI24" s="455">
        <f t="shared" si="2"/>
      </c>
      <c r="AJ24" s="334"/>
      <c r="AK24" s="334"/>
      <c r="AL24" s="455">
        <f t="shared" si="3"/>
      </c>
      <c r="AM24" s="453">
        <v>7076997436</v>
      </c>
      <c r="AN24" s="334"/>
      <c r="AO24" s="455">
        <f t="shared" si="4"/>
        <v>0</v>
      </c>
      <c r="AP24" s="334"/>
      <c r="AQ24" s="334"/>
      <c r="AR24" s="455">
        <f t="shared" si="5"/>
      </c>
      <c r="AS24" s="334"/>
      <c r="AT24" s="334"/>
      <c r="AU24" s="455">
        <f t="shared" si="6"/>
      </c>
      <c r="AV24" s="335">
        <f t="shared" si="7"/>
        <v>7076997436</v>
      </c>
      <c r="AW24" s="335">
        <f t="shared" si="7"/>
        <v>0</v>
      </c>
      <c r="AX24" s="335">
        <f t="shared" si="8"/>
        <v>0</v>
      </c>
      <c r="AY24" s="336"/>
      <c r="AZ24" s="335"/>
      <c r="BA24" s="337"/>
      <c r="BB24" s="335"/>
    </row>
    <row r="25" spans="1:54" s="350" customFormat="1" ht="15" outlineLevel="2">
      <c r="A25" s="343"/>
      <c r="B25" s="343"/>
      <c r="C25" s="344"/>
      <c r="D25" s="468"/>
      <c r="E25" s="344"/>
      <c r="F25" s="345"/>
      <c r="G25" s="345"/>
      <c r="H25" s="345"/>
      <c r="I25" s="345"/>
      <c r="J25" s="344"/>
      <c r="K25" s="469"/>
      <c r="L25" s="470"/>
      <c r="M25" s="346">
        <f aca="true" t="shared" si="17" ref="M25:R25">+M24</f>
        <v>4700000000</v>
      </c>
      <c r="N25" s="346">
        <f>+N24</f>
        <v>7076997436</v>
      </c>
      <c r="O25" s="457">
        <f t="shared" si="17"/>
        <v>0</v>
      </c>
      <c r="P25" s="457">
        <f t="shared" si="17"/>
        <v>0</v>
      </c>
      <c r="Q25" s="346">
        <f t="shared" si="17"/>
        <v>0</v>
      </c>
      <c r="R25" s="457">
        <f t="shared" si="17"/>
        <v>0</v>
      </c>
      <c r="S25" s="459"/>
      <c r="T25" s="459"/>
      <c r="U25" s="457">
        <f>+U24</f>
        <v>0</v>
      </c>
      <c r="V25" s="457">
        <f aca="true" t="shared" si="18" ref="V25:AU25">+V24</f>
        <v>0</v>
      </c>
      <c r="W25" s="457">
        <f t="shared" si="18"/>
      </c>
      <c r="X25" s="457">
        <f t="shared" si="18"/>
        <v>0</v>
      </c>
      <c r="Y25" s="457">
        <f t="shared" si="18"/>
        <v>0</v>
      </c>
      <c r="Z25" s="457">
        <f t="shared" si="18"/>
      </c>
      <c r="AA25" s="457">
        <f t="shared" si="18"/>
        <v>0</v>
      </c>
      <c r="AB25" s="457">
        <f t="shared" si="18"/>
        <v>0</v>
      </c>
      <c r="AC25" s="457">
        <f t="shared" si="18"/>
      </c>
      <c r="AD25" s="457">
        <f t="shared" si="18"/>
        <v>0</v>
      </c>
      <c r="AE25" s="457">
        <f t="shared" si="18"/>
        <v>0</v>
      </c>
      <c r="AF25" s="457">
        <f t="shared" si="18"/>
      </c>
      <c r="AG25" s="457">
        <f t="shared" si="18"/>
        <v>0</v>
      </c>
      <c r="AH25" s="457">
        <f t="shared" si="18"/>
        <v>0</v>
      </c>
      <c r="AI25" s="457">
        <f t="shared" si="18"/>
      </c>
      <c r="AJ25" s="457">
        <f t="shared" si="18"/>
        <v>0</v>
      </c>
      <c r="AK25" s="457">
        <f t="shared" si="18"/>
        <v>0</v>
      </c>
      <c r="AL25" s="457">
        <f t="shared" si="18"/>
      </c>
      <c r="AM25" s="457">
        <f t="shared" si="18"/>
        <v>7076997436</v>
      </c>
      <c r="AN25" s="457">
        <f t="shared" si="18"/>
        <v>0</v>
      </c>
      <c r="AO25" s="457">
        <f t="shared" si="18"/>
        <v>0</v>
      </c>
      <c r="AP25" s="457">
        <f t="shared" si="18"/>
        <v>0</v>
      </c>
      <c r="AQ25" s="457">
        <f t="shared" si="18"/>
        <v>0</v>
      </c>
      <c r="AR25" s="457">
        <f t="shared" si="18"/>
      </c>
      <c r="AS25" s="457">
        <f t="shared" si="18"/>
        <v>0</v>
      </c>
      <c r="AT25" s="457">
        <f t="shared" si="18"/>
        <v>0</v>
      </c>
      <c r="AU25" s="457">
        <f t="shared" si="18"/>
      </c>
      <c r="AV25" s="335">
        <f t="shared" si="7"/>
        <v>7076997436</v>
      </c>
      <c r="AW25" s="335">
        <f t="shared" si="7"/>
        <v>0</v>
      </c>
      <c r="AX25" s="335">
        <f t="shared" si="8"/>
        <v>0</v>
      </c>
      <c r="AY25" s="336"/>
      <c r="AZ25" s="335"/>
      <c r="BA25" s="337"/>
      <c r="BB25" s="335"/>
    </row>
    <row r="26" spans="1:54" s="222" customFormat="1" ht="57" customHeight="1" outlineLevel="2">
      <c r="A26" s="320"/>
      <c r="B26" s="320" t="s">
        <v>368</v>
      </c>
      <c r="C26" s="321">
        <v>880</v>
      </c>
      <c r="D26" s="450" t="s">
        <v>43</v>
      </c>
      <c r="E26" s="321"/>
      <c r="F26" s="451" t="s">
        <v>93</v>
      </c>
      <c r="G26" s="324"/>
      <c r="H26" s="324"/>
      <c r="I26" s="324"/>
      <c r="J26" s="451" t="s">
        <v>712</v>
      </c>
      <c r="K26" s="460">
        <v>0.18</v>
      </c>
      <c r="L26" s="328">
        <v>0</v>
      </c>
      <c r="M26" s="467"/>
      <c r="N26" s="467"/>
      <c r="O26" s="330"/>
      <c r="P26" s="330"/>
      <c r="Q26" s="467"/>
      <c r="R26" s="330"/>
      <c r="S26" s="421" t="s">
        <v>372</v>
      </c>
      <c r="T26" s="422"/>
      <c r="U26" s="330"/>
      <c r="V26" s="330"/>
      <c r="W26" s="455">
        <f t="shared" si="11"/>
      </c>
      <c r="X26" s="334"/>
      <c r="Y26" s="334"/>
      <c r="Z26" s="455">
        <f t="shared" si="12"/>
      </c>
      <c r="AA26" s="334"/>
      <c r="AB26" s="334"/>
      <c r="AC26" s="455">
        <f t="shared" si="0"/>
      </c>
      <c r="AD26" s="334"/>
      <c r="AE26" s="334"/>
      <c r="AF26" s="455">
        <f t="shared" si="1"/>
      </c>
      <c r="AG26" s="334"/>
      <c r="AH26" s="334"/>
      <c r="AI26" s="455">
        <f t="shared" si="2"/>
      </c>
      <c r="AJ26" s="334"/>
      <c r="AK26" s="334"/>
      <c r="AL26" s="455">
        <f t="shared" si="3"/>
      </c>
      <c r="AM26" s="334"/>
      <c r="AN26" s="334"/>
      <c r="AO26" s="455">
        <f t="shared" si="4"/>
      </c>
      <c r="AP26" s="334"/>
      <c r="AQ26" s="334"/>
      <c r="AR26" s="455">
        <f t="shared" si="5"/>
      </c>
      <c r="AS26" s="334"/>
      <c r="AT26" s="334"/>
      <c r="AU26" s="455">
        <f t="shared" si="6"/>
      </c>
      <c r="AV26" s="335">
        <f t="shared" si="7"/>
        <v>0</v>
      </c>
      <c r="AW26" s="335">
        <f t="shared" si="7"/>
        <v>0</v>
      </c>
      <c r="AX26" s="335">
        <f t="shared" si="8"/>
        <v>0</v>
      </c>
      <c r="AY26" s="336"/>
      <c r="AZ26" s="335"/>
      <c r="BA26" s="337"/>
      <c r="BB26" s="335"/>
    </row>
    <row r="27" spans="1:54" s="222" customFormat="1" ht="57" customHeight="1" outlineLevel="2">
      <c r="A27" s="320"/>
      <c r="B27" s="320" t="s">
        <v>368</v>
      </c>
      <c r="C27" s="321">
        <v>880</v>
      </c>
      <c r="D27" s="450" t="s">
        <v>43</v>
      </c>
      <c r="E27" s="321"/>
      <c r="F27" s="451" t="s">
        <v>95</v>
      </c>
      <c r="G27" s="324"/>
      <c r="H27" s="324"/>
      <c r="I27" s="324"/>
      <c r="J27" s="451" t="s">
        <v>713</v>
      </c>
      <c r="K27" s="460">
        <v>0.5</v>
      </c>
      <c r="L27" s="328">
        <v>0</v>
      </c>
      <c r="M27" s="467"/>
      <c r="N27" s="467"/>
      <c r="O27" s="330"/>
      <c r="P27" s="330"/>
      <c r="Q27" s="467"/>
      <c r="R27" s="330"/>
      <c r="S27" s="421" t="s">
        <v>714</v>
      </c>
      <c r="T27" s="421"/>
      <c r="U27" s="330"/>
      <c r="V27" s="330"/>
      <c r="W27" s="455">
        <f t="shared" si="11"/>
      </c>
      <c r="X27" s="334"/>
      <c r="Y27" s="334"/>
      <c r="Z27" s="455">
        <f t="shared" si="12"/>
      </c>
      <c r="AA27" s="334"/>
      <c r="AB27" s="334"/>
      <c r="AC27" s="455">
        <f t="shared" si="0"/>
      </c>
      <c r="AD27" s="334"/>
      <c r="AE27" s="334"/>
      <c r="AF27" s="455">
        <f t="shared" si="1"/>
      </c>
      <c r="AG27" s="334"/>
      <c r="AH27" s="334"/>
      <c r="AI27" s="455">
        <f t="shared" si="2"/>
      </c>
      <c r="AJ27" s="334"/>
      <c r="AK27" s="334"/>
      <c r="AL27" s="455">
        <f t="shared" si="3"/>
      </c>
      <c r="AM27" s="334"/>
      <c r="AN27" s="334"/>
      <c r="AO27" s="455">
        <f t="shared" si="4"/>
      </c>
      <c r="AP27" s="334"/>
      <c r="AQ27" s="334"/>
      <c r="AR27" s="455">
        <f t="shared" si="5"/>
      </c>
      <c r="AS27" s="334"/>
      <c r="AT27" s="334"/>
      <c r="AU27" s="455">
        <f t="shared" si="6"/>
      </c>
      <c r="AV27" s="335">
        <f t="shared" si="7"/>
        <v>0</v>
      </c>
      <c r="AW27" s="335">
        <f t="shared" si="7"/>
        <v>0</v>
      </c>
      <c r="AX27" s="335">
        <f t="shared" si="8"/>
        <v>0</v>
      </c>
      <c r="AY27" s="336"/>
      <c r="AZ27" s="335"/>
      <c r="BA27" s="337"/>
      <c r="BB27" s="335"/>
    </row>
    <row r="28" spans="1:54" s="222" customFormat="1" ht="57" customHeight="1" outlineLevel="1">
      <c r="A28" s="354"/>
      <c r="B28" s="320" t="s">
        <v>368</v>
      </c>
      <c r="C28" s="321">
        <v>880</v>
      </c>
      <c r="D28" s="450" t="s">
        <v>43</v>
      </c>
      <c r="E28" s="321"/>
      <c r="F28" s="451" t="s">
        <v>97</v>
      </c>
      <c r="G28" s="324"/>
      <c r="H28" s="324"/>
      <c r="I28" s="324"/>
      <c r="J28" s="451" t="s">
        <v>715</v>
      </c>
      <c r="K28" s="460">
        <v>0.66</v>
      </c>
      <c r="L28" s="328">
        <v>0</v>
      </c>
      <c r="M28" s="453">
        <v>2900000000</v>
      </c>
      <c r="N28" s="453"/>
      <c r="O28" s="330"/>
      <c r="P28" s="330"/>
      <c r="Q28" s="467"/>
      <c r="R28" s="330"/>
      <c r="S28" s="421" t="s">
        <v>716</v>
      </c>
      <c r="T28" s="422"/>
      <c r="U28" s="453"/>
      <c r="V28" s="330"/>
      <c r="W28" s="455"/>
      <c r="X28" s="334"/>
      <c r="Y28" s="334"/>
      <c r="Z28" s="455"/>
      <c r="AA28" s="334"/>
      <c r="AB28" s="334"/>
      <c r="AC28" s="455"/>
      <c r="AD28" s="334"/>
      <c r="AE28" s="334"/>
      <c r="AF28" s="455"/>
      <c r="AG28" s="334"/>
      <c r="AH28" s="334"/>
      <c r="AI28" s="455"/>
      <c r="AJ28" s="334"/>
      <c r="AK28" s="334"/>
      <c r="AL28" s="455"/>
      <c r="AM28" s="334"/>
      <c r="AN28" s="334"/>
      <c r="AO28" s="455"/>
      <c r="AP28" s="334"/>
      <c r="AQ28" s="334"/>
      <c r="AR28" s="455"/>
      <c r="AS28" s="334"/>
      <c r="AT28" s="334"/>
      <c r="AU28" s="455"/>
      <c r="AV28" s="335">
        <f t="shared" si="7"/>
        <v>0</v>
      </c>
      <c r="AW28" s="335">
        <f t="shared" si="7"/>
        <v>0</v>
      </c>
      <c r="AX28" s="335">
        <f t="shared" si="8"/>
        <v>0</v>
      </c>
      <c r="AY28" s="336"/>
      <c r="AZ28" s="335"/>
      <c r="BA28" s="337"/>
      <c r="BB28" s="335"/>
    </row>
    <row r="29" spans="1:54" s="350" customFormat="1" ht="15" outlineLevel="2">
      <c r="A29" s="343"/>
      <c r="B29" s="343"/>
      <c r="C29" s="344"/>
      <c r="D29" s="471"/>
      <c r="E29" s="344"/>
      <c r="F29" s="345"/>
      <c r="G29" s="345"/>
      <c r="H29" s="345"/>
      <c r="I29" s="345"/>
      <c r="J29" s="344"/>
      <c r="K29" s="469"/>
      <c r="L29" s="470"/>
      <c r="M29" s="346">
        <f aca="true" t="shared" si="19" ref="M29:R29">+M26+M27+M28</f>
        <v>2900000000</v>
      </c>
      <c r="N29" s="346">
        <f>+N26+N27+N28</f>
        <v>0</v>
      </c>
      <c r="O29" s="457">
        <f t="shared" si="19"/>
        <v>0</v>
      </c>
      <c r="P29" s="457">
        <f t="shared" si="19"/>
        <v>0</v>
      </c>
      <c r="Q29" s="346">
        <f t="shared" si="19"/>
        <v>0</v>
      </c>
      <c r="R29" s="457">
        <f t="shared" si="19"/>
        <v>0</v>
      </c>
      <c r="S29" s="459"/>
      <c r="T29" s="459"/>
      <c r="U29" s="457">
        <f>+U26+U27+U28</f>
        <v>0</v>
      </c>
      <c r="V29" s="457">
        <f aca="true" t="shared" si="20" ref="V29:AU29">+V26+V27+V28</f>
        <v>0</v>
      </c>
      <c r="W29" s="457" t="e">
        <f t="shared" si="20"/>
        <v>#VALUE!</v>
      </c>
      <c r="X29" s="457">
        <f t="shared" si="20"/>
        <v>0</v>
      </c>
      <c r="Y29" s="457">
        <f t="shared" si="20"/>
        <v>0</v>
      </c>
      <c r="Z29" s="457" t="e">
        <f t="shared" si="20"/>
        <v>#VALUE!</v>
      </c>
      <c r="AA29" s="457">
        <f t="shared" si="20"/>
        <v>0</v>
      </c>
      <c r="AB29" s="457">
        <f t="shared" si="20"/>
        <v>0</v>
      </c>
      <c r="AC29" s="457" t="e">
        <f t="shared" si="20"/>
        <v>#VALUE!</v>
      </c>
      <c r="AD29" s="457">
        <f t="shared" si="20"/>
        <v>0</v>
      </c>
      <c r="AE29" s="457">
        <f t="shared" si="20"/>
        <v>0</v>
      </c>
      <c r="AF29" s="457" t="e">
        <f t="shared" si="20"/>
        <v>#VALUE!</v>
      </c>
      <c r="AG29" s="457">
        <f t="shared" si="20"/>
        <v>0</v>
      </c>
      <c r="AH29" s="457">
        <f t="shared" si="20"/>
        <v>0</v>
      </c>
      <c r="AI29" s="457" t="e">
        <f t="shared" si="20"/>
        <v>#VALUE!</v>
      </c>
      <c r="AJ29" s="457">
        <f t="shared" si="20"/>
        <v>0</v>
      </c>
      <c r="AK29" s="457">
        <f t="shared" si="20"/>
        <v>0</v>
      </c>
      <c r="AL29" s="457" t="e">
        <f t="shared" si="20"/>
        <v>#VALUE!</v>
      </c>
      <c r="AM29" s="457">
        <f t="shared" si="20"/>
        <v>0</v>
      </c>
      <c r="AN29" s="457">
        <f t="shared" si="20"/>
        <v>0</v>
      </c>
      <c r="AO29" s="457" t="e">
        <f t="shared" si="20"/>
        <v>#VALUE!</v>
      </c>
      <c r="AP29" s="457">
        <f t="shared" si="20"/>
        <v>0</v>
      </c>
      <c r="AQ29" s="457">
        <f t="shared" si="20"/>
        <v>0</v>
      </c>
      <c r="AR29" s="457" t="e">
        <f t="shared" si="20"/>
        <v>#VALUE!</v>
      </c>
      <c r="AS29" s="457">
        <f t="shared" si="20"/>
        <v>0</v>
      </c>
      <c r="AT29" s="457">
        <f t="shared" si="20"/>
        <v>0</v>
      </c>
      <c r="AU29" s="457" t="e">
        <f t="shared" si="20"/>
        <v>#VALUE!</v>
      </c>
      <c r="AV29" s="335">
        <f t="shared" si="7"/>
        <v>0</v>
      </c>
      <c r="AW29" s="335">
        <f t="shared" si="7"/>
        <v>0</v>
      </c>
      <c r="AX29" s="335">
        <f t="shared" si="8"/>
        <v>0</v>
      </c>
      <c r="AY29" s="336"/>
      <c r="AZ29" s="335"/>
      <c r="BA29" s="337"/>
      <c r="BB29" s="335"/>
    </row>
    <row r="30" spans="1:54" s="222" customFormat="1" ht="57" customHeight="1" outlineLevel="1">
      <c r="A30" s="354"/>
      <c r="B30" s="320" t="s">
        <v>373</v>
      </c>
      <c r="C30" s="321">
        <v>880</v>
      </c>
      <c r="D30" s="450" t="s">
        <v>44</v>
      </c>
      <c r="E30" s="321"/>
      <c r="F30" s="451" t="s">
        <v>99</v>
      </c>
      <c r="G30" s="324"/>
      <c r="H30" s="324"/>
      <c r="I30" s="324"/>
      <c r="J30" s="451" t="s">
        <v>717</v>
      </c>
      <c r="K30" s="460">
        <v>0.29</v>
      </c>
      <c r="L30" s="328">
        <v>0</v>
      </c>
      <c r="M30" s="472"/>
      <c r="N30" s="472"/>
      <c r="O30" s="330"/>
      <c r="P30" s="330"/>
      <c r="Q30" s="467"/>
      <c r="R30" s="330"/>
      <c r="S30" s="421" t="s">
        <v>718</v>
      </c>
      <c r="T30" s="422"/>
      <c r="U30" s="330"/>
      <c r="V30" s="330"/>
      <c r="W30" s="455"/>
      <c r="X30" s="334"/>
      <c r="Y30" s="334"/>
      <c r="Z30" s="455"/>
      <c r="AA30" s="334"/>
      <c r="AB30" s="334"/>
      <c r="AC30" s="455"/>
      <c r="AD30" s="334"/>
      <c r="AE30" s="334"/>
      <c r="AF30" s="455"/>
      <c r="AG30" s="334"/>
      <c r="AH30" s="334"/>
      <c r="AI30" s="455"/>
      <c r="AJ30" s="334"/>
      <c r="AK30" s="334"/>
      <c r="AL30" s="455"/>
      <c r="AM30" s="334"/>
      <c r="AN30" s="334"/>
      <c r="AO30" s="455"/>
      <c r="AP30" s="334"/>
      <c r="AQ30" s="334"/>
      <c r="AR30" s="455"/>
      <c r="AS30" s="334"/>
      <c r="AT30" s="334"/>
      <c r="AU30" s="455"/>
      <c r="AV30" s="335">
        <f t="shared" si="7"/>
        <v>0</v>
      </c>
      <c r="AW30" s="335">
        <f t="shared" si="7"/>
        <v>0</v>
      </c>
      <c r="AX30" s="335">
        <f t="shared" si="8"/>
        <v>0</v>
      </c>
      <c r="AY30" s="336"/>
      <c r="AZ30" s="335"/>
      <c r="BA30" s="337"/>
      <c r="BB30" s="335"/>
    </row>
    <row r="31" spans="1:54" s="222" customFormat="1" ht="57" customHeight="1" outlineLevel="2">
      <c r="A31" s="320"/>
      <c r="B31" s="320" t="s">
        <v>373</v>
      </c>
      <c r="C31" s="321">
        <v>880</v>
      </c>
      <c r="D31" s="450" t="s">
        <v>44</v>
      </c>
      <c r="E31" s="321"/>
      <c r="F31" s="451" t="s">
        <v>101</v>
      </c>
      <c r="G31" s="324"/>
      <c r="H31" s="324"/>
      <c r="I31" s="324"/>
      <c r="J31" s="451" t="s">
        <v>165</v>
      </c>
      <c r="K31" s="460">
        <v>0.5</v>
      </c>
      <c r="L31" s="328">
        <v>0</v>
      </c>
      <c r="M31" s="467"/>
      <c r="N31" s="467"/>
      <c r="O31" s="330"/>
      <c r="P31" s="330"/>
      <c r="Q31" s="467"/>
      <c r="R31" s="330"/>
      <c r="S31" s="421" t="s">
        <v>719</v>
      </c>
      <c r="T31" s="421"/>
      <c r="U31" s="330"/>
      <c r="V31" s="330"/>
      <c r="W31" s="455">
        <f t="shared" si="11"/>
      </c>
      <c r="X31" s="334"/>
      <c r="Y31" s="334"/>
      <c r="Z31" s="455">
        <f t="shared" si="12"/>
      </c>
      <c r="AA31" s="334"/>
      <c r="AB31" s="334"/>
      <c r="AC31" s="455">
        <f t="shared" si="0"/>
      </c>
      <c r="AD31" s="334"/>
      <c r="AE31" s="334"/>
      <c r="AF31" s="455">
        <f t="shared" si="1"/>
      </c>
      <c r="AG31" s="334"/>
      <c r="AH31" s="334"/>
      <c r="AI31" s="455">
        <f t="shared" si="2"/>
      </c>
      <c r="AJ31" s="334"/>
      <c r="AK31" s="334"/>
      <c r="AL31" s="455">
        <f t="shared" si="3"/>
      </c>
      <c r="AM31" s="334"/>
      <c r="AN31" s="334"/>
      <c r="AO31" s="455">
        <f t="shared" si="4"/>
      </c>
      <c r="AP31" s="334"/>
      <c r="AQ31" s="334"/>
      <c r="AR31" s="455">
        <f t="shared" si="5"/>
      </c>
      <c r="AS31" s="334"/>
      <c r="AT31" s="334"/>
      <c r="AU31" s="455">
        <f t="shared" si="6"/>
      </c>
      <c r="AV31" s="335">
        <f t="shared" si="7"/>
        <v>0</v>
      </c>
      <c r="AW31" s="335">
        <f t="shared" si="7"/>
        <v>0</v>
      </c>
      <c r="AX31" s="335">
        <f t="shared" si="8"/>
        <v>0</v>
      </c>
      <c r="AY31" s="336"/>
      <c r="AZ31" s="335"/>
      <c r="BA31" s="337"/>
      <c r="BB31" s="335"/>
    </row>
    <row r="32" spans="1:54" s="222" customFormat="1" ht="57" customHeight="1" outlineLevel="1">
      <c r="A32" s="354"/>
      <c r="B32" s="320" t="s">
        <v>373</v>
      </c>
      <c r="C32" s="321">
        <v>880</v>
      </c>
      <c r="D32" s="450" t="s">
        <v>44</v>
      </c>
      <c r="E32" s="321"/>
      <c r="F32" s="451" t="s">
        <v>103</v>
      </c>
      <c r="G32" s="324"/>
      <c r="H32" s="324"/>
      <c r="I32" s="324"/>
      <c r="J32" s="451" t="s">
        <v>720</v>
      </c>
      <c r="K32" s="460">
        <v>0.45</v>
      </c>
      <c r="L32" s="328">
        <f>K32*10%</f>
        <v>0.045000000000000005</v>
      </c>
      <c r="M32" s="467"/>
      <c r="N32" s="467"/>
      <c r="O32" s="330"/>
      <c r="P32" s="330"/>
      <c r="Q32" s="467"/>
      <c r="R32" s="330"/>
      <c r="S32" s="421" t="s">
        <v>375</v>
      </c>
      <c r="T32" s="422"/>
      <c r="U32" s="330"/>
      <c r="V32" s="330"/>
      <c r="W32" s="455"/>
      <c r="X32" s="334"/>
      <c r="Y32" s="334"/>
      <c r="Z32" s="455"/>
      <c r="AA32" s="334"/>
      <c r="AB32" s="334"/>
      <c r="AC32" s="455"/>
      <c r="AD32" s="334"/>
      <c r="AE32" s="334"/>
      <c r="AF32" s="455"/>
      <c r="AG32" s="334"/>
      <c r="AH32" s="334"/>
      <c r="AI32" s="455"/>
      <c r="AJ32" s="334"/>
      <c r="AK32" s="334"/>
      <c r="AL32" s="455"/>
      <c r="AM32" s="334"/>
      <c r="AN32" s="334"/>
      <c r="AO32" s="455"/>
      <c r="AP32" s="334"/>
      <c r="AQ32" s="334"/>
      <c r="AR32" s="455"/>
      <c r="AS32" s="334"/>
      <c r="AT32" s="334"/>
      <c r="AU32" s="455"/>
      <c r="AV32" s="335">
        <f t="shared" si="7"/>
        <v>0</v>
      </c>
      <c r="AW32" s="335">
        <f t="shared" si="7"/>
        <v>0</v>
      </c>
      <c r="AX32" s="335">
        <f t="shared" si="8"/>
        <v>0</v>
      </c>
      <c r="AY32" s="336"/>
      <c r="AZ32" s="335"/>
      <c r="BA32" s="337"/>
      <c r="BB32" s="335"/>
    </row>
    <row r="33" spans="1:54" s="350" customFormat="1" ht="15" outlineLevel="2">
      <c r="A33" s="343"/>
      <c r="B33" s="343"/>
      <c r="C33" s="344"/>
      <c r="D33" s="468"/>
      <c r="E33" s="344"/>
      <c r="F33" s="345"/>
      <c r="G33" s="345"/>
      <c r="H33" s="345"/>
      <c r="I33" s="345"/>
      <c r="J33" s="344"/>
      <c r="K33" s="469"/>
      <c r="L33" s="470"/>
      <c r="M33" s="346">
        <f aca="true" t="shared" si="21" ref="M33:R33">+M30+M31+M32</f>
        <v>0</v>
      </c>
      <c r="N33" s="346">
        <f>+N30+N31+N32</f>
        <v>0</v>
      </c>
      <c r="O33" s="457">
        <f t="shared" si="21"/>
        <v>0</v>
      </c>
      <c r="P33" s="457">
        <f t="shared" si="21"/>
        <v>0</v>
      </c>
      <c r="Q33" s="346">
        <f t="shared" si="21"/>
        <v>0</v>
      </c>
      <c r="R33" s="457">
        <f t="shared" si="21"/>
        <v>0</v>
      </c>
      <c r="S33" s="459"/>
      <c r="T33" s="459"/>
      <c r="U33" s="457">
        <f>+U30+U31+U32</f>
        <v>0</v>
      </c>
      <c r="V33" s="457">
        <f aca="true" t="shared" si="22" ref="V33:AU33">+V30+V31+V32</f>
        <v>0</v>
      </c>
      <c r="W33" s="457" t="e">
        <f t="shared" si="22"/>
        <v>#VALUE!</v>
      </c>
      <c r="X33" s="457">
        <f t="shared" si="22"/>
        <v>0</v>
      </c>
      <c r="Y33" s="457">
        <f t="shared" si="22"/>
        <v>0</v>
      </c>
      <c r="Z33" s="457" t="e">
        <f t="shared" si="22"/>
        <v>#VALUE!</v>
      </c>
      <c r="AA33" s="457">
        <f t="shared" si="22"/>
        <v>0</v>
      </c>
      <c r="AB33" s="457">
        <f t="shared" si="22"/>
        <v>0</v>
      </c>
      <c r="AC33" s="457" t="e">
        <f t="shared" si="22"/>
        <v>#VALUE!</v>
      </c>
      <c r="AD33" s="457">
        <f t="shared" si="22"/>
        <v>0</v>
      </c>
      <c r="AE33" s="457">
        <f t="shared" si="22"/>
        <v>0</v>
      </c>
      <c r="AF33" s="457" t="e">
        <f t="shared" si="22"/>
        <v>#VALUE!</v>
      </c>
      <c r="AG33" s="457">
        <f t="shared" si="22"/>
        <v>0</v>
      </c>
      <c r="AH33" s="457">
        <f t="shared" si="22"/>
        <v>0</v>
      </c>
      <c r="AI33" s="457" t="e">
        <f t="shared" si="22"/>
        <v>#VALUE!</v>
      </c>
      <c r="AJ33" s="457">
        <f t="shared" si="22"/>
        <v>0</v>
      </c>
      <c r="AK33" s="457">
        <f t="shared" si="22"/>
        <v>0</v>
      </c>
      <c r="AL33" s="457" t="e">
        <f t="shared" si="22"/>
        <v>#VALUE!</v>
      </c>
      <c r="AM33" s="457">
        <f t="shared" si="22"/>
        <v>0</v>
      </c>
      <c r="AN33" s="457">
        <f t="shared" si="22"/>
        <v>0</v>
      </c>
      <c r="AO33" s="457" t="e">
        <f t="shared" si="22"/>
        <v>#VALUE!</v>
      </c>
      <c r="AP33" s="457">
        <f t="shared" si="22"/>
        <v>0</v>
      </c>
      <c r="AQ33" s="457">
        <f t="shared" si="22"/>
        <v>0</v>
      </c>
      <c r="AR33" s="457" t="e">
        <f t="shared" si="22"/>
        <v>#VALUE!</v>
      </c>
      <c r="AS33" s="457">
        <f t="shared" si="22"/>
        <v>0</v>
      </c>
      <c r="AT33" s="457">
        <f t="shared" si="22"/>
        <v>0</v>
      </c>
      <c r="AU33" s="457" t="e">
        <f t="shared" si="22"/>
        <v>#VALUE!</v>
      </c>
      <c r="AV33" s="335">
        <f t="shared" si="7"/>
        <v>0</v>
      </c>
      <c r="AW33" s="335">
        <f t="shared" si="7"/>
        <v>0</v>
      </c>
      <c r="AX33" s="335">
        <f t="shared" si="8"/>
        <v>0</v>
      </c>
      <c r="AY33" s="336"/>
      <c r="AZ33" s="335"/>
      <c r="BA33" s="337"/>
      <c r="BB33" s="335"/>
    </row>
    <row r="34" spans="1:54" s="222" customFormat="1" ht="57" customHeight="1" outlineLevel="1">
      <c r="A34" s="354"/>
      <c r="B34" s="320" t="s">
        <v>378</v>
      </c>
      <c r="C34" s="321">
        <v>880</v>
      </c>
      <c r="D34" s="450" t="s">
        <v>45</v>
      </c>
      <c r="E34" s="321"/>
      <c r="F34" s="451" t="s">
        <v>721</v>
      </c>
      <c r="G34" s="324"/>
      <c r="H34" s="324"/>
      <c r="I34" s="324"/>
      <c r="J34" s="451" t="s">
        <v>722</v>
      </c>
      <c r="K34" s="460">
        <v>0</v>
      </c>
      <c r="L34" s="328">
        <v>0</v>
      </c>
      <c r="M34" s="467"/>
      <c r="N34" s="467"/>
      <c r="O34" s="330"/>
      <c r="P34" s="330"/>
      <c r="Q34" s="467"/>
      <c r="R34" s="330"/>
      <c r="S34" s="421" t="s">
        <v>723</v>
      </c>
      <c r="T34" s="421"/>
      <c r="U34" s="330"/>
      <c r="V34" s="330"/>
      <c r="W34" s="455"/>
      <c r="X34" s="334"/>
      <c r="Y34" s="334"/>
      <c r="Z34" s="455"/>
      <c r="AA34" s="334"/>
      <c r="AB34" s="334"/>
      <c r="AC34" s="455"/>
      <c r="AD34" s="334"/>
      <c r="AE34" s="334"/>
      <c r="AF34" s="455"/>
      <c r="AG34" s="334"/>
      <c r="AH34" s="334"/>
      <c r="AI34" s="455"/>
      <c r="AJ34" s="334"/>
      <c r="AK34" s="334"/>
      <c r="AL34" s="455"/>
      <c r="AM34" s="473"/>
      <c r="AN34" s="334"/>
      <c r="AO34" s="455"/>
      <c r="AP34" s="334"/>
      <c r="AQ34" s="334"/>
      <c r="AR34" s="455"/>
      <c r="AS34" s="334"/>
      <c r="AT34" s="334"/>
      <c r="AU34" s="455"/>
      <c r="AV34" s="335">
        <f t="shared" si="7"/>
        <v>0</v>
      </c>
      <c r="AW34" s="335">
        <f t="shared" si="7"/>
        <v>0</v>
      </c>
      <c r="AX34" s="335">
        <f t="shared" si="8"/>
        <v>0</v>
      </c>
      <c r="AY34" s="336"/>
      <c r="AZ34" s="335"/>
      <c r="BA34" s="337"/>
      <c r="BB34" s="335"/>
    </row>
    <row r="35" spans="1:54" s="222" customFormat="1" ht="57" customHeight="1" outlineLevel="2">
      <c r="A35" s="320"/>
      <c r="B35" s="320" t="s">
        <v>378</v>
      </c>
      <c r="C35" s="321">
        <v>880</v>
      </c>
      <c r="D35" s="450" t="s">
        <v>45</v>
      </c>
      <c r="E35" s="321"/>
      <c r="F35" s="451" t="s">
        <v>107</v>
      </c>
      <c r="G35" s="324"/>
      <c r="H35" s="324"/>
      <c r="I35" s="324"/>
      <c r="J35" s="451" t="s">
        <v>168</v>
      </c>
      <c r="K35" s="460">
        <v>0.5</v>
      </c>
      <c r="L35" s="328">
        <v>0</v>
      </c>
      <c r="M35" s="467"/>
      <c r="N35" s="467"/>
      <c r="O35" s="330"/>
      <c r="P35" s="330"/>
      <c r="Q35" s="467"/>
      <c r="R35" s="330"/>
      <c r="S35" s="421" t="s">
        <v>724</v>
      </c>
      <c r="T35" s="422"/>
      <c r="U35" s="330"/>
      <c r="V35" s="330"/>
      <c r="W35" s="455">
        <f t="shared" si="11"/>
      </c>
      <c r="X35" s="334"/>
      <c r="Y35" s="334"/>
      <c r="Z35" s="455">
        <f t="shared" si="12"/>
      </c>
      <c r="AA35" s="334"/>
      <c r="AB35" s="334"/>
      <c r="AC35" s="455">
        <f t="shared" si="0"/>
      </c>
      <c r="AD35" s="334"/>
      <c r="AE35" s="334"/>
      <c r="AF35" s="455">
        <f t="shared" si="1"/>
      </c>
      <c r="AG35" s="334"/>
      <c r="AH35" s="334"/>
      <c r="AI35" s="455">
        <f t="shared" si="2"/>
      </c>
      <c r="AJ35" s="334"/>
      <c r="AK35" s="334"/>
      <c r="AL35" s="455">
        <f t="shared" si="3"/>
      </c>
      <c r="AM35" s="474"/>
      <c r="AN35" s="334"/>
      <c r="AO35" s="455">
        <f t="shared" si="4"/>
      </c>
      <c r="AP35" s="334"/>
      <c r="AQ35" s="334"/>
      <c r="AR35" s="455">
        <f t="shared" si="5"/>
      </c>
      <c r="AS35" s="334"/>
      <c r="AT35" s="334"/>
      <c r="AU35" s="455">
        <f t="shared" si="6"/>
      </c>
      <c r="AV35" s="335">
        <f t="shared" si="7"/>
        <v>0</v>
      </c>
      <c r="AW35" s="335">
        <f t="shared" si="7"/>
        <v>0</v>
      </c>
      <c r="AX35" s="335">
        <f t="shared" si="8"/>
        <v>0</v>
      </c>
      <c r="AY35" s="336"/>
      <c r="AZ35" s="335"/>
      <c r="BA35" s="337"/>
      <c r="BB35" s="335"/>
    </row>
    <row r="36" spans="1:54" s="222" customFormat="1" ht="57" customHeight="1" outlineLevel="2">
      <c r="A36" s="320"/>
      <c r="B36" s="320" t="s">
        <v>378</v>
      </c>
      <c r="C36" s="321">
        <v>880</v>
      </c>
      <c r="D36" s="450" t="s">
        <v>45</v>
      </c>
      <c r="E36" s="321"/>
      <c r="F36" s="451" t="s">
        <v>109</v>
      </c>
      <c r="G36" s="324"/>
      <c r="H36" s="324"/>
      <c r="I36" s="324"/>
      <c r="J36" s="451" t="s">
        <v>169</v>
      </c>
      <c r="K36" s="460">
        <v>0.585</v>
      </c>
      <c r="L36" s="328">
        <v>0</v>
      </c>
      <c r="M36" s="453">
        <v>54716335075</v>
      </c>
      <c r="N36" s="453"/>
      <c r="O36" s="330"/>
      <c r="P36" s="330"/>
      <c r="Q36" s="467"/>
      <c r="R36" s="330"/>
      <c r="S36" s="421" t="s">
        <v>380</v>
      </c>
      <c r="T36" s="422"/>
      <c r="U36" s="330"/>
      <c r="V36" s="330"/>
      <c r="W36" s="455">
        <f t="shared" si="11"/>
      </c>
      <c r="X36" s="334"/>
      <c r="Y36" s="334"/>
      <c r="Z36" s="455">
        <f t="shared" si="12"/>
      </c>
      <c r="AA36" s="334"/>
      <c r="AB36" s="334"/>
      <c r="AC36" s="455">
        <f t="shared" si="0"/>
      </c>
      <c r="AD36" s="334"/>
      <c r="AE36" s="334"/>
      <c r="AF36" s="455">
        <f t="shared" si="1"/>
      </c>
      <c r="AG36" s="334"/>
      <c r="AH36" s="334"/>
      <c r="AI36" s="455">
        <f t="shared" si="2"/>
      </c>
      <c r="AJ36" s="334"/>
      <c r="AK36" s="473"/>
      <c r="AL36" s="455">
        <f t="shared" si="3"/>
      </c>
      <c r="AM36" s="475"/>
      <c r="AN36" s="476"/>
      <c r="AO36" s="455">
        <f t="shared" si="4"/>
      </c>
      <c r="AP36" s="334"/>
      <c r="AQ36" s="334"/>
      <c r="AR36" s="455">
        <f t="shared" si="5"/>
      </c>
      <c r="AS36" s="334"/>
      <c r="AT36" s="334"/>
      <c r="AU36" s="455">
        <f t="shared" si="6"/>
      </c>
      <c r="AV36" s="335">
        <f t="shared" si="7"/>
        <v>0</v>
      </c>
      <c r="AW36" s="335">
        <f t="shared" si="7"/>
        <v>0</v>
      </c>
      <c r="AX36" s="335">
        <f t="shared" si="8"/>
        <v>0</v>
      </c>
      <c r="AY36" s="336"/>
      <c r="AZ36" s="335"/>
      <c r="BA36" s="337"/>
      <c r="BB36" s="335"/>
    </row>
    <row r="37" spans="1:54" s="350" customFormat="1" ht="28.5" customHeight="1" outlineLevel="2">
      <c r="A37" s="343"/>
      <c r="B37" s="343"/>
      <c r="C37" s="344"/>
      <c r="D37" s="344"/>
      <c r="E37" s="344"/>
      <c r="F37" s="345"/>
      <c r="G37" s="345"/>
      <c r="H37" s="345"/>
      <c r="I37" s="345"/>
      <c r="J37" s="344"/>
      <c r="K37" s="477"/>
      <c r="L37" s="470"/>
      <c r="M37" s="346">
        <f aca="true" t="shared" si="23" ref="M37:R37">+M34+M35+M36</f>
        <v>54716335075</v>
      </c>
      <c r="N37" s="346">
        <f>+N34+N35+N36</f>
        <v>0</v>
      </c>
      <c r="O37" s="457">
        <f t="shared" si="23"/>
        <v>0</v>
      </c>
      <c r="P37" s="457">
        <f t="shared" si="23"/>
        <v>0</v>
      </c>
      <c r="Q37" s="346">
        <f t="shared" si="23"/>
        <v>0</v>
      </c>
      <c r="R37" s="457">
        <f t="shared" si="23"/>
        <v>0</v>
      </c>
      <c r="S37" s="459"/>
      <c r="T37" s="459"/>
      <c r="U37" s="457">
        <f>+U34+U35+U36</f>
        <v>0</v>
      </c>
      <c r="V37" s="457">
        <f aca="true" t="shared" si="24" ref="V37:AU37">+V34+V35+V36</f>
        <v>0</v>
      </c>
      <c r="W37" s="457" t="e">
        <f t="shared" si="24"/>
        <v>#VALUE!</v>
      </c>
      <c r="X37" s="457">
        <f t="shared" si="24"/>
        <v>0</v>
      </c>
      <c r="Y37" s="457">
        <f t="shared" si="24"/>
        <v>0</v>
      </c>
      <c r="Z37" s="457" t="e">
        <f t="shared" si="24"/>
        <v>#VALUE!</v>
      </c>
      <c r="AA37" s="457">
        <f t="shared" si="24"/>
        <v>0</v>
      </c>
      <c r="AB37" s="457">
        <f t="shared" si="24"/>
        <v>0</v>
      </c>
      <c r="AC37" s="457" t="e">
        <f t="shared" si="24"/>
        <v>#VALUE!</v>
      </c>
      <c r="AD37" s="457">
        <f t="shared" si="24"/>
        <v>0</v>
      </c>
      <c r="AE37" s="457">
        <f t="shared" si="24"/>
        <v>0</v>
      </c>
      <c r="AF37" s="457" t="e">
        <f t="shared" si="24"/>
        <v>#VALUE!</v>
      </c>
      <c r="AG37" s="457">
        <f t="shared" si="24"/>
        <v>0</v>
      </c>
      <c r="AH37" s="457">
        <f t="shared" si="24"/>
        <v>0</v>
      </c>
      <c r="AI37" s="457" t="e">
        <f t="shared" si="24"/>
        <v>#VALUE!</v>
      </c>
      <c r="AJ37" s="457">
        <f t="shared" si="24"/>
        <v>0</v>
      </c>
      <c r="AK37" s="457">
        <f t="shared" si="24"/>
        <v>0</v>
      </c>
      <c r="AL37" s="457" t="e">
        <f t="shared" si="24"/>
        <v>#VALUE!</v>
      </c>
      <c r="AM37" s="457">
        <f t="shared" si="24"/>
        <v>0</v>
      </c>
      <c r="AN37" s="457">
        <f t="shared" si="24"/>
        <v>0</v>
      </c>
      <c r="AO37" s="457" t="e">
        <f t="shared" si="24"/>
        <v>#VALUE!</v>
      </c>
      <c r="AP37" s="457">
        <f t="shared" si="24"/>
        <v>0</v>
      </c>
      <c r="AQ37" s="457">
        <f t="shared" si="24"/>
        <v>0</v>
      </c>
      <c r="AR37" s="457" t="e">
        <f t="shared" si="24"/>
        <v>#VALUE!</v>
      </c>
      <c r="AS37" s="457">
        <f t="shared" si="24"/>
        <v>0</v>
      </c>
      <c r="AT37" s="457">
        <f t="shared" si="24"/>
        <v>0</v>
      </c>
      <c r="AU37" s="457" t="e">
        <f t="shared" si="24"/>
        <v>#VALUE!</v>
      </c>
      <c r="AV37" s="335">
        <f t="shared" si="7"/>
        <v>0</v>
      </c>
      <c r="AW37" s="335">
        <f t="shared" si="7"/>
        <v>0</v>
      </c>
      <c r="AX37" s="335">
        <f t="shared" si="8"/>
        <v>0</v>
      </c>
      <c r="AY37" s="336"/>
      <c r="AZ37" s="335"/>
      <c r="BA37" s="337"/>
      <c r="BB37" s="335"/>
    </row>
    <row r="38" spans="1:54" s="222" customFormat="1" ht="46.5" customHeight="1" outlineLevel="2">
      <c r="A38" s="320"/>
      <c r="B38" s="320" t="s">
        <v>384</v>
      </c>
      <c r="C38" s="321">
        <v>880</v>
      </c>
      <c r="D38" s="478" t="s">
        <v>32</v>
      </c>
      <c r="E38" s="321"/>
      <c r="F38" s="451" t="s">
        <v>111</v>
      </c>
      <c r="G38" s="324"/>
      <c r="H38" s="324"/>
      <c r="I38" s="324"/>
      <c r="J38" s="451" t="s">
        <v>725</v>
      </c>
      <c r="K38" s="479">
        <v>4</v>
      </c>
      <c r="L38" s="479">
        <v>1</v>
      </c>
      <c r="M38" s="453">
        <v>26229999994</v>
      </c>
      <c r="N38" s="453">
        <v>20289764060</v>
      </c>
      <c r="O38" s="330">
        <f>1311357669+251006488</f>
        <v>1562364157</v>
      </c>
      <c r="P38" s="330"/>
      <c r="Q38" s="480">
        <v>715000</v>
      </c>
      <c r="R38" s="330"/>
      <c r="S38" s="421" t="s">
        <v>726</v>
      </c>
      <c r="T38" s="422" t="s">
        <v>727</v>
      </c>
      <c r="U38" s="330">
        <v>1916583375</v>
      </c>
      <c r="V38" s="330">
        <v>148856111</v>
      </c>
      <c r="W38" s="455">
        <f t="shared" si="11"/>
        <v>0.07766743306953709</v>
      </c>
      <c r="X38" s="334"/>
      <c r="Y38" s="334"/>
      <c r="Z38" s="455">
        <f t="shared" si="12"/>
      </c>
      <c r="AA38" s="334"/>
      <c r="AB38" s="334"/>
      <c r="AC38" s="455">
        <f t="shared" si="0"/>
      </c>
      <c r="AD38" s="334"/>
      <c r="AE38" s="334"/>
      <c r="AF38" s="455">
        <f t="shared" si="1"/>
      </c>
      <c r="AG38" s="334"/>
      <c r="AH38" s="334"/>
      <c r="AI38" s="455">
        <f t="shared" si="2"/>
      </c>
      <c r="AJ38" s="334"/>
      <c r="AK38" s="473"/>
      <c r="AL38" s="455">
        <f t="shared" si="3"/>
      </c>
      <c r="AM38" s="481">
        <v>18373180685</v>
      </c>
      <c r="AN38" s="334">
        <f>251006488+1162501558</f>
        <v>1413508046</v>
      </c>
      <c r="AO38" s="455">
        <f t="shared" si="4"/>
        <v>0.07693322513036616</v>
      </c>
      <c r="AP38" s="334"/>
      <c r="AQ38" s="334"/>
      <c r="AR38" s="455">
        <f t="shared" si="5"/>
      </c>
      <c r="AS38" s="334"/>
      <c r="AT38" s="334"/>
      <c r="AU38" s="455">
        <f t="shared" si="6"/>
      </c>
      <c r="AV38" s="335">
        <f t="shared" si="7"/>
        <v>18727399903</v>
      </c>
      <c r="AW38" s="335">
        <f t="shared" si="7"/>
        <v>1562364157</v>
      </c>
      <c r="AX38" s="335">
        <f t="shared" si="8"/>
        <v>715000</v>
      </c>
      <c r="AY38" s="336"/>
      <c r="AZ38" s="335"/>
      <c r="BA38" s="337"/>
      <c r="BB38" s="335"/>
    </row>
    <row r="39" spans="1:54" s="222" customFormat="1" ht="45.75" customHeight="1" outlineLevel="1">
      <c r="A39" s="354"/>
      <c r="B39" s="320" t="s">
        <v>384</v>
      </c>
      <c r="C39" s="321">
        <v>880</v>
      </c>
      <c r="D39" s="478" t="s">
        <v>32</v>
      </c>
      <c r="E39" s="321"/>
      <c r="F39" s="451" t="s">
        <v>113</v>
      </c>
      <c r="G39" s="324"/>
      <c r="H39" s="324"/>
      <c r="I39" s="324"/>
      <c r="J39" s="451" t="s">
        <v>728</v>
      </c>
      <c r="K39" s="479">
        <v>4</v>
      </c>
      <c r="L39" s="479">
        <v>1</v>
      </c>
      <c r="M39" s="482">
        <v>45100000000</v>
      </c>
      <c r="N39" s="482">
        <v>12895144653</v>
      </c>
      <c r="O39" s="330">
        <v>173528000</v>
      </c>
      <c r="P39" s="330">
        <v>173528000</v>
      </c>
      <c r="Q39" s="483"/>
      <c r="R39" s="330"/>
      <c r="S39" s="421" t="s">
        <v>729</v>
      </c>
      <c r="T39" s="430" t="s">
        <v>730</v>
      </c>
      <c r="U39" s="330">
        <v>2169666053</v>
      </c>
      <c r="V39" s="330">
        <v>173528000</v>
      </c>
      <c r="W39" s="455"/>
      <c r="X39" s="334"/>
      <c r="Y39" s="334"/>
      <c r="Z39" s="455"/>
      <c r="AA39" s="334"/>
      <c r="AB39" s="334"/>
      <c r="AC39" s="455"/>
      <c r="AD39" s="334"/>
      <c r="AE39" s="334"/>
      <c r="AF39" s="455"/>
      <c r="AG39" s="334"/>
      <c r="AH39" s="334"/>
      <c r="AI39" s="455"/>
      <c r="AJ39" s="330"/>
      <c r="AK39" s="473"/>
      <c r="AL39" s="455"/>
      <c r="AM39" s="481">
        <v>10725478600</v>
      </c>
      <c r="AN39" s="334"/>
      <c r="AO39" s="455"/>
      <c r="AP39" s="334"/>
      <c r="AQ39" s="334"/>
      <c r="AR39" s="455"/>
      <c r="AS39" s="334"/>
      <c r="AT39" s="334"/>
      <c r="AU39" s="455"/>
      <c r="AV39" s="335">
        <f t="shared" si="7"/>
        <v>12721616653</v>
      </c>
      <c r="AW39" s="335">
        <f t="shared" si="7"/>
        <v>0</v>
      </c>
      <c r="AX39" s="335">
        <f t="shared" si="8"/>
        <v>0</v>
      </c>
      <c r="AY39" s="336"/>
      <c r="AZ39" s="335"/>
      <c r="BA39" s="337"/>
      <c r="BB39" s="335"/>
    </row>
    <row r="40" spans="1:54" s="222" customFormat="1" ht="30" customHeight="1" outlineLevel="2">
      <c r="A40" s="320"/>
      <c r="B40" s="320" t="s">
        <v>384</v>
      </c>
      <c r="C40" s="321">
        <v>880</v>
      </c>
      <c r="D40" s="478" t="s">
        <v>32</v>
      </c>
      <c r="E40" s="321"/>
      <c r="F40" s="451" t="s">
        <v>115</v>
      </c>
      <c r="G40" s="324"/>
      <c r="H40" s="324"/>
      <c r="I40" s="324"/>
      <c r="J40" s="451" t="s">
        <v>731</v>
      </c>
      <c r="K40" s="479">
        <v>18</v>
      </c>
      <c r="L40" s="479">
        <v>9</v>
      </c>
      <c r="M40" s="453">
        <f>66700000000+11000000000</f>
        <v>77700000000</v>
      </c>
      <c r="N40" s="453">
        <v>170847450019</v>
      </c>
      <c r="O40" s="330">
        <f>149997208+20260121127</f>
        <v>20410118335</v>
      </c>
      <c r="P40" s="330"/>
      <c r="Q40" s="480">
        <v>1456292481</v>
      </c>
      <c r="R40" s="330">
        <f>28157521+224792350</f>
        <v>252949871</v>
      </c>
      <c r="S40" s="421" t="s">
        <v>732</v>
      </c>
      <c r="T40" s="421" t="s">
        <v>733</v>
      </c>
      <c r="U40" s="330">
        <f>5043446080+5500000000</f>
        <v>10543446080</v>
      </c>
      <c r="V40" s="330"/>
      <c r="W40" s="455">
        <f t="shared" si="11"/>
        <v>0</v>
      </c>
      <c r="X40" s="334"/>
      <c r="Y40" s="334"/>
      <c r="Z40" s="455">
        <f t="shared" si="12"/>
      </c>
      <c r="AA40" s="334"/>
      <c r="AB40" s="334"/>
      <c r="AC40" s="455">
        <f t="shared" si="0"/>
      </c>
      <c r="AD40" s="334"/>
      <c r="AE40" s="334"/>
      <c r="AF40" s="455">
        <f t="shared" si="1"/>
      </c>
      <c r="AG40" s="334"/>
      <c r="AH40" s="334"/>
      <c r="AI40" s="455">
        <f t="shared" si="2"/>
      </c>
      <c r="AJ40" s="330"/>
      <c r="AK40" s="473"/>
      <c r="AL40" s="455">
        <f t="shared" si="3"/>
      </c>
      <c r="AM40" s="481">
        <f>165804003939-5500000000</f>
        <v>160304003939</v>
      </c>
      <c r="AN40" s="330">
        <f>149997208+20260121127</f>
        <v>20410118335</v>
      </c>
      <c r="AO40" s="455">
        <f t="shared" si="4"/>
        <v>0.12732132593997217</v>
      </c>
      <c r="AP40" s="334"/>
      <c r="AQ40" s="334"/>
      <c r="AR40" s="455">
        <f t="shared" si="5"/>
      </c>
      <c r="AS40" s="334"/>
      <c r="AT40" s="334"/>
      <c r="AU40" s="455">
        <f t="shared" si="6"/>
      </c>
      <c r="AV40" s="335">
        <f t="shared" si="7"/>
        <v>150437331684</v>
      </c>
      <c r="AW40" s="335">
        <f t="shared" si="7"/>
        <v>20410118335</v>
      </c>
      <c r="AX40" s="335">
        <f t="shared" si="8"/>
        <v>1203342610</v>
      </c>
      <c r="AY40" s="336"/>
      <c r="AZ40" s="335"/>
      <c r="BA40" s="337"/>
      <c r="BB40" s="335"/>
    </row>
    <row r="41" spans="1:54" s="222" customFormat="1" ht="30" customHeight="1" outlineLevel="2">
      <c r="A41" s="320"/>
      <c r="B41" s="320" t="s">
        <v>384</v>
      </c>
      <c r="C41" s="321">
        <v>880</v>
      </c>
      <c r="D41" s="478" t="s">
        <v>32</v>
      </c>
      <c r="E41" s="321"/>
      <c r="F41" s="451" t="s">
        <v>117</v>
      </c>
      <c r="G41" s="324"/>
      <c r="H41" s="324"/>
      <c r="I41" s="324"/>
      <c r="J41" s="451" t="s">
        <v>734</v>
      </c>
      <c r="K41" s="479">
        <v>3</v>
      </c>
      <c r="L41" s="479">
        <f>O41*100%/N41</f>
        <v>0.0007217382637674589</v>
      </c>
      <c r="M41" s="453">
        <v>11300000000</v>
      </c>
      <c r="N41" s="453">
        <v>35730404351</v>
      </c>
      <c r="O41" s="330">
        <v>25788000</v>
      </c>
      <c r="P41" s="330"/>
      <c r="Q41" s="480">
        <f>7340426203-53128100</f>
        <v>7287298103</v>
      </c>
      <c r="R41" s="330"/>
      <c r="S41" s="421" t="s">
        <v>735</v>
      </c>
      <c r="T41" s="484"/>
      <c r="U41" s="453">
        <v>15419840000</v>
      </c>
      <c r="V41" s="330">
        <v>25788000</v>
      </c>
      <c r="W41" s="455">
        <f t="shared" si="11"/>
        <v>0.0016723908938095337</v>
      </c>
      <c r="X41" s="334"/>
      <c r="Y41" s="334"/>
      <c r="Z41" s="455">
        <f t="shared" si="12"/>
      </c>
      <c r="AA41" s="334"/>
      <c r="AB41" s="334"/>
      <c r="AC41" s="455">
        <f t="shared" si="0"/>
      </c>
      <c r="AD41" s="334"/>
      <c r="AE41" s="334"/>
      <c r="AF41" s="455">
        <f t="shared" si="1"/>
      </c>
      <c r="AG41" s="334"/>
      <c r="AH41" s="334"/>
      <c r="AI41" s="455">
        <f t="shared" si="2"/>
      </c>
      <c r="AJ41" s="330"/>
      <c r="AK41" s="473"/>
      <c r="AL41" s="455">
        <f t="shared" si="3"/>
      </c>
      <c r="AM41" s="481">
        <v>20310564351</v>
      </c>
      <c r="AN41" s="334"/>
      <c r="AO41" s="455">
        <f t="shared" si="4"/>
        <v>0</v>
      </c>
      <c r="AP41" s="334"/>
      <c r="AQ41" s="334"/>
      <c r="AR41" s="455">
        <f t="shared" si="5"/>
      </c>
      <c r="AS41" s="334"/>
      <c r="AT41" s="334"/>
      <c r="AU41" s="455">
        <f t="shared" si="6"/>
      </c>
      <c r="AV41" s="335">
        <f t="shared" si="7"/>
        <v>35704616351</v>
      </c>
      <c r="AW41" s="335">
        <f t="shared" si="7"/>
        <v>25788000</v>
      </c>
      <c r="AX41" s="335">
        <f t="shared" si="8"/>
        <v>7287298103</v>
      </c>
      <c r="AY41" s="336"/>
      <c r="AZ41" s="335"/>
      <c r="BA41" s="337"/>
      <c r="BB41" s="335"/>
    </row>
    <row r="42" spans="1:54" s="222" customFormat="1" ht="30" customHeight="1" outlineLevel="1">
      <c r="A42" s="354"/>
      <c r="B42" s="320" t="s">
        <v>384</v>
      </c>
      <c r="C42" s="321">
        <v>880</v>
      </c>
      <c r="D42" s="478" t="s">
        <v>32</v>
      </c>
      <c r="E42" s="321"/>
      <c r="F42" s="451" t="s">
        <v>119</v>
      </c>
      <c r="G42" s="324"/>
      <c r="H42" s="324"/>
      <c r="I42" s="324"/>
      <c r="J42" s="451" t="s">
        <v>736</v>
      </c>
      <c r="K42" s="479">
        <v>5</v>
      </c>
      <c r="L42" s="479">
        <f>O42*100%/N42</f>
        <v>0</v>
      </c>
      <c r="M42" s="453">
        <v>5055987931</v>
      </c>
      <c r="N42" s="453">
        <v>5370987931</v>
      </c>
      <c r="O42" s="330"/>
      <c r="P42" s="330"/>
      <c r="Q42" s="485"/>
      <c r="R42" s="330"/>
      <c r="S42" s="421" t="s">
        <v>737</v>
      </c>
      <c r="T42" s="486"/>
      <c r="U42" s="330">
        <f>4870987931+500000000</f>
        <v>5370987931</v>
      </c>
      <c r="V42" s="476">
        <v>0</v>
      </c>
      <c r="W42" s="455"/>
      <c r="X42" s="334"/>
      <c r="Y42" s="334"/>
      <c r="Z42" s="455"/>
      <c r="AA42" s="334"/>
      <c r="AB42" s="334"/>
      <c r="AC42" s="455"/>
      <c r="AD42" s="334"/>
      <c r="AE42" s="334"/>
      <c r="AF42" s="455"/>
      <c r="AG42" s="334"/>
      <c r="AH42" s="334"/>
      <c r="AI42" s="455"/>
      <c r="AJ42" s="330"/>
      <c r="AK42" s="473"/>
      <c r="AL42" s="455"/>
      <c r="AN42" s="334"/>
      <c r="AO42" s="455"/>
      <c r="AP42" s="334"/>
      <c r="AQ42" s="334"/>
      <c r="AR42" s="455"/>
      <c r="AS42" s="487"/>
      <c r="AT42" s="334"/>
      <c r="AU42" s="455"/>
      <c r="AV42" s="335">
        <f t="shared" si="7"/>
        <v>5370987931</v>
      </c>
      <c r="AW42" s="335">
        <f t="shared" si="7"/>
        <v>0</v>
      </c>
      <c r="AX42" s="335">
        <f t="shared" si="8"/>
        <v>0</v>
      </c>
      <c r="AY42" s="336"/>
      <c r="AZ42" s="335"/>
      <c r="BA42" s="337"/>
      <c r="BB42" s="335"/>
    </row>
    <row r="43" spans="1:54" s="222" customFormat="1" ht="30" customHeight="1" outlineLevel="2">
      <c r="A43" s="320"/>
      <c r="B43" s="320" t="s">
        <v>384</v>
      </c>
      <c r="C43" s="321">
        <v>880</v>
      </c>
      <c r="D43" s="478" t="s">
        <v>32</v>
      </c>
      <c r="E43" s="321"/>
      <c r="F43" s="451" t="s">
        <v>121</v>
      </c>
      <c r="G43" s="324"/>
      <c r="H43" s="324"/>
      <c r="I43" s="324"/>
      <c r="J43" s="451" t="s">
        <v>738</v>
      </c>
      <c r="K43" s="488">
        <v>1</v>
      </c>
      <c r="L43" s="488">
        <f>O43*100%/N43</f>
        <v>0</v>
      </c>
      <c r="M43" s="453">
        <v>34100000000</v>
      </c>
      <c r="N43" s="453">
        <v>1844733000</v>
      </c>
      <c r="O43" s="330"/>
      <c r="P43" s="330"/>
      <c r="Q43" s="483"/>
      <c r="R43" s="330"/>
      <c r="S43" s="421" t="s">
        <v>739</v>
      </c>
      <c r="T43" s="422"/>
      <c r="U43" s="330">
        <v>167703000</v>
      </c>
      <c r="V43" s="330"/>
      <c r="W43" s="455">
        <f t="shared" si="11"/>
        <v>0</v>
      </c>
      <c r="X43" s="334"/>
      <c r="Y43" s="334"/>
      <c r="Z43" s="455">
        <f t="shared" si="12"/>
      </c>
      <c r="AA43" s="334"/>
      <c r="AB43" s="334"/>
      <c r="AC43" s="455">
        <f t="shared" si="0"/>
      </c>
      <c r="AD43" s="334"/>
      <c r="AE43" s="334"/>
      <c r="AF43" s="455">
        <f t="shared" si="1"/>
      </c>
      <c r="AG43" s="334"/>
      <c r="AH43" s="334"/>
      <c r="AI43" s="455">
        <f t="shared" si="2"/>
      </c>
      <c r="AJ43" s="330"/>
      <c r="AK43" s="473"/>
      <c r="AL43" s="455">
        <f t="shared" si="3"/>
      </c>
      <c r="AM43" s="330">
        <v>1677030000</v>
      </c>
      <c r="AN43" s="334"/>
      <c r="AO43" s="455">
        <f t="shared" si="4"/>
        <v>0</v>
      </c>
      <c r="AP43" s="334"/>
      <c r="AQ43" s="334"/>
      <c r="AR43" s="455">
        <f t="shared" si="5"/>
      </c>
      <c r="AS43" s="334"/>
      <c r="AT43" s="334"/>
      <c r="AU43" s="455">
        <f t="shared" si="6"/>
      </c>
      <c r="AV43" s="335">
        <f t="shared" si="7"/>
        <v>1844733000</v>
      </c>
      <c r="AW43" s="335">
        <f t="shared" si="7"/>
        <v>0</v>
      </c>
      <c r="AX43" s="335">
        <f t="shared" si="8"/>
        <v>0</v>
      </c>
      <c r="AY43" s="336"/>
      <c r="AZ43" s="335"/>
      <c r="BA43" s="337"/>
      <c r="BB43" s="335"/>
    </row>
    <row r="44" spans="1:54" s="222" customFormat="1" ht="30" customHeight="1" outlineLevel="2">
      <c r="A44" s="320"/>
      <c r="B44" s="320" t="s">
        <v>384</v>
      </c>
      <c r="C44" s="321">
        <v>880</v>
      </c>
      <c r="D44" s="478" t="s">
        <v>32</v>
      </c>
      <c r="E44" s="321"/>
      <c r="F44" s="451" t="s">
        <v>123</v>
      </c>
      <c r="G44" s="324"/>
      <c r="H44" s="324"/>
      <c r="I44" s="324"/>
      <c r="J44" s="451" t="s">
        <v>740</v>
      </c>
      <c r="K44" s="488">
        <v>1</v>
      </c>
      <c r="L44" s="488">
        <f>O44*100%/N44</f>
        <v>0</v>
      </c>
      <c r="M44" s="453">
        <v>30925000000</v>
      </c>
      <c r="N44" s="453">
        <v>29000000000</v>
      </c>
      <c r="O44" s="330"/>
      <c r="P44" s="330"/>
      <c r="Q44" s="480">
        <v>1200000000</v>
      </c>
      <c r="R44" s="330"/>
      <c r="S44" s="421" t="s">
        <v>741</v>
      </c>
      <c r="T44" s="422"/>
      <c r="U44" s="330">
        <v>29000000000</v>
      </c>
      <c r="V44" s="330"/>
      <c r="W44" s="455">
        <f t="shared" si="11"/>
        <v>0</v>
      </c>
      <c r="X44" s="334"/>
      <c r="Y44" s="334"/>
      <c r="Z44" s="455">
        <f t="shared" si="12"/>
      </c>
      <c r="AA44" s="334"/>
      <c r="AB44" s="334"/>
      <c r="AC44" s="455">
        <f t="shared" si="0"/>
      </c>
      <c r="AD44" s="334"/>
      <c r="AE44" s="334"/>
      <c r="AF44" s="455">
        <f t="shared" si="1"/>
      </c>
      <c r="AG44" s="334"/>
      <c r="AH44" s="334"/>
      <c r="AI44" s="455">
        <f t="shared" si="2"/>
      </c>
      <c r="AJ44" s="330"/>
      <c r="AK44" s="473"/>
      <c r="AL44" s="455">
        <f t="shared" si="3"/>
      </c>
      <c r="AM44" s="481"/>
      <c r="AN44" s="334"/>
      <c r="AO44" s="455">
        <f t="shared" si="4"/>
      </c>
      <c r="AP44" s="334"/>
      <c r="AQ44" s="334"/>
      <c r="AR44" s="455">
        <f t="shared" si="5"/>
      </c>
      <c r="AS44" s="334"/>
      <c r="AT44" s="334"/>
      <c r="AU44" s="455">
        <f t="shared" si="6"/>
      </c>
      <c r="AV44" s="335">
        <f t="shared" si="7"/>
        <v>29000000000</v>
      </c>
      <c r="AW44" s="335">
        <f t="shared" si="7"/>
        <v>0</v>
      </c>
      <c r="AX44" s="335">
        <f t="shared" si="8"/>
        <v>1200000000</v>
      </c>
      <c r="AY44" s="336"/>
      <c r="AZ44" s="335"/>
      <c r="BA44" s="337"/>
      <c r="BB44" s="335"/>
    </row>
    <row r="45" spans="1:54" s="222" customFormat="1" ht="30" customHeight="1" outlineLevel="1">
      <c r="A45" s="354"/>
      <c r="B45" s="320" t="s">
        <v>384</v>
      </c>
      <c r="C45" s="321">
        <v>880</v>
      </c>
      <c r="D45" s="478" t="s">
        <v>32</v>
      </c>
      <c r="E45" s="321"/>
      <c r="F45" s="451" t="s">
        <v>125</v>
      </c>
      <c r="G45" s="324"/>
      <c r="H45" s="324"/>
      <c r="I45" s="324"/>
      <c r="J45" s="451" t="s">
        <v>742</v>
      </c>
      <c r="K45" s="489">
        <v>0.32</v>
      </c>
      <c r="L45" s="490">
        <f>(O45*100%/N45)*K45</f>
        <v>0.022728280942275574</v>
      </c>
      <c r="M45" s="453">
        <f>46000000+2024040000</f>
        <v>2070040000</v>
      </c>
      <c r="N45" s="453">
        <v>5064075875</v>
      </c>
      <c r="O45" s="330">
        <f>350267612+10918875-1506052</f>
        <v>359680435</v>
      </c>
      <c r="P45" s="330">
        <f>14558500+9412823</f>
        <v>23971323</v>
      </c>
      <c r="Q45" s="480">
        <v>679997803</v>
      </c>
      <c r="R45" s="330">
        <f>100642374+207229083+353254280</f>
        <v>661125737</v>
      </c>
      <c r="S45" s="421" t="s">
        <v>743</v>
      </c>
      <c r="T45" s="422"/>
      <c r="U45" s="453">
        <v>5064075875</v>
      </c>
      <c r="V45" s="330">
        <f>350267612+10918875-1506052</f>
        <v>359680435</v>
      </c>
      <c r="W45" s="455"/>
      <c r="X45" s="334"/>
      <c r="Y45" s="334"/>
      <c r="Z45" s="455"/>
      <c r="AA45" s="334"/>
      <c r="AB45" s="334"/>
      <c r="AC45" s="455"/>
      <c r="AD45" s="334"/>
      <c r="AE45" s="334"/>
      <c r="AF45" s="455"/>
      <c r="AG45" s="334"/>
      <c r="AH45" s="334"/>
      <c r="AI45" s="455"/>
      <c r="AJ45" s="334"/>
      <c r="AK45" s="473"/>
      <c r="AL45" s="455"/>
      <c r="AM45" s="481"/>
      <c r="AN45" s="334"/>
      <c r="AO45" s="455">
        <f t="shared" si="4"/>
      </c>
      <c r="AP45" s="334"/>
      <c r="AQ45" s="334"/>
      <c r="AR45" s="455"/>
      <c r="AS45" s="334"/>
      <c r="AT45" s="334"/>
      <c r="AU45" s="455"/>
      <c r="AV45" s="335">
        <f t="shared" si="7"/>
        <v>4704395440</v>
      </c>
      <c r="AW45" s="335">
        <f t="shared" si="7"/>
        <v>335709112</v>
      </c>
      <c r="AX45" s="335">
        <f t="shared" si="8"/>
        <v>18872066</v>
      </c>
      <c r="AY45" s="336"/>
      <c r="AZ45" s="335"/>
      <c r="BA45" s="337"/>
      <c r="BB45" s="335"/>
    </row>
    <row r="46" spans="1:54" s="222" customFormat="1" ht="30" customHeight="1" outlineLevel="2">
      <c r="A46" s="320"/>
      <c r="B46" s="320" t="s">
        <v>384</v>
      </c>
      <c r="C46" s="321">
        <v>880</v>
      </c>
      <c r="D46" s="478" t="s">
        <v>32</v>
      </c>
      <c r="E46" s="321"/>
      <c r="F46" s="451" t="s">
        <v>744</v>
      </c>
      <c r="G46" s="324"/>
      <c r="H46" s="324"/>
      <c r="I46" s="324"/>
      <c r="J46" s="451" t="s">
        <v>745</v>
      </c>
      <c r="K46" s="489">
        <v>0.25</v>
      </c>
      <c r="L46" s="328">
        <f>(O46*100%/N46)*K46</f>
        <v>0.1532961442238538</v>
      </c>
      <c r="M46" s="453">
        <v>778552980</v>
      </c>
      <c r="N46" s="453">
        <v>1544132251</v>
      </c>
      <c r="O46" s="330">
        <f>378677867+242600574+177723320+26930800+120905520</f>
        <v>946838081</v>
      </c>
      <c r="P46" s="330">
        <f>59792339+1242400+71596444+72076860</f>
        <v>204708043</v>
      </c>
      <c r="Q46" s="480">
        <f>59160000+467450890</f>
        <v>526610890</v>
      </c>
      <c r="R46" s="330">
        <f>154985771-64266545+125822415+97404102+7205000+7205000</f>
        <v>328355743</v>
      </c>
      <c r="S46" s="421" t="s">
        <v>633</v>
      </c>
      <c r="T46" s="421"/>
      <c r="U46" s="453">
        <v>1544132251</v>
      </c>
      <c r="V46" s="330">
        <f>378677867+242600574+177723320+26930800+120905520</f>
        <v>946838081</v>
      </c>
      <c r="W46" s="455">
        <f t="shared" si="11"/>
        <v>0.6131845768954152</v>
      </c>
      <c r="X46" s="330"/>
      <c r="Y46" s="334"/>
      <c r="Z46" s="455">
        <f t="shared" si="12"/>
      </c>
      <c r="AA46" s="334"/>
      <c r="AB46" s="334"/>
      <c r="AC46" s="455">
        <f t="shared" si="0"/>
      </c>
      <c r="AD46" s="334"/>
      <c r="AE46" s="334"/>
      <c r="AF46" s="455">
        <f t="shared" si="1"/>
      </c>
      <c r="AG46" s="334"/>
      <c r="AH46" s="334"/>
      <c r="AI46" s="455">
        <f t="shared" si="2"/>
      </c>
      <c r="AJ46" s="334"/>
      <c r="AK46" s="334"/>
      <c r="AL46" s="455">
        <f t="shared" si="3"/>
      </c>
      <c r="AM46" s="463"/>
      <c r="AN46" s="334"/>
      <c r="AO46" s="455">
        <f t="shared" si="4"/>
      </c>
      <c r="AP46" s="334"/>
      <c r="AQ46" s="334"/>
      <c r="AR46" s="455">
        <f t="shared" si="5"/>
      </c>
      <c r="AS46" s="334"/>
      <c r="AT46" s="334"/>
      <c r="AU46" s="455">
        <f t="shared" si="6"/>
      </c>
      <c r="AV46" s="335">
        <f t="shared" si="7"/>
        <v>597294170</v>
      </c>
      <c r="AW46" s="335">
        <f t="shared" si="7"/>
        <v>742130038</v>
      </c>
      <c r="AX46" s="335">
        <f t="shared" si="8"/>
        <v>198255147</v>
      </c>
      <c r="AY46" s="336"/>
      <c r="AZ46" s="335"/>
      <c r="BA46" s="337"/>
      <c r="BB46" s="335"/>
    </row>
    <row r="47" spans="1:54" s="222" customFormat="1" ht="30" customHeight="1" outlineLevel="2">
      <c r="A47" s="320"/>
      <c r="B47" s="320" t="s">
        <v>384</v>
      </c>
      <c r="C47" s="321">
        <v>880</v>
      </c>
      <c r="D47" s="478" t="s">
        <v>32</v>
      </c>
      <c r="E47" s="321"/>
      <c r="F47" s="451" t="s">
        <v>746</v>
      </c>
      <c r="G47" s="324"/>
      <c r="H47" s="324"/>
      <c r="I47" s="324"/>
      <c r="J47" s="451" t="s">
        <v>179</v>
      </c>
      <c r="K47" s="489">
        <v>0.25</v>
      </c>
      <c r="L47" s="328">
        <f>(O47*100%/N47)*K47</f>
        <v>0.24999685047617382</v>
      </c>
      <c r="M47" s="453">
        <v>1018251020</v>
      </c>
      <c r="N47" s="453">
        <v>838221949</v>
      </c>
      <c r="O47" s="330">
        <f>281805200+254635949+66277500+70698240+69857000+94937500</f>
        <v>838211389</v>
      </c>
      <c r="P47" s="330">
        <f>53082566+8019000+47908500+68878885</f>
        <v>177888951</v>
      </c>
      <c r="Q47" s="483"/>
      <c r="R47" s="330"/>
      <c r="S47" s="421" t="s">
        <v>636</v>
      </c>
      <c r="T47" s="421"/>
      <c r="U47" s="453">
        <v>838221949</v>
      </c>
      <c r="V47" s="330">
        <f>281805200+254635949+66277500+70698240+69857000+94937500</f>
        <v>838211389</v>
      </c>
      <c r="W47" s="455">
        <f t="shared" si="11"/>
        <v>0.9999874019046953</v>
      </c>
      <c r="X47" s="334"/>
      <c r="Y47" s="334"/>
      <c r="Z47" s="455">
        <f t="shared" si="12"/>
      </c>
      <c r="AA47" s="334"/>
      <c r="AB47" s="334"/>
      <c r="AC47" s="455">
        <f t="shared" si="0"/>
      </c>
      <c r="AD47" s="334"/>
      <c r="AE47" s="334"/>
      <c r="AF47" s="455">
        <f t="shared" si="1"/>
      </c>
      <c r="AG47" s="334"/>
      <c r="AH47" s="334"/>
      <c r="AI47" s="455">
        <f t="shared" si="2"/>
      </c>
      <c r="AJ47" s="334"/>
      <c r="AK47" s="334"/>
      <c r="AL47" s="455">
        <f t="shared" si="3"/>
      </c>
      <c r="AM47" s="334"/>
      <c r="AN47" s="334"/>
      <c r="AO47" s="455">
        <f t="shared" si="4"/>
      </c>
      <c r="AP47" s="334"/>
      <c r="AQ47" s="334"/>
      <c r="AR47" s="455">
        <f t="shared" si="5"/>
      </c>
      <c r="AS47" s="334"/>
      <c r="AT47" s="334"/>
      <c r="AU47" s="455">
        <f t="shared" si="6"/>
      </c>
      <c r="AV47" s="335">
        <f t="shared" si="7"/>
        <v>10560</v>
      </c>
      <c r="AW47" s="335">
        <f t="shared" si="7"/>
        <v>660322438</v>
      </c>
      <c r="AX47" s="335">
        <f t="shared" si="8"/>
        <v>0</v>
      </c>
      <c r="AY47" s="491"/>
      <c r="AZ47" s="335"/>
      <c r="BA47" s="337"/>
      <c r="BB47" s="335"/>
    </row>
    <row r="48" spans="1:54" s="350" customFormat="1" ht="15" outlineLevel="2">
      <c r="A48" s="343"/>
      <c r="B48" s="343"/>
      <c r="C48" s="344"/>
      <c r="D48" s="344"/>
      <c r="E48" s="344"/>
      <c r="F48" s="345"/>
      <c r="G48" s="345"/>
      <c r="H48" s="345"/>
      <c r="I48" s="345"/>
      <c r="J48" s="344"/>
      <c r="K48" s="477"/>
      <c r="L48" s="470"/>
      <c r="M48" s="346">
        <f aca="true" t="shared" si="25" ref="M48:R48">SUM(M38:M47)</f>
        <v>234277831925</v>
      </c>
      <c r="N48" s="346">
        <f>SUM(N38:N47)</f>
        <v>283424914089</v>
      </c>
      <c r="O48" s="457">
        <f t="shared" si="25"/>
        <v>24316528397</v>
      </c>
      <c r="P48" s="457">
        <f t="shared" si="25"/>
        <v>580096317</v>
      </c>
      <c r="Q48" s="346">
        <f t="shared" si="25"/>
        <v>11150914277</v>
      </c>
      <c r="R48" s="457">
        <f t="shared" si="25"/>
        <v>1242431351</v>
      </c>
      <c r="S48" s="492"/>
      <c r="T48" s="459"/>
      <c r="U48" s="457">
        <f>+U38+U39+U40+U41+U42+U43+U44+U45+U46+U47</f>
        <v>72034656514</v>
      </c>
      <c r="V48" s="457">
        <f>+V38+V39+V40+V41+V42+V43+V44+V45+V46+V47</f>
        <v>2492902016</v>
      </c>
      <c r="W48" s="457">
        <f aca="true" t="shared" si="26" ref="W48:AU48">+W38+W39+W40+W41+W42+W43+W44+W45+W46+W47</f>
        <v>1.6925118027634571</v>
      </c>
      <c r="X48" s="457">
        <f t="shared" si="26"/>
        <v>0</v>
      </c>
      <c r="Y48" s="457">
        <f t="shared" si="26"/>
        <v>0</v>
      </c>
      <c r="Z48" s="457" t="e">
        <f t="shared" si="26"/>
        <v>#VALUE!</v>
      </c>
      <c r="AA48" s="457">
        <f t="shared" si="26"/>
        <v>0</v>
      </c>
      <c r="AB48" s="457">
        <f t="shared" si="26"/>
        <v>0</v>
      </c>
      <c r="AC48" s="457" t="e">
        <f t="shared" si="26"/>
        <v>#VALUE!</v>
      </c>
      <c r="AD48" s="457">
        <f t="shared" si="26"/>
        <v>0</v>
      </c>
      <c r="AE48" s="457">
        <f t="shared" si="26"/>
        <v>0</v>
      </c>
      <c r="AF48" s="457" t="e">
        <f t="shared" si="26"/>
        <v>#VALUE!</v>
      </c>
      <c r="AG48" s="457">
        <f t="shared" si="26"/>
        <v>0</v>
      </c>
      <c r="AH48" s="457">
        <f t="shared" si="26"/>
        <v>0</v>
      </c>
      <c r="AI48" s="457" t="e">
        <f t="shared" si="26"/>
        <v>#VALUE!</v>
      </c>
      <c r="AJ48" s="457">
        <f t="shared" si="26"/>
        <v>0</v>
      </c>
      <c r="AK48" s="457">
        <f t="shared" si="26"/>
        <v>0</v>
      </c>
      <c r="AL48" s="457" t="e">
        <f t="shared" si="26"/>
        <v>#VALUE!</v>
      </c>
      <c r="AM48" s="457">
        <f>+AM38+AM39+AM40+AM41+V42+AM43+AM44+AM45+AM46+AM47</f>
        <v>211390257575</v>
      </c>
      <c r="AN48" s="457">
        <f t="shared" si="26"/>
        <v>21823626381</v>
      </c>
      <c r="AO48" s="457" t="e">
        <f t="shared" si="26"/>
        <v>#VALUE!</v>
      </c>
      <c r="AP48" s="457">
        <f t="shared" si="26"/>
        <v>0</v>
      </c>
      <c r="AQ48" s="457">
        <f t="shared" si="26"/>
        <v>0</v>
      </c>
      <c r="AR48" s="457" t="e">
        <f t="shared" si="26"/>
        <v>#VALUE!</v>
      </c>
      <c r="AS48" s="457">
        <f t="shared" si="26"/>
        <v>0</v>
      </c>
      <c r="AT48" s="457">
        <f t="shared" si="26"/>
        <v>0</v>
      </c>
      <c r="AU48" s="457" t="e">
        <f t="shared" si="26"/>
        <v>#VALUE!</v>
      </c>
      <c r="AV48" s="335">
        <f t="shared" si="7"/>
        <v>259108385692</v>
      </c>
      <c r="AW48" s="335">
        <f t="shared" si="7"/>
        <v>23736432080</v>
      </c>
      <c r="AX48" s="335">
        <f t="shared" si="8"/>
        <v>9908482926</v>
      </c>
      <c r="AY48" s="336"/>
      <c r="AZ48" s="335"/>
      <c r="BA48" s="337"/>
      <c r="BB48" s="335"/>
    </row>
    <row r="49" spans="1:54" s="222" customFormat="1" ht="57" customHeight="1" outlineLevel="2">
      <c r="A49" s="320"/>
      <c r="B49" s="320" t="s">
        <v>639</v>
      </c>
      <c r="C49" s="321">
        <v>880</v>
      </c>
      <c r="D49" s="478" t="s">
        <v>46</v>
      </c>
      <c r="E49" s="321"/>
      <c r="F49" s="451" t="s">
        <v>131</v>
      </c>
      <c r="G49" s="324"/>
      <c r="H49" s="324"/>
      <c r="I49" s="324"/>
      <c r="J49" s="451" t="s">
        <v>747</v>
      </c>
      <c r="K49" s="493">
        <v>0.455</v>
      </c>
      <c r="L49" s="328">
        <v>0</v>
      </c>
      <c r="M49" s="494"/>
      <c r="N49" s="494"/>
      <c r="O49" s="330"/>
      <c r="P49" s="330"/>
      <c r="Q49" s="483"/>
      <c r="R49" s="330"/>
      <c r="S49" s="421" t="s">
        <v>748</v>
      </c>
      <c r="T49" s="421"/>
      <c r="U49" s="330"/>
      <c r="V49" s="330"/>
      <c r="W49" s="455">
        <f aca="true" t="shared" si="27" ref="W49:W60">IF(U49=0,"",V49/U49)</f>
      </c>
      <c r="X49" s="334"/>
      <c r="Y49" s="334"/>
      <c r="Z49" s="455">
        <f aca="true" t="shared" si="28" ref="Z49:Z60">IF(X49=0,"",Y49/X49)</f>
      </c>
      <c r="AA49" s="334"/>
      <c r="AB49" s="334"/>
      <c r="AC49" s="455">
        <f aca="true" t="shared" si="29" ref="AC49:AC60">IF(AA49=0,"",AB49/AA49)</f>
      </c>
      <c r="AD49" s="334"/>
      <c r="AE49" s="334"/>
      <c r="AF49" s="455">
        <f aca="true" t="shared" si="30" ref="AF49:AF60">IF(AD49=0,"",AE49/AD49)</f>
      </c>
      <c r="AG49" s="334"/>
      <c r="AH49" s="334"/>
      <c r="AI49" s="455">
        <f aca="true" t="shared" si="31" ref="AI49:AI60">IF(AG49=0,"",AH49/AG49)</f>
      </c>
      <c r="AJ49" s="334"/>
      <c r="AK49" s="334"/>
      <c r="AL49" s="455">
        <f aca="true" t="shared" si="32" ref="AL49:AL60">IF(AJ49=0,"",AK49/AJ49)</f>
      </c>
      <c r="AM49" s="334"/>
      <c r="AN49" s="334"/>
      <c r="AO49" s="455">
        <f aca="true" t="shared" si="33" ref="AO49:AO60">IF(AM49=0,"",AN49/AM49)</f>
      </c>
      <c r="AP49" s="334"/>
      <c r="AQ49" s="334"/>
      <c r="AR49" s="455">
        <f aca="true" t="shared" si="34" ref="AR49:AR60">IF(AP49=0,"",AQ49/AP49)</f>
      </c>
      <c r="AS49" s="334"/>
      <c r="AT49" s="334"/>
      <c r="AU49" s="455">
        <f aca="true" t="shared" si="35" ref="AU49:AU60">IF(AS49=0,"",AT49/AS49)</f>
      </c>
      <c r="AV49" s="335">
        <f t="shared" si="7"/>
        <v>0</v>
      </c>
      <c r="AW49" s="335">
        <f t="shared" si="7"/>
        <v>0</v>
      </c>
      <c r="AX49" s="335">
        <f t="shared" si="8"/>
        <v>0</v>
      </c>
      <c r="AY49" s="336"/>
      <c r="AZ49" s="335"/>
      <c r="BA49" s="337"/>
      <c r="BB49" s="335"/>
    </row>
    <row r="50" spans="1:54" s="222" customFormat="1" ht="57" customHeight="1" outlineLevel="2">
      <c r="A50" s="320"/>
      <c r="B50" s="320" t="s">
        <v>639</v>
      </c>
      <c r="C50" s="321">
        <v>880</v>
      </c>
      <c r="D50" s="478" t="s">
        <v>46</v>
      </c>
      <c r="E50" s="321"/>
      <c r="F50" s="451" t="s">
        <v>749</v>
      </c>
      <c r="G50" s="324"/>
      <c r="H50" s="324"/>
      <c r="I50" s="324"/>
      <c r="J50" s="451" t="s">
        <v>750</v>
      </c>
      <c r="K50" s="26">
        <v>0.37</v>
      </c>
      <c r="L50" s="489">
        <f>K50/60*2</f>
        <v>0.012333333333333333</v>
      </c>
      <c r="M50" s="453">
        <v>6330000000</v>
      </c>
      <c r="N50" s="453">
        <v>13197509860</v>
      </c>
      <c r="O50" s="330"/>
      <c r="P50" s="330"/>
      <c r="Q50" s="480"/>
      <c r="R50" s="485"/>
      <c r="S50" s="421" t="s">
        <v>751</v>
      </c>
      <c r="T50" s="421" t="s">
        <v>752</v>
      </c>
      <c r="U50" s="330">
        <v>8506379150</v>
      </c>
      <c r="V50" s="330"/>
      <c r="W50" s="455">
        <f t="shared" si="27"/>
        <v>0</v>
      </c>
      <c r="X50" s="334"/>
      <c r="Y50" s="334"/>
      <c r="Z50" s="455">
        <f t="shared" si="28"/>
      </c>
      <c r="AA50" s="334"/>
      <c r="AB50" s="334"/>
      <c r="AC50" s="455">
        <f t="shared" si="29"/>
      </c>
      <c r="AD50" s="334"/>
      <c r="AE50" s="334"/>
      <c r="AF50" s="455">
        <f t="shared" si="30"/>
      </c>
      <c r="AG50" s="334"/>
      <c r="AH50" s="334"/>
      <c r="AI50" s="455">
        <f t="shared" si="31"/>
      </c>
      <c r="AJ50" s="330"/>
      <c r="AK50" s="473"/>
      <c r="AL50" s="455">
        <f t="shared" si="32"/>
      </c>
      <c r="AM50" s="481">
        <v>4691130710</v>
      </c>
      <c r="AN50" s="334"/>
      <c r="AO50" s="455">
        <f t="shared" si="33"/>
        <v>0</v>
      </c>
      <c r="AP50" s="334"/>
      <c r="AQ50" s="334"/>
      <c r="AR50" s="455">
        <f t="shared" si="34"/>
      </c>
      <c r="AS50" s="334"/>
      <c r="AT50" s="334"/>
      <c r="AU50" s="455">
        <f t="shared" si="35"/>
      </c>
      <c r="AV50" s="335">
        <f t="shared" si="7"/>
        <v>13197509860</v>
      </c>
      <c r="AW50" s="335">
        <f t="shared" si="7"/>
        <v>0</v>
      </c>
      <c r="AX50" s="335">
        <f t="shared" si="8"/>
        <v>0</v>
      </c>
      <c r="AY50" s="336"/>
      <c r="AZ50" s="335"/>
      <c r="BA50" s="337"/>
      <c r="BB50" s="335"/>
    </row>
    <row r="51" spans="1:54" s="350" customFormat="1" ht="15" outlineLevel="2">
      <c r="A51" s="343"/>
      <c r="B51" s="343"/>
      <c r="C51" s="344"/>
      <c r="D51" s="344"/>
      <c r="E51" s="344"/>
      <c r="F51" s="345"/>
      <c r="G51" s="345"/>
      <c r="H51" s="345"/>
      <c r="I51" s="345"/>
      <c r="J51" s="344"/>
      <c r="K51" s="477"/>
      <c r="L51" s="470"/>
      <c r="M51" s="346">
        <f aca="true" t="shared" si="36" ref="M51:R51">+M49+M50</f>
        <v>6330000000</v>
      </c>
      <c r="N51" s="346">
        <f>+N49+N50</f>
        <v>13197509860</v>
      </c>
      <c r="O51" s="457">
        <f t="shared" si="36"/>
        <v>0</v>
      </c>
      <c r="P51" s="457">
        <f t="shared" si="36"/>
        <v>0</v>
      </c>
      <c r="Q51" s="346">
        <f t="shared" si="36"/>
        <v>0</v>
      </c>
      <c r="R51" s="457">
        <f t="shared" si="36"/>
        <v>0</v>
      </c>
      <c r="S51" s="492"/>
      <c r="T51" s="459"/>
      <c r="U51" s="457">
        <f>+U49+U50</f>
        <v>8506379150</v>
      </c>
      <c r="V51" s="457">
        <f aca="true" t="shared" si="37" ref="V51:AU51">+V49+V50</f>
        <v>0</v>
      </c>
      <c r="W51" s="457" t="e">
        <f t="shared" si="37"/>
        <v>#VALUE!</v>
      </c>
      <c r="X51" s="457">
        <f t="shared" si="37"/>
        <v>0</v>
      </c>
      <c r="Y51" s="457">
        <f t="shared" si="37"/>
        <v>0</v>
      </c>
      <c r="Z51" s="457" t="e">
        <f t="shared" si="37"/>
        <v>#VALUE!</v>
      </c>
      <c r="AA51" s="457">
        <f t="shared" si="37"/>
        <v>0</v>
      </c>
      <c r="AB51" s="457">
        <f t="shared" si="37"/>
        <v>0</v>
      </c>
      <c r="AC51" s="457" t="e">
        <f t="shared" si="37"/>
        <v>#VALUE!</v>
      </c>
      <c r="AD51" s="457">
        <f t="shared" si="37"/>
        <v>0</v>
      </c>
      <c r="AE51" s="457">
        <f t="shared" si="37"/>
        <v>0</v>
      </c>
      <c r="AF51" s="457" t="e">
        <f t="shared" si="37"/>
        <v>#VALUE!</v>
      </c>
      <c r="AG51" s="457">
        <f t="shared" si="37"/>
        <v>0</v>
      </c>
      <c r="AH51" s="457">
        <f t="shared" si="37"/>
        <v>0</v>
      </c>
      <c r="AI51" s="457" t="e">
        <f t="shared" si="37"/>
        <v>#VALUE!</v>
      </c>
      <c r="AJ51" s="457">
        <f t="shared" si="37"/>
        <v>0</v>
      </c>
      <c r="AK51" s="457">
        <f t="shared" si="37"/>
        <v>0</v>
      </c>
      <c r="AL51" s="457" t="e">
        <f t="shared" si="37"/>
        <v>#VALUE!</v>
      </c>
      <c r="AM51" s="457">
        <f t="shared" si="37"/>
        <v>4691130710</v>
      </c>
      <c r="AN51" s="457">
        <f t="shared" si="37"/>
        <v>0</v>
      </c>
      <c r="AO51" s="457" t="e">
        <f t="shared" si="37"/>
        <v>#VALUE!</v>
      </c>
      <c r="AP51" s="457">
        <f t="shared" si="37"/>
        <v>0</v>
      </c>
      <c r="AQ51" s="457">
        <f t="shared" si="37"/>
        <v>0</v>
      </c>
      <c r="AR51" s="457" t="e">
        <f t="shared" si="37"/>
        <v>#VALUE!</v>
      </c>
      <c r="AS51" s="457">
        <f t="shared" si="37"/>
        <v>0</v>
      </c>
      <c r="AT51" s="457">
        <f t="shared" si="37"/>
        <v>0</v>
      </c>
      <c r="AU51" s="457" t="e">
        <f t="shared" si="37"/>
        <v>#VALUE!</v>
      </c>
      <c r="AV51" s="335">
        <f t="shared" si="7"/>
        <v>13197509860</v>
      </c>
      <c r="AW51" s="335">
        <f t="shared" si="7"/>
        <v>0</v>
      </c>
      <c r="AX51" s="335">
        <f t="shared" si="8"/>
        <v>0</v>
      </c>
      <c r="AY51" s="336"/>
      <c r="AZ51" s="335"/>
      <c r="BA51" s="337"/>
      <c r="BB51" s="335"/>
    </row>
    <row r="52" spans="1:54" s="222" customFormat="1" ht="57" customHeight="1" outlineLevel="2">
      <c r="A52" s="320"/>
      <c r="B52" s="320" t="s">
        <v>671</v>
      </c>
      <c r="C52" s="321">
        <v>880</v>
      </c>
      <c r="D52" s="466" t="s">
        <v>753</v>
      </c>
      <c r="E52" s="321"/>
      <c r="F52" s="451" t="s">
        <v>135</v>
      </c>
      <c r="G52" s="324"/>
      <c r="H52" s="324"/>
      <c r="I52" s="324"/>
      <c r="J52" s="451" t="s">
        <v>181</v>
      </c>
      <c r="K52" s="493">
        <v>0.35</v>
      </c>
      <c r="L52" s="328">
        <v>0</v>
      </c>
      <c r="M52" s="453"/>
      <c r="N52" s="453"/>
      <c r="O52" s="330"/>
      <c r="P52" s="330"/>
      <c r="Q52" s="467"/>
      <c r="R52" s="330"/>
      <c r="S52" s="421" t="s">
        <v>754</v>
      </c>
      <c r="T52" s="422"/>
      <c r="U52" s="330"/>
      <c r="V52" s="330"/>
      <c r="W52" s="455">
        <f t="shared" si="27"/>
      </c>
      <c r="X52" s="334"/>
      <c r="Y52" s="334"/>
      <c r="Z52" s="455">
        <f t="shared" si="28"/>
      </c>
      <c r="AA52" s="334"/>
      <c r="AB52" s="334"/>
      <c r="AC52" s="455">
        <f t="shared" si="29"/>
      </c>
      <c r="AD52" s="334"/>
      <c r="AE52" s="334"/>
      <c r="AF52" s="455">
        <f t="shared" si="30"/>
      </c>
      <c r="AG52" s="334"/>
      <c r="AH52" s="334"/>
      <c r="AI52" s="455">
        <f t="shared" si="31"/>
      </c>
      <c r="AJ52" s="334"/>
      <c r="AK52" s="334"/>
      <c r="AL52" s="455">
        <f t="shared" si="32"/>
      </c>
      <c r="AM52" s="334"/>
      <c r="AN52" s="334"/>
      <c r="AO52" s="455">
        <f t="shared" si="33"/>
      </c>
      <c r="AP52" s="334"/>
      <c r="AQ52" s="334"/>
      <c r="AR52" s="455">
        <f t="shared" si="34"/>
      </c>
      <c r="AS52" s="334"/>
      <c r="AT52" s="334"/>
      <c r="AU52" s="455">
        <f t="shared" si="35"/>
      </c>
      <c r="AV52" s="335">
        <f t="shared" si="7"/>
        <v>0</v>
      </c>
      <c r="AW52" s="335">
        <f t="shared" si="7"/>
        <v>0</v>
      </c>
      <c r="AX52" s="335">
        <f t="shared" si="8"/>
        <v>0</v>
      </c>
      <c r="AY52" s="336"/>
      <c r="AZ52" s="335"/>
      <c r="BA52" s="337"/>
      <c r="BB52" s="335"/>
    </row>
    <row r="53" spans="1:54" s="222" customFormat="1" ht="57" customHeight="1" outlineLevel="2">
      <c r="A53" s="320"/>
      <c r="B53" s="320" t="s">
        <v>671</v>
      </c>
      <c r="C53" s="321">
        <v>880</v>
      </c>
      <c r="D53" s="466" t="s">
        <v>753</v>
      </c>
      <c r="E53" s="321"/>
      <c r="F53" s="451" t="s">
        <v>137</v>
      </c>
      <c r="G53" s="324"/>
      <c r="H53" s="324"/>
      <c r="I53" s="324"/>
      <c r="J53" s="451" t="s">
        <v>755</v>
      </c>
      <c r="K53" s="493">
        <v>0.265</v>
      </c>
      <c r="L53" s="328">
        <v>0.1</v>
      </c>
      <c r="M53" s="453">
        <v>2200000000</v>
      </c>
      <c r="N53" s="453">
        <v>2233484650</v>
      </c>
      <c r="O53" s="330">
        <v>62457913</v>
      </c>
      <c r="P53" s="330"/>
      <c r="Q53" s="480">
        <v>3218609068</v>
      </c>
      <c r="R53" s="330">
        <f>84145539+445756219+327667792+440134954</f>
        <v>1297704504</v>
      </c>
      <c r="S53" s="421" t="s">
        <v>673</v>
      </c>
      <c r="T53" s="422"/>
      <c r="U53" s="330">
        <v>262885826</v>
      </c>
      <c r="V53" s="330">
        <v>62457913</v>
      </c>
      <c r="W53" s="455">
        <f t="shared" si="27"/>
        <v>0.23758570003694304</v>
      </c>
      <c r="X53" s="334"/>
      <c r="Y53" s="334"/>
      <c r="Z53" s="455">
        <f t="shared" si="28"/>
      </c>
      <c r="AA53" s="334"/>
      <c r="AB53" s="334"/>
      <c r="AC53" s="455">
        <f t="shared" si="29"/>
      </c>
      <c r="AD53" s="334"/>
      <c r="AE53" s="334"/>
      <c r="AF53" s="455">
        <f t="shared" si="30"/>
      </c>
      <c r="AG53" s="334"/>
      <c r="AH53" s="334"/>
      <c r="AI53" s="455">
        <f t="shared" si="31"/>
      </c>
      <c r="AJ53" s="330"/>
      <c r="AK53" s="473"/>
      <c r="AL53" s="455">
        <f t="shared" si="32"/>
      </c>
      <c r="AM53" s="453">
        <v>1970598824</v>
      </c>
      <c r="AN53" s="334"/>
      <c r="AO53" s="455">
        <f t="shared" si="33"/>
        <v>0</v>
      </c>
      <c r="AP53" s="334"/>
      <c r="AQ53" s="334"/>
      <c r="AR53" s="455">
        <f t="shared" si="34"/>
      </c>
      <c r="AS53" s="334"/>
      <c r="AT53" s="334"/>
      <c r="AU53" s="455">
        <f t="shared" si="35"/>
      </c>
      <c r="AV53" s="335">
        <f t="shared" si="7"/>
        <v>2171026737</v>
      </c>
      <c r="AW53" s="335">
        <f t="shared" si="7"/>
        <v>62457913</v>
      </c>
      <c r="AX53" s="335">
        <f t="shared" si="8"/>
        <v>1920904564</v>
      </c>
      <c r="AY53" s="336"/>
      <c r="AZ53" s="335"/>
      <c r="BA53" s="337"/>
      <c r="BB53" s="335"/>
    </row>
    <row r="54" spans="1:54" s="350" customFormat="1" ht="15" outlineLevel="2">
      <c r="A54" s="343"/>
      <c r="B54" s="343"/>
      <c r="C54" s="344"/>
      <c r="D54" s="344"/>
      <c r="E54" s="344"/>
      <c r="F54" s="345"/>
      <c r="G54" s="345"/>
      <c r="H54" s="345"/>
      <c r="I54" s="345"/>
      <c r="J54" s="344"/>
      <c r="K54" s="477"/>
      <c r="L54" s="477"/>
      <c r="M54" s="346">
        <f aca="true" t="shared" si="38" ref="M54:R54">+M52+M53</f>
        <v>2200000000</v>
      </c>
      <c r="N54" s="346">
        <f>+N52+N53</f>
        <v>2233484650</v>
      </c>
      <c r="O54" s="457">
        <f t="shared" si="38"/>
        <v>62457913</v>
      </c>
      <c r="P54" s="457">
        <f t="shared" si="38"/>
        <v>0</v>
      </c>
      <c r="Q54" s="346">
        <f t="shared" si="38"/>
        <v>3218609068</v>
      </c>
      <c r="R54" s="457">
        <f t="shared" si="38"/>
        <v>1297704504</v>
      </c>
      <c r="S54" s="492"/>
      <c r="T54" s="459"/>
      <c r="U54" s="457">
        <f>+U52+U53</f>
        <v>262885826</v>
      </c>
      <c r="V54" s="457">
        <f aca="true" t="shared" si="39" ref="V54:AU54">+V52+V53</f>
        <v>62457913</v>
      </c>
      <c r="W54" s="457" t="e">
        <f t="shared" si="39"/>
        <v>#VALUE!</v>
      </c>
      <c r="X54" s="457">
        <f t="shared" si="39"/>
        <v>0</v>
      </c>
      <c r="Y54" s="457">
        <f t="shared" si="39"/>
        <v>0</v>
      </c>
      <c r="Z54" s="457" t="e">
        <f t="shared" si="39"/>
        <v>#VALUE!</v>
      </c>
      <c r="AA54" s="457">
        <f t="shared" si="39"/>
        <v>0</v>
      </c>
      <c r="AB54" s="457">
        <f t="shared" si="39"/>
        <v>0</v>
      </c>
      <c r="AC54" s="457" t="e">
        <f t="shared" si="39"/>
        <v>#VALUE!</v>
      </c>
      <c r="AD54" s="457">
        <f t="shared" si="39"/>
        <v>0</v>
      </c>
      <c r="AE54" s="457">
        <f t="shared" si="39"/>
        <v>0</v>
      </c>
      <c r="AF54" s="457" t="e">
        <f t="shared" si="39"/>
        <v>#VALUE!</v>
      </c>
      <c r="AG54" s="457">
        <f t="shared" si="39"/>
        <v>0</v>
      </c>
      <c r="AH54" s="457">
        <f t="shared" si="39"/>
        <v>0</v>
      </c>
      <c r="AI54" s="457" t="e">
        <f t="shared" si="39"/>
        <v>#VALUE!</v>
      </c>
      <c r="AJ54" s="457">
        <f t="shared" si="39"/>
        <v>0</v>
      </c>
      <c r="AK54" s="457">
        <f t="shared" si="39"/>
        <v>0</v>
      </c>
      <c r="AL54" s="457" t="e">
        <f t="shared" si="39"/>
        <v>#VALUE!</v>
      </c>
      <c r="AM54" s="457">
        <f t="shared" si="39"/>
        <v>1970598824</v>
      </c>
      <c r="AN54" s="457">
        <f t="shared" si="39"/>
        <v>0</v>
      </c>
      <c r="AO54" s="457" t="e">
        <f t="shared" si="39"/>
        <v>#VALUE!</v>
      </c>
      <c r="AP54" s="457">
        <f t="shared" si="39"/>
        <v>0</v>
      </c>
      <c r="AQ54" s="457">
        <f t="shared" si="39"/>
        <v>0</v>
      </c>
      <c r="AR54" s="457" t="e">
        <f t="shared" si="39"/>
        <v>#VALUE!</v>
      </c>
      <c r="AS54" s="457">
        <f t="shared" si="39"/>
        <v>0</v>
      </c>
      <c r="AT54" s="457">
        <f t="shared" si="39"/>
        <v>0</v>
      </c>
      <c r="AU54" s="457" t="e">
        <f t="shared" si="39"/>
        <v>#VALUE!</v>
      </c>
      <c r="AV54" s="335">
        <f t="shared" si="7"/>
        <v>2171026737</v>
      </c>
      <c r="AW54" s="335">
        <f t="shared" si="7"/>
        <v>62457913</v>
      </c>
      <c r="AX54" s="335">
        <f t="shared" si="8"/>
        <v>1920904564</v>
      </c>
      <c r="AY54" s="336"/>
      <c r="AZ54" s="335"/>
      <c r="BA54" s="337"/>
      <c r="BB54" s="335"/>
    </row>
    <row r="55" spans="1:54" s="222" customFormat="1" ht="57" customHeight="1" outlineLevel="2">
      <c r="A55" s="320"/>
      <c r="B55" s="320" t="s">
        <v>677</v>
      </c>
      <c r="C55" s="321">
        <v>880</v>
      </c>
      <c r="D55" s="450" t="s">
        <v>48</v>
      </c>
      <c r="E55" s="321"/>
      <c r="F55" s="451" t="s">
        <v>139</v>
      </c>
      <c r="G55" s="324"/>
      <c r="H55" s="324"/>
      <c r="I55" s="324"/>
      <c r="J55" s="451" t="s">
        <v>756</v>
      </c>
      <c r="K55" s="493">
        <v>0</v>
      </c>
      <c r="L55" s="328">
        <v>0</v>
      </c>
      <c r="M55" s="467"/>
      <c r="N55" s="467"/>
      <c r="O55" s="330"/>
      <c r="P55" s="330"/>
      <c r="Q55" s="467"/>
      <c r="R55" s="330"/>
      <c r="S55" s="421" t="s">
        <v>723</v>
      </c>
      <c r="T55" s="486"/>
      <c r="U55" s="330"/>
      <c r="V55" s="330"/>
      <c r="W55" s="455">
        <f t="shared" si="27"/>
      </c>
      <c r="X55" s="334"/>
      <c r="Y55" s="334"/>
      <c r="Z55" s="455">
        <f t="shared" si="28"/>
      </c>
      <c r="AA55" s="334"/>
      <c r="AB55" s="334"/>
      <c r="AC55" s="455">
        <f t="shared" si="29"/>
      </c>
      <c r="AD55" s="334"/>
      <c r="AE55" s="334"/>
      <c r="AF55" s="455">
        <f t="shared" si="30"/>
      </c>
      <c r="AG55" s="334"/>
      <c r="AH55" s="334"/>
      <c r="AI55" s="455">
        <f t="shared" si="31"/>
      </c>
      <c r="AJ55" s="334"/>
      <c r="AK55" s="334"/>
      <c r="AL55" s="455">
        <f t="shared" si="32"/>
      </c>
      <c r="AM55" s="334"/>
      <c r="AN55" s="334"/>
      <c r="AO55" s="455">
        <f t="shared" si="33"/>
      </c>
      <c r="AP55" s="334"/>
      <c r="AQ55" s="334"/>
      <c r="AR55" s="455">
        <f t="shared" si="34"/>
      </c>
      <c r="AS55" s="334"/>
      <c r="AT55" s="334"/>
      <c r="AU55" s="455">
        <f t="shared" si="35"/>
      </c>
      <c r="AV55" s="335">
        <f t="shared" si="7"/>
        <v>0</v>
      </c>
      <c r="AW55" s="335">
        <f t="shared" si="7"/>
        <v>0</v>
      </c>
      <c r="AX55" s="335">
        <f t="shared" si="8"/>
        <v>0</v>
      </c>
      <c r="AY55" s="336"/>
      <c r="AZ55" s="335"/>
      <c r="BA55" s="337"/>
      <c r="BB55" s="335"/>
    </row>
    <row r="56" spans="1:54" s="222" customFormat="1" ht="57" customHeight="1" outlineLevel="2">
      <c r="A56" s="320"/>
      <c r="B56" s="320" t="s">
        <v>677</v>
      </c>
      <c r="C56" s="321">
        <v>880</v>
      </c>
      <c r="D56" s="450" t="s">
        <v>48</v>
      </c>
      <c r="E56" s="321"/>
      <c r="F56" s="451" t="s">
        <v>141</v>
      </c>
      <c r="G56" s="324"/>
      <c r="H56" s="324"/>
      <c r="I56" s="324"/>
      <c r="J56" s="451" t="s">
        <v>757</v>
      </c>
      <c r="K56" s="493">
        <v>0.51</v>
      </c>
      <c r="L56" s="328">
        <v>0</v>
      </c>
      <c r="M56" s="467"/>
      <c r="N56" s="467"/>
      <c r="O56" s="330"/>
      <c r="P56" s="330"/>
      <c r="Q56" s="467"/>
      <c r="R56" s="330"/>
      <c r="S56" s="421" t="s">
        <v>724</v>
      </c>
      <c r="T56" s="422"/>
      <c r="U56" s="330"/>
      <c r="V56" s="330"/>
      <c r="W56" s="455">
        <f t="shared" si="27"/>
      </c>
      <c r="X56" s="334"/>
      <c r="Y56" s="334"/>
      <c r="Z56" s="455">
        <f t="shared" si="28"/>
      </c>
      <c r="AA56" s="334"/>
      <c r="AB56" s="334"/>
      <c r="AC56" s="455">
        <f t="shared" si="29"/>
      </c>
      <c r="AD56" s="334"/>
      <c r="AE56" s="334"/>
      <c r="AF56" s="455">
        <f t="shared" si="30"/>
      </c>
      <c r="AG56" s="334"/>
      <c r="AH56" s="334"/>
      <c r="AI56" s="455">
        <f t="shared" si="31"/>
      </c>
      <c r="AJ56" s="334"/>
      <c r="AK56" s="334"/>
      <c r="AL56" s="455">
        <f t="shared" si="32"/>
      </c>
      <c r="AM56" s="334"/>
      <c r="AN56" s="334"/>
      <c r="AO56" s="455">
        <f t="shared" si="33"/>
      </c>
      <c r="AP56" s="334"/>
      <c r="AQ56" s="334"/>
      <c r="AR56" s="455">
        <f t="shared" si="34"/>
      </c>
      <c r="AS56" s="334"/>
      <c r="AT56" s="334"/>
      <c r="AU56" s="455">
        <f t="shared" si="35"/>
      </c>
      <c r="AV56" s="335">
        <f t="shared" si="7"/>
        <v>0</v>
      </c>
      <c r="AW56" s="335">
        <f t="shared" si="7"/>
        <v>0</v>
      </c>
      <c r="AX56" s="335">
        <f t="shared" si="8"/>
        <v>0</v>
      </c>
      <c r="AY56" s="336"/>
      <c r="AZ56" s="335"/>
      <c r="BA56" s="337"/>
      <c r="BB56" s="335"/>
    </row>
    <row r="57" spans="1:54" s="222" customFormat="1" ht="57" customHeight="1" outlineLevel="1">
      <c r="A57" s="354"/>
      <c r="B57" s="320" t="s">
        <v>677</v>
      </c>
      <c r="C57" s="321">
        <v>880</v>
      </c>
      <c r="D57" s="450" t="s">
        <v>48</v>
      </c>
      <c r="E57" s="321"/>
      <c r="F57" s="451" t="s">
        <v>143</v>
      </c>
      <c r="G57" s="324"/>
      <c r="H57" s="324"/>
      <c r="I57" s="324"/>
      <c r="J57" s="451" t="s">
        <v>758</v>
      </c>
      <c r="K57" s="493">
        <v>0.45</v>
      </c>
      <c r="L57" s="328">
        <v>0</v>
      </c>
      <c r="M57" s="467"/>
      <c r="N57" s="467"/>
      <c r="O57" s="330"/>
      <c r="P57" s="330"/>
      <c r="Q57" s="467"/>
      <c r="R57" s="330"/>
      <c r="S57" s="421" t="s">
        <v>380</v>
      </c>
      <c r="T57" s="422"/>
      <c r="U57" s="330"/>
      <c r="V57" s="330"/>
      <c r="W57" s="455"/>
      <c r="X57" s="334"/>
      <c r="Y57" s="334"/>
      <c r="Z57" s="455"/>
      <c r="AA57" s="334"/>
      <c r="AB57" s="334"/>
      <c r="AC57" s="455"/>
      <c r="AD57" s="334"/>
      <c r="AE57" s="334"/>
      <c r="AF57" s="455"/>
      <c r="AG57" s="334"/>
      <c r="AH57" s="334"/>
      <c r="AI57" s="455"/>
      <c r="AJ57" s="334"/>
      <c r="AK57" s="334"/>
      <c r="AL57" s="455"/>
      <c r="AM57" s="334"/>
      <c r="AN57" s="334"/>
      <c r="AO57" s="455"/>
      <c r="AP57" s="334"/>
      <c r="AQ57" s="334"/>
      <c r="AR57" s="455"/>
      <c r="AS57" s="334"/>
      <c r="AT57" s="334"/>
      <c r="AU57" s="455"/>
      <c r="AV57" s="335">
        <f t="shared" si="7"/>
        <v>0</v>
      </c>
      <c r="AW57" s="335">
        <f t="shared" si="7"/>
        <v>0</v>
      </c>
      <c r="AX57" s="335">
        <f t="shared" si="8"/>
        <v>0</v>
      </c>
      <c r="AY57" s="336"/>
      <c r="AZ57" s="335"/>
      <c r="BA57" s="337"/>
      <c r="BB57" s="335"/>
    </row>
    <row r="58" spans="1:54" s="350" customFormat="1" ht="15" outlineLevel="2">
      <c r="A58" s="343"/>
      <c r="B58" s="343"/>
      <c r="C58" s="344"/>
      <c r="D58" s="344"/>
      <c r="E58" s="344"/>
      <c r="F58" s="345"/>
      <c r="G58" s="345"/>
      <c r="H58" s="345"/>
      <c r="I58" s="345"/>
      <c r="J58" s="344"/>
      <c r="K58" s="477"/>
      <c r="L58" s="470"/>
      <c r="M58" s="346">
        <f aca="true" t="shared" si="40" ref="M58:R58">+M55+M56+M57</f>
        <v>0</v>
      </c>
      <c r="N58" s="346">
        <f>+N55+N56+N57</f>
        <v>0</v>
      </c>
      <c r="O58" s="457">
        <f t="shared" si="40"/>
        <v>0</v>
      </c>
      <c r="P58" s="457">
        <f t="shared" si="40"/>
        <v>0</v>
      </c>
      <c r="Q58" s="346">
        <f t="shared" si="40"/>
        <v>0</v>
      </c>
      <c r="R58" s="457">
        <f t="shared" si="40"/>
        <v>0</v>
      </c>
      <c r="S58" s="495"/>
      <c r="T58" s="459"/>
      <c r="U58" s="457">
        <f>+U55+U56+U57</f>
        <v>0</v>
      </c>
      <c r="V58" s="457">
        <f aca="true" t="shared" si="41" ref="V58:AU58">+V55+V56+V57</f>
        <v>0</v>
      </c>
      <c r="W58" s="457" t="e">
        <f t="shared" si="41"/>
        <v>#VALUE!</v>
      </c>
      <c r="X58" s="457">
        <f t="shared" si="41"/>
        <v>0</v>
      </c>
      <c r="Y58" s="457">
        <f t="shared" si="41"/>
        <v>0</v>
      </c>
      <c r="Z58" s="457" t="e">
        <f t="shared" si="41"/>
        <v>#VALUE!</v>
      </c>
      <c r="AA58" s="457">
        <f t="shared" si="41"/>
        <v>0</v>
      </c>
      <c r="AB58" s="457">
        <f t="shared" si="41"/>
        <v>0</v>
      </c>
      <c r="AC58" s="457" t="e">
        <f t="shared" si="41"/>
        <v>#VALUE!</v>
      </c>
      <c r="AD58" s="457">
        <f t="shared" si="41"/>
        <v>0</v>
      </c>
      <c r="AE58" s="457">
        <f t="shared" si="41"/>
        <v>0</v>
      </c>
      <c r="AF58" s="457" t="e">
        <f t="shared" si="41"/>
        <v>#VALUE!</v>
      </c>
      <c r="AG58" s="457">
        <f t="shared" si="41"/>
        <v>0</v>
      </c>
      <c r="AH58" s="457">
        <f t="shared" si="41"/>
        <v>0</v>
      </c>
      <c r="AI58" s="457" t="e">
        <f t="shared" si="41"/>
        <v>#VALUE!</v>
      </c>
      <c r="AJ58" s="457">
        <f t="shared" si="41"/>
        <v>0</v>
      </c>
      <c r="AK58" s="457">
        <f t="shared" si="41"/>
        <v>0</v>
      </c>
      <c r="AL58" s="457" t="e">
        <f t="shared" si="41"/>
        <v>#VALUE!</v>
      </c>
      <c r="AM58" s="457">
        <f t="shared" si="41"/>
        <v>0</v>
      </c>
      <c r="AN58" s="457">
        <f t="shared" si="41"/>
        <v>0</v>
      </c>
      <c r="AO58" s="457" t="e">
        <f t="shared" si="41"/>
        <v>#VALUE!</v>
      </c>
      <c r="AP58" s="457">
        <f t="shared" si="41"/>
        <v>0</v>
      </c>
      <c r="AQ58" s="457">
        <f t="shared" si="41"/>
        <v>0</v>
      </c>
      <c r="AR58" s="457" t="e">
        <f t="shared" si="41"/>
        <v>#VALUE!</v>
      </c>
      <c r="AS58" s="457">
        <f t="shared" si="41"/>
        <v>0</v>
      </c>
      <c r="AT58" s="457">
        <f t="shared" si="41"/>
        <v>0</v>
      </c>
      <c r="AU58" s="457" t="e">
        <f t="shared" si="41"/>
        <v>#VALUE!</v>
      </c>
      <c r="AV58" s="335">
        <f t="shared" si="7"/>
        <v>0</v>
      </c>
      <c r="AW58" s="335">
        <f t="shared" si="7"/>
        <v>0</v>
      </c>
      <c r="AX58" s="335">
        <f t="shared" si="8"/>
        <v>0</v>
      </c>
      <c r="AY58" s="336"/>
      <c r="AZ58" s="335"/>
      <c r="BA58" s="337"/>
      <c r="BB58" s="335"/>
    </row>
    <row r="59" spans="1:54" s="222" customFormat="1" ht="57" customHeight="1" outlineLevel="2">
      <c r="A59" s="320"/>
      <c r="B59" s="320" t="s">
        <v>344</v>
      </c>
      <c r="C59" s="321">
        <v>880</v>
      </c>
      <c r="D59" s="450" t="s">
        <v>49</v>
      </c>
      <c r="E59" s="321"/>
      <c r="F59" s="451" t="s">
        <v>145</v>
      </c>
      <c r="G59" s="324"/>
      <c r="H59" s="324"/>
      <c r="I59" s="324"/>
      <c r="J59" s="451" t="s">
        <v>759</v>
      </c>
      <c r="K59" s="493">
        <v>0.74</v>
      </c>
      <c r="L59" s="328">
        <v>0</v>
      </c>
      <c r="M59" s="467"/>
      <c r="N59" s="467"/>
      <c r="O59" s="330"/>
      <c r="P59" s="330"/>
      <c r="Q59" s="467"/>
      <c r="R59" s="330"/>
      <c r="S59" s="421" t="s">
        <v>760</v>
      </c>
      <c r="T59" s="422"/>
      <c r="U59" s="330"/>
      <c r="V59" s="330"/>
      <c r="W59" s="455">
        <f t="shared" si="27"/>
      </c>
      <c r="X59" s="334"/>
      <c r="Y59" s="334"/>
      <c r="Z59" s="455">
        <f t="shared" si="28"/>
      </c>
      <c r="AA59" s="334"/>
      <c r="AB59" s="334"/>
      <c r="AC59" s="455">
        <f t="shared" si="29"/>
      </c>
      <c r="AD59" s="334"/>
      <c r="AE59" s="334"/>
      <c r="AF59" s="455">
        <f t="shared" si="30"/>
      </c>
      <c r="AG59" s="334"/>
      <c r="AH59" s="334"/>
      <c r="AI59" s="455">
        <f t="shared" si="31"/>
      </c>
      <c r="AJ59" s="334"/>
      <c r="AK59" s="334"/>
      <c r="AL59" s="455">
        <f t="shared" si="32"/>
      </c>
      <c r="AM59" s="334"/>
      <c r="AN59" s="334"/>
      <c r="AO59" s="455">
        <f t="shared" si="33"/>
      </c>
      <c r="AP59" s="334"/>
      <c r="AQ59" s="334"/>
      <c r="AR59" s="455">
        <f t="shared" si="34"/>
      </c>
      <c r="AS59" s="334"/>
      <c r="AT59" s="334"/>
      <c r="AU59" s="455">
        <f t="shared" si="35"/>
      </c>
      <c r="AV59" s="335">
        <f t="shared" si="7"/>
        <v>0</v>
      </c>
      <c r="AW59" s="335">
        <f t="shared" si="7"/>
        <v>0</v>
      </c>
      <c r="AX59" s="335">
        <f t="shared" si="8"/>
        <v>0</v>
      </c>
      <c r="AY59" s="336"/>
      <c r="AZ59" s="335"/>
      <c r="BA59" s="337"/>
      <c r="BB59" s="335"/>
    </row>
    <row r="60" spans="1:54" s="222" customFormat="1" ht="57" customHeight="1" outlineLevel="2">
      <c r="A60" s="320"/>
      <c r="B60" s="320" t="s">
        <v>344</v>
      </c>
      <c r="C60" s="321">
        <v>880</v>
      </c>
      <c r="D60" s="450" t="s">
        <v>49</v>
      </c>
      <c r="E60" s="321"/>
      <c r="F60" s="451" t="s">
        <v>147</v>
      </c>
      <c r="G60" s="324"/>
      <c r="H60" s="324"/>
      <c r="I60" s="324"/>
      <c r="J60" s="451" t="s">
        <v>761</v>
      </c>
      <c r="K60" s="493">
        <v>0.545</v>
      </c>
      <c r="L60" s="328">
        <v>0</v>
      </c>
      <c r="M60" s="467"/>
      <c r="N60" s="467"/>
      <c r="O60" s="330"/>
      <c r="P60" s="330"/>
      <c r="Q60" s="467"/>
      <c r="R60" s="330"/>
      <c r="S60" s="421" t="s">
        <v>762</v>
      </c>
      <c r="T60" s="422"/>
      <c r="U60" s="330"/>
      <c r="V60" s="330"/>
      <c r="W60" s="455">
        <f t="shared" si="27"/>
      </c>
      <c r="X60" s="334"/>
      <c r="Y60" s="334"/>
      <c r="Z60" s="455">
        <f t="shared" si="28"/>
      </c>
      <c r="AA60" s="334"/>
      <c r="AB60" s="334"/>
      <c r="AC60" s="455">
        <f t="shared" si="29"/>
      </c>
      <c r="AD60" s="334"/>
      <c r="AE60" s="334"/>
      <c r="AF60" s="455">
        <f t="shared" si="30"/>
      </c>
      <c r="AG60" s="334"/>
      <c r="AH60" s="334"/>
      <c r="AI60" s="455">
        <f t="shared" si="31"/>
      </c>
      <c r="AJ60" s="334"/>
      <c r="AK60" s="334"/>
      <c r="AL60" s="455">
        <f t="shared" si="32"/>
      </c>
      <c r="AM60" s="334"/>
      <c r="AN60" s="334"/>
      <c r="AO60" s="455">
        <f t="shared" si="33"/>
      </c>
      <c r="AP60" s="334"/>
      <c r="AQ60" s="334"/>
      <c r="AR60" s="455">
        <f t="shared" si="34"/>
      </c>
      <c r="AS60" s="334"/>
      <c r="AT60" s="334"/>
      <c r="AU60" s="455">
        <f t="shared" si="35"/>
      </c>
      <c r="AV60" s="335">
        <f t="shared" si="7"/>
        <v>0</v>
      </c>
      <c r="AW60" s="335">
        <f t="shared" si="7"/>
        <v>0</v>
      </c>
      <c r="AX60" s="335">
        <f t="shared" si="8"/>
        <v>0</v>
      </c>
      <c r="AY60" s="336"/>
      <c r="AZ60" s="335"/>
      <c r="BA60" s="337"/>
      <c r="BB60" s="335"/>
    </row>
    <row r="61" spans="1:54" s="222" customFormat="1" ht="57" customHeight="1" outlineLevel="1">
      <c r="A61" s="354"/>
      <c r="B61" s="320" t="s">
        <v>344</v>
      </c>
      <c r="C61" s="321">
        <v>880</v>
      </c>
      <c r="D61" s="450" t="s">
        <v>49</v>
      </c>
      <c r="E61" s="321"/>
      <c r="F61" s="451" t="s">
        <v>149</v>
      </c>
      <c r="G61" s="324"/>
      <c r="H61" s="324"/>
      <c r="I61" s="324"/>
      <c r="J61" s="451" t="s">
        <v>763</v>
      </c>
      <c r="K61" s="493">
        <v>0.4</v>
      </c>
      <c r="L61" s="328">
        <v>0</v>
      </c>
      <c r="M61" s="467"/>
      <c r="N61" s="467"/>
      <c r="O61" s="330"/>
      <c r="P61" s="330"/>
      <c r="Q61" s="467"/>
      <c r="R61" s="330"/>
      <c r="S61" s="430" t="s">
        <v>348</v>
      </c>
      <c r="T61" s="430"/>
      <c r="U61" s="330"/>
      <c r="V61" s="330"/>
      <c r="W61" s="455"/>
      <c r="X61" s="334"/>
      <c r="Y61" s="334"/>
      <c r="Z61" s="455"/>
      <c r="AA61" s="334"/>
      <c r="AB61" s="334"/>
      <c r="AC61" s="455"/>
      <c r="AD61" s="334"/>
      <c r="AE61" s="334"/>
      <c r="AF61" s="455"/>
      <c r="AG61" s="334"/>
      <c r="AH61" s="334"/>
      <c r="AI61" s="455"/>
      <c r="AJ61" s="334"/>
      <c r="AK61" s="334"/>
      <c r="AL61" s="455"/>
      <c r="AM61" s="334"/>
      <c r="AN61" s="334"/>
      <c r="AO61" s="455"/>
      <c r="AP61" s="334"/>
      <c r="AQ61" s="334"/>
      <c r="AR61" s="455"/>
      <c r="AS61" s="334"/>
      <c r="AT61" s="334"/>
      <c r="AU61" s="455"/>
      <c r="AV61" s="335">
        <f t="shared" si="7"/>
        <v>0</v>
      </c>
      <c r="AW61" s="335">
        <f t="shared" si="7"/>
        <v>0</v>
      </c>
      <c r="AX61" s="335">
        <f t="shared" si="8"/>
        <v>0</v>
      </c>
      <c r="AY61" s="336"/>
      <c r="AZ61" s="335"/>
      <c r="BA61" s="337"/>
      <c r="BB61" s="335"/>
    </row>
    <row r="62" spans="1:54" s="350" customFormat="1" ht="18" customHeight="1" outlineLevel="2">
      <c r="A62" s="343"/>
      <c r="B62" s="343"/>
      <c r="C62" s="344"/>
      <c r="D62" s="344"/>
      <c r="E62" s="344"/>
      <c r="F62" s="345"/>
      <c r="G62" s="345"/>
      <c r="H62" s="345"/>
      <c r="I62" s="345"/>
      <c r="J62" s="344"/>
      <c r="K62" s="477"/>
      <c r="L62" s="470"/>
      <c r="M62" s="346">
        <f aca="true" t="shared" si="42" ref="M62:R62">+M59+M60+M61</f>
        <v>0</v>
      </c>
      <c r="N62" s="346">
        <f>+N59+N60+N61</f>
        <v>0</v>
      </c>
      <c r="O62" s="457">
        <f t="shared" si="42"/>
        <v>0</v>
      </c>
      <c r="P62" s="457">
        <f t="shared" si="42"/>
        <v>0</v>
      </c>
      <c r="Q62" s="346">
        <f t="shared" si="42"/>
        <v>0</v>
      </c>
      <c r="R62" s="457">
        <f t="shared" si="42"/>
        <v>0</v>
      </c>
      <c r="S62" s="492"/>
      <c r="T62" s="459"/>
      <c r="U62" s="457">
        <f>+U59+U60+U61</f>
        <v>0</v>
      </c>
      <c r="V62" s="457">
        <f aca="true" t="shared" si="43" ref="V62:AU62">+V59+V60+V61</f>
        <v>0</v>
      </c>
      <c r="W62" s="457" t="e">
        <f t="shared" si="43"/>
        <v>#VALUE!</v>
      </c>
      <c r="X62" s="457">
        <f t="shared" si="43"/>
        <v>0</v>
      </c>
      <c r="Y62" s="457">
        <f t="shared" si="43"/>
        <v>0</v>
      </c>
      <c r="Z62" s="457" t="e">
        <f t="shared" si="43"/>
        <v>#VALUE!</v>
      </c>
      <c r="AA62" s="457">
        <f t="shared" si="43"/>
        <v>0</v>
      </c>
      <c r="AB62" s="457">
        <f t="shared" si="43"/>
        <v>0</v>
      </c>
      <c r="AC62" s="457" t="e">
        <f t="shared" si="43"/>
        <v>#VALUE!</v>
      </c>
      <c r="AD62" s="457">
        <f t="shared" si="43"/>
        <v>0</v>
      </c>
      <c r="AE62" s="457">
        <f t="shared" si="43"/>
        <v>0</v>
      </c>
      <c r="AF62" s="457" t="e">
        <f t="shared" si="43"/>
        <v>#VALUE!</v>
      </c>
      <c r="AG62" s="457">
        <f t="shared" si="43"/>
        <v>0</v>
      </c>
      <c r="AH62" s="457">
        <f t="shared" si="43"/>
        <v>0</v>
      </c>
      <c r="AI62" s="457" t="e">
        <f t="shared" si="43"/>
        <v>#VALUE!</v>
      </c>
      <c r="AJ62" s="457">
        <f t="shared" si="43"/>
        <v>0</v>
      </c>
      <c r="AK62" s="457">
        <f t="shared" si="43"/>
        <v>0</v>
      </c>
      <c r="AL62" s="457" t="e">
        <f t="shared" si="43"/>
        <v>#VALUE!</v>
      </c>
      <c r="AM62" s="457">
        <f t="shared" si="43"/>
        <v>0</v>
      </c>
      <c r="AN62" s="457">
        <f t="shared" si="43"/>
        <v>0</v>
      </c>
      <c r="AO62" s="457" t="e">
        <f t="shared" si="43"/>
        <v>#VALUE!</v>
      </c>
      <c r="AP62" s="457">
        <f t="shared" si="43"/>
        <v>0</v>
      </c>
      <c r="AQ62" s="457">
        <f t="shared" si="43"/>
        <v>0</v>
      </c>
      <c r="AR62" s="457" t="e">
        <f t="shared" si="43"/>
        <v>#VALUE!</v>
      </c>
      <c r="AS62" s="457">
        <f t="shared" si="43"/>
        <v>0</v>
      </c>
      <c r="AT62" s="457">
        <f t="shared" si="43"/>
        <v>0</v>
      </c>
      <c r="AU62" s="457" t="e">
        <f t="shared" si="43"/>
        <v>#VALUE!</v>
      </c>
      <c r="AV62" s="335">
        <f t="shared" si="7"/>
        <v>0</v>
      </c>
      <c r="AW62" s="335">
        <f t="shared" si="7"/>
        <v>0</v>
      </c>
      <c r="AX62" s="335">
        <f t="shared" si="8"/>
        <v>0</v>
      </c>
      <c r="AY62" s="336"/>
      <c r="AZ62" s="335"/>
      <c r="BA62" s="337"/>
      <c r="BB62" s="335"/>
    </row>
    <row r="63" spans="1:54" s="366" customFormat="1" ht="18" customHeight="1">
      <c r="A63" s="359" t="s">
        <v>334</v>
      </c>
      <c r="B63" s="359"/>
      <c r="C63" s="360"/>
      <c r="D63" s="360"/>
      <c r="E63" s="360"/>
      <c r="F63" s="361"/>
      <c r="G63" s="361"/>
      <c r="H63" s="361"/>
      <c r="I63" s="361"/>
      <c r="J63" s="360"/>
      <c r="K63" s="362"/>
      <c r="L63" s="363"/>
      <c r="M63" s="364">
        <f aca="true" t="shared" si="44" ref="M63:R63">+M15+M19+M23+M25+M29+M33+M37+M48+M51+M54+M58+M62</f>
        <v>307041001000</v>
      </c>
      <c r="N63" s="364">
        <f t="shared" si="44"/>
        <v>307026971982</v>
      </c>
      <c r="O63" s="364">
        <f t="shared" si="44"/>
        <v>24610270110</v>
      </c>
      <c r="P63" s="364">
        <f t="shared" si="44"/>
        <v>638547183</v>
      </c>
      <c r="Q63" s="364">
        <f t="shared" si="44"/>
        <v>14433789890</v>
      </c>
      <c r="R63" s="364">
        <f t="shared" si="44"/>
        <v>2604402400</v>
      </c>
      <c r="S63" s="364">
        <f>SUBTOTAL(9,S13:S62)</f>
        <v>0</v>
      </c>
      <c r="T63" s="364">
        <f>SUBTOTAL(9,T13:T62)</f>
        <v>0</v>
      </c>
      <c r="U63" s="496">
        <f>+U15+U19+U23+U25+U29+U33+U37+U48+U51+U54+U58+U62</f>
        <v>81091648982</v>
      </c>
      <c r="V63" s="496">
        <f aca="true" t="shared" si="45" ref="V63:AU63">+V15+V19+V23+V25+V29+V33+V37+V48+V51+V54+V58+V62</f>
        <v>2786643729</v>
      </c>
      <c r="W63" s="496" t="e">
        <f t="shared" si="45"/>
        <v>#VALUE!</v>
      </c>
      <c r="X63" s="496">
        <f t="shared" si="45"/>
        <v>0</v>
      </c>
      <c r="Y63" s="496">
        <f t="shared" si="45"/>
        <v>0</v>
      </c>
      <c r="Z63" s="496" t="e">
        <f t="shared" si="45"/>
        <v>#VALUE!</v>
      </c>
      <c r="AA63" s="496">
        <f t="shared" si="45"/>
        <v>0</v>
      </c>
      <c r="AB63" s="496">
        <f t="shared" si="45"/>
        <v>0</v>
      </c>
      <c r="AC63" s="496" t="e">
        <f t="shared" si="45"/>
        <v>#VALUE!</v>
      </c>
      <c r="AD63" s="496">
        <f t="shared" si="45"/>
        <v>0</v>
      </c>
      <c r="AE63" s="496">
        <f t="shared" si="45"/>
        <v>0</v>
      </c>
      <c r="AF63" s="496" t="e">
        <f t="shared" si="45"/>
        <v>#VALUE!</v>
      </c>
      <c r="AG63" s="496">
        <f t="shared" si="45"/>
        <v>0</v>
      </c>
      <c r="AH63" s="496">
        <f t="shared" si="45"/>
        <v>0</v>
      </c>
      <c r="AI63" s="496" t="e">
        <f t="shared" si="45"/>
        <v>#VALUE!</v>
      </c>
      <c r="AJ63" s="496">
        <f t="shared" si="45"/>
        <v>0</v>
      </c>
      <c r="AK63" s="496">
        <f t="shared" si="45"/>
        <v>0</v>
      </c>
      <c r="AL63" s="496" t="e">
        <f t="shared" si="45"/>
        <v>#VALUE!</v>
      </c>
      <c r="AM63" s="496">
        <f t="shared" si="45"/>
        <v>225935323000</v>
      </c>
      <c r="AN63" s="496">
        <f>+AN15+AN19+AN23+AN25+AN29+AN33+AN37+AN48+AN51+AN54+AN58+AN62</f>
        <v>21823626381</v>
      </c>
      <c r="AO63" s="496" t="e">
        <f t="shared" si="45"/>
        <v>#VALUE!</v>
      </c>
      <c r="AP63" s="496">
        <f t="shared" si="45"/>
        <v>0</v>
      </c>
      <c r="AQ63" s="496">
        <f t="shared" si="45"/>
        <v>0</v>
      </c>
      <c r="AR63" s="496" t="e">
        <f t="shared" si="45"/>
        <v>#VALUE!</v>
      </c>
      <c r="AS63" s="496">
        <f t="shared" si="45"/>
        <v>0</v>
      </c>
      <c r="AT63" s="496">
        <f t="shared" si="45"/>
        <v>0</v>
      </c>
      <c r="AU63" s="496" t="e">
        <f t="shared" si="45"/>
        <v>#VALUE!</v>
      </c>
      <c r="AV63" s="335">
        <f t="shared" si="7"/>
        <v>282416701872</v>
      </c>
      <c r="AW63" s="335">
        <f t="shared" si="7"/>
        <v>23971722927</v>
      </c>
      <c r="AX63" s="335">
        <f t="shared" si="8"/>
        <v>11829387490</v>
      </c>
      <c r="AY63" s="336"/>
      <c r="AZ63" s="335"/>
      <c r="BA63" s="337"/>
      <c r="BB63" s="335"/>
    </row>
    <row r="64" spans="13:39" ht="18" customHeight="1">
      <c r="M64" s="304">
        <f>+'Metas inversión 880'!Q307</f>
        <v>307041001000</v>
      </c>
      <c r="N64" s="304">
        <f>+'Metas inversión 880'!R307</f>
        <v>307026971982</v>
      </c>
      <c r="O64" s="304">
        <f>+'Metas inversión 880'!S307</f>
        <v>24195111090</v>
      </c>
      <c r="P64" s="304">
        <f>+'Metas inversión 880'!T307</f>
        <v>278914215</v>
      </c>
      <c r="Q64" s="304">
        <f>+'Metas inversión 880'!U307</f>
        <v>14433789890</v>
      </c>
      <c r="R64" s="304">
        <f>+'Metas inversión 880'!V307</f>
        <v>700289825</v>
      </c>
      <c r="U64" s="337"/>
      <c r="V64" s="370"/>
      <c r="AM64" s="369"/>
    </row>
    <row r="65" spans="13:39" ht="18" customHeight="1">
      <c r="M65" s="304">
        <f aca="true" t="shared" si="46" ref="M65:R65">+M63-M64</f>
        <v>0</v>
      </c>
      <c r="N65" s="304">
        <f t="shared" si="46"/>
        <v>0</v>
      </c>
      <c r="O65" s="304">
        <f t="shared" si="46"/>
        <v>415159020</v>
      </c>
      <c r="P65" s="304">
        <f t="shared" si="46"/>
        <v>359632968</v>
      </c>
      <c r="Q65" s="304">
        <f t="shared" si="46"/>
        <v>0</v>
      </c>
      <c r="R65" s="304">
        <f t="shared" si="46"/>
        <v>1904112575</v>
      </c>
      <c r="U65" s="337"/>
      <c r="V65" s="337"/>
      <c r="AM65" s="369"/>
    </row>
    <row r="66" spans="14:22" ht="18" customHeight="1">
      <c r="N66" s="368"/>
      <c r="Q66" s="304"/>
      <c r="R66" s="304"/>
      <c r="U66" s="337"/>
      <c r="V66" s="337">
        <f>+V64-V65</f>
        <v>0</v>
      </c>
    </row>
    <row r="67" spans="14:21" ht="18" customHeight="1">
      <c r="N67" s="497"/>
      <c r="P67" s="369"/>
      <c r="Q67" s="369"/>
      <c r="R67" s="369"/>
      <c r="S67" s="498"/>
      <c r="T67" s="499"/>
      <c r="U67" s="370"/>
    </row>
    <row r="68" spans="17:22" ht="18" customHeight="1">
      <c r="Q68" s="370"/>
      <c r="R68" s="370"/>
      <c r="T68" s="500"/>
      <c r="V68" s="501"/>
    </row>
    <row r="69" spans="14:21" ht="18" customHeight="1">
      <c r="N69" s="370"/>
      <c r="U69" s="369">
        <f>+U63-U64</f>
        <v>81091648982</v>
      </c>
    </row>
    <row r="70" ht="18" customHeight="1">
      <c r="N70" s="371"/>
    </row>
    <row r="71" ht="18" customHeight="1">
      <c r="N71" s="371"/>
    </row>
    <row r="72" ht="18" customHeight="1">
      <c r="N72" s="371"/>
    </row>
    <row r="73" ht="18" customHeight="1">
      <c r="N73" s="371"/>
    </row>
    <row r="74" ht="18" customHeight="1">
      <c r="N74" s="371"/>
    </row>
    <row r="75" ht="18" customHeight="1">
      <c r="N75" s="371"/>
    </row>
  </sheetData>
  <sheetProtection password="C61F" sheet="1"/>
  <autoFilter ref="A12:AU62"/>
  <mergeCells count="31">
    <mergeCell ref="AM11:AO11"/>
    <mergeCell ref="AP11:AR11"/>
    <mergeCell ref="AS11:AU11"/>
    <mergeCell ref="U11:W11"/>
    <mergeCell ref="X11:Z11"/>
    <mergeCell ref="AA11:AC11"/>
    <mergeCell ref="AD11:AF11"/>
    <mergeCell ref="AG11:AI11"/>
    <mergeCell ref="AJ11:AL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horizontalCentered="1" verticalCentered="1"/>
  <pageMargins left="0" right="0" top="0" bottom="0" header="0" footer="0"/>
  <pageSetup horizontalDpi="600" verticalDpi="600" orientation="landscape" paperSize="119" scale="79" r:id="rId4"/>
  <rowBreaks count="2" manualBreakCount="2">
    <brk id="19" max="255" man="1"/>
    <brk id="45" max="255" man="1"/>
  </rowBreaks>
  <colBreaks count="3" manualBreakCount="3">
    <brk id="14" max="65535" man="1"/>
    <brk id="20" max="65535" man="1"/>
    <brk id="38"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Hoja4">
    <tabColor rgb="FF00B050"/>
  </sheetPr>
  <dimension ref="A1:BK10"/>
  <sheetViews>
    <sheetView showGridLines="0" zoomScale="70" zoomScaleNormal="70" zoomScalePageLayoutView="0" workbookViewId="0" topLeftCell="R1">
      <selection activeCell="V8" sqref="V8"/>
    </sheetView>
  </sheetViews>
  <sheetFormatPr defaultColWidth="11.421875" defaultRowHeight="15"/>
  <cols>
    <col min="1" max="1" width="11.421875" style="9" customWidth="1"/>
    <col min="2" max="2" width="16.8515625" style="5" customWidth="1"/>
    <col min="3" max="3" width="16.8515625" style="3" customWidth="1"/>
    <col min="4" max="4" width="16.8515625" style="5" customWidth="1"/>
    <col min="5" max="5" width="29.140625" style="3" customWidth="1"/>
    <col min="6" max="6" width="6.421875" style="5" customWidth="1"/>
    <col min="7" max="7" width="23.421875" style="8" customWidth="1"/>
    <col min="8" max="8" width="6.421875" style="5" customWidth="1"/>
    <col min="9" max="9" width="19.00390625" style="3" customWidth="1"/>
    <col min="10" max="10" width="9.8515625" style="5" customWidth="1"/>
    <col min="11" max="11" width="13.421875" style="6" customWidth="1"/>
    <col min="12" max="12" width="10.28125" style="5" customWidth="1"/>
    <col min="13" max="13" width="16.7109375" style="7" customWidth="1"/>
    <col min="14" max="14" width="9.140625" style="6" customWidth="1"/>
    <col min="15" max="15" width="37.421875" style="7" customWidth="1"/>
    <col min="16" max="16" width="7.00390625" style="6" customWidth="1"/>
    <col min="17" max="17" width="5.421875" style="102" customWidth="1"/>
    <col min="18" max="18" width="5.421875" style="6" customWidth="1"/>
    <col min="19" max="19" width="20.140625" style="2" customWidth="1"/>
    <col min="20" max="20" width="28.00390625" style="2" customWidth="1"/>
    <col min="21" max="21" width="11.7109375" style="6" customWidth="1"/>
    <col min="22" max="22" width="13.7109375" style="2" customWidth="1"/>
    <col min="23" max="23" width="16.8515625" style="1" hidden="1" customWidth="1"/>
    <col min="24" max="24" width="24.28125" style="1" hidden="1" customWidth="1"/>
    <col min="25" max="25" width="21.8515625" style="1" hidden="1" customWidth="1"/>
    <col min="26" max="26" width="19.7109375" style="1" hidden="1" customWidth="1"/>
    <col min="27" max="28" width="16.8515625" style="1" hidden="1" customWidth="1"/>
    <col min="29" max="33" width="50.7109375" style="1" customWidth="1"/>
    <col min="34" max="36" width="11.421875" style="1" customWidth="1"/>
    <col min="37" max="38" width="14.8515625" style="1" hidden="1" customWidth="1"/>
    <col min="39" max="39" width="14.421875" style="1" hidden="1" customWidth="1"/>
    <col min="40" max="40" width="18.00390625" style="1" hidden="1" customWidth="1"/>
    <col min="41" max="42" width="14.00390625" style="1" hidden="1" customWidth="1"/>
    <col min="43" max="45" width="11.421875" style="4" customWidth="1"/>
    <col min="46" max="63" width="11.421875" style="2" customWidth="1"/>
    <col min="64" max="16384" width="11.421875" style="1" customWidth="1"/>
  </cols>
  <sheetData>
    <row r="1" spans="15:16" ht="15">
      <c r="O1" s="100"/>
      <c r="P1" s="101"/>
    </row>
    <row r="2" spans="1:26" ht="33.75">
      <c r="A2" s="159" t="s">
        <v>229</v>
      </c>
      <c r="B2" s="159"/>
      <c r="C2" s="159"/>
      <c r="D2" s="159"/>
      <c r="E2" s="159"/>
      <c r="F2" s="159"/>
      <c r="G2" s="159"/>
      <c r="H2" s="159"/>
      <c r="I2" s="159"/>
      <c r="J2" s="159"/>
      <c r="K2" s="159"/>
      <c r="L2" s="104"/>
      <c r="M2" s="103"/>
      <c r="N2" s="160" t="s">
        <v>205</v>
      </c>
      <c r="O2" s="160"/>
      <c r="P2" s="160"/>
      <c r="Q2" s="160"/>
      <c r="R2" s="160"/>
      <c r="S2" s="160"/>
      <c r="T2" s="160"/>
      <c r="U2" s="160"/>
      <c r="V2" s="160"/>
      <c r="W2" s="160"/>
      <c r="X2" s="160"/>
      <c r="Y2" s="160"/>
      <c r="Z2" s="160"/>
    </row>
    <row r="3" spans="15:16" ht="15">
      <c r="O3" s="100"/>
      <c r="P3" s="101"/>
    </row>
    <row r="4" spans="15:16" ht="15">
      <c r="O4" s="100"/>
      <c r="P4" s="101"/>
    </row>
    <row r="5" spans="1:42" ht="80.25" customHeight="1">
      <c r="A5" s="161" t="s">
        <v>206</v>
      </c>
      <c r="B5" s="163" t="s">
        <v>207</v>
      </c>
      <c r="C5" s="164"/>
      <c r="D5" s="165" t="s">
        <v>17</v>
      </c>
      <c r="E5" s="151"/>
      <c r="F5" s="150" t="s">
        <v>10</v>
      </c>
      <c r="G5" s="151"/>
      <c r="H5" s="150" t="s">
        <v>16</v>
      </c>
      <c r="I5" s="151"/>
      <c r="J5" s="150" t="s">
        <v>11</v>
      </c>
      <c r="K5" s="151"/>
      <c r="L5" s="150" t="s">
        <v>19</v>
      </c>
      <c r="M5" s="151"/>
      <c r="N5" s="157" t="s">
        <v>9</v>
      </c>
      <c r="O5" s="158"/>
      <c r="P5" s="153" t="s">
        <v>208</v>
      </c>
      <c r="Q5" s="153"/>
      <c r="R5" s="154"/>
      <c r="S5" s="145" t="s">
        <v>209</v>
      </c>
      <c r="T5" s="145" t="s">
        <v>7</v>
      </c>
      <c r="U5" s="155" t="s">
        <v>0</v>
      </c>
      <c r="V5" s="156"/>
      <c r="W5" s="152" t="s">
        <v>210</v>
      </c>
      <c r="X5" s="152"/>
      <c r="Y5" s="152" t="s">
        <v>211</v>
      </c>
      <c r="Z5" s="152"/>
      <c r="AA5" s="152" t="s">
        <v>212</v>
      </c>
      <c r="AB5" s="152"/>
      <c r="AC5" s="143" t="s">
        <v>213</v>
      </c>
      <c r="AD5" s="143" t="s">
        <v>214</v>
      </c>
      <c r="AE5" s="143" t="s">
        <v>215</v>
      </c>
      <c r="AF5" s="143" t="s">
        <v>216</v>
      </c>
      <c r="AG5" s="143" t="s">
        <v>2</v>
      </c>
      <c r="AK5" s="147" t="s">
        <v>217</v>
      </c>
      <c r="AL5" s="147"/>
      <c r="AM5" s="147" t="s">
        <v>218</v>
      </c>
      <c r="AN5" s="147"/>
      <c r="AO5" s="147" t="s">
        <v>212</v>
      </c>
      <c r="AP5" s="147"/>
    </row>
    <row r="6" spans="1:42" ht="30.75" customHeight="1">
      <c r="A6" s="162"/>
      <c r="B6" s="13" t="s">
        <v>14</v>
      </c>
      <c r="C6" s="13" t="s">
        <v>15</v>
      </c>
      <c r="D6" s="13" t="s">
        <v>14</v>
      </c>
      <c r="E6" s="13" t="s">
        <v>15</v>
      </c>
      <c r="F6" s="13" t="s">
        <v>14</v>
      </c>
      <c r="G6" s="105" t="s">
        <v>15</v>
      </c>
      <c r="H6" s="13" t="s">
        <v>14</v>
      </c>
      <c r="I6" s="13" t="s">
        <v>15</v>
      </c>
      <c r="J6" s="13" t="s">
        <v>14</v>
      </c>
      <c r="K6" s="13" t="s">
        <v>15</v>
      </c>
      <c r="L6" s="13" t="s">
        <v>14</v>
      </c>
      <c r="M6" s="105" t="s">
        <v>15</v>
      </c>
      <c r="N6" s="14" t="s">
        <v>12</v>
      </c>
      <c r="O6" s="106" t="s">
        <v>13</v>
      </c>
      <c r="P6" s="107" t="s">
        <v>4</v>
      </c>
      <c r="Q6" s="108" t="s">
        <v>5</v>
      </c>
      <c r="R6" s="12" t="s">
        <v>6</v>
      </c>
      <c r="S6" s="146"/>
      <c r="T6" s="146"/>
      <c r="U6" s="15" t="s">
        <v>219</v>
      </c>
      <c r="V6" s="15" t="s">
        <v>220</v>
      </c>
      <c r="W6" s="15" t="s">
        <v>221</v>
      </c>
      <c r="X6" s="15" t="s">
        <v>222</v>
      </c>
      <c r="Y6" s="15" t="s">
        <v>223</v>
      </c>
      <c r="Z6" s="15" t="s">
        <v>224</v>
      </c>
      <c r="AA6" s="15" t="s">
        <v>219</v>
      </c>
      <c r="AB6" s="15" t="s">
        <v>224</v>
      </c>
      <c r="AC6" s="144"/>
      <c r="AD6" s="144"/>
      <c r="AE6" s="144"/>
      <c r="AF6" s="144"/>
      <c r="AG6" s="144"/>
      <c r="AK6" s="109" t="s">
        <v>221</v>
      </c>
      <c r="AL6" s="109" t="s">
        <v>222</v>
      </c>
      <c r="AM6" s="109" t="s">
        <v>223</v>
      </c>
      <c r="AN6" s="109" t="s">
        <v>224</v>
      </c>
      <c r="AO6" s="109" t="s">
        <v>219</v>
      </c>
      <c r="AP6" s="109" t="s">
        <v>224</v>
      </c>
    </row>
    <row r="7" spans="1:45" s="115" customFormat="1" ht="176.25" customHeight="1">
      <c r="A7" s="110"/>
      <c r="B7" s="111" t="s">
        <v>225</v>
      </c>
      <c r="C7" s="112" t="s">
        <v>226</v>
      </c>
      <c r="D7" s="63">
        <v>8</v>
      </c>
      <c r="E7" s="64" t="s">
        <v>34</v>
      </c>
      <c r="F7" s="63">
        <v>8</v>
      </c>
      <c r="G7" s="64" t="s">
        <v>196</v>
      </c>
      <c r="H7" s="65">
        <v>3</v>
      </c>
      <c r="I7" s="64" t="s">
        <v>35</v>
      </c>
      <c r="J7" s="63">
        <v>886</v>
      </c>
      <c r="K7" s="64" t="s">
        <v>197</v>
      </c>
      <c r="L7" s="63">
        <v>7</v>
      </c>
      <c r="M7" s="64" t="s">
        <v>198</v>
      </c>
      <c r="N7" s="63">
        <v>4</v>
      </c>
      <c r="O7" s="64" t="s">
        <v>36</v>
      </c>
      <c r="P7" s="63"/>
      <c r="Q7" s="63" t="s">
        <v>200</v>
      </c>
      <c r="R7" s="63"/>
      <c r="S7" s="63">
        <v>0</v>
      </c>
      <c r="T7" s="64" t="s">
        <v>227</v>
      </c>
      <c r="U7" s="113">
        <v>0.15</v>
      </c>
      <c r="V7" s="140">
        <f>('Actividades gestión'!T62)/100*'Metas gestión'!U7</f>
        <v>0.09375</v>
      </c>
      <c r="W7" s="148"/>
      <c r="X7" s="148"/>
      <c r="Y7" s="148"/>
      <c r="Z7" s="148"/>
      <c r="AA7" s="148"/>
      <c r="AB7" s="148"/>
      <c r="AC7" s="137" t="s">
        <v>231</v>
      </c>
      <c r="AD7" s="137" t="s">
        <v>235</v>
      </c>
      <c r="AE7" s="137" t="s">
        <v>230</v>
      </c>
      <c r="AF7" s="137" t="s">
        <v>236</v>
      </c>
      <c r="AG7" s="114" t="s">
        <v>202</v>
      </c>
      <c r="AK7" s="116"/>
      <c r="AL7" s="116"/>
      <c r="AM7" s="116"/>
      <c r="AN7" s="116"/>
      <c r="AO7" s="116"/>
      <c r="AP7" s="116"/>
      <c r="AQ7" s="117"/>
      <c r="AR7" s="117"/>
      <c r="AS7" s="117"/>
    </row>
    <row r="8" spans="1:45" s="115" customFormat="1" ht="176.25" customHeight="1">
      <c r="A8" s="118"/>
      <c r="B8" s="111" t="s">
        <v>225</v>
      </c>
      <c r="C8" s="112" t="s">
        <v>226</v>
      </c>
      <c r="D8" s="111">
        <v>8</v>
      </c>
      <c r="E8" s="112" t="s">
        <v>34</v>
      </c>
      <c r="F8" s="111">
        <v>8</v>
      </c>
      <c r="G8" s="112" t="s">
        <v>196</v>
      </c>
      <c r="H8" s="111">
        <v>3</v>
      </c>
      <c r="I8" s="112" t="s">
        <v>35</v>
      </c>
      <c r="J8" s="111">
        <v>886</v>
      </c>
      <c r="K8" s="112" t="s">
        <v>197</v>
      </c>
      <c r="L8" s="111">
        <v>7</v>
      </c>
      <c r="M8" s="112" t="s">
        <v>198</v>
      </c>
      <c r="N8" s="111">
        <v>5</v>
      </c>
      <c r="O8" s="112" t="s">
        <v>37</v>
      </c>
      <c r="P8" s="119"/>
      <c r="Q8" s="63" t="s">
        <v>200</v>
      </c>
      <c r="R8" s="120"/>
      <c r="S8" s="63">
        <v>0</v>
      </c>
      <c r="T8" s="112" t="s">
        <v>228</v>
      </c>
      <c r="U8" s="121">
        <v>0.345</v>
      </c>
      <c r="V8" s="140">
        <f>('Actividades gestión'!T64/100)*'Metas gestión'!U8</f>
        <v>0.14851866666666666</v>
      </c>
      <c r="W8" s="149"/>
      <c r="X8" s="149"/>
      <c r="Y8" s="149"/>
      <c r="Z8" s="149"/>
      <c r="AA8" s="149"/>
      <c r="AB8" s="149"/>
      <c r="AC8" s="138" t="s">
        <v>233</v>
      </c>
      <c r="AD8" s="137" t="s">
        <v>234</v>
      </c>
      <c r="AE8" s="137" t="s">
        <v>230</v>
      </c>
      <c r="AF8" s="137" t="s">
        <v>237</v>
      </c>
      <c r="AG8" s="114" t="s">
        <v>202</v>
      </c>
      <c r="AK8" s="116"/>
      <c r="AL8" s="116"/>
      <c r="AM8" s="116"/>
      <c r="AN8" s="116"/>
      <c r="AO8" s="116"/>
      <c r="AP8" s="116"/>
      <c r="AQ8" s="117"/>
      <c r="AR8" s="117"/>
      <c r="AS8" s="117"/>
    </row>
    <row r="9" spans="1:45" s="126" customFormat="1" ht="15.75">
      <c r="A9" s="122"/>
      <c r="B9" s="122"/>
      <c r="C9" s="123"/>
      <c r="D9" s="122"/>
      <c r="E9" s="123"/>
      <c r="F9" s="122"/>
      <c r="G9" s="123"/>
      <c r="H9" s="122"/>
      <c r="I9" s="123"/>
      <c r="J9" s="122"/>
      <c r="K9" s="122"/>
      <c r="L9" s="122"/>
      <c r="M9" s="123"/>
      <c r="N9" s="122"/>
      <c r="O9" s="123"/>
      <c r="P9" s="122"/>
      <c r="Q9" s="124"/>
      <c r="R9" s="122"/>
      <c r="S9" s="123"/>
      <c r="T9" s="123"/>
      <c r="U9" s="122"/>
      <c r="V9" s="123"/>
      <c r="W9" s="125" t="e">
        <f>SUBTOTAL(9,#REF!)</f>
        <v>#REF!</v>
      </c>
      <c r="X9" s="125" t="e">
        <f>SUBTOTAL(9,#REF!)</f>
        <v>#REF!</v>
      </c>
      <c r="Y9" s="125" t="e">
        <f>SUBTOTAL(9,#REF!)</f>
        <v>#REF!</v>
      </c>
      <c r="Z9" s="125" t="e">
        <f>SUBTOTAL(9,#REF!)</f>
        <v>#REF!</v>
      </c>
      <c r="AA9" s="125" t="e">
        <f>SUBTOTAL(9,#REF!)</f>
        <v>#REF!</v>
      </c>
      <c r="AB9" s="125" t="e">
        <f>SUBTOTAL(9,#REF!)</f>
        <v>#REF!</v>
      </c>
      <c r="AC9" s="123"/>
      <c r="AD9" s="123"/>
      <c r="AE9" s="123"/>
      <c r="AF9" s="123"/>
      <c r="AG9" s="123"/>
      <c r="AQ9" s="127"/>
      <c r="AR9" s="127"/>
      <c r="AS9" s="127"/>
    </row>
    <row r="10" spans="1:63" s="135" customFormat="1" ht="15.75">
      <c r="A10" s="128"/>
      <c r="B10" s="129"/>
      <c r="C10" s="130"/>
      <c r="D10" s="129"/>
      <c r="E10" s="130"/>
      <c r="F10" s="129"/>
      <c r="G10" s="131"/>
      <c r="H10" s="129"/>
      <c r="I10" s="130"/>
      <c r="J10" s="129"/>
      <c r="K10" s="132"/>
      <c r="L10" s="129"/>
      <c r="M10" s="133"/>
      <c r="N10" s="132"/>
      <c r="O10" s="133"/>
      <c r="P10" s="132"/>
      <c r="Q10" s="132"/>
      <c r="R10" s="132"/>
      <c r="S10" s="134"/>
      <c r="T10" s="134"/>
      <c r="U10" s="132"/>
      <c r="V10" s="134"/>
      <c r="AQ10" s="136"/>
      <c r="AR10" s="136"/>
      <c r="AS10" s="136"/>
      <c r="AT10" s="134"/>
      <c r="AU10" s="134"/>
      <c r="AV10" s="134"/>
      <c r="AW10" s="134"/>
      <c r="AX10" s="134"/>
      <c r="AY10" s="134"/>
      <c r="AZ10" s="134"/>
      <c r="BA10" s="134"/>
      <c r="BB10" s="134"/>
      <c r="BC10" s="134"/>
      <c r="BD10" s="134"/>
      <c r="BE10" s="134"/>
      <c r="BF10" s="134"/>
      <c r="BG10" s="134"/>
      <c r="BH10" s="134"/>
      <c r="BI10" s="134"/>
      <c r="BJ10" s="134"/>
      <c r="BK10" s="134"/>
    </row>
  </sheetData>
  <sheetProtection password="ED45" sheet="1" objects="1" scenarios="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8"/>
    <mergeCell ref="H5:I5"/>
    <mergeCell ref="L5:M5"/>
    <mergeCell ref="AC5:AC6"/>
    <mergeCell ref="AD5:AD6"/>
    <mergeCell ref="AE5:AE6"/>
    <mergeCell ref="AG5:AG6"/>
    <mergeCell ref="T5:T6"/>
    <mergeCell ref="AK5:AL5"/>
    <mergeCell ref="AM5:AN5"/>
    <mergeCell ref="AO5:AP5"/>
    <mergeCell ref="W7:W8"/>
    <mergeCell ref="X7:X8"/>
    <mergeCell ref="Y7:Y8"/>
    <mergeCell ref="Z7:Z8"/>
    <mergeCell ref="AA7:AA8"/>
  </mergeCells>
  <conditionalFormatting sqref="W7:AB8">
    <cfRule type="cellIs" priority="2" dxfId="9" operator="notEqual" stopIfTrue="1">
      <formula>BC7</formula>
    </cfRule>
  </conditionalFormatting>
  <conditionalFormatting sqref="W9:Z9">
    <cfRule type="cellIs" priority="1" dxfId="8"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6.xml><?xml version="1.0" encoding="utf-8"?>
<worksheet xmlns="http://schemas.openxmlformats.org/spreadsheetml/2006/main" xmlns:r="http://schemas.openxmlformats.org/officeDocument/2006/relationships">
  <sheetPr codeName="Hoja3">
    <tabColor rgb="FF00B050"/>
  </sheetPr>
  <dimension ref="A1:V65"/>
  <sheetViews>
    <sheetView showGridLines="0" tabSelected="1" zoomScale="70" zoomScaleNormal="70" zoomScalePageLayoutView="0" workbookViewId="0" topLeftCell="N1">
      <selection activeCell="V62" sqref="V62"/>
    </sheetView>
  </sheetViews>
  <sheetFormatPr defaultColWidth="11.421875" defaultRowHeight="15" zeroHeight="1"/>
  <cols>
    <col min="1" max="1" width="9.421875" style="9" customWidth="1"/>
    <col min="2" max="2" width="18.421875" style="1" customWidth="1"/>
    <col min="3" max="3" width="10.140625" style="9" customWidth="1"/>
    <col min="4" max="4" width="24.140625" style="1" customWidth="1"/>
    <col min="5" max="5" width="11.00390625" style="9" customWidth="1"/>
    <col min="6" max="6" width="24.140625" style="1" customWidth="1"/>
    <col min="7" max="7" width="8.7109375" style="9" customWidth="1"/>
    <col min="8" max="8" width="24.140625" style="1" customWidth="1"/>
    <col min="9" max="9" width="10.57421875" style="9" customWidth="1"/>
    <col min="10" max="10" width="24.140625" style="1" customWidth="1"/>
    <col min="11" max="11" width="8.7109375" style="9" customWidth="1"/>
    <col min="12" max="12" width="34.7109375" style="1" customWidth="1"/>
    <col min="13" max="13" width="13.28125" style="9" customWidth="1"/>
    <col min="14" max="14" width="38.00390625" style="1" customWidth="1"/>
    <col min="15" max="17" width="8.7109375" style="9" customWidth="1"/>
    <col min="18" max="18" width="29.8515625" style="1" customWidth="1"/>
    <col min="19" max="19" width="13.00390625" style="9" customWidth="1"/>
    <col min="20" max="20" width="11.421875" style="10" customWidth="1"/>
    <col min="21" max="22" width="84.421875" style="1" customWidth="1"/>
    <col min="23" max="23" width="0" style="1" hidden="1" customWidth="1"/>
    <col min="24" max="16384" width="11.421875" style="1" customWidth="1"/>
  </cols>
  <sheetData>
    <row r="1" spans="14:17" ht="25.5">
      <c r="N1" s="55" t="s">
        <v>3</v>
      </c>
      <c r="O1" s="56"/>
      <c r="P1" s="56"/>
      <c r="Q1" s="56"/>
    </row>
    <row r="2" spans="1:22" ht="107.25" customHeight="1">
      <c r="A2" s="169" t="s">
        <v>17</v>
      </c>
      <c r="B2" s="167"/>
      <c r="C2" s="169" t="s">
        <v>10</v>
      </c>
      <c r="D2" s="167"/>
      <c r="E2" s="166" t="s">
        <v>16</v>
      </c>
      <c r="F2" s="167"/>
      <c r="G2" s="166" t="s">
        <v>11</v>
      </c>
      <c r="H2" s="167"/>
      <c r="I2" s="166" t="s">
        <v>19</v>
      </c>
      <c r="J2" s="167"/>
      <c r="K2" s="157" t="s">
        <v>9</v>
      </c>
      <c r="L2" s="158"/>
      <c r="M2" s="168" t="s">
        <v>8</v>
      </c>
      <c r="N2" s="154"/>
      <c r="O2" s="170" t="s">
        <v>18</v>
      </c>
      <c r="P2" s="153"/>
      <c r="Q2" s="154"/>
      <c r="R2" s="145" t="s">
        <v>7</v>
      </c>
      <c r="S2" s="152" t="s">
        <v>0</v>
      </c>
      <c r="T2" s="152"/>
      <c r="U2" s="143" t="s">
        <v>1</v>
      </c>
      <c r="V2" s="143" t="s">
        <v>2</v>
      </c>
    </row>
    <row r="3" spans="1:22" ht="28.5" customHeight="1">
      <c r="A3" s="13" t="s">
        <v>14</v>
      </c>
      <c r="B3" s="13" t="s">
        <v>15</v>
      </c>
      <c r="C3" s="13" t="s">
        <v>14</v>
      </c>
      <c r="D3" s="13" t="s">
        <v>15</v>
      </c>
      <c r="E3" s="13" t="s">
        <v>14</v>
      </c>
      <c r="F3" s="13" t="s">
        <v>15</v>
      </c>
      <c r="G3" s="13" t="s">
        <v>14</v>
      </c>
      <c r="H3" s="13" t="s">
        <v>15</v>
      </c>
      <c r="I3" s="13" t="s">
        <v>14</v>
      </c>
      <c r="J3" s="13" t="s">
        <v>15</v>
      </c>
      <c r="K3" s="14" t="s">
        <v>12</v>
      </c>
      <c r="L3" s="14" t="s">
        <v>13</v>
      </c>
      <c r="M3" s="14" t="s">
        <v>12</v>
      </c>
      <c r="N3" s="14" t="s">
        <v>13</v>
      </c>
      <c r="O3" s="12" t="s">
        <v>4</v>
      </c>
      <c r="P3" s="12" t="s">
        <v>5</v>
      </c>
      <c r="Q3" s="12" t="s">
        <v>6</v>
      </c>
      <c r="R3" s="146"/>
      <c r="S3" s="15" t="s">
        <v>191</v>
      </c>
      <c r="T3" s="15" t="s">
        <v>192</v>
      </c>
      <c r="U3" s="144"/>
      <c r="V3" s="144"/>
    </row>
    <row r="4" spans="1:22" ht="75" customHeight="1" hidden="1">
      <c r="A4" s="21">
        <v>2</v>
      </c>
      <c r="B4" s="21" t="s">
        <v>20</v>
      </c>
      <c r="C4" s="17">
        <v>2</v>
      </c>
      <c r="D4" s="21" t="s">
        <v>24</v>
      </c>
      <c r="E4" s="17">
        <v>1</v>
      </c>
      <c r="F4" s="21" t="s">
        <v>21</v>
      </c>
      <c r="G4" s="17">
        <v>878</v>
      </c>
      <c r="H4" s="21" t="s">
        <v>26</v>
      </c>
      <c r="I4" s="17">
        <v>2</v>
      </c>
      <c r="J4" s="21" t="s">
        <v>22</v>
      </c>
      <c r="K4" s="59" t="s">
        <v>27</v>
      </c>
      <c r="L4" s="21" t="s">
        <v>25</v>
      </c>
      <c r="M4" s="17" t="s">
        <v>64</v>
      </c>
      <c r="N4" s="30" t="s">
        <v>65</v>
      </c>
      <c r="O4" s="17" t="s">
        <v>23</v>
      </c>
      <c r="P4" s="17" t="s">
        <v>23</v>
      </c>
      <c r="Q4" s="19"/>
      <c r="R4" s="33" t="s">
        <v>194</v>
      </c>
      <c r="S4" s="20">
        <v>0.3</v>
      </c>
      <c r="T4" s="47"/>
      <c r="U4" s="48"/>
      <c r="V4" s="48"/>
    </row>
    <row r="5" spans="1:22" ht="124.5" customHeight="1" hidden="1">
      <c r="A5" s="21">
        <v>2</v>
      </c>
      <c r="B5" s="21" t="s">
        <v>20</v>
      </c>
      <c r="C5" s="17">
        <v>2</v>
      </c>
      <c r="D5" s="21" t="s">
        <v>24</v>
      </c>
      <c r="E5" s="17">
        <v>1</v>
      </c>
      <c r="F5" s="21" t="s">
        <v>21</v>
      </c>
      <c r="G5" s="17">
        <v>878</v>
      </c>
      <c r="H5" s="21" t="s">
        <v>26</v>
      </c>
      <c r="I5" s="17">
        <v>2</v>
      </c>
      <c r="J5" s="21" t="s">
        <v>22</v>
      </c>
      <c r="K5" s="59" t="s">
        <v>27</v>
      </c>
      <c r="L5" s="21" t="s">
        <v>25</v>
      </c>
      <c r="M5" s="17" t="s">
        <v>66</v>
      </c>
      <c r="N5" s="30" t="s">
        <v>67</v>
      </c>
      <c r="O5" s="17" t="s">
        <v>23</v>
      </c>
      <c r="P5" s="17" t="s">
        <v>23</v>
      </c>
      <c r="Q5" s="19"/>
      <c r="R5" s="33" t="s">
        <v>195</v>
      </c>
      <c r="S5" s="20">
        <v>0.2</v>
      </c>
      <c r="T5" s="47"/>
      <c r="U5" s="48"/>
      <c r="V5" s="48"/>
    </row>
    <row r="6" spans="1:22" ht="108" customHeight="1" hidden="1">
      <c r="A6" s="21">
        <v>2</v>
      </c>
      <c r="B6" s="21" t="s">
        <v>20</v>
      </c>
      <c r="C6" s="17">
        <v>2</v>
      </c>
      <c r="D6" s="21" t="s">
        <v>24</v>
      </c>
      <c r="E6" s="17">
        <v>1</v>
      </c>
      <c r="F6" s="21" t="s">
        <v>21</v>
      </c>
      <c r="G6" s="17">
        <v>878</v>
      </c>
      <c r="H6" s="21" t="s">
        <v>26</v>
      </c>
      <c r="I6" s="17">
        <v>2</v>
      </c>
      <c r="J6" s="21" t="s">
        <v>22</v>
      </c>
      <c r="K6" s="59" t="s">
        <v>27</v>
      </c>
      <c r="L6" s="21" t="s">
        <v>25</v>
      </c>
      <c r="M6" s="17" t="s">
        <v>68</v>
      </c>
      <c r="N6" s="30" t="s">
        <v>69</v>
      </c>
      <c r="O6" s="17" t="s">
        <v>23</v>
      </c>
      <c r="P6" s="17" t="s">
        <v>23</v>
      </c>
      <c r="Q6" s="19"/>
      <c r="R6" s="33" t="s">
        <v>150</v>
      </c>
      <c r="S6" s="20">
        <v>0.3</v>
      </c>
      <c r="T6" s="47"/>
      <c r="U6" s="48"/>
      <c r="V6" s="48"/>
    </row>
    <row r="7" spans="1:22" ht="212.25" customHeight="1">
      <c r="A7" s="21">
        <v>2</v>
      </c>
      <c r="B7" s="21" t="s">
        <v>20</v>
      </c>
      <c r="C7" s="17">
        <v>2</v>
      </c>
      <c r="D7" s="21" t="s">
        <v>24</v>
      </c>
      <c r="E7" s="17">
        <v>1</v>
      </c>
      <c r="F7" s="21" t="s">
        <v>21</v>
      </c>
      <c r="G7" s="17">
        <v>878</v>
      </c>
      <c r="H7" s="21" t="s">
        <v>26</v>
      </c>
      <c r="I7" s="17">
        <v>2</v>
      </c>
      <c r="J7" s="21" t="s">
        <v>22</v>
      </c>
      <c r="K7" s="59" t="s">
        <v>27</v>
      </c>
      <c r="L7" s="21" t="s">
        <v>25</v>
      </c>
      <c r="M7" s="17">
        <v>4</v>
      </c>
      <c r="N7" s="30" t="s">
        <v>28</v>
      </c>
      <c r="O7" s="17"/>
      <c r="P7" s="17"/>
      <c r="Q7" s="17" t="s">
        <v>23</v>
      </c>
      <c r="R7" s="33" t="s">
        <v>29</v>
      </c>
      <c r="S7" s="20">
        <v>1</v>
      </c>
      <c r="T7" s="47">
        <f>S7/12*7</f>
        <v>0.5833333333333333</v>
      </c>
      <c r="U7" s="137" t="s">
        <v>232</v>
      </c>
      <c r="V7" s="137"/>
    </row>
    <row r="8" spans="1:22" s="11" customFormat="1" ht="15" customHeight="1">
      <c r="A8" s="35"/>
      <c r="B8" s="29"/>
      <c r="C8" s="35"/>
      <c r="D8" s="29"/>
      <c r="E8" s="35"/>
      <c r="F8" s="29"/>
      <c r="G8" s="35"/>
      <c r="H8" s="29"/>
      <c r="I8" s="35"/>
      <c r="J8" s="29"/>
      <c r="K8" s="35"/>
      <c r="L8" s="29"/>
      <c r="M8" s="27"/>
      <c r="N8" s="32"/>
      <c r="O8" s="27"/>
      <c r="P8" s="27"/>
      <c r="Q8" s="27"/>
      <c r="R8" s="43"/>
      <c r="S8" s="28"/>
      <c r="T8" s="49"/>
      <c r="U8" s="50"/>
      <c r="V8" s="50"/>
    </row>
    <row r="9" spans="1:22" ht="92.25" customHeight="1" hidden="1">
      <c r="A9" s="21">
        <v>2</v>
      </c>
      <c r="B9" s="21" t="s">
        <v>20</v>
      </c>
      <c r="C9" s="17">
        <v>2</v>
      </c>
      <c r="D9" s="21" t="s">
        <v>24</v>
      </c>
      <c r="E9" s="17">
        <v>1</v>
      </c>
      <c r="F9" s="21" t="s">
        <v>21</v>
      </c>
      <c r="G9" s="17">
        <v>878</v>
      </c>
      <c r="H9" s="21" t="s">
        <v>26</v>
      </c>
      <c r="I9" s="17">
        <v>1</v>
      </c>
      <c r="J9" s="21" t="s">
        <v>33</v>
      </c>
      <c r="K9" s="59" t="s">
        <v>50</v>
      </c>
      <c r="L9" s="22" t="s">
        <v>38</v>
      </c>
      <c r="M9" s="17" t="s">
        <v>70</v>
      </c>
      <c r="N9" s="57" t="s">
        <v>71</v>
      </c>
      <c r="O9" s="17" t="s">
        <v>23</v>
      </c>
      <c r="P9" s="17" t="s">
        <v>23</v>
      </c>
      <c r="Q9" s="19"/>
      <c r="R9" s="33" t="s">
        <v>189</v>
      </c>
      <c r="S9" s="20">
        <v>0.3</v>
      </c>
      <c r="T9" s="47"/>
      <c r="U9" s="48"/>
      <c r="V9" s="48"/>
    </row>
    <row r="10" spans="1:22" ht="126.75" customHeight="1" hidden="1">
      <c r="A10" s="21">
        <v>2</v>
      </c>
      <c r="B10" s="21" t="s">
        <v>20</v>
      </c>
      <c r="C10" s="17">
        <v>2</v>
      </c>
      <c r="D10" s="21" t="s">
        <v>24</v>
      </c>
      <c r="E10" s="17">
        <v>1</v>
      </c>
      <c r="F10" s="21" t="s">
        <v>21</v>
      </c>
      <c r="G10" s="17">
        <v>878</v>
      </c>
      <c r="H10" s="21" t="s">
        <v>26</v>
      </c>
      <c r="I10" s="17">
        <v>1</v>
      </c>
      <c r="J10" s="21" t="s">
        <v>33</v>
      </c>
      <c r="K10" s="59" t="s">
        <v>50</v>
      </c>
      <c r="L10" s="22" t="s">
        <v>38</v>
      </c>
      <c r="M10" s="17" t="s">
        <v>72</v>
      </c>
      <c r="N10" s="57" t="s">
        <v>73</v>
      </c>
      <c r="O10" s="17" t="s">
        <v>23</v>
      </c>
      <c r="P10" s="17" t="s">
        <v>23</v>
      </c>
      <c r="Q10" s="19"/>
      <c r="R10" s="33" t="s">
        <v>151</v>
      </c>
      <c r="S10" s="20">
        <v>0.3</v>
      </c>
      <c r="T10" s="47"/>
      <c r="U10" s="48"/>
      <c r="V10" s="48"/>
    </row>
    <row r="11" spans="1:22" s="11" customFormat="1" ht="15" customHeight="1" hidden="1">
      <c r="A11" s="36"/>
      <c r="B11" s="37"/>
      <c r="C11" s="36"/>
      <c r="D11" s="37"/>
      <c r="E11" s="36"/>
      <c r="F11" s="37"/>
      <c r="G11" s="36"/>
      <c r="H11" s="37"/>
      <c r="I11" s="36"/>
      <c r="J11" s="37"/>
      <c r="K11" s="36"/>
      <c r="L11" s="37"/>
      <c r="M11" s="39"/>
      <c r="N11" s="38"/>
      <c r="O11" s="39"/>
      <c r="P11" s="39"/>
      <c r="Q11" s="39"/>
      <c r="R11" s="44"/>
      <c r="S11" s="40"/>
      <c r="T11" s="51"/>
      <c r="U11" s="52"/>
      <c r="V11" s="52"/>
    </row>
    <row r="12" spans="1:22" ht="83.25" customHeight="1" hidden="1">
      <c r="A12" s="21">
        <v>2</v>
      </c>
      <c r="B12" s="21" t="s">
        <v>20</v>
      </c>
      <c r="C12" s="17">
        <v>2</v>
      </c>
      <c r="D12" s="21" t="s">
        <v>24</v>
      </c>
      <c r="E12" s="17">
        <v>1</v>
      </c>
      <c r="F12" s="21" t="s">
        <v>21</v>
      </c>
      <c r="G12" s="17">
        <v>880</v>
      </c>
      <c r="H12" s="21" t="s">
        <v>30</v>
      </c>
      <c r="I12" s="62">
        <v>1</v>
      </c>
      <c r="J12" s="31" t="s">
        <v>51</v>
      </c>
      <c r="K12" s="59" t="s">
        <v>52</v>
      </c>
      <c r="L12" s="21" t="s">
        <v>39</v>
      </c>
      <c r="M12" s="17" t="s">
        <v>74</v>
      </c>
      <c r="N12" s="33" t="s">
        <v>75</v>
      </c>
      <c r="O12" s="17" t="s">
        <v>23</v>
      </c>
      <c r="P12" s="17" t="s">
        <v>23</v>
      </c>
      <c r="Q12" s="19"/>
      <c r="R12" s="33" t="s">
        <v>152</v>
      </c>
      <c r="S12" s="41">
        <v>0.25</v>
      </c>
      <c r="T12" s="47"/>
      <c r="U12" s="48"/>
      <c r="V12" s="48"/>
    </row>
    <row r="13" spans="1:22" ht="120.75" customHeight="1" hidden="1">
      <c r="A13" s="21">
        <v>2</v>
      </c>
      <c r="B13" s="21" t="s">
        <v>20</v>
      </c>
      <c r="C13" s="17">
        <v>2</v>
      </c>
      <c r="D13" s="21" t="s">
        <v>24</v>
      </c>
      <c r="E13" s="17">
        <v>1</v>
      </c>
      <c r="F13" s="21" t="s">
        <v>21</v>
      </c>
      <c r="G13" s="17">
        <v>880</v>
      </c>
      <c r="H13" s="21" t="s">
        <v>30</v>
      </c>
      <c r="I13" s="62">
        <v>1</v>
      </c>
      <c r="J13" s="31" t="s">
        <v>51</v>
      </c>
      <c r="K13" s="59" t="s">
        <v>52</v>
      </c>
      <c r="L13" s="21" t="s">
        <v>39</v>
      </c>
      <c r="M13" s="17" t="s">
        <v>76</v>
      </c>
      <c r="N13" s="33" t="s">
        <v>77</v>
      </c>
      <c r="O13" s="17" t="s">
        <v>23</v>
      </c>
      <c r="P13" s="17" t="s">
        <v>23</v>
      </c>
      <c r="Q13" s="19"/>
      <c r="R13" s="33" t="s">
        <v>153</v>
      </c>
      <c r="S13" s="41">
        <v>0.25</v>
      </c>
      <c r="T13" s="47"/>
      <c r="U13" s="48"/>
      <c r="V13" s="48"/>
    </row>
    <row r="14" spans="1:22" s="11" customFormat="1" ht="15" customHeight="1" hidden="1">
      <c r="A14" s="35"/>
      <c r="B14" s="29"/>
      <c r="C14" s="35"/>
      <c r="D14" s="29"/>
      <c r="E14" s="35"/>
      <c r="F14" s="29"/>
      <c r="G14" s="35"/>
      <c r="H14" s="29"/>
      <c r="I14" s="35"/>
      <c r="J14" s="29"/>
      <c r="K14" s="35"/>
      <c r="L14" s="29"/>
      <c r="M14" s="27"/>
      <c r="N14" s="32"/>
      <c r="O14" s="27"/>
      <c r="P14" s="27"/>
      <c r="Q14" s="27"/>
      <c r="R14" s="43"/>
      <c r="S14" s="28"/>
      <c r="T14" s="53"/>
      <c r="U14" s="50"/>
      <c r="V14" s="50"/>
    </row>
    <row r="15" spans="1:22" ht="86.25" customHeight="1" hidden="1">
      <c r="A15" s="16">
        <v>2</v>
      </c>
      <c r="B15" s="16" t="s">
        <v>20</v>
      </c>
      <c r="C15" s="18">
        <v>2</v>
      </c>
      <c r="D15" s="16" t="s">
        <v>24</v>
      </c>
      <c r="E15" s="18">
        <v>1</v>
      </c>
      <c r="F15" s="16" t="s">
        <v>21</v>
      </c>
      <c r="G15" s="18">
        <v>880</v>
      </c>
      <c r="H15" s="16" t="s">
        <v>30</v>
      </c>
      <c r="I15" s="17">
        <v>1</v>
      </c>
      <c r="J15" s="21" t="s">
        <v>51</v>
      </c>
      <c r="K15" s="60" t="s">
        <v>53</v>
      </c>
      <c r="L15" s="16" t="s">
        <v>40</v>
      </c>
      <c r="M15" s="17" t="s">
        <v>78</v>
      </c>
      <c r="N15" s="33" t="s">
        <v>79</v>
      </c>
      <c r="O15" s="18" t="s">
        <v>23</v>
      </c>
      <c r="P15" s="18" t="s">
        <v>23</v>
      </c>
      <c r="Q15" s="23"/>
      <c r="R15" s="33" t="s">
        <v>154</v>
      </c>
      <c r="S15" s="20" t="s">
        <v>193</v>
      </c>
      <c r="T15" s="47"/>
      <c r="U15" s="48"/>
      <c r="V15" s="48"/>
    </row>
    <row r="16" spans="1:22" ht="81.75" customHeight="1" hidden="1">
      <c r="A16" s="16">
        <v>2</v>
      </c>
      <c r="B16" s="16" t="s">
        <v>20</v>
      </c>
      <c r="C16" s="18">
        <v>2</v>
      </c>
      <c r="D16" s="16" t="s">
        <v>24</v>
      </c>
      <c r="E16" s="18">
        <v>1</v>
      </c>
      <c r="F16" s="16" t="s">
        <v>21</v>
      </c>
      <c r="G16" s="18">
        <v>880</v>
      </c>
      <c r="H16" s="16" t="s">
        <v>30</v>
      </c>
      <c r="I16" s="17">
        <v>1</v>
      </c>
      <c r="J16" s="21" t="s">
        <v>51</v>
      </c>
      <c r="K16" s="60" t="s">
        <v>53</v>
      </c>
      <c r="L16" s="16" t="s">
        <v>40</v>
      </c>
      <c r="M16" s="17" t="s">
        <v>80</v>
      </c>
      <c r="N16" s="33" t="s">
        <v>81</v>
      </c>
      <c r="O16" s="18" t="s">
        <v>23</v>
      </c>
      <c r="P16" s="18" t="s">
        <v>23</v>
      </c>
      <c r="Q16" s="23"/>
      <c r="R16" s="33" t="s">
        <v>155</v>
      </c>
      <c r="S16" s="41">
        <v>0.375</v>
      </c>
      <c r="T16" s="47"/>
      <c r="U16" s="48"/>
      <c r="V16" s="48"/>
    </row>
    <row r="17" spans="1:22" ht="86.25" customHeight="1" hidden="1">
      <c r="A17" s="16">
        <v>2</v>
      </c>
      <c r="B17" s="16" t="s">
        <v>20</v>
      </c>
      <c r="C17" s="18">
        <v>2</v>
      </c>
      <c r="D17" s="16" t="s">
        <v>24</v>
      </c>
      <c r="E17" s="18">
        <v>1</v>
      </c>
      <c r="F17" s="16" t="s">
        <v>21</v>
      </c>
      <c r="G17" s="18">
        <v>880</v>
      </c>
      <c r="H17" s="16" t="s">
        <v>30</v>
      </c>
      <c r="I17" s="17">
        <v>1</v>
      </c>
      <c r="J17" s="21" t="s">
        <v>51</v>
      </c>
      <c r="K17" s="60" t="s">
        <v>53</v>
      </c>
      <c r="L17" s="16" t="s">
        <v>40</v>
      </c>
      <c r="M17" s="17" t="s">
        <v>82</v>
      </c>
      <c r="N17" s="33" t="s">
        <v>83</v>
      </c>
      <c r="O17" s="18" t="s">
        <v>23</v>
      </c>
      <c r="P17" s="18" t="s">
        <v>23</v>
      </c>
      <c r="Q17" s="23"/>
      <c r="R17" s="33" t="s">
        <v>156</v>
      </c>
      <c r="S17" s="24">
        <v>0.38</v>
      </c>
      <c r="T17" s="47"/>
      <c r="U17" s="48"/>
      <c r="V17" s="48"/>
    </row>
    <row r="18" spans="1:22" s="11" customFormat="1" ht="15" customHeight="1" hidden="1">
      <c r="A18" s="35"/>
      <c r="B18" s="29"/>
      <c r="C18" s="35"/>
      <c r="D18" s="29"/>
      <c r="E18" s="35"/>
      <c r="F18" s="29"/>
      <c r="G18" s="35"/>
      <c r="H18" s="29"/>
      <c r="I18" s="35"/>
      <c r="J18" s="29"/>
      <c r="K18" s="35"/>
      <c r="L18" s="29"/>
      <c r="M18" s="27"/>
      <c r="N18" s="32"/>
      <c r="O18" s="27"/>
      <c r="P18" s="27"/>
      <c r="Q18" s="27"/>
      <c r="R18" s="43"/>
      <c r="S18" s="28"/>
      <c r="T18" s="53"/>
      <c r="U18" s="50"/>
      <c r="V18" s="50"/>
    </row>
    <row r="19" spans="1:22" ht="129" customHeight="1" hidden="1">
      <c r="A19" s="16">
        <v>2</v>
      </c>
      <c r="B19" s="16" t="s">
        <v>20</v>
      </c>
      <c r="C19" s="18">
        <v>2</v>
      </c>
      <c r="D19" s="16" t="s">
        <v>24</v>
      </c>
      <c r="E19" s="18">
        <v>1</v>
      </c>
      <c r="F19" s="16" t="s">
        <v>21</v>
      </c>
      <c r="G19" s="18">
        <v>880</v>
      </c>
      <c r="H19" s="16" t="s">
        <v>30</v>
      </c>
      <c r="I19" s="17">
        <v>1</v>
      </c>
      <c r="J19" s="21" t="s">
        <v>51</v>
      </c>
      <c r="K19" s="60" t="s">
        <v>54</v>
      </c>
      <c r="L19" s="16" t="s">
        <v>41</v>
      </c>
      <c r="M19" s="17" t="s">
        <v>84</v>
      </c>
      <c r="N19" s="33" t="s">
        <v>85</v>
      </c>
      <c r="O19" s="17" t="s">
        <v>23</v>
      </c>
      <c r="P19" s="17" t="s">
        <v>23</v>
      </c>
      <c r="Q19" s="19"/>
      <c r="R19" s="33" t="s">
        <v>157</v>
      </c>
      <c r="S19" s="24">
        <v>0.4</v>
      </c>
      <c r="T19" s="47"/>
      <c r="U19" s="48"/>
      <c r="V19" s="48"/>
    </row>
    <row r="20" spans="1:22" ht="59.25" customHeight="1" hidden="1">
      <c r="A20" s="16">
        <v>2</v>
      </c>
      <c r="B20" s="16" t="s">
        <v>20</v>
      </c>
      <c r="C20" s="18">
        <v>2</v>
      </c>
      <c r="D20" s="16" t="s">
        <v>24</v>
      </c>
      <c r="E20" s="18">
        <v>1</v>
      </c>
      <c r="F20" s="16" t="s">
        <v>21</v>
      </c>
      <c r="G20" s="18">
        <v>880</v>
      </c>
      <c r="H20" s="16" t="s">
        <v>30</v>
      </c>
      <c r="I20" s="17">
        <v>1</v>
      </c>
      <c r="J20" s="21" t="s">
        <v>51</v>
      </c>
      <c r="K20" s="60" t="s">
        <v>54</v>
      </c>
      <c r="L20" s="16" t="s">
        <v>41</v>
      </c>
      <c r="M20" s="17" t="s">
        <v>86</v>
      </c>
      <c r="N20" s="33" t="s">
        <v>87</v>
      </c>
      <c r="O20" s="17" t="s">
        <v>23</v>
      </c>
      <c r="P20" s="17" t="s">
        <v>23</v>
      </c>
      <c r="Q20" s="19"/>
      <c r="R20" s="33" t="s">
        <v>158</v>
      </c>
      <c r="S20" s="24">
        <v>0</v>
      </c>
      <c r="T20" s="47"/>
      <c r="U20" s="48"/>
      <c r="V20" s="48"/>
    </row>
    <row r="21" spans="1:22" ht="87" customHeight="1" hidden="1">
      <c r="A21" s="16">
        <v>2</v>
      </c>
      <c r="B21" s="16" t="s">
        <v>20</v>
      </c>
      <c r="C21" s="18">
        <v>2</v>
      </c>
      <c r="D21" s="16" t="s">
        <v>24</v>
      </c>
      <c r="E21" s="18">
        <v>1</v>
      </c>
      <c r="F21" s="16" t="s">
        <v>21</v>
      </c>
      <c r="G21" s="18">
        <v>880</v>
      </c>
      <c r="H21" s="16" t="s">
        <v>30</v>
      </c>
      <c r="I21" s="17">
        <v>1</v>
      </c>
      <c r="J21" s="21" t="s">
        <v>51</v>
      </c>
      <c r="K21" s="60" t="s">
        <v>54</v>
      </c>
      <c r="L21" s="16" t="s">
        <v>41</v>
      </c>
      <c r="M21" s="17" t="s">
        <v>88</v>
      </c>
      <c r="N21" s="33" t="s">
        <v>89</v>
      </c>
      <c r="O21" s="17" t="s">
        <v>23</v>
      </c>
      <c r="P21" s="17" t="s">
        <v>23</v>
      </c>
      <c r="Q21" s="19"/>
      <c r="R21" s="45" t="s">
        <v>159</v>
      </c>
      <c r="S21" s="24">
        <v>0.4</v>
      </c>
      <c r="T21" s="47"/>
      <c r="U21" s="48"/>
      <c r="V21" s="48"/>
    </row>
    <row r="22" spans="1:22" s="11" customFormat="1" ht="15" customHeight="1" hidden="1">
      <c r="A22" s="35"/>
      <c r="B22" s="29"/>
      <c r="C22" s="35"/>
      <c r="D22" s="29"/>
      <c r="E22" s="35"/>
      <c r="F22" s="29"/>
      <c r="G22" s="35"/>
      <c r="H22" s="29"/>
      <c r="I22" s="35"/>
      <c r="J22" s="29"/>
      <c r="K22" s="35"/>
      <c r="L22" s="29"/>
      <c r="M22" s="27"/>
      <c r="N22" s="32"/>
      <c r="O22" s="27"/>
      <c r="P22" s="27"/>
      <c r="Q22" s="27"/>
      <c r="R22" s="43"/>
      <c r="S22" s="28"/>
      <c r="T22" s="53"/>
      <c r="U22" s="50"/>
      <c r="V22" s="50"/>
    </row>
    <row r="23" spans="1:22" ht="93" customHeight="1" hidden="1">
      <c r="A23" s="21">
        <v>2</v>
      </c>
      <c r="B23" s="21" t="s">
        <v>20</v>
      </c>
      <c r="C23" s="17">
        <v>2</v>
      </c>
      <c r="D23" s="21" t="s">
        <v>24</v>
      </c>
      <c r="E23" s="17">
        <v>1</v>
      </c>
      <c r="F23" s="21" t="s">
        <v>21</v>
      </c>
      <c r="G23" s="18">
        <v>880</v>
      </c>
      <c r="H23" s="21" t="s">
        <v>30</v>
      </c>
      <c r="I23" s="17">
        <v>1</v>
      </c>
      <c r="J23" s="21" t="s">
        <v>51</v>
      </c>
      <c r="K23" s="61" t="s">
        <v>55</v>
      </c>
      <c r="L23" s="16" t="s">
        <v>42</v>
      </c>
      <c r="M23" s="18" t="s">
        <v>90</v>
      </c>
      <c r="N23" s="33" t="s">
        <v>91</v>
      </c>
      <c r="O23" s="17" t="s">
        <v>23</v>
      </c>
      <c r="P23" s="17" t="s">
        <v>23</v>
      </c>
      <c r="Q23" s="19"/>
      <c r="R23" s="33" t="s">
        <v>160</v>
      </c>
      <c r="S23" s="20">
        <v>0.19</v>
      </c>
      <c r="T23" s="47"/>
      <c r="U23" s="48"/>
      <c r="V23" s="48"/>
    </row>
    <row r="24" spans="1:22" s="11" customFormat="1" ht="15" customHeight="1" hidden="1">
      <c r="A24" s="35"/>
      <c r="B24" s="29"/>
      <c r="C24" s="35"/>
      <c r="D24" s="29"/>
      <c r="E24" s="35"/>
      <c r="F24" s="29"/>
      <c r="G24" s="35"/>
      <c r="H24" s="29"/>
      <c r="I24" s="35"/>
      <c r="J24" s="29"/>
      <c r="K24" s="35"/>
      <c r="L24" s="29"/>
      <c r="M24" s="27"/>
      <c r="N24" s="32"/>
      <c r="O24" s="27"/>
      <c r="P24" s="27"/>
      <c r="Q24" s="27"/>
      <c r="R24" s="43"/>
      <c r="S24" s="28"/>
      <c r="T24" s="53"/>
      <c r="U24" s="50"/>
      <c r="V24" s="50"/>
    </row>
    <row r="25" spans="1:22" ht="57.75" customHeight="1" hidden="1">
      <c r="A25" s="21">
        <v>2</v>
      </c>
      <c r="B25" s="21" t="s">
        <v>20</v>
      </c>
      <c r="C25" s="17">
        <v>2</v>
      </c>
      <c r="D25" s="21" t="s">
        <v>24</v>
      </c>
      <c r="E25" s="17">
        <v>1</v>
      </c>
      <c r="F25" s="21" t="s">
        <v>21</v>
      </c>
      <c r="G25" s="17">
        <v>880</v>
      </c>
      <c r="H25" s="21" t="s">
        <v>30</v>
      </c>
      <c r="I25" s="17">
        <v>1</v>
      </c>
      <c r="J25" s="21" t="s">
        <v>51</v>
      </c>
      <c r="K25" s="59" t="s">
        <v>56</v>
      </c>
      <c r="L25" s="21" t="s">
        <v>43</v>
      </c>
      <c r="M25" s="17" t="s">
        <v>92</v>
      </c>
      <c r="N25" s="33" t="s">
        <v>93</v>
      </c>
      <c r="O25" s="18" t="s">
        <v>23</v>
      </c>
      <c r="P25" s="18" t="s">
        <v>23</v>
      </c>
      <c r="Q25" s="23"/>
      <c r="R25" s="33" t="s">
        <v>161</v>
      </c>
      <c r="S25" s="41">
        <v>0.18</v>
      </c>
      <c r="T25" s="47"/>
      <c r="U25" s="48"/>
      <c r="V25" s="48"/>
    </row>
    <row r="26" spans="1:22" ht="80.25" customHeight="1" hidden="1">
      <c r="A26" s="21">
        <v>2</v>
      </c>
      <c r="B26" s="21" t="s">
        <v>20</v>
      </c>
      <c r="C26" s="17">
        <v>2</v>
      </c>
      <c r="D26" s="21" t="s">
        <v>24</v>
      </c>
      <c r="E26" s="17">
        <v>1</v>
      </c>
      <c r="F26" s="21" t="s">
        <v>21</v>
      </c>
      <c r="G26" s="17">
        <v>880</v>
      </c>
      <c r="H26" s="21" t="s">
        <v>30</v>
      </c>
      <c r="I26" s="17">
        <v>1</v>
      </c>
      <c r="J26" s="21" t="s">
        <v>51</v>
      </c>
      <c r="K26" s="59" t="s">
        <v>56</v>
      </c>
      <c r="L26" s="21" t="s">
        <v>43</v>
      </c>
      <c r="M26" s="17" t="s">
        <v>94</v>
      </c>
      <c r="N26" s="33" t="s">
        <v>95</v>
      </c>
      <c r="O26" s="18" t="s">
        <v>23</v>
      </c>
      <c r="P26" s="18" t="s">
        <v>23</v>
      </c>
      <c r="Q26" s="23"/>
      <c r="R26" s="33" t="s">
        <v>162</v>
      </c>
      <c r="S26" s="41">
        <v>0.4</v>
      </c>
      <c r="T26" s="47"/>
      <c r="U26" s="48"/>
      <c r="V26" s="48"/>
    </row>
    <row r="27" spans="1:22" ht="83.25" customHeight="1" hidden="1">
      <c r="A27" s="21">
        <v>2</v>
      </c>
      <c r="B27" s="21" t="s">
        <v>20</v>
      </c>
      <c r="C27" s="17">
        <v>2</v>
      </c>
      <c r="D27" s="21" t="s">
        <v>24</v>
      </c>
      <c r="E27" s="17">
        <v>1</v>
      </c>
      <c r="F27" s="21" t="s">
        <v>21</v>
      </c>
      <c r="G27" s="17">
        <v>880</v>
      </c>
      <c r="H27" s="21" t="s">
        <v>30</v>
      </c>
      <c r="I27" s="17">
        <v>1</v>
      </c>
      <c r="J27" s="21" t="s">
        <v>51</v>
      </c>
      <c r="K27" s="59" t="s">
        <v>56</v>
      </c>
      <c r="L27" s="21" t="s">
        <v>43</v>
      </c>
      <c r="M27" s="17" t="s">
        <v>96</v>
      </c>
      <c r="N27" s="33" t="s">
        <v>97</v>
      </c>
      <c r="O27" s="18" t="s">
        <v>23</v>
      </c>
      <c r="P27" s="18" t="s">
        <v>23</v>
      </c>
      <c r="Q27" s="23"/>
      <c r="R27" s="33" t="s">
        <v>163</v>
      </c>
      <c r="S27" s="24">
        <v>0.4</v>
      </c>
      <c r="T27" s="47"/>
      <c r="U27" s="48"/>
      <c r="V27" s="48"/>
    </row>
    <row r="28" spans="1:22" s="11" customFormat="1" ht="15" customHeight="1" hidden="1">
      <c r="A28" s="35"/>
      <c r="B28" s="29"/>
      <c r="C28" s="35"/>
      <c r="D28" s="29"/>
      <c r="E28" s="35"/>
      <c r="F28" s="29"/>
      <c r="G28" s="35"/>
      <c r="H28" s="29"/>
      <c r="I28" s="35"/>
      <c r="J28" s="29"/>
      <c r="K28" s="35"/>
      <c r="L28" s="29"/>
      <c r="M28" s="27"/>
      <c r="N28" s="32"/>
      <c r="O28" s="27"/>
      <c r="P28" s="27"/>
      <c r="Q28" s="27"/>
      <c r="R28" s="43"/>
      <c r="S28" s="28"/>
      <c r="T28" s="53"/>
      <c r="U28" s="50"/>
      <c r="V28" s="50"/>
    </row>
    <row r="29" spans="1:22" ht="75" customHeight="1" hidden="1">
      <c r="A29" s="21">
        <v>2</v>
      </c>
      <c r="B29" s="21" t="s">
        <v>20</v>
      </c>
      <c r="C29" s="17">
        <v>2</v>
      </c>
      <c r="D29" s="21" t="s">
        <v>24</v>
      </c>
      <c r="E29" s="17">
        <v>1</v>
      </c>
      <c r="F29" s="21" t="s">
        <v>21</v>
      </c>
      <c r="G29" s="17">
        <v>880</v>
      </c>
      <c r="H29" s="21" t="s">
        <v>30</v>
      </c>
      <c r="I29" s="17">
        <v>1</v>
      </c>
      <c r="J29" s="21" t="s">
        <v>51</v>
      </c>
      <c r="K29" s="59" t="s">
        <v>57</v>
      </c>
      <c r="L29" s="21" t="s">
        <v>44</v>
      </c>
      <c r="M29" s="17" t="s">
        <v>98</v>
      </c>
      <c r="N29" s="33" t="s">
        <v>99</v>
      </c>
      <c r="O29" s="17" t="s">
        <v>23</v>
      </c>
      <c r="P29" s="17" t="s">
        <v>23</v>
      </c>
      <c r="Q29" s="19"/>
      <c r="R29" s="33" t="s">
        <v>164</v>
      </c>
      <c r="S29" s="24">
        <v>0.25</v>
      </c>
      <c r="T29" s="47"/>
      <c r="U29" s="48"/>
      <c r="V29" s="48"/>
    </row>
    <row r="30" spans="1:22" ht="104.25" customHeight="1" hidden="1">
      <c r="A30" s="21">
        <v>2</v>
      </c>
      <c r="B30" s="21" t="s">
        <v>20</v>
      </c>
      <c r="C30" s="17">
        <v>2</v>
      </c>
      <c r="D30" s="21" t="s">
        <v>24</v>
      </c>
      <c r="E30" s="17">
        <v>1</v>
      </c>
      <c r="F30" s="21" t="s">
        <v>21</v>
      </c>
      <c r="G30" s="17">
        <v>880</v>
      </c>
      <c r="H30" s="21" t="s">
        <v>30</v>
      </c>
      <c r="I30" s="17">
        <v>1</v>
      </c>
      <c r="J30" s="21" t="s">
        <v>51</v>
      </c>
      <c r="K30" s="59" t="s">
        <v>57</v>
      </c>
      <c r="L30" s="21" t="s">
        <v>44</v>
      </c>
      <c r="M30" s="17" t="s">
        <v>100</v>
      </c>
      <c r="N30" s="33" t="s">
        <v>101</v>
      </c>
      <c r="O30" s="17" t="s">
        <v>23</v>
      </c>
      <c r="P30" s="17" t="s">
        <v>23</v>
      </c>
      <c r="Q30" s="19"/>
      <c r="R30" s="33" t="s">
        <v>165</v>
      </c>
      <c r="S30" s="24">
        <v>0.4</v>
      </c>
      <c r="T30" s="47"/>
      <c r="U30" s="48"/>
      <c r="V30" s="48"/>
    </row>
    <row r="31" spans="1:22" ht="96.75" customHeight="1" hidden="1">
      <c r="A31" s="21">
        <v>2</v>
      </c>
      <c r="B31" s="21" t="s">
        <v>20</v>
      </c>
      <c r="C31" s="17">
        <v>2</v>
      </c>
      <c r="D31" s="21" t="s">
        <v>24</v>
      </c>
      <c r="E31" s="17">
        <v>1</v>
      </c>
      <c r="F31" s="21" t="s">
        <v>21</v>
      </c>
      <c r="G31" s="17">
        <v>880</v>
      </c>
      <c r="H31" s="21" t="s">
        <v>30</v>
      </c>
      <c r="I31" s="17">
        <v>1</v>
      </c>
      <c r="J31" s="21" t="s">
        <v>51</v>
      </c>
      <c r="K31" s="59" t="s">
        <v>57</v>
      </c>
      <c r="L31" s="21" t="s">
        <v>44</v>
      </c>
      <c r="M31" s="17" t="s">
        <v>102</v>
      </c>
      <c r="N31" s="33" t="s">
        <v>103</v>
      </c>
      <c r="O31" s="17" t="s">
        <v>23</v>
      </c>
      <c r="P31" s="17" t="s">
        <v>23</v>
      </c>
      <c r="Q31" s="19"/>
      <c r="R31" s="33" t="s">
        <v>166</v>
      </c>
      <c r="S31" s="41">
        <v>0.45</v>
      </c>
      <c r="T31" s="47"/>
      <c r="U31" s="48"/>
      <c r="V31" s="48"/>
    </row>
    <row r="32" spans="1:22" s="11" customFormat="1" ht="15" customHeight="1" hidden="1">
      <c r="A32" s="35"/>
      <c r="B32" s="29"/>
      <c r="C32" s="35"/>
      <c r="D32" s="29"/>
      <c r="E32" s="35"/>
      <c r="F32" s="29"/>
      <c r="G32" s="35"/>
      <c r="H32" s="29"/>
      <c r="I32" s="35"/>
      <c r="J32" s="29"/>
      <c r="K32" s="35"/>
      <c r="L32" s="29"/>
      <c r="M32" s="27"/>
      <c r="N32" s="32"/>
      <c r="O32" s="27"/>
      <c r="P32" s="27"/>
      <c r="Q32" s="27"/>
      <c r="R32" s="43"/>
      <c r="S32" s="28"/>
      <c r="T32" s="53"/>
      <c r="U32" s="50"/>
      <c r="V32" s="50"/>
    </row>
    <row r="33" spans="1:22" ht="102" customHeight="1" hidden="1">
      <c r="A33" s="16">
        <v>2</v>
      </c>
      <c r="B33" s="16" t="s">
        <v>20</v>
      </c>
      <c r="C33" s="18">
        <v>2</v>
      </c>
      <c r="D33" s="16" t="s">
        <v>24</v>
      </c>
      <c r="E33" s="18">
        <v>1</v>
      </c>
      <c r="F33" s="16" t="s">
        <v>21</v>
      </c>
      <c r="G33" s="17">
        <v>880</v>
      </c>
      <c r="H33" s="16" t="s">
        <v>30</v>
      </c>
      <c r="I33" s="17">
        <v>1</v>
      </c>
      <c r="J33" s="21" t="s">
        <v>58</v>
      </c>
      <c r="K33" s="60" t="s">
        <v>59</v>
      </c>
      <c r="L33" s="16" t="s">
        <v>45</v>
      </c>
      <c r="M33" s="17" t="s">
        <v>104</v>
      </c>
      <c r="N33" s="33" t="s">
        <v>105</v>
      </c>
      <c r="O33" s="17" t="s">
        <v>23</v>
      </c>
      <c r="P33" s="17" t="s">
        <v>23</v>
      </c>
      <c r="Q33" s="19"/>
      <c r="R33" s="33" t="s">
        <v>167</v>
      </c>
      <c r="S33" s="41">
        <v>0</v>
      </c>
      <c r="T33" s="47"/>
      <c r="U33" s="48"/>
      <c r="V33" s="48"/>
    </row>
    <row r="34" spans="1:22" ht="60.75" customHeight="1" hidden="1">
      <c r="A34" s="16">
        <v>2</v>
      </c>
      <c r="B34" s="16" t="s">
        <v>20</v>
      </c>
      <c r="C34" s="18">
        <v>2</v>
      </c>
      <c r="D34" s="16" t="s">
        <v>24</v>
      </c>
      <c r="E34" s="18">
        <v>1</v>
      </c>
      <c r="F34" s="16" t="s">
        <v>21</v>
      </c>
      <c r="G34" s="17">
        <v>880</v>
      </c>
      <c r="H34" s="16" t="s">
        <v>30</v>
      </c>
      <c r="I34" s="17">
        <v>1</v>
      </c>
      <c r="J34" s="21" t="s">
        <v>58</v>
      </c>
      <c r="K34" s="60" t="s">
        <v>59</v>
      </c>
      <c r="L34" s="16" t="s">
        <v>45</v>
      </c>
      <c r="M34" s="17" t="s">
        <v>106</v>
      </c>
      <c r="N34" s="33" t="s">
        <v>107</v>
      </c>
      <c r="O34" s="17" t="s">
        <v>23</v>
      </c>
      <c r="P34" s="17" t="s">
        <v>23</v>
      </c>
      <c r="Q34" s="19"/>
      <c r="R34" s="33" t="s">
        <v>168</v>
      </c>
      <c r="S34" s="41">
        <v>0.38</v>
      </c>
      <c r="T34" s="47"/>
      <c r="U34" s="48"/>
      <c r="V34" s="48"/>
    </row>
    <row r="35" spans="1:22" ht="75" customHeight="1" hidden="1">
      <c r="A35" s="16">
        <v>2</v>
      </c>
      <c r="B35" s="16" t="s">
        <v>20</v>
      </c>
      <c r="C35" s="18">
        <v>2</v>
      </c>
      <c r="D35" s="16" t="s">
        <v>24</v>
      </c>
      <c r="E35" s="18">
        <v>1</v>
      </c>
      <c r="F35" s="16" t="s">
        <v>21</v>
      </c>
      <c r="G35" s="17">
        <v>880</v>
      </c>
      <c r="H35" s="16" t="s">
        <v>30</v>
      </c>
      <c r="I35" s="17">
        <v>1</v>
      </c>
      <c r="J35" s="21" t="s">
        <v>58</v>
      </c>
      <c r="K35" s="60" t="s">
        <v>59</v>
      </c>
      <c r="L35" s="16" t="s">
        <v>45</v>
      </c>
      <c r="M35" s="17" t="s">
        <v>108</v>
      </c>
      <c r="N35" s="33" t="s">
        <v>109</v>
      </c>
      <c r="O35" s="17" t="s">
        <v>23</v>
      </c>
      <c r="P35" s="17" t="s">
        <v>23</v>
      </c>
      <c r="Q35" s="19"/>
      <c r="R35" s="33" t="s">
        <v>169</v>
      </c>
      <c r="S35" s="41">
        <v>0.4</v>
      </c>
      <c r="T35" s="47"/>
      <c r="U35" s="48"/>
      <c r="V35" s="48"/>
    </row>
    <row r="36" spans="1:22" s="11" customFormat="1" ht="15" customHeight="1" hidden="1">
      <c r="A36" s="35"/>
      <c r="B36" s="29"/>
      <c r="C36" s="35"/>
      <c r="D36" s="29"/>
      <c r="E36" s="35"/>
      <c r="F36" s="29"/>
      <c r="G36" s="35"/>
      <c r="H36" s="29"/>
      <c r="I36" s="35"/>
      <c r="J36" s="29"/>
      <c r="K36" s="35"/>
      <c r="L36" s="29"/>
      <c r="M36" s="27"/>
      <c r="N36" s="32"/>
      <c r="O36" s="27"/>
      <c r="P36" s="27"/>
      <c r="Q36" s="27"/>
      <c r="R36" s="43"/>
      <c r="S36" s="28"/>
      <c r="T36" s="49"/>
      <c r="U36" s="50"/>
      <c r="V36" s="50"/>
    </row>
    <row r="37" spans="1:22" ht="78.75" customHeight="1" hidden="1">
      <c r="A37" s="21">
        <v>2</v>
      </c>
      <c r="B37" s="21" t="s">
        <v>20</v>
      </c>
      <c r="C37" s="17">
        <v>2</v>
      </c>
      <c r="D37" s="21" t="s">
        <v>24</v>
      </c>
      <c r="E37" s="17">
        <v>1</v>
      </c>
      <c r="F37" s="21" t="s">
        <v>21</v>
      </c>
      <c r="G37" s="17">
        <v>880</v>
      </c>
      <c r="H37" s="21" t="s">
        <v>30</v>
      </c>
      <c r="I37" s="17">
        <v>1</v>
      </c>
      <c r="J37" s="21" t="s">
        <v>51</v>
      </c>
      <c r="K37" s="59" t="s">
        <v>31</v>
      </c>
      <c r="L37" s="21" t="s">
        <v>32</v>
      </c>
      <c r="M37" s="17" t="s">
        <v>110</v>
      </c>
      <c r="N37" s="33" t="s">
        <v>111</v>
      </c>
      <c r="O37" s="17" t="s">
        <v>23</v>
      </c>
      <c r="P37" s="17" t="s">
        <v>23</v>
      </c>
      <c r="Q37" s="19"/>
      <c r="R37" s="33" t="s">
        <v>170</v>
      </c>
      <c r="S37" s="25">
        <v>4</v>
      </c>
      <c r="T37" s="54"/>
      <c r="U37" s="48"/>
      <c r="V37" s="48"/>
    </row>
    <row r="38" spans="1:22" ht="99" customHeight="1" hidden="1">
      <c r="A38" s="21">
        <v>2</v>
      </c>
      <c r="B38" s="21" t="s">
        <v>20</v>
      </c>
      <c r="C38" s="17">
        <v>2</v>
      </c>
      <c r="D38" s="21" t="s">
        <v>24</v>
      </c>
      <c r="E38" s="17">
        <v>1</v>
      </c>
      <c r="F38" s="21" t="s">
        <v>21</v>
      </c>
      <c r="G38" s="17">
        <v>880</v>
      </c>
      <c r="H38" s="21" t="s">
        <v>30</v>
      </c>
      <c r="I38" s="17">
        <v>1</v>
      </c>
      <c r="J38" s="21" t="s">
        <v>51</v>
      </c>
      <c r="K38" s="59" t="s">
        <v>31</v>
      </c>
      <c r="L38" s="21" t="s">
        <v>32</v>
      </c>
      <c r="M38" s="17" t="s">
        <v>112</v>
      </c>
      <c r="N38" s="33" t="s">
        <v>113</v>
      </c>
      <c r="O38" s="17" t="s">
        <v>23</v>
      </c>
      <c r="P38" s="17" t="s">
        <v>23</v>
      </c>
      <c r="Q38" s="19"/>
      <c r="R38" s="33" t="s">
        <v>171</v>
      </c>
      <c r="S38" s="25">
        <v>1</v>
      </c>
      <c r="T38" s="54"/>
      <c r="U38" s="48"/>
      <c r="V38" s="48"/>
    </row>
    <row r="39" spans="1:22" ht="96.75" customHeight="1" hidden="1">
      <c r="A39" s="21">
        <v>2</v>
      </c>
      <c r="B39" s="21" t="s">
        <v>20</v>
      </c>
      <c r="C39" s="17">
        <v>2</v>
      </c>
      <c r="D39" s="21" t="s">
        <v>24</v>
      </c>
      <c r="E39" s="17">
        <v>1</v>
      </c>
      <c r="F39" s="21" t="s">
        <v>21</v>
      </c>
      <c r="G39" s="17">
        <v>880</v>
      </c>
      <c r="H39" s="21" t="s">
        <v>30</v>
      </c>
      <c r="I39" s="17">
        <v>1</v>
      </c>
      <c r="J39" s="21" t="s">
        <v>51</v>
      </c>
      <c r="K39" s="59" t="s">
        <v>31</v>
      </c>
      <c r="L39" s="21" t="s">
        <v>32</v>
      </c>
      <c r="M39" s="17" t="s">
        <v>114</v>
      </c>
      <c r="N39" s="33" t="s">
        <v>115</v>
      </c>
      <c r="O39" s="17" t="s">
        <v>23</v>
      </c>
      <c r="P39" s="17" t="s">
        <v>23</v>
      </c>
      <c r="Q39" s="19"/>
      <c r="R39" s="33" t="s">
        <v>172</v>
      </c>
      <c r="S39" s="25">
        <v>2</v>
      </c>
      <c r="T39" s="54"/>
      <c r="U39" s="48"/>
      <c r="V39" s="48"/>
    </row>
    <row r="40" spans="1:22" ht="75.75" customHeight="1" hidden="1">
      <c r="A40" s="21">
        <v>2</v>
      </c>
      <c r="B40" s="21" t="s">
        <v>20</v>
      </c>
      <c r="C40" s="17">
        <v>2</v>
      </c>
      <c r="D40" s="21" t="s">
        <v>24</v>
      </c>
      <c r="E40" s="17">
        <v>1</v>
      </c>
      <c r="F40" s="21" t="s">
        <v>21</v>
      </c>
      <c r="G40" s="17">
        <v>880</v>
      </c>
      <c r="H40" s="21" t="s">
        <v>30</v>
      </c>
      <c r="I40" s="17">
        <v>1</v>
      </c>
      <c r="J40" s="21" t="s">
        <v>51</v>
      </c>
      <c r="K40" s="59" t="s">
        <v>31</v>
      </c>
      <c r="L40" s="21" t="s">
        <v>32</v>
      </c>
      <c r="M40" s="17" t="s">
        <v>116</v>
      </c>
      <c r="N40" s="33" t="s">
        <v>117</v>
      </c>
      <c r="O40" s="17" t="s">
        <v>23</v>
      </c>
      <c r="P40" s="17" t="s">
        <v>23</v>
      </c>
      <c r="Q40" s="19"/>
      <c r="R40" s="33" t="s">
        <v>173</v>
      </c>
      <c r="S40" s="25">
        <v>0</v>
      </c>
      <c r="T40" s="54"/>
      <c r="U40" s="48"/>
      <c r="V40" s="48"/>
    </row>
    <row r="41" spans="1:22" ht="62.25" customHeight="1" hidden="1">
      <c r="A41" s="21">
        <v>2</v>
      </c>
      <c r="B41" s="21" t="s">
        <v>20</v>
      </c>
      <c r="C41" s="17">
        <v>2</v>
      </c>
      <c r="D41" s="21" t="s">
        <v>24</v>
      </c>
      <c r="E41" s="17">
        <v>1</v>
      </c>
      <c r="F41" s="21" t="s">
        <v>21</v>
      </c>
      <c r="G41" s="17">
        <v>880</v>
      </c>
      <c r="H41" s="21" t="s">
        <v>30</v>
      </c>
      <c r="I41" s="17">
        <v>1</v>
      </c>
      <c r="J41" s="21" t="s">
        <v>51</v>
      </c>
      <c r="K41" s="59" t="s">
        <v>31</v>
      </c>
      <c r="L41" s="21" t="s">
        <v>32</v>
      </c>
      <c r="M41" s="17" t="s">
        <v>118</v>
      </c>
      <c r="N41" s="33" t="s">
        <v>119</v>
      </c>
      <c r="O41" s="17" t="s">
        <v>23</v>
      </c>
      <c r="P41" s="17" t="s">
        <v>23</v>
      </c>
      <c r="Q41" s="19"/>
      <c r="R41" s="33" t="s">
        <v>174</v>
      </c>
      <c r="S41" s="25">
        <v>5</v>
      </c>
      <c r="T41" s="54"/>
      <c r="U41" s="48"/>
      <c r="V41" s="48"/>
    </row>
    <row r="42" spans="1:22" ht="78" customHeight="1" hidden="1">
      <c r="A42" s="21">
        <v>2</v>
      </c>
      <c r="B42" s="21" t="s">
        <v>20</v>
      </c>
      <c r="C42" s="17">
        <v>2</v>
      </c>
      <c r="D42" s="21" t="s">
        <v>24</v>
      </c>
      <c r="E42" s="17">
        <v>1</v>
      </c>
      <c r="F42" s="21" t="s">
        <v>21</v>
      </c>
      <c r="G42" s="17">
        <v>880</v>
      </c>
      <c r="H42" s="21" t="s">
        <v>30</v>
      </c>
      <c r="I42" s="17">
        <v>1</v>
      </c>
      <c r="J42" s="21" t="s">
        <v>51</v>
      </c>
      <c r="K42" s="59" t="s">
        <v>31</v>
      </c>
      <c r="L42" s="21" t="s">
        <v>32</v>
      </c>
      <c r="M42" s="17" t="s">
        <v>120</v>
      </c>
      <c r="N42" s="33" t="s">
        <v>121</v>
      </c>
      <c r="O42" s="17" t="s">
        <v>23</v>
      </c>
      <c r="P42" s="17" t="s">
        <v>23</v>
      </c>
      <c r="Q42" s="19"/>
      <c r="R42" s="33" t="s">
        <v>175</v>
      </c>
      <c r="S42" s="25">
        <v>1</v>
      </c>
      <c r="T42" s="54"/>
      <c r="U42" s="48"/>
      <c r="V42" s="48"/>
    </row>
    <row r="43" spans="1:22" ht="47.25" customHeight="1" hidden="1">
      <c r="A43" s="21">
        <v>2</v>
      </c>
      <c r="B43" s="21" t="s">
        <v>20</v>
      </c>
      <c r="C43" s="17">
        <v>2</v>
      </c>
      <c r="D43" s="21" t="s">
        <v>24</v>
      </c>
      <c r="E43" s="17">
        <v>1</v>
      </c>
      <c r="F43" s="21" t="s">
        <v>21</v>
      </c>
      <c r="G43" s="17">
        <v>880</v>
      </c>
      <c r="H43" s="21" t="s">
        <v>30</v>
      </c>
      <c r="I43" s="17">
        <v>1</v>
      </c>
      <c r="J43" s="21" t="s">
        <v>51</v>
      </c>
      <c r="K43" s="59" t="s">
        <v>31</v>
      </c>
      <c r="L43" s="21" t="s">
        <v>32</v>
      </c>
      <c r="M43" s="17" t="s">
        <v>122</v>
      </c>
      <c r="N43" s="33" t="s">
        <v>123</v>
      </c>
      <c r="O43" s="17" t="s">
        <v>23</v>
      </c>
      <c r="P43" s="17" t="s">
        <v>23</v>
      </c>
      <c r="Q43" s="19"/>
      <c r="R43" s="33" t="s">
        <v>176</v>
      </c>
      <c r="S43" s="25">
        <v>0</v>
      </c>
      <c r="T43" s="54"/>
      <c r="U43" s="48"/>
      <c r="V43" s="48"/>
    </row>
    <row r="44" spans="1:22" ht="80.25" customHeight="1" hidden="1">
      <c r="A44" s="21">
        <v>2</v>
      </c>
      <c r="B44" s="21" t="s">
        <v>20</v>
      </c>
      <c r="C44" s="17">
        <v>2</v>
      </c>
      <c r="D44" s="21" t="s">
        <v>24</v>
      </c>
      <c r="E44" s="17">
        <v>1</v>
      </c>
      <c r="F44" s="21" t="s">
        <v>21</v>
      </c>
      <c r="G44" s="17">
        <v>880</v>
      </c>
      <c r="H44" s="21" t="s">
        <v>30</v>
      </c>
      <c r="I44" s="17">
        <v>1</v>
      </c>
      <c r="J44" s="21" t="s">
        <v>51</v>
      </c>
      <c r="K44" s="59" t="s">
        <v>31</v>
      </c>
      <c r="L44" s="21" t="s">
        <v>32</v>
      </c>
      <c r="M44" s="17" t="s">
        <v>124</v>
      </c>
      <c r="N44" s="33" t="s">
        <v>125</v>
      </c>
      <c r="O44" s="17" t="s">
        <v>23</v>
      </c>
      <c r="P44" s="17" t="s">
        <v>23</v>
      </c>
      <c r="Q44" s="19"/>
      <c r="R44" s="33" t="s">
        <v>177</v>
      </c>
      <c r="S44" s="41">
        <v>0.28</v>
      </c>
      <c r="T44" s="47"/>
      <c r="U44" s="48"/>
      <c r="V44" s="48"/>
    </row>
    <row r="45" spans="1:22" ht="66" customHeight="1" hidden="1">
      <c r="A45" s="21">
        <v>2</v>
      </c>
      <c r="B45" s="21" t="s">
        <v>20</v>
      </c>
      <c r="C45" s="17">
        <v>2</v>
      </c>
      <c r="D45" s="21" t="s">
        <v>24</v>
      </c>
      <c r="E45" s="17">
        <v>1</v>
      </c>
      <c r="F45" s="21" t="s">
        <v>21</v>
      </c>
      <c r="G45" s="17">
        <v>880</v>
      </c>
      <c r="H45" s="21" t="s">
        <v>30</v>
      </c>
      <c r="I45" s="17">
        <v>1</v>
      </c>
      <c r="J45" s="21" t="s">
        <v>51</v>
      </c>
      <c r="K45" s="59" t="s">
        <v>31</v>
      </c>
      <c r="L45" s="21" t="s">
        <v>32</v>
      </c>
      <c r="M45" s="17" t="s">
        <v>126</v>
      </c>
      <c r="N45" s="33" t="s">
        <v>127</v>
      </c>
      <c r="O45" s="18" t="s">
        <v>23</v>
      </c>
      <c r="P45" s="17" t="s">
        <v>23</v>
      </c>
      <c r="Q45" s="58"/>
      <c r="R45" s="33" t="s">
        <v>178</v>
      </c>
      <c r="S45" s="41">
        <v>0.25</v>
      </c>
      <c r="T45" s="47"/>
      <c r="U45" s="48"/>
      <c r="V45" s="48"/>
    </row>
    <row r="46" spans="1:22" ht="78" customHeight="1" hidden="1">
      <c r="A46" s="21">
        <v>2</v>
      </c>
      <c r="B46" s="21" t="s">
        <v>20</v>
      </c>
      <c r="C46" s="17">
        <v>2</v>
      </c>
      <c r="D46" s="21" t="s">
        <v>24</v>
      </c>
      <c r="E46" s="17">
        <v>1</v>
      </c>
      <c r="F46" s="21" t="s">
        <v>21</v>
      </c>
      <c r="G46" s="17">
        <v>880</v>
      </c>
      <c r="H46" s="21" t="s">
        <v>30</v>
      </c>
      <c r="I46" s="17">
        <v>1</v>
      </c>
      <c r="J46" s="21" t="s">
        <v>51</v>
      </c>
      <c r="K46" s="59" t="s">
        <v>31</v>
      </c>
      <c r="L46" s="21" t="s">
        <v>32</v>
      </c>
      <c r="M46" s="17" t="s">
        <v>128</v>
      </c>
      <c r="N46" s="33" t="s">
        <v>129</v>
      </c>
      <c r="O46" s="18" t="s">
        <v>23</v>
      </c>
      <c r="P46" s="17" t="s">
        <v>23</v>
      </c>
      <c r="Q46" s="58"/>
      <c r="R46" s="33" t="s">
        <v>179</v>
      </c>
      <c r="S46" s="41">
        <v>0.25</v>
      </c>
      <c r="T46" s="47"/>
      <c r="U46" s="48"/>
      <c r="V46" s="48"/>
    </row>
    <row r="47" spans="1:22" s="11" customFormat="1" ht="15" customHeight="1" hidden="1">
      <c r="A47" s="35"/>
      <c r="B47" s="29"/>
      <c r="C47" s="35"/>
      <c r="D47" s="29"/>
      <c r="E47" s="35"/>
      <c r="F47" s="29"/>
      <c r="G47" s="35"/>
      <c r="H47" s="29"/>
      <c r="I47" s="35"/>
      <c r="J47" s="29"/>
      <c r="K47" s="35"/>
      <c r="L47" s="29"/>
      <c r="M47" s="27"/>
      <c r="N47" s="32"/>
      <c r="O47" s="27"/>
      <c r="P47" s="27"/>
      <c r="Q47" s="27"/>
      <c r="R47" s="43"/>
      <c r="S47" s="28"/>
      <c r="T47" s="53"/>
      <c r="U47" s="50"/>
      <c r="V47" s="50"/>
    </row>
    <row r="48" spans="1:22" ht="99.75" customHeight="1" hidden="1">
      <c r="A48" s="21">
        <v>2</v>
      </c>
      <c r="B48" s="21" t="s">
        <v>20</v>
      </c>
      <c r="C48" s="17">
        <v>2</v>
      </c>
      <c r="D48" s="21" t="s">
        <v>24</v>
      </c>
      <c r="E48" s="17">
        <v>1</v>
      </c>
      <c r="F48" s="21" t="s">
        <v>21</v>
      </c>
      <c r="G48" s="17">
        <v>880</v>
      </c>
      <c r="H48" s="21" t="s">
        <v>30</v>
      </c>
      <c r="I48" s="17">
        <v>1</v>
      </c>
      <c r="J48" s="21" t="s">
        <v>51</v>
      </c>
      <c r="K48" s="59" t="s">
        <v>60</v>
      </c>
      <c r="L48" s="21" t="s">
        <v>46</v>
      </c>
      <c r="M48" s="17" t="s">
        <v>130</v>
      </c>
      <c r="N48" s="33" t="s">
        <v>131</v>
      </c>
      <c r="O48" s="18" t="s">
        <v>23</v>
      </c>
      <c r="P48" s="17" t="s">
        <v>23</v>
      </c>
      <c r="Q48" s="58"/>
      <c r="R48" s="46" t="s">
        <v>180</v>
      </c>
      <c r="S48" s="41">
        <v>0.305</v>
      </c>
      <c r="T48" s="47"/>
      <c r="U48" s="48"/>
      <c r="V48" s="48"/>
    </row>
    <row r="49" spans="1:22" ht="102" customHeight="1" hidden="1">
      <c r="A49" s="21">
        <v>2</v>
      </c>
      <c r="B49" s="21" t="s">
        <v>20</v>
      </c>
      <c r="C49" s="17">
        <v>2</v>
      </c>
      <c r="D49" s="21" t="s">
        <v>24</v>
      </c>
      <c r="E49" s="17">
        <v>1</v>
      </c>
      <c r="F49" s="21" t="s">
        <v>21</v>
      </c>
      <c r="G49" s="17">
        <v>880</v>
      </c>
      <c r="H49" s="21" t="s">
        <v>30</v>
      </c>
      <c r="I49" s="17">
        <v>1</v>
      </c>
      <c r="J49" s="21" t="s">
        <v>51</v>
      </c>
      <c r="K49" s="59" t="s">
        <v>60</v>
      </c>
      <c r="L49" s="21" t="s">
        <v>46</v>
      </c>
      <c r="M49" s="17" t="s">
        <v>132</v>
      </c>
      <c r="N49" s="33" t="s">
        <v>133</v>
      </c>
      <c r="O49" s="18" t="s">
        <v>23</v>
      </c>
      <c r="P49" s="17" t="s">
        <v>23</v>
      </c>
      <c r="Q49" s="58"/>
      <c r="R49" s="46" t="s">
        <v>190</v>
      </c>
      <c r="S49" s="26">
        <v>0.35</v>
      </c>
      <c r="T49" s="47"/>
      <c r="U49" s="48"/>
      <c r="V49" s="48"/>
    </row>
    <row r="50" spans="1:22" s="11" customFormat="1" ht="15" customHeight="1" hidden="1">
      <c r="A50" s="35"/>
      <c r="B50" s="29"/>
      <c r="C50" s="35"/>
      <c r="D50" s="29"/>
      <c r="E50" s="35"/>
      <c r="F50" s="29"/>
      <c r="G50" s="35"/>
      <c r="H50" s="29"/>
      <c r="I50" s="35"/>
      <c r="J50" s="29"/>
      <c r="K50" s="35"/>
      <c r="L50" s="29"/>
      <c r="M50" s="27"/>
      <c r="N50" s="32"/>
      <c r="O50" s="27"/>
      <c r="P50" s="27"/>
      <c r="Q50" s="27"/>
      <c r="R50" s="43"/>
      <c r="S50" s="28"/>
      <c r="T50" s="53"/>
      <c r="U50" s="50"/>
      <c r="V50" s="50"/>
    </row>
    <row r="51" spans="1:22" ht="93" customHeight="1" hidden="1">
      <c r="A51" s="21">
        <v>2</v>
      </c>
      <c r="B51" s="21" t="s">
        <v>20</v>
      </c>
      <c r="C51" s="17">
        <v>2</v>
      </c>
      <c r="D51" s="21" t="s">
        <v>24</v>
      </c>
      <c r="E51" s="17">
        <v>1</v>
      </c>
      <c r="F51" s="21" t="s">
        <v>21</v>
      </c>
      <c r="G51" s="17">
        <v>880</v>
      </c>
      <c r="H51" s="21" t="s">
        <v>30</v>
      </c>
      <c r="I51" s="17">
        <v>1</v>
      </c>
      <c r="J51" s="21" t="s">
        <v>51</v>
      </c>
      <c r="K51" s="59" t="s">
        <v>61</v>
      </c>
      <c r="L51" s="21" t="s">
        <v>47</v>
      </c>
      <c r="M51" s="17" t="s">
        <v>134</v>
      </c>
      <c r="N51" s="33" t="s">
        <v>135</v>
      </c>
      <c r="O51" s="18" t="s">
        <v>23</v>
      </c>
      <c r="P51" s="17" t="s">
        <v>23</v>
      </c>
      <c r="Q51" s="58"/>
      <c r="R51" s="33" t="s">
        <v>181</v>
      </c>
      <c r="S51" s="41">
        <v>0.35</v>
      </c>
      <c r="T51" s="47"/>
      <c r="U51" s="48"/>
      <c r="V51" s="48"/>
    </row>
    <row r="52" spans="1:22" ht="111" customHeight="1" hidden="1">
      <c r="A52" s="21">
        <v>2</v>
      </c>
      <c r="B52" s="21" t="s">
        <v>20</v>
      </c>
      <c r="C52" s="17">
        <v>2</v>
      </c>
      <c r="D52" s="21" t="s">
        <v>24</v>
      </c>
      <c r="E52" s="17">
        <v>1</v>
      </c>
      <c r="F52" s="21" t="s">
        <v>21</v>
      </c>
      <c r="G52" s="17">
        <v>880</v>
      </c>
      <c r="H52" s="21" t="s">
        <v>30</v>
      </c>
      <c r="I52" s="17">
        <v>1</v>
      </c>
      <c r="J52" s="21" t="s">
        <v>51</v>
      </c>
      <c r="K52" s="59" t="s">
        <v>61</v>
      </c>
      <c r="L52" s="21" t="s">
        <v>47</v>
      </c>
      <c r="M52" s="17" t="s">
        <v>136</v>
      </c>
      <c r="N52" s="33" t="s">
        <v>137</v>
      </c>
      <c r="O52" s="18" t="s">
        <v>23</v>
      </c>
      <c r="P52" s="17" t="s">
        <v>23</v>
      </c>
      <c r="Q52" s="58"/>
      <c r="R52" s="33" t="s">
        <v>182</v>
      </c>
      <c r="S52" s="41">
        <v>0.25</v>
      </c>
      <c r="T52" s="47"/>
      <c r="U52" s="48"/>
      <c r="V52" s="48"/>
    </row>
    <row r="53" spans="1:22" s="11" customFormat="1" ht="15" customHeight="1" hidden="1">
      <c r="A53" s="35"/>
      <c r="B53" s="29"/>
      <c r="C53" s="35"/>
      <c r="D53" s="29"/>
      <c r="E53" s="35"/>
      <c r="F53" s="29"/>
      <c r="G53" s="35"/>
      <c r="H53" s="29"/>
      <c r="I53" s="35"/>
      <c r="J53" s="29"/>
      <c r="K53" s="35"/>
      <c r="L53" s="29"/>
      <c r="M53" s="27"/>
      <c r="N53" s="32"/>
      <c r="O53" s="27"/>
      <c r="P53" s="27"/>
      <c r="Q53" s="27"/>
      <c r="R53" s="43"/>
      <c r="S53" s="28"/>
      <c r="T53" s="53"/>
      <c r="U53" s="50"/>
      <c r="V53" s="50"/>
    </row>
    <row r="54" spans="1:22" ht="81" customHeight="1" hidden="1">
      <c r="A54" s="21">
        <v>2</v>
      </c>
      <c r="B54" s="21" t="s">
        <v>20</v>
      </c>
      <c r="C54" s="17">
        <v>2</v>
      </c>
      <c r="D54" s="21" t="s">
        <v>24</v>
      </c>
      <c r="E54" s="17">
        <v>1</v>
      </c>
      <c r="F54" s="21" t="s">
        <v>21</v>
      </c>
      <c r="G54" s="17">
        <v>880</v>
      </c>
      <c r="H54" s="21" t="s">
        <v>30</v>
      </c>
      <c r="I54" s="17">
        <v>1</v>
      </c>
      <c r="J54" s="21" t="s">
        <v>51</v>
      </c>
      <c r="K54" s="59" t="s">
        <v>62</v>
      </c>
      <c r="L54" s="21" t="s">
        <v>48</v>
      </c>
      <c r="M54" s="17" t="s">
        <v>138</v>
      </c>
      <c r="N54" s="34" t="s">
        <v>139</v>
      </c>
      <c r="O54" s="18" t="s">
        <v>23</v>
      </c>
      <c r="P54" s="17" t="s">
        <v>23</v>
      </c>
      <c r="Q54" s="58"/>
      <c r="R54" s="33" t="s">
        <v>183</v>
      </c>
      <c r="S54" s="42">
        <v>0</v>
      </c>
      <c r="T54" s="47"/>
      <c r="U54" s="48"/>
      <c r="V54" s="48"/>
    </row>
    <row r="55" spans="1:22" ht="101.25" customHeight="1" hidden="1">
      <c r="A55" s="21">
        <v>2</v>
      </c>
      <c r="B55" s="21" t="s">
        <v>20</v>
      </c>
      <c r="C55" s="17">
        <v>2</v>
      </c>
      <c r="D55" s="21" t="s">
        <v>24</v>
      </c>
      <c r="E55" s="17">
        <v>1</v>
      </c>
      <c r="F55" s="21" t="s">
        <v>21</v>
      </c>
      <c r="G55" s="17">
        <v>880</v>
      </c>
      <c r="H55" s="21" t="s">
        <v>30</v>
      </c>
      <c r="I55" s="17">
        <v>1</v>
      </c>
      <c r="J55" s="21" t="s">
        <v>51</v>
      </c>
      <c r="K55" s="59" t="s">
        <v>62</v>
      </c>
      <c r="L55" s="21" t="s">
        <v>48</v>
      </c>
      <c r="M55" s="17" t="s">
        <v>140</v>
      </c>
      <c r="N55" s="34" t="s">
        <v>141</v>
      </c>
      <c r="O55" s="18" t="s">
        <v>23</v>
      </c>
      <c r="P55" s="17" t="s">
        <v>23</v>
      </c>
      <c r="Q55" s="58"/>
      <c r="R55" s="33" t="s">
        <v>184</v>
      </c>
      <c r="S55" s="42">
        <v>0.4</v>
      </c>
      <c r="T55" s="47"/>
      <c r="U55" s="48"/>
      <c r="V55" s="48"/>
    </row>
    <row r="56" spans="1:22" ht="87.75" customHeight="1" hidden="1">
      <c r="A56" s="21">
        <v>2</v>
      </c>
      <c r="B56" s="21" t="s">
        <v>20</v>
      </c>
      <c r="C56" s="17">
        <v>2</v>
      </c>
      <c r="D56" s="21" t="s">
        <v>24</v>
      </c>
      <c r="E56" s="17">
        <v>1</v>
      </c>
      <c r="F56" s="21" t="s">
        <v>21</v>
      </c>
      <c r="G56" s="17">
        <v>880</v>
      </c>
      <c r="H56" s="21" t="s">
        <v>30</v>
      </c>
      <c r="I56" s="17">
        <v>1</v>
      </c>
      <c r="J56" s="21" t="s">
        <v>51</v>
      </c>
      <c r="K56" s="59" t="s">
        <v>62</v>
      </c>
      <c r="L56" s="21" t="s">
        <v>48</v>
      </c>
      <c r="M56" s="17" t="s">
        <v>142</v>
      </c>
      <c r="N56" s="34" t="s">
        <v>143</v>
      </c>
      <c r="O56" s="18" t="s">
        <v>23</v>
      </c>
      <c r="P56" s="17" t="s">
        <v>23</v>
      </c>
      <c r="Q56" s="58"/>
      <c r="R56" s="33" t="s">
        <v>185</v>
      </c>
      <c r="S56" s="42">
        <v>0.4</v>
      </c>
      <c r="T56" s="47"/>
      <c r="U56" s="48"/>
      <c r="V56" s="48"/>
    </row>
    <row r="57" spans="1:22" s="11" customFormat="1" ht="15" customHeight="1" hidden="1">
      <c r="A57" s="35"/>
      <c r="B57" s="29"/>
      <c r="C57" s="35"/>
      <c r="D57" s="29"/>
      <c r="E57" s="35"/>
      <c r="F57" s="29"/>
      <c r="G57" s="35"/>
      <c r="H57" s="29"/>
      <c r="I57" s="35"/>
      <c r="J57" s="29"/>
      <c r="K57" s="35"/>
      <c r="L57" s="29"/>
      <c r="M57" s="27"/>
      <c r="N57" s="32"/>
      <c r="O57" s="27"/>
      <c r="P57" s="27"/>
      <c r="Q57" s="27"/>
      <c r="R57" s="43"/>
      <c r="S57" s="28"/>
      <c r="T57" s="53"/>
      <c r="U57" s="50"/>
      <c r="V57" s="50"/>
    </row>
    <row r="58" spans="1:22" ht="195.75" customHeight="1" hidden="1">
      <c r="A58" s="16">
        <v>2</v>
      </c>
      <c r="B58" s="16" t="s">
        <v>20</v>
      </c>
      <c r="C58" s="18">
        <v>2</v>
      </c>
      <c r="D58" s="16" t="s">
        <v>24</v>
      </c>
      <c r="E58" s="18">
        <v>1</v>
      </c>
      <c r="F58" s="16" t="s">
        <v>21</v>
      </c>
      <c r="G58" s="17">
        <v>880</v>
      </c>
      <c r="H58" s="16" t="s">
        <v>30</v>
      </c>
      <c r="I58" s="17">
        <v>1</v>
      </c>
      <c r="J58" s="21" t="s">
        <v>51</v>
      </c>
      <c r="K58" s="60" t="s">
        <v>63</v>
      </c>
      <c r="L58" s="16" t="s">
        <v>49</v>
      </c>
      <c r="M58" s="18" t="s">
        <v>144</v>
      </c>
      <c r="N58" s="33" t="s">
        <v>145</v>
      </c>
      <c r="O58" s="18" t="s">
        <v>23</v>
      </c>
      <c r="P58" s="18" t="s">
        <v>23</v>
      </c>
      <c r="Q58" s="23"/>
      <c r="R58" s="33" t="s">
        <v>186</v>
      </c>
      <c r="S58" s="42">
        <v>0.45</v>
      </c>
      <c r="T58" s="47"/>
      <c r="U58" s="48"/>
      <c r="V58" s="48"/>
    </row>
    <row r="59" spans="1:22" ht="110.25" customHeight="1" hidden="1">
      <c r="A59" s="16">
        <v>2</v>
      </c>
      <c r="B59" s="16" t="s">
        <v>20</v>
      </c>
      <c r="C59" s="18">
        <v>2</v>
      </c>
      <c r="D59" s="16" t="s">
        <v>24</v>
      </c>
      <c r="E59" s="18">
        <v>1</v>
      </c>
      <c r="F59" s="16" t="s">
        <v>21</v>
      </c>
      <c r="G59" s="17">
        <v>880</v>
      </c>
      <c r="H59" s="16" t="s">
        <v>30</v>
      </c>
      <c r="I59" s="17">
        <v>1</v>
      </c>
      <c r="J59" s="21" t="s">
        <v>51</v>
      </c>
      <c r="K59" s="60" t="s">
        <v>63</v>
      </c>
      <c r="L59" s="16" t="s">
        <v>49</v>
      </c>
      <c r="M59" s="18" t="s">
        <v>146</v>
      </c>
      <c r="N59" s="33" t="s">
        <v>147</v>
      </c>
      <c r="O59" s="18" t="s">
        <v>23</v>
      </c>
      <c r="P59" s="18" t="s">
        <v>23</v>
      </c>
      <c r="Q59" s="23"/>
      <c r="R59" s="33" t="s">
        <v>187</v>
      </c>
      <c r="S59" s="42">
        <v>0.4</v>
      </c>
      <c r="T59" s="47"/>
      <c r="U59" s="48"/>
      <c r="V59" s="48"/>
    </row>
    <row r="60" spans="1:22" ht="147" customHeight="1" hidden="1">
      <c r="A60" s="16">
        <v>2</v>
      </c>
      <c r="B60" s="16" t="s">
        <v>20</v>
      </c>
      <c r="C60" s="18">
        <v>2</v>
      </c>
      <c r="D60" s="16" t="s">
        <v>24</v>
      </c>
      <c r="E60" s="18">
        <v>1</v>
      </c>
      <c r="F60" s="16" t="s">
        <v>21</v>
      </c>
      <c r="G60" s="17">
        <v>880</v>
      </c>
      <c r="H60" s="16" t="s">
        <v>30</v>
      </c>
      <c r="I60" s="17">
        <v>1</v>
      </c>
      <c r="J60" s="21" t="s">
        <v>51</v>
      </c>
      <c r="K60" s="60" t="s">
        <v>63</v>
      </c>
      <c r="L60" s="16" t="s">
        <v>49</v>
      </c>
      <c r="M60" s="18" t="s">
        <v>148</v>
      </c>
      <c r="N60" s="33" t="s">
        <v>149</v>
      </c>
      <c r="O60" s="18" t="s">
        <v>23</v>
      </c>
      <c r="P60" s="18" t="s">
        <v>23</v>
      </c>
      <c r="Q60" s="23"/>
      <c r="R60" s="33" t="s">
        <v>188</v>
      </c>
      <c r="S60" s="42">
        <v>0.4</v>
      </c>
      <c r="T60" s="47"/>
      <c r="U60" s="48"/>
      <c r="V60" s="48"/>
    </row>
    <row r="61" spans="1:22" s="11" customFormat="1" ht="15" customHeight="1" hidden="1">
      <c r="A61" s="35"/>
      <c r="B61" s="29"/>
      <c r="C61" s="35"/>
      <c r="D61" s="29"/>
      <c r="E61" s="35"/>
      <c r="F61" s="29"/>
      <c r="G61" s="35"/>
      <c r="H61" s="29"/>
      <c r="I61" s="35"/>
      <c r="J61" s="29"/>
      <c r="K61" s="35"/>
      <c r="L61" s="29"/>
      <c r="M61" s="27"/>
      <c r="N61" s="32"/>
      <c r="O61" s="27"/>
      <c r="P61" s="27"/>
      <c r="Q61" s="27"/>
      <c r="R61" s="43"/>
      <c r="S61" s="28"/>
      <c r="T61" s="49"/>
      <c r="U61" s="50"/>
      <c r="V61" s="50"/>
    </row>
    <row r="62" spans="1:22" s="69" customFormat="1" ht="120.75" customHeight="1">
      <c r="A62" s="63">
        <v>8</v>
      </c>
      <c r="B62" s="64" t="s">
        <v>34</v>
      </c>
      <c r="C62" s="63">
        <v>8</v>
      </c>
      <c r="D62" s="64" t="s">
        <v>196</v>
      </c>
      <c r="E62" s="65">
        <v>3</v>
      </c>
      <c r="F62" s="64" t="s">
        <v>35</v>
      </c>
      <c r="G62" s="63">
        <v>886</v>
      </c>
      <c r="H62" s="64" t="s">
        <v>197</v>
      </c>
      <c r="I62" s="63">
        <v>7</v>
      </c>
      <c r="J62" s="64" t="s">
        <v>198</v>
      </c>
      <c r="K62" s="63">
        <v>4</v>
      </c>
      <c r="L62" s="64" t="s">
        <v>36</v>
      </c>
      <c r="M62" s="66">
        <v>1</v>
      </c>
      <c r="N62" s="64" t="s">
        <v>199</v>
      </c>
      <c r="O62" s="63"/>
      <c r="P62" s="63"/>
      <c r="Q62" s="63" t="s">
        <v>200</v>
      </c>
      <c r="R62" s="64" t="s">
        <v>201</v>
      </c>
      <c r="S62" s="67">
        <v>100</v>
      </c>
      <c r="T62" s="139">
        <f>(25+100)/2</f>
        <v>62.5</v>
      </c>
      <c r="U62" s="137" t="s">
        <v>231</v>
      </c>
      <c r="V62" s="68" t="s">
        <v>202</v>
      </c>
    </row>
    <row r="63" spans="1:22" s="83" customFormat="1" ht="15" customHeight="1">
      <c r="A63" s="70"/>
      <c r="B63" s="71"/>
      <c r="C63" s="70"/>
      <c r="D63" s="72"/>
      <c r="E63" s="73"/>
      <c r="F63" s="74"/>
      <c r="G63" s="73"/>
      <c r="H63" s="74"/>
      <c r="I63" s="73"/>
      <c r="J63" s="74"/>
      <c r="K63" s="73"/>
      <c r="L63" s="75"/>
      <c r="M63" s="73"/>
      <c r="N63" s="76"/>
      <c r="O63" s="77"/>
      <c r="P63" s="78"/>
      <c r="Q63" s="79"/>
      <c r="R63" s="76"/>
      <c r="S63" s="80"/>
      <c r="T63" s="81"/>
      <c r="U63" s="82"/>
      <c r="V63" s="82"/>
    </row>
    <row r="64" spans="1:22" s="86" customFormat="1" ht="114.75" customHeight="1">
      <c r="A64" s="84">
        <v>8</v>
      </c>
      <c r="B64" s="85" t="s">
        <v>34</v>
      </c>
      <c r="C64" s="84">
        <v>8</v>
      </c>
      <c r="D64" s="85" t="s">
        <v>196</v>
      </c>
      <c r="E64" s="84">
        <v>3</v>
      </c>
      <c r="F64" s="85" t="s">
        <v>35</v>
      </c>
      <c r="G64" s="84">
        <v>886</v>
      </c>
      <c r="H64" s="85" t="s">
        <v>197</v>
      </c>
      <c r="I64" s="84">
        <v>7</v>
      </c>
      <c r="J64" s="85" t="s">
        <v>198</v>
      </c>
      <c r="K64" s="84">
        <v>5</v>
      </c>
      <c r="L64" s="85" t="s">
        <v>37</v>
      </c>
      <c r="M64" s="84">
        <v>1</v>
      </c>
      <c r="N64" s="85" t="s">
        <v>203</v>
      </c>
      <c r="O64" s="85"/>
      <c r="P64" s="85"/>
      <c r="Q64" s="84" t="s">
        <v>200</v>
      </c>
      <c r="R64" s="64" t="s">
        <v>204</v>
      </c>
      <c r="S64" s="67">
        <v>100</v>
      </c>
      <c r="T64" s="139">
        <f>(((17.44+60+10)/3)+100+0)/3</f>
        <v>43.04888888888889</v>
      </c>
      <c r="U64" s="138" t="s">
        <v>233</v>
      </c>
      <c r="V64" s="68" t="s">
        <v>202</v>
      </c>
    </row>
    <row r="65" spans="1:22" s="83" customFormat="1" ht="15" customHeight="1">
      <c r="A65" s="87"/>
      <c r="B65" s="88"/>
      <c r="C65" s="87"/>
      <c r="D65" s="89"/>
      <c r="E65" s="90"/>
      <c r="F65" s="91"/>
      <c r="G65" s="90"/>
      <c r="H65" s="91"/>
      <c r="I65" s="90"/>
      <c r="J65" s="91"/>
      <c r="K65" s="90"/>
      <c r="L65" s="92"/>
      <c r="M65" s="90"/>
      <c r="N65" s="93"/>
      <c r="O65" s="94"/>
      <c r="P65" s="95"/>
      <c r="Q65" s="96"/>
      <c r="R65" s="93"/>
      <c r="S65" s="97"/>
      <c r="T65" s="98"/>
      <c r="U65" s="99"/>
      <c r="V65" s="99"/>
    </row>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sheetData>
  <sheetProtection password="C784" sheet="1" objects="1" selectLockedCells="1" selectUnlockedCells="1"/>
  <autoFilter ref="A3:V3"/>
  <mergeCells count="12">
    <mergeCell ref="U2:U3"/>
    <mergeCell ref="V2:V3"/>
    <mergeCell ref="I2:J2"/>
    <mergeCell ref="R2:R3"/>
    <mergeCell ref="S2:T2"/>
    <mergeCell ref="O2:Q2"/>
    <mergeCell ref="G2:H2"/>
    <mergeCell ref="K2:L2"/>
    <mergeCell ref="M2:N2"/>
    <mergeCell ref="A2:B2"/>
    <mergeCell ref="C2:D2"/>
    <mergeCell ref="E2:F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2015-09-22T20:55:41Z</dcterms:modified>
  <cp:category/>
  <cp:version/>
  <cp:contentType/>
  <cp:contentStatus/>
</cp:coreProperties>
</file>