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75" yWindow="285" windowWidth="15960" windowHeight="9465" tabRatio="763" activeTab="5"/>
  </bookViews>
  <sheets>
    <sheet name="Metas inversión 878" sheetId="1" r:id="rId1"/>
    <sheet name="Actividades inversión 878" sheetId="2" r:id="rId2"/>
    <sheet name="Metas inversión 880" sheetId="3" r:id="rId3"/>
    <sheet name="Actividades inversión 880" sheetId="4" r:id="rId4"/>
    <sheet name="Metas gestión" sheetId="5" r:id="rId5"/>
    <sheet name="Actividades gestión" sheetId="6" r:id="rId6"/>
  </sheets>
  <externalReferences>
    <externalReference r:id="rId9"/>
    <externalReference r:id="rId10"/>
    <externalReference r:id="rId11"/>
    <externalReference r:id="rId12"/>
  </externalReferences>
  <definedNames>
    <definedName name="_xlnm._FilterDatabase" localSheetId="5" hidden="1">'Actividades gestión'!$A$3:$V$3</definedName>
    <definedName name="_xlnm._FilterDatabase" localSheetId="1" hidden="1">'Actividades inversión 878'!$A$13:$AU$20</definedName>
    <definedName name="_xlnm._FilterDatabase" localSheetId="3" hidden="1">'Actividades inversión 880'!$A$12:$AU$62</definedName>
    <definedName name="_xlnm._FilterDatabase" localSheetId="0" hidden="1">'Metas inversión 878'!$A$16:$AA$48</definedName>
    <definedName name="_xlnm._FilterDatabase" localSheetId="2" hidden="1">'Metas inversión 880'!$A$16:$AA$305</definedName>
    <definedName name="_xlnm.Print_Area" localSheetId="3">'Actividades inversión 880'!$A$1:$BB$65</definedName>
    <definedName name="_xlnm.Print_Area" localSheetId="4">'Metas gestión'!#REF!</definedName>
    <definedName name="_xlnm.Print_Area" localSheetId="0">'Metas inversión 878'!#REF!</definedName>
    <definedName name="_xlnm.Print_Titles" localSheetId="3">'Actividades inversión 880'!$10:$12</definedName>
    <definedName name="_xlnm.Print_Titles" localSheetId="2">'Metas inversión 880'!$11:$16</definedName>
  </definedNames>
  <calcPr fullCalcOnLoad="1"/>
</workbook>
</file>

<file path=xl/comments2.xml><?xml version="1.0" encoding="utf-8"?>
<comments xmlns="http://schemas.openxmlformats.org/spreadsheetml/2006/main">
  <authors>
    <author>Vargas Suarez, Juan Carlos</author>
  </authors>
  <commentList>
    <comment ref="S19" authorId="0">
      <text>
        <r>
          <rPr>
            <b/>
            <sz val="9"/>
            <rFont val="Tahoma"/>
            <family val="2"/>
          </rPr>
          <t>Vargas Suarez, Juan Carlos:</t>
        </r>
        <r>
          <rPr>
            <sz val="9"/>
            <rFont val="Tahoma"/>
            <family val="2"/>
          </rPr>
          <t xml:space="preserve">
la celda se encuentra bloqueada sin embargo se desarrollaron las siguientes acciones: 
</t>
        </r>
        <r>
          <rPr>
            <b/>
            <sz val="9"/>
            <rFont val="Tahoma"/>
            <family val="2"/>
          </rPr>
          <t xml:space="preserve">
Reunión con docentes de la Universidad Nacional de Colombia para identificar el interés de es centro docente en la reapertura del HSJD.</t>
        </r>
      </text>
    </comment>
  </commentList>
</comments>
</file>

<file path=xl/comments3.xml><?xml version="1.0" encoding="utf-8"?>
<comments xmlns="http://schemas.openxmlformats.org/spreadsheetml/2006/main">
  <authors>
    <author>sjgomez</author>
    <author>r1munoz</author>
  </authors>
  <commentList>
    <comment ref="O17" authorId="0">
      <text>
        <r>
          <rPr>
            <b/>
            <sz val="9"/>
            <rFont val="Tahoma"/>
            <family val="2"/>
          </rPr>
          <t>sjgomez:</t>
        </r>
        <r>
          <rPr>
            <sz val="9"/>
            <rFont val="Tahoma"/>
            <family val="2"/>
          </rPr>
          <t xml:space="preserve">
meta de suma</t>
        </r>
      </text>
    </comment>
    <comment ref="O33" authorId="0">
      <text>
        <r>
          <rPr>
            <b/>
            <sz val="9"/>
            <rFont val="Tahoma"/>
            <family val="2"/>
          </rPr>
          <t>sjgomez:</t>
        </r>
        <r>
          <rPr>
            <sz val="9"/>
            <rFont val="Tahoma"/>
            <family val="2"/>
          </rPr>
          <t xml:space="preserve">
meta de suma</t>
        </r>
      </text>
    </comment>
    <comment ref="O49" authorId="0">
      <text>
        <r>
          <rPr>
            <b/>
            <sz val="9"/>
            <rFont val="Tahoma"/>
            <family val="2"/>
          </rPr>
          <t>sjgomez:</t>
        </r>
        <r>
          <rPr>
            <sz val="9"/>
            <rFont val="Tahoma"/>
            <family val="2"/>
          </rPr>
          <t xml:space="preserve">
meta de suma</t>
        </r>
      </text>
    </comment>
    <comment ref="O65" authorId="0">
      <text>
        <r>
          <rPr>
            <b/>
            <sz val="9"/>
            <rFont val="Tahoma"/>
            <family val="2"/>
          </rPr>
          <t>sjgomez:</t>
        </r>
        <r>
          <rPr>
            <sz val="9"/>
            <rFont val="Tahoma"/>
            <family val="2"/>
          </rPr>
          <t xml:space="preserve">
meta de suma</t>
        </r>
      </text>
    </comment>
    <comment ref="O81" authorId="0">
      <text>
        <r>
          <rPr>
            <b/>
            <sz val="9"/>
            <rFont val="Tahoma"/>
            <family val="2"/>
          </rPr>
          <t>sjgomez:</t>
        </r>
        <r>
          <rPr>
            <sz val="9"/>
            <rFont val="Tahoma"/>
            <family val="2"/>
          </rPr>
          <t xml:space="preserve">
meta de suma</t>
        </r>
      </text>
    </comment>
    <comment ref="O97" authorId="0">
      <text>
        <r>
          <rPr>
            <b/>
            <sz val="9"/>
            <rFont val="Tahoma"/>
            <family val="2"/>
          </rPr>
          <t>sjgomez:</t>
        </r>
        <r>
          <rPr>
            <sz val="9"/>
            <rFont val="Tahoma"/>
            <family val="2"/>
          </rPr>
          <t xml:space="preserve">
meta de suma</t>
        </r>
      </text>
    </comment>
    <comment ref="O113" authorId="0">
      <text>
        <r>
          <rPr>
            <b/>
            <sz val="9"/>
            <rFont val="Tahoma"/>
            <family val="2"/>
          </rPr>
          <t>sjgomez:</t>
        </r>
        <r>
          <rPr>
            <sz val="9"/>
            <rFont val="Tahoma"/>
            <family val="2"/>
          </rPr>
          <t xml:space="preserve">
meta de suma</t>
        </r>
      </text>
    </comment>
    <comment ref="O129" authorId="0">
      <text>
        <r>
          <rPr>
            <b/>
            <sz val="9"/>
            <rFont val="Tahoma"/>
            <family val="2"/>
          </rPr>
          <t>sjgomez:</t>
        </r>
        <r>
          <rPr>
            <sz val="9"/>
            <rFont val="Tahoma"/>
            <family val="2"/>
          </rPr>
          <t xml:space="preserve">
meta de suma</t>
        </r>
      </text>
    </comment>
    <comment ref="O145" authorId="0">
      <text>
        <r>
          <rPr>
            <b/>
            <sz val="9"/>
            <rFont val="Tahoma"/>
            <family val="2"/>
          </rPr>
          <t>sjgomez:</t>
        </r>
        <r>
          <rPr>
            <sz val="9"/>
            <rFont val="Tahoma"/>
            <family val="2"/>
          </rPr>
          <t xml:space="preserve">
meta de suma</t>
        </r>
      </text>
    </comment>
    <comment ref="O258" authorId="0">
      <text>
        <r>
          <rPr>
            <b/>
            <sz val="9"/>
            <rFont val="Tahoma"/>
            <family val="2"/>
          </rPr>
          <t>sjgomez:</t>
        </r>
        <r>
          <rPr>
            <sz val="9"/>
            <rFont val="Tahoma"/>
            <family val="2"/>
          </rPr>
          <t xml:space="preserve">
meta de suma</t>
        </r>
      </text>
    </comment>
    <comment ref="O274" authorId="0">
      <text>
        <r>
          <rPr>
            <b/>
            <sz val="9"/>
            <rFont val="Tahoma"/>
            <family val="2"/>
          </rPr>
          <t>sjgomez:</t>
        </r>
        <r>
          <rPr>
            <sz val="9"/>
            <rFont val="Tahoma"/>
            <family val="2"/>
          </rPr>
          <t xml:space="preserve">
meta de suma</t>
        </r>
      </text>
    </comment>
    <comment ref="P274" authorId="1">
      <text>
        <r>
          <rPr>
            <sz val="16"/>
            <rFont val="Tahoma"/>
            <family val="2"/>
          </rPr>
          <t>r1munoz:
LAS ACCIONES EVIDENCIADAS NO MOIDIFICARON EL PORCENTAJE DE EJECUCION DE LA META ?</t>
        </r>
      </text>
    </comment>
    <comment ref="O290" authorId="0">
      <text>
        <r>
          <rPr>
            <b/>
            <sz val="9"/>
            <rFont val="Tahoma"/>
            <family val="2"/>
          </rPr>
          <t>sjgomez:</t>
        </r>
        <r>
          <rPr>
            <sz val="9"/>
            <rFont val="Tahoma"/>
            <family val="2"/>
          </rPr>
          <t xml:space="preserve">
meta de suma</t>
        </r>
      </text>
    </comment>
  </commentList>
</comments>
</file>

<file path=xl/comments4.xml><?xml version="1.0" encoding="utf-8"?>
<comments xmlns="http://schemas.openxmlformats.org/spreadsheetml/2006/main">
  <authors>
    <author>sjgomez</author>
  </authors>
  <commentList>
    <comment ref="K13" authorId="0">
      <text>
        <r>
          <rPr>
            <b/>
            <sz val="9"/>
            <rFont val="Tahoma"/>
            <family val="2"/>
          </rPr>
          <t>sjgomez:</t>
        </r>
        <r>
          <rPr>
            <sz val="9"/>
            <rFont val="Tahoma"/>
            <family val="2"/>
          </rPr>
          <t xml:space="preserve">
suma</t>
        </r>
      </text>
    </comment>
    <comment ref="K14" authorId="0">
      <text>
        <r>
          <rPr>
            <b/>
            <sz val="9"/>
            <rFont val="Tahoma"/>
            <family val="2"/>
          </rPr>
          <t>sjgomez:</t>
        </r>
        <r>
          <rPr>
            <sz val="9"/>
            <rFont val="Tahoma"/>
            <family val="2"/>
          </rPr>
          <t xml:space="preserve">
suma</t>
        </r>
      </text>
    </comment>
    <comment ref="K17" authorId="0">
      <text>
        <r>
          <rPr>
            <b/>
            <sz val="9"/>
            <rFont val="Tahoma"/>
            <family val="2"/>
          </rPr>
          <t>sjgomez:</t>
        </r>
        <r>
          <rPr>
            <sz val="9"/>
            <rFont val="Tahoma"/>
            <family val="2"/>
          </rPr>
          <t xml:space="preserve">
suma</t>
        </r>
      </text>
    </comment>
    <comment ref="M17" authorId="0">
      <text>
        <r>
          <rPr>
            <b/>
            <sz val="9"/>
            <rFont val="Tahoma"/>
            <family val="2"/>
          </rPr>
          <t>DPS: NO SE DESTINARON RECURSOS ESPECIFICOS DEBIDO A QUE SE REALIZA CON EL TALENTO HUMANO CONTRATADO EN LA ACTIVIDAD "Seguimiento y evaluación de la gestión de los proyectos incluidos en el PMES</t>
        </r>
        <r>
          <rPr>
            <sz val="9"/>
            <rFont val="Tahoma"/>
            <family val="2"/>
          </rPr>
          <t>"</t>
        </r>
        <r>
          <rPr>
            <sz val="9"/>
            <rFont val="Tahoma"/>
            <family val="2"/>
          </rPr>
          <t xml:space="preserve">
</t>
        </r>
      </text>
    </comment>
    <comment ref="N17" authorId="0">
      <text>
        <r>
          <rPr>
            <b/>
            <sz val="9"/>
            <rFont val="Tahoma"/>
            <family val="2"/>
          </rPr>
          <t>DPS: NO SE DESTINARON RECURSOS ESPECIFICOS DEBIDO A QUE SE REALIZA CON EL TALENTO HUMANO CONTRATADO EN LA ACTIVIDAD "Seguimiento y evaluación de la gestión de los proyectos incluidos en el PMES</t>
        </r>
        <r>
          <rPr>
            <sz val="9"/>
            <rFont val="Tahoma"/>
            <family val="2"/>
          </rPr>
          <t>"</t>
        </r>
        <r>
          <rPr>
            <sz val="9"/>
            <rFont val="Tahoma"/>
            <family val="2"/>
          </rPr>
          <t xml:space="preserve">
</t>
        </r>
      </text>
    </comment>
    <comment ref="K18" authorId="0">
      <text>
        <r>
          <rPr>
            <b/>
            <sz val="9"/>
            <rFont val="Tahoma"/>
            <family val="2"/>
          </rPr>
          <t>sjgomez:</t>
        </r>
        <r>
          <rPr>
            <sz val="9"/>
            <rFont val="Tahoma"/>
            <family val="2"/>
          </rPr>
          <t xml:space="preserve">
suma</t>
        </r>
      </text>
    </comment>
    <comment ref="K20" authorId="0">
      <text>
        <r>
          <rPr>
            <b/>
            <sz val="9"/>
            <rFont val="Tahoma"/>
            <family val="2"/>
          </rPr>
          <t>sjgomez:</t>
        </r>
        <r>
          <rPr>
            <sz val="9"/>
            <rFont val="Tahoma"/>
            <family val="2"/>
          </rPr>
          <t xml:space="preserve">
suma</t>
        </r>
      </text>
    </comment>
    <comment ref="K22" authorId="0">
      <text>
        <r>
          <rPr>
            <b/>
            <sz val="9"/>
            <rFont val="Tahoma"/>
            <family val="2"/>
          </rPr>
          <t>sjgomez:</t>
        </r>
        <r>
          <rPr>
            <sz val="9"/>
            <rFont val="Tahoma"/>
            <family val="2"/>
          </rPr>
          <t xml:space="preserve">
suma</t>
        </r>
      </text>
    </comment>
    <comment ref="K24" authorId="0">
      <text>
        <r>
          <rPr>
            <b/>
            <sz val="9"/>
            <rFont val="Tahoma"/>
            <family val="2"/>
          </rPr>
          <t>sjgomez:</t>
        </r>
        <r>
          <rPr>
            <sz val="9"/>
            <rFont val="Tahoma"/>
            <family val="2"/>
          </rPr>
          <t xml:space="preserve">
suma</t>
        </r>
      </text>
    </comment>
    <comment ref="K26" authorId="0">
      <text>
        <r>
          <rPr>
            <b/>
            <sz val="9"/>
            <rFont val="Tahoma"/>
            <family val="2"/>
          </rPr>
          <t>sjgomez:</t>
        </r>
        <r>
          <rPr>
            <sz val="9"/>
            <rFont val="Tahoma"/>
            <family val="2"/>
          </rPr>
          <t xml:space="preserve">
suma</t>
        </r>
      </text>
    </comment>
    <comment ref="K27" authorId="0">
      <text>
        <r>
          <rPr>
            <b/>
            <sz val="9"/>
            <rFont val="Tahoma"/>
            <family val="2"/>
          </rPr>
          <t>sjgomez:</t>
        </r>
        <r>
          <rPr>
            <sz val="9"/>
            <rFont val="Tahoma"/>
            <family val="2"/>
          </rPr>
          <t xml:space="preserve">
suma</t>
        </r>
      </text>
    </comment>
    <comment ref="K28" authorId="0">
      <text>
        <r>
          <rPr>
            <b/>
            <sz val="9"/>
            <rFont val="Tahoma"/>
            <family val="2"/>
          </rPr>
          <t>sjgomez:</t>
        </r>
        <r>
          <rPr>
            <sz val="9"/>
            <rFont val="Tahoma"/>
            <family val="2"/>
          </rPr>
          <t xml:space="preserve">
suma</t>
        </r>
      </text>
    </comment>
    <comment ref="K30" authorId="0">
      <text>
        <r>
          <rPr>
            <b/>
            <sz val="9"/>
            <rFont val="Tahoma"/>
            <family val="2"/>
          </rPr>
          <t>sjgomez:</t>
        </r>
        <r>
          <rPr>
            <sz val="9"/>
            <rFont val="Tahoma"/>
            <family val="2"/>
          </rPr>
          <t xml:space="preserve">
suma</t>
        </r>
      </text>
    </comment>
    <comment ref="K31" authorId="0">
      <text>
        <r>
          <rPr>
            <b/>
            <sz val="9"/>
            <rFont val="Tahoma"/>
            <family val="2"/>
          </rPr>
          <t>sjgomez:</t>
        </r>
        <r>
          <rPr>
            <sz val="9"/>
            <rFont val="Tahoma"/>
            <family val="2"/>
          </rPr>
          <t xml:space="preserve">
suma</t>
        </r>
      </text>
    </comment>
    <comment ref="K32" authorId="0">
      <text>
        <r>
          <rPr>
            <b/>
            <sz val="9"/>
            <rFont val="Tahoma"/>
            <family val="2"/>
          </rPr>
          <t>sjgomez:</t>
        </r>
        <r>
          <rPr>
            <sz val="9"/>
            <rFont val="Tahoma"/>
            <family val="2"/>
          </rPr>
          <t xml:space="preserve">
suma</t>
        </r>
      </text>
    </comment>
    <comment ref="K34" authorId="0">
      <text>
        <r>
          <rPr>
            <b/>
            <sz val="9"/>
            <rFont val="Tahoma"/>
            <family val="2"/>
          </rPr>
          <t>sjgomez:</t>
        </r>
        <r>
          <rPr>
            <sz val="9"/>
            <rFont val="Tahoma"/>
            <family val="2"/>
          </rPr>
          <t xml:space="preserve">
suma</t>
        </r>
      </text>
    </comment>
    <comment ref="K35" authorId="0">
      <text>
        <r>
          <rPr>
            <b/>
            <sz val="9"/>
            <rFont val="Tahoma"/>
            <family val="2"/>
          </rPr>
          <t>sjgomez:</t>
        </r>
        <r>
          <rPr>
            <sz val="9"/>
            <rFont val="Tahoma"/>
            <family val="2"/>
          </rPr>
          <t xml:space="preserve">
suma</t>
        </r>
      </text>
    </comment>
    <comment ref="K36" authorId="0">
      <text>
        <r>
          <rPr>
            <b/>
            <sz val="9"/>
            <rFont val="Tahoma"/>
            <family val="2"/>
          </rPr>
          <t>sjgomez:</t>
        </r>
        <r>
          <rPr>
            <sz val="9"/>
            <rFont val="Tahoma"/>
            <family val="2"/>
          </rPr>
          <t xml:space="preserve">
suma</t>
        </r>
      </text>
    </comment>
    <comment ref="K38" authorId="0">
      <text>
        <r>
          <rPr>
            <b/>
            <sz val="9"/>
            <rFont val="Tahoma"/>
            <family val="2"/>
          </rPr>
          <t>sjgomez:</t>
        </r>
        <r>
          <rPr>
            <sz val="9"/>
            <rFont val="Tahoma"/>
            <family val="2"/>
          </rPr>
          <t xml:space="preserve">
suma</t>
        </r>
      </text>
    </comment>
    <comment ref="K39" authorId="0">
      <text>
        <r>
          <rPr>
            <b/>
            <sz val="9"/>
            <rFont val="Tahoma"/>
            <family val="2"/>
          </rPr>
          <t>sjgomez:</t>
        </r>
        <r>
          <rPr>
            <sz val="9"/>
            <rFont val="Tahoma"/>
            <family val="2"/>
          </rPr>
          <t xml:space="preserve">
suma</t>
        </r>
      </text>
    </comment>
    <comment ref="K40" authorId="0">
      <text>
        <r>
          <rPr>
            <b/>
            <sz val="9"/>
            <rFont val="Tahoma"/>
            <family val="2"/>
          </rPr>
          <t>sjgomez:</t>
        </r>
        <r>
          <rPr>
            <sz val="9"/>
            <rFont val="Tahoma"/>
            <family val="2"/>
          </rPr>
          <t xml:space="preserve">
suma</t>
        </r>
      </text>
    </comment>
    <comment ref="K41" authorId="0">
      <text>
        <r>
          <rPr>
            <b/>
            <sz val="9"/>
            <rFont val="Tahoma"/>
            <family val="2"/>
          </rPr>
          <t>sjgomez:</t>
        </r>
        <r>
          <rPr>
            <sz val="9"/>
            <rFont val="Tahoma"/>
            <family val="2"/>
          </rPr>
          <t xml:space="preserve">
suma</t>
        </r>
      </text>
    </comment>
    <comment ref="K42" authorId="0">
      <text>
        <r>
          <rPr>
            <b/>
            <sz val="9"/>
            <rFont val="Tahoma"/>
            <family val="2"/>
          </rPr>
          <t>sjgomez:</t>
        </r>
        <r>
          <rPr>
            <sz val="9"/>
            <rFont val="Tahoma"/>
            <family val="2"/>
          </rPr>
          <t xml:space="preserve">
suma</t>
        </r>
      </text>
    </comment>
    <comment ref="K43" authorId="0">
      <text>
        <r>
          <rPr>
            <b/>
            <sz val="9"/>
            <rFont val="Tahoma"/>
            <family val="2"/>
          </rPr>
          <t xml:space="preserve">NO SE PROGRAMA
MAGNITUD PERSO SI RECRUSOS DEBIDO A QUE VIENE LA OBRA KENEDY Y SE CUENTA CON LO DEL 2014 PARA PODER AVANZAR YLOGRAR SU CULMINACIÓN EN 2015 </t>
        </r>
        <r>
          <rPr>
            <sz val="9"/>
            <rFont val="Tahoma"/>
            <family val="2"/>
          </rPr>
          <t xml:space="preserve">
</t>
        </r>
      </text>
    </comment>
    <comment ref="K44" authorId="0">
      <text>
        <r>
          <rPr>
            <b/>
            <sz val="9"/>
            <rFont val="Tahoma"/>
            <family val="2"/>
          </rPr>
          <t>sjgomez:</t>
        </r>
        <r>
          <rPr>
            <sz val="9"/>
            <rFont val="Tahoma"/>
            <family val="2"/>
          </rPr>
          <t xml:space="preserve">
suma</t>
        </r>
      </text>
    </comment>
    <comment ref="K45" authorId="0">
      <text>
        <r>
          <rPr>
            <b/>
            <sz val="9"/>
            <rFont val="Tahoma"/>
            <family val="2"/>
          </rPr>
          <t>sjgomez:</t>
        </r>
        <r>
          <rPr>
            <sz val="9"/>
            <rFont val="Tahoma"/>
            <family val="2"/>
          </rPr>
          <t xml:space="preserve">
suma</t>
        </r>
      </text>
    </comment>
    <comment ref="K46" authorId="0">
      <text>
        <r>
          <rPr>
            <b/>
            <sz val="9"/>
            <rFont val="Tahoma"/>
            <family val="2"/>
          </rPr>
          <t>sjgomez:</t>
        </r>
        <r>
          <rPr>
            <sz val="9"/>
            <rFont val="Tahoma"/>
            <family val="2"/>
          </rPr>
          <t xml:space="preserve">
suma</t>
        </r>
      </text>
    </comment>
    <comment ref="K47" authorId="0">
      <text>
        <r>
          <rPr>
            <b/>
            <sz val="9"/>
            <rFont val="Tahoma"/>
            <family val="2"/>
          </rPr>
          <t>sjgomez:</t>
        </r>
        <r>
          <rPr>
            <sz val="9"/>
            <rFont val="Tahoma"/>
            <family val="2"/>
          </rPr>
          <t xml:space="preserve">
suma</t>
        </r>
      </text>
    </comment>
    <comment ref="K49" authorId="0">
      <text>
        <r>
          <rPr>
            <b/>
            <sz val="9"/>
            <rFont val="Tahoma"/>
            <family val="2"/>
          </rPr>
          <t>sjgomez:</t>
        </r>
        <r>
          <rPr>
            <sz val="9"/>
            <rFont val="Tahoma"/>
            <family val="2"/>
          </rPr>
          <t xml:space="preserve">
suma</t>
        </r>
      </text>
    </comment>
    <comment ref="K50" authorId="0">
      <text>
        <r>
          <rPr>
            <b/>
            <sz val="9"/>
            <rFont val="Tahoma"/>
            <family val="2"/>
          </rPr>
          <t>sjgomez:</t>
        </r>
        <r>
          <rPr>
            <sz val="9"/>
            <rFont val="Tahoma"/>
            <family val="2"/>
          </rPr>
          <t xml:space="preserve">
suma</t>
        </r>
      </text>
    </comment>
    <comment ref="K52" authorId="0">
      <text>
        <r>
          <rPr>
            <b/>
            <sz val="9"/>
            <rFont val="Tahoma"/>
            <family val="2"/>
          </rPr>
          <t>sjgomez:</t>
        </r>
        <r>
          <rPr>
            <sz val="9"/>
            <rFont val="Tahoma"/>
            <family val="2"/>
          </rPr>
          <t xml:space="preserve">
suma</t>
        </r>
      </text>
    </comment>
    <comment ref="K53" authorId="0">
      <text>
        <r>
          <rPr>
            <b/>
            <sz val="9"/>
            <rFont val="Tahoma"/>
            <family val="2"/>
          </rPr>
          <t>sjgomez:</t>
        </r>
        <r>
          <rPr>
            <sz val="9"/>
            <rFont val="Tahoma"/>
            <family val="2"/>
          </rPr>
          <t xml:space="preserve">
suma</t>
        </r>
      </text>
    </comment>
    <comment ref="K55" authorId="0">
      <text>
        <r>
          <rPr>
            <b/>
            <sz val="9"/>
            <rFont val="Tahoma"/>
            <family val="2"/>
          </rPr>
          <t>sjgomez:</t>
        </r>
        <r>
          <rPr>
            <sz val="9"/>
            <rFont val="Tahoma"/>
            <family val="2"/>
          </rPr>
          <t xml:space="preserve">
suma</t>
        </r>
      </text>
    </comment>
    <comment ref="K56" authorId="0">
      <text>
        <r>
          <rPr>
            <b/>
            <sz val="9"/>
            <rFont val="Tahoma"/>
            <family val="2"/>
          </rPr>
          <t>sjgomez:</t>
        </r>
        <r>
          <rPr>
            <sz val="9"/>
            <rFont val="Tahoma"/>
            <family val="2"/>
          </rPr>
          <t xml:space="preserve">
suma</t>
        </r>
      </text>
    </comment>
    <comment ref="K57" authorId="0">
      <text>
        <r>
          <rPr>
            <b/>
            <sz val="9"/>
            <rFont val="Tahoma"/>
            <family val="2"/>
          </rPr>
          <t>sjgomez:</t>
        </r>
        <r>
          <rPr>
            <sz val="9"/>
            <rFont val="Tahoma"/>
            <family val="2"/>
          </rPr>
          <t xml:space="preserve">
suma</t>
        </r>
      </text>
    </comment>
    <comment ref="K59" authorId="0">
      <text>
        <r>
          <rPr>
            <b/>
            <sz val="9"/>
            <rFont val="Tahoma"/>
            <family val="2"/>
          </rPr>
          <t>sjgomez:</t>
        </r>
        <r>
          <rPr>
            <sz val="9"/>
            <rFont val="Tahoma"/>
            <family val="2"/>
          </rPr>
          <t xml:space="preserve">
suma</t>
        </r>
      </text>
    </comment>
    <comment ref="K60" authorId="0">
      <text>
        <r>
          <rPr>
            <b/>
            <sz val="9"/>
            <rFont val="Tahoma"/>
            <family val="2"/>
          </rPr>
          <t>sjgomez:</t>
        </r>
        <r>
          <rPr>
            <sz val="9"/>
            <rFont val="Tahoma"/>
            <family val="2"/>
          </rPr>
          <t xml:space="preserve">
suma</t>
        </r>
      </text>
    </comment>
    <comment ref="K61" authorId="0">
      <text>
        <r>
          <rPr>
            <b/>
            <sz val="9"/>
            <rFont val="Tahoma"/>
            <family val="2"/>
          </rPr>
          <t>sjgomez:</t>
        </r>
        <r>
          <rPr>
            <sz val="9"/>
            <rFont val="Tahoma"/>
            <family val="2"/>
          </rPr>
          <t xml:space="preserve">
suma</t>
        </r>
      </text>
    </comment>
  </commentList>
</comments>
</file>

<file path=xl/comments5.xml><?xml version="1.0" encoding="utf-8"?>
<comments xmlns="http://schemas.openxmlformats.org/spreadsheetml/2006/main">
  <authors>
    <author>amcardenas</author>
  </authors>
  <commentList>
    <comment ref="AC5" authorId="0">
      <text>
        <r>
          <rPr>
            <b/>
            <sz val="9"/>
            <rFont val="Tahoma"/>
            <family val="2"/>
          </rPr>
          <t>amcardenas:</t>
        </r>
        <r>
          <rPr>
            <sz val="9"/>
            <rFont val="Tahoma"/>
            <family val="2"/>
          </rPr>
          <t xml:space="preserve">
se debe ingresar las acciones desarrolladas que se tuvieron con respecto a la meta, no se debe ingresar el detalle de las tareas.</t>
        </r>
      </text>
    </comment>
    <comment ref="AD5" authorId="0">
      <text>
        <r>
          <rPr>
            <b/>
            <sz val="9"/>
            <rFont val="Tahoma"/>
            <family val="2"/>
          </rPr>
          <t>amcardenas:</t>
        </r>
        <r>
          <rPr>
            <sz val="9"/>
            <rFont val="Tahoma"/>
            <family val="2"/>
          </rPr>
          <t xml:space="preserve">
estos son cuantitativo y cualitativos pueden ser acumulativos, son los productos de la Dirección
</t>
        </r>
      </text>
    </comment>
    <comment ref="AE5" authorId="0">
      <text>
        <r>
          <rPr>
            <b/>
            <sz val="9"/>
            <rFont val="Tahoma"/>
            <family val="2"/>
          </rPr>
          <t>amcardenas:</t>
        </r>
        <r>
          <rPr>
            <sz val="9"/>
            <rFont val="Tahoma"/>
            <family val="2"/>
          </rPr>
          <t xml:space="preserve">
se refiere al impacto que los logros  han tenido, también pueden ser cualitativos o cuantitativos. Estos también son acumulativos.</t>
        </r>
      </text>
    </comment>
    <comment ref="AF5" authorId="0">
      <text>
        <r>
          <rPr>
            <b/>
            <sz val="9"/>
            <rFont val="Tahoma"/>
            <family val="2"/>
          </rPr>
          <t>amcardenas:</t>
        </r>
        <r>
          <rPr>
            <sz val="9"/>
            <rFont val="Tahoma"/>
            <family val="2"/>
          </rPr>
          <t xml:space="preserve">
Se refiere  a inconvenientes que se han presentado para el cumplimiento de las metas, adicionalmente que por cada  dificultan se debe plantear una solución</t>
        </r>
      </text>
    </comment>
    <comment ref="AG5" authorId="0">
      <text>
        <r>
          <rPr>
            <b/>
            <sz val="9"/>
            <rFont val="Tahoma"/>
            <family val="2"/>
          </rPr>
          <t>amcardenas:</t>
        </r>
        <r>
          <rPr>
            <sz val="9"/>
            <rFont val="Tahoma"/>
            <family val="2"/>
          </rPr>
          <t xml:space="preserve">
hay alguna se ingresa en esta casilla</t>
        </r>
      </text>
    </comment>
    <comment ref="V6" authorId="0">
      <text>
        <r>
          <rPr>
            <b/>
            <sz val="9"/>
            <rFont val="Tahoma"/>
            <family val="2"/>
          </rPr>
          <t>amcardenas:</t>
        </r>
        <r>
          <rPr>
            <sz val="9"/>
            <rFont val="Tahoma"/>
            <family val="2"/>
          </rPr>
          <t xml:space="preserve">
Programado, en  lo ejecutado se ingresa el avance cuantitativo que se ha logrado, para este caso seria de enero y febrero  por cada meta.</t>
        </r>
      </text>
    </comment>
  </commentList>
</comments>
</file>

<file path=xl/comments6.xml><?xml version="1.0" encoding="utf-8"?>
<comments xmlns="http://schemas.openxmlformats.org/spreadsheetml/2006/main">
  <authors>
    <author>amcardenas</author>
    <author>mmoreno</author>
  </authors>
  <commentList>
    <comment ref="T3" authorId="0">
      <text>
        <r>
          <rPr>
            <b/>
            <sz val="9"/>
            <rFont val="Tahoma"/>
            <family val="2"/>
          </rPr>
          <t xml:space="preserve">amcardenas:
</t>
        </r>
        <r>
          <rPr>
            <sz val="9"/>
            <rFont val="Tahoma"/>
            <family val="2"/>
          </rPr>
          <t xml:space="preserve">son  avances que han tenido en el desarrollo de la actividad
</t>
        </r>
      </text>
    </comment>
    <comment ref="U2" authorId="0">
      <text>
        <r>
          <rPr>
            <b/>
            <sz val="9"/>
            <rFont val="Tahoma"/>
            <family val="2"/>
          </rPr>
          <t>amcardenas:</t>
        </r>
        <r>
          <rPr>
            <sz val="9"/>
            <rFont val="Tahoma"/>
            <family val="2"/>
          </rPr>
          <t xml:space="preserve">
El detalles que acciones realizo para el cumplimiento de la actividad.</t>
        </r>
      </text>
    </comment>
    <comment ref="S62" authorId="1">
      <text>
        <r>
          <rPr>
            <sz val="11"/>
            <rFont val="Tahoma"/>
            <family val="2"/>
          </rPr>
          <t>El objetivo es cumplir el 100% durante cada trimestre.</t>
        </r>
      </text>
    </comment>
    <comment ref="S64" authorId="1">
      <text>
        <r>
          <rPr>
            <sz val="11"/>
            <rFont val="Tahoma"/>
            <family val="2"/>
          </rPr>
          <t>El objetivo es cumplir el 100% durante cada trimestre.</t>
        </r>
      </text>
    </comment>
  </commentList>
</comments>
</file>

<file path=xl/sharedStrings.xml><?xml version="1.0" encoding="utf-8"?>
<sst xmlns="http://schemas.openxmlformats.org/spreadsheetml/2006/main" count="1957" uniqueCount="769">
  <si>
    <t>VALOR MAGNITUD</t>
  </si>
  <si>
    <t>ACCIONES DESARROLLADAS</t>
  </si>
  <si>
    <t>OBSERVACIONES</t>
  </si>
  <si>
    <t>CONSOLIDADO BOGOTÁ (ACTIVIDADES)</t>
  </si>
  <si>
    <t>Prioritaria Plan de Desarrollo Bogotá Humana [Incluida en el Acuerdo 489 de 2012]</t>
  </si>
  <si>
    <t xml:space="preserve">Plan Territorial de Salud </t>
  </si>
  <si>
    <t xml:space="preserve">Funcionamiento o Gestión </t>
  </si>
  <si>
    <t>Nombre del Indicador</t>
  </si>
  <si>
    <t>DETALLE DE LA ACTIVIDAD</t>
  </si>
  <si>
    <t>DETALLE DE LA META</t>
  </si>
  <si>
    <t>Objetivo del Plan Territorial de Salud para Bogotá D.C. 2012-2016</t>
  </si>
  <si>
    <t>Proyecto de Inversión  del Plan de Desarrollo Bogotá Humana 2012-2016</t>
  </si>
  <si>
    <t>Código</t>
  </si>
  <si>
    <t>Descripción</t>
  </si>
  <si>
    <t xml:space="preserve">Código </t>
  </si>
  <si>
    <t>Nombre</t>
  </si>
  <si>
    <t>Programa del Plan de Desarrollo Bogotá Humana 2012-2016 [Acuerdo 489 de junio de 2012]</t>
  </si>
  <si>
    <t>Eje Programático del Plan Territorial de Salud Para Bogotá D.C. 2012-2016 [Decreto 3039 de 2007 y Resolución 425 de 2008]</t>
  </si>
  <si>
    <t>CLASIFICACIÓN DE LA ACTIVIDAD</t>
  </si>
  <si>
    <t xml:space="preserve">Objetivo Plan Estrategico de la Entidad </t>
  </si>
  <si>
    <t>Prestación y Desarrollo de Servicios de Salud</t>
  </si>
  <si>
    <t>Territorios saludables y red de salud para la vida desde la diversidad</t>
  </si>
  <si>
    <t>Fortalecer el mejoramiento en la prestación de servicios, la promoción y protección d de la salud, la prevención de la enfermedad y la gestión de sus riesgos a través de un modelo basado en la estrategia de atención primaria en salud, la organización de redes territoriales y la humanización</t>
  </si>
  <si>
    <t>X</t>
  </si>
  <si>
    <t xml:space="preserve">Fortalecer la red pública hospitalaria adscrita a la Secretaría Distrital de Salud, en los tres niveles de complejidad, mediante la modernización de su capacidad instalada, tecnológica y  equipamiento estructural, que permita el mejoramiento de la capacidad resolutiva, la competitividad, la sostenibilidad financiera, la amigabilidad ambiental, la humanización en la prestación de los servicios y que favorezca mejores resultados de la prestación de  servicios salud. </t>
  </si>
  <si>
    <t xml:space="preserve">Avanzar en la primera etapa de la puesta en operación del centro Hospitalario San Juan de Dios materno infantil que incluye: 1. Adecuación del centro de salud UPA San Juan de Dios; 2. Adecuación de las edificaciones actuales hasta donde las normas sobre patrimonio cultural, sismo resistencia y habilitación lo permitan  y 3. Avance en la construcción de nuevas obras. </t>
  </si>
  <si>
    <t>Hospital San Juan de Dios.</t>
  </si>
  <si>
    <t xml:space="preserve"> E01C02OB02P878M01 </t>
  </si>
  <si>
    <t>Desarrollar la gestión administrativa para el desarrollo del proyecto</t>
  </si>
  <si>
    <t xml:space="preserve">Porcentaje  en la la gestión administrativa para el  desarrollo del proyecto </t>
  </si>
  <si>
    <t>Modernización e infraestructura de salud.</t>
  </si>
  <si>
    <t xml:space="preserve"> E01C02OB01P880M09 </t>
  </si>
  <si>
    <t>Ejecutar el 100% del Plan Maestro de Equipamientos en Salud, aprobado y programado para su ejecución en el período de gobierno 2012-2016.</t>
  </si>
  <si>
    <t xml:space="preserve">Generar las condiciones necesarias para la garantía del derecho a la salud de toda la población de Bogotá, a través de la gobernanza y rectoría basada en las políticas publicas concertadas con los diferentes sectores y de la vigilancia y control efectivo del cumplimiento de las obligaciones de los diferentes actores del Sistema General de Seguridad Social en Salud. </t>
  </si>
  <si>
    <t>Componente de Gobernanza y Rectoría</t>
  </si>
  <si>
    <t>Bogotá decide y protege el derecho fundamental a la salud pública</t>
  </si>
  <si>
    <t>Mantener la certificación de Calidad de la Secretaria Distrital de Salud en las normas técnicas NTCGP 1000: 2009 en ISO 9001.</t>
  </si>
  <si>
    <t xml:space="preserve">Implementar el 100% de los Subsistemas que componen el Sistema Integrado de la Gestión a nivel Distrital, al 2016. </t>
  </si>
  <si>
    <t>Gestionar la construcción de un Hospital Universitario para Bogotá</t>
  </si>
  <si>
    <t>Actualizar el plan maestro de equipamiento en salud, acorde al modelo de atenciòn definido y a la red integrada, al 2016</t>
  </si>
  <si>
    <t>Diseñar e implementar la Red Distrital para la atención de personas con enfermedades crónicas (énfasis en diabetes, nefrología, hipertensión y degenerativas). que incluye la conformación del Instituto de Enfermedades Crónicas.</t>
  </si>
  <si>
    <t>Diseño e implementación de la Red Distrital de Salud Mental que incluye una Ciudadela Distrital en salud mental para atención de niños, niñas y adolescentes con consumo de sustancias psicoactivas y enfoque diferencial, al 2016</t>
  </si>
  <si>
    <t xml:space="preserve">Diseño e implementación de la Red Distrital de Atención Integral a Personas con Discapacidad que incluye puesta en funcionamiento de la Clínica Fray Bartolomé de las Casas </t>
  </si>
  <si>
    <t>Crear el Instituto Distrital de Oncología.</t>
  </si>
  <si>
    <t>Gestionar la creación de un Instituto Distrital de Neurociencias.</t>
  </si>
  <si>
    <t>Gestionar la creación de un Instituto Distrital de Tórax y Corazón</t>
  </si>
  <si>
    <t>Poner en marcha 83 Centros de Salud y Desarrollo Humano al 2016.</t>
  </si>
  <si>
    <t>Gestionar la creación de un Instituto Pediátrico Distrital, 2016.</t>
  </si>
  <si>
    <t>Propender por conformar una ESE pública como entidad especializada de trasplante preferencialmente de corazón, hígado, riñón y pulmón.</t>
  </si>
  <si>
    <t>Crear una Unidad de Atención drogodependiente o de desintoxicación para las niñas, niños, las y los adolescentes consumidores de SPA en los diferentes grados de adicción. (Programa de Atención a la infancia, adolescencia y juventud).</t>
  </si>
  <si>
    <t xml:space="preserve"> E01C02OB02P878M02 </t>
  </si>
  <si>
    <t>Generar las condiciones necesarias para la garantía del derecho a la salud de toda la población de Bogotá, a través de la gobernanza y rectoría basada en las políticas publicas concertadas con los diferentes sectores y de la vigilancia y control efectivo del cumplimiento de las obligaciones de los diferentes actores del Sistema General de Seguridad Social en Salud</t>
  </si>
  <si>
    <t xml:space="preserve"> E01C02OB02P880M01 </t>
  </si>
  <si>
    <t>E01C02OB02P880M03</t>
  </si>
  <si>
    <t xml:space="preserve"> E01C02OB01P880M04 </t>
  </si>
  <si>
    <t xml:space="preserve"> E01C02OB01P880M05 </t>
  </si>
  <si>
    <t xml:space="preserve"> E01C02OB01P880M05 5</t>
  </si>
  <si>
    <t>E01C02OB02P880M06</t>
  </si>
  <si>
    <t>Generar las condiciones necesarias para la garantía del derecho a la salud de toda la población de Bogotá, a través de la gobernanza y rectoría basada en las políticas publicas concertadas con los diferentes sectores y de la vigilancia y control efectivo del cumplimiento de las obligaciones de los diferentes actores del Sistema General de Seguridad Social en Saluden la estrategia de atención primaria en salud, la organización de redes territoriales y la humanización</t>
  </si>
  <si>
    <t xml:space="preserve"> E01C02OB02P880M08 </t>
  </si>
  <si>
    <t>E01C02OB01P880M10</t>
  </si>
  <si>
    <t xml:space="preserve"> E01C02OB02P880M11 </t>
  </si>
  <si>
    <t xml:space="preserve"> E01C02OB02P880M12 </t>
  </si>
  <si>
    <t>E01C02OB01P880M02</t>
  </si>
  <si>
    <t xml:space="preserve"> E01C02OB02P878M01A01 </t>
  </si>
  <si>
    <t>Desarrollo y puesta en marcha de la estrategia jurídica y  social para intervencion fisica y funcional y entrega de los bienes al Distrito por parte de los moradores</t>
  </si>
  <si>
    <t xml:space="preserve"> E01C02OB02P878M01A02 </t>
  </si>
  <si>
    <t>Definición del portafolio de servicios y ejecución de las obras por parte de ESE adscrita seleccionada</t>
  </si>
  <si>
    <t xml:space="preserve"> E01C02OB02P878M01A03 </t>
  </si>
  <si>
    <t>Gestión con el Ministerio de Cultura para la formulación de la segunda fase del Plan Especial de Manejo y Protección ( Ley 735 de 2002) para definición de intervención física.</t>
  </si>
  <si>
    <t>E01C02OB02P878M02A01</t>
  </si>
  <si>
    <t>Elaboración de la autoevaluación de estandares del SUH[Sistema Unico de Habilitación]</t>
  </si>
  <si>
    <t xml:space="preserve"> E01C02OB02P878M02A02 </t>
  </si>
  <si>
    <t xml:space="preserve">Gestión  con Unidades Acádemicas para futuras formulaciones de convenios de docencia servicio </t>
  </si>
  <si>
    <t xml:space="preserve">E01C02OB02P880M01A01 </t>
  </si>
  <si>
    <t>Actualización  y reformulación del instrumento urbanístico (Plan Maestro de Equipamientos en Salud - PMES) y  elaboración de los estudios de soporte que requiera</t>
  </si>
  <si>
    <t xml:space="preserve">E01C02OB02P880M01A02 </t>
  </si>
  <si>
    <t>Actualización del sistema de información geográfica y  saneamiento patrimonial para el Plan Maestro de Equipamiento en salud - PMES</t>
  </si>
  <si>
    <t>E01C02OB01P880M02A01</t>
  </si>
  <si>
    <t>Elaboración de estudio de factibilidad para la creación del instituto Enfermedades Crónicas.</t>
  </si>
  <si>
    <t xml:space="preserve">E01C02OB01P880M02A02 </t>
  </si>
  <si>
    <t>Gestión de recursos ante otras fuentes de financiación para la conformación del instituto Enfermedades Crónicas.</t>
  </si>
  <si>
    <t xml:space="preserve">E01C02OB01P880M02A03 </t>
  </si>
  <si>
    <t>Desarrollo de la infraestructura  y dotación requerida para funcionamiento del instituto Enfermedades Crónicas.</t>
  </si>
  <si>
    <t xml:space="preserve">E01C02OB02P880M03A01 </t>
  </si>
  <si>
    <t>Gestión de recursos ante otras fuentes de financiación para la conformación de la red y la Ciudadela Distrital en salud mental</t>
  </si>
  <si>
    <t xml:space="preserve">E01C02OB02P880M03A02 </t>
  </si>
  <si>
    <t xml:space="preserve">Diseño y formulación de los instrumentos urbanísticos  y estudios complementarios que requiera la Ciudadela Distrital en salud mental, </t>
  </si>
  <si>
    <t xml:space="preserve">E01C02OB02P880M03A03 </t>
  </si>
  <si>
    <t>Desarrollo de la infraestructura  y dotación requerida para funcionamiento de la Ciudadela Distrital en salud mental.</t>
  </si>
  <si>
    <t xml:space="preserve">E01C02OB01P880M04A01 </t>
  </si>
  <si>
    <t xml:space="preserve">Desarrollo de la infraestructura  y dotación requerida para la puesta en funcionamiento de la Clínica Fray Bartolomé de las Casas </t>
  </si>
  <si>
    <t xml:space="preserve">E01C02OB01P880M05A01 </t>
  </si>
  <si>
    <t>Elaboración de estudio de factibilidad para la creación del instituto Distrital de Oncología,</t>
  </si>
  <si>
    <t xml:space="preserve">E01C02OB01P880M05A02 </t>
  </si>
  <si>
    <t>Gestión de recursos ante otras fuentes de financiación para la creación Instituto Distrital de Oncología</t>
  </si>
  <si>
    <t xml:space="preserve">E01C02OB01P880M05A03 </t>
  </si>
  <si>
    <t>Desarrollo de la infraestructura  y dotación requerida para la creación del Instituto Distrital de Oncología,</t>
  </si>
  <si>
    <t xml:space="preserve">E01C02OB02P880M06A01 </t>
  </si>
  <si>
    <t>Elaboración de estudio de factibilidad para la creación del instituto Distrital de Neurociencias,</t>
  </si>
  <si>
    <t xml:space="preserve">E01C02OB02P880M06A02 </t>
  </si>
  <si>
    <t>Gestión de recursos ante otras fuentes de financiación para la creación Instituto Distrital de Neurociencias</t>
  </si>
  <si>
    <t xml:space="preserve">E01C02OB02P880M06A03 </t>
  </si>
  <si>
    <t>Desarrollo de la infraestructura  y dotación requerida para la creación del Instituto Distrital de Neurociencias</t>
  </si>
  <si>
    <t xml:space="preserve">E01C02OB02P880M07A01 </t>
  </si>
  <si>
    <t>Elaboración de estudio de factibilidad para la creación del instituto Distrital de Tórax y Corazón.</t>
  </si>
  <si>
    <t xml:space="preserve">E01C02OB02P880M07A02 </t>
  </si>
  <si>
    <t>Gestión de recursos ante otras fuentes de financiación para la creación Instituto Distrital de Tórax y Corazón</t>
  </si>
  <si>
    <t xml:space="preserve">E01C02OB02P880M07A03 </t>
  </si>
  <si>
    <t>Desarrollo de la infraestructura  y dotación requerida para la creación del Instituto Distrital de Tórax y Corazón</t>
  </si>
  <si>
    <t xml:space="preserve">E01C02OB02P880M08A01 </t>
  </si>
  <si>
    <t>Adecuación y remodelación   de infraestructuras pertenecientes a los puntos de atención de la red adscrita a la Secretaría Distrital de Salud de Bogotá D.C.   [Obras en proceso]</t>
  </si>
  <si>
    <t xml:space="preserve">E01C02OB02P880M08A02 </t>
  </si>
  <si>
    <t>Adecuación y remodelación   de infraestructuras pertenecientes a los puntos de atención de la red adscrita a la Secretaría Distrital de Salud de Bogotá D.C.   [Obras culminadas]</t>
  </si>
  <si>
    <t xml:space="preserve">E01C02OB02P880M08A03 </t>
  </si>
  <si>
    <t xml:space="preserve">Dotación de tecnología biomedica   pertenecientes a    los puntos de atención  de la red adscrita a la Secretaría Distrital de Salud de Bogotá D.C.  </t>
  </si>
  <si>
    <t xml:space="preserve">E01C02OB02P880M08A04 </t>
  </si>
  <si>
    <t>Obras nuevas de infraestructura en salud [equipamientos nuevos para la ciudad en proceso]</t>
  </si>
  <si>
    <t xml:space="preserve">E01C02OB02P880M08A05 </t>
  </si>
  <si>
    <t>Obras nuevas de infraestructura en salud  [equipamientos nuevos para la ciudad obras culminadas]</t>
  </si>
  <si>
    <t xml:space="preserve">E01C02OB02P880M08A06 </t>
  </si>
  <si>
    <t>Obras de reforzamiento estructural realizadas en puntos de atención de la red adscrita a la Secretaría Distrital de Salud de Bogotá D.C. [Obras en proceso]</t>
  </si>
  <si>
    <t xml:space="preserve">E01C02OB02P880M08A07 </t>
  </si>
  <si>
    <t>Obras de reforzamiento estructural realizadas en puntos de atención de la red adscrita a la Secretaría Distrital de Salud de Bogotá D.C. [Obras culminadas]</t>
  </si>
  <si>
    <t xml:space="preserve">E01C02OB02P880M08A08 </t>
  </si>
  <si>
    <t xml:space="preserve">Construcción, Reforzamiento, Adecuación, remodelación, dotaciòn y ampliación  de infraestructuras pertenecientes a la Secretaría Distrital de Salud de Bogotá D.C. </t>
  </si>
  <si>
    <t xml:space="preserve">E01C02OB02P880M08A09 </t>
  </si>
  <si>
    <t xml:space="preserve">
Asesoria  y asistencia técnica al desarrollo de la infraestructura física hospitalaria Distrital
</t>
  </si>
  <si>
    <t xml:space="preserve">E01C02OB02P880M08A10 </t>
  </si>
  <si>
    <t xml:space="preserve">Seguimiento y evaluación de la gestión de los proyectos incluidos en el PMES </t>
  </si>
  <si>
    <t xml:space="preserve">E01C02OB01P880M09A01 </t>
  </si>
  <si>
    <t>Gestión de suelo, seguimiento y  evaluación de centros de Salud  y  desarrollo humano</t>
  </si>
  <si>
    <t xml:space="preserve">E01C02OB01P880M09A02 </t>
  </si>
  <si>
    <t>Desarrollo de la infraestructura  y dotación requerida para 
la puesta en marcha de  Centros de Salud y Desarrollo Humano</t>
  </si>
  <si>
    <t xml:space="preserve">E01C02OB01P880M10A01 </t>
  </si>
  <si>
    <t>Gestión de recursos ante otras fuentes de financiación para para la creación de un Instituto Pediátrico Distrital</t>
  </si>
  <si>
    <t xml:space="preserve">E01C02OB01P880M10A02 </t>
  </si>
  <si>
    <t>Desarrollo de la infraestructura  y dotación requerida para la creación de un Instituto Pediátrico Distrital</t>
  </si>
  <si>
    <t xml:space="preserve">E01C02OB02P880M11A01 </t>
  </si>
  <si>
    <t>Elaboración de estudio de factibilidad para la  conformación de una ESE pública como entidad especializada de trasplante preferencialmente de corazón, hígado, riñón y pulmón</t>
  </si>
  <si>
    <t xml:space="preserve">E01C02OB02P880M11A02 </t>
  </si>
  <si>
    <t>Gestión de recursos ante otras fuentes de financiación para conformar una ESE pública como entidad especializada de trasplante preferencialmente de corazón, hígado, riñón y pulmón,</t>
  </si>
  <si>
    <t xml:space="preserve">E01C02OB02P880M11A03 </t>
  </si>
  <si>
    <t>Desarrollo de la infraestructura  y dotación requerida para conformar una ESE pública como entidad especializada de trasplante preferencialmente de corazón, hígado, riñón y pulmón,</t>
  </si>
  <si>
    <t xml:space="preserve">E01C02OB02P880M12A01 </t>
  </si>
  <si>
    <t>Elaboración de estudio de factibilidad para la  Creación de una Unidad de Atención drogodependiente o de desintoxicación para las niñas, niños, las y los adolescentes consumidores de SPA en los diferentes grados de adicción</t>
  </si>
  <si>
    <t xml:space="preserve">E01C02OB02P880M12A02 </t>
  </si>
  <si>
    <t>Gestión de recursos ante otras fuentes de financiación para la creación de una Unidad de Atención drogodependiente o de desintoxicación para las niñas, niños, las y los adolescentes consumidores de SPA en los diferentes grados de adicción</t>
  </si>
  <si>
    <t xml:space="preserve">E01C02OB02P880M12A03 </t>
  </si>
  <si>
    <t>Desarrollo de la infraestructura  y dotación requerida para la creación de una Unidad de Atención drogodependiente o de desintoxicación para las niñas, niños, las y los adolescentes consumidores de SPA en los diferentes grados de adicción</t>
  </si>
  <si>
    <t xml:space="preserve">Porcentaje de avance  de la gestión con el  Ministerio de Cultura para la formulación de la segunda fase del Plan Especial de Manejo y Protección ( Ley 735 de 2002) para definición de intervención física
</t>
  </si>
  <si>
    <t xml:space="preserve">porcentaje de avance de la Gestión  con Unidades Acádemicas para futuras formulaciones de convenios de docencia servicio 
</t>
  </si>
  <si>
    <t xml:space="preserve">Porcentajde de avance en actualización y reformulación del instrumento urbanístico
</t>
  </si>
  <si>
    <t xml:space="preserve">Porcentaje de avance en la actualización del sistema de información geográfica y saneamiento patrimonial para el Plan Maestro de Equipamiento en salud - PMES </t>
  </si>
  <si>
    <t>Porcentaje de avance del estudio de factibilidad para la creación del instituto de Enfermedades Crónicas.</t>
  </si>
  <si>
    <t>Porcentaje de gestión de recursos ante otras fuentes de financiación para la conformación  del instituto de Enfermedades Crónicas.</t>
  </si>
  <si>
    <t>Porcentaje de avance de la infraestructura y dotación requerido para el funcionamiento del instituto de Enfermedades Crónicas.</t>
  </si>
  <si>
    <t xml:space="preserve">Porcentaje de gestión de recursos ante otras fuentes de financiación para la conformación de la red y de la ciudadela de Salud Mental </t>
  </si>
  <si>
    <t xml:space="preserve">Porcentaje de avance en el diseño y formulación de los instrumentos urbanisticos y estudios complementarios que requiera la ciudadela distrital de salud mental </t>
  </si>
  <si>
    <t>Porcentaje de avance de la infraestructura y dotación requerida para funcionamiento de la Ciudadela Distrital en salud mental.(Número de actividades de desarrolladas en el periodo/ Número de actividades  programadas en el periodo multiplicadas por cien)</t>
  </si>
  <si>
    <t>Porcentaje de avance de la infraestructura y dotación requerida para la puesta en funcionamiento d ela clínica Fray Bartolome de las casas</t>
  </si>
  <si>
    <t xml:space="preserve">Porcentaje de avance del  estudio de factibilidad para la creación instituto Distrital de Oncología
</t>
  </si>
  <si>
    <t xml:space="preserve">Porcentaje de gestión de recursos ante otras fuentes de financiación para la creación del Instituto Distrital de Oncología  
</t>
  </si>
  <si>
    <t xml:space="preserve">Porcentaje de avance de la infraestructura y dotación requerida para la creación del instituo distrital de oncologia 
</t>
  </si>
  <si>
    <t xml:space="preserve">Porcentaje de avance del  estudio de factibilidad para la creación instituto Distrital de Neurociencias
</t>
  </si>
  <si>
    <t>Porcentaje de gestión de recursos ante otras fuentes de financiación para la para la creación Instituto Distrital de Neurociencias</t>
  </si>
  <si>
    <t>Porcentaje de avance de la infraestructura y dotación requerida para la creación del Instituto Distrital de Neurociencias,</t>
  </si>
  <si>
    <t xml:space="preserve">Porcentaje de avance del  estudio de factibilidad para la creación instituto Distrital de Tórax y Corazón,,
</t>
  </si>
  <si>
    <t>Porcentaje de gestión de recursos ante otras fuentes de financiación para la para la creación Instituto Distrital de Tórax y Corazón</t>
  </si>
  <si>
    <t>Porcentaje de avance de la infraestructura y dotación requerida para la creación del Instituto Distrital de Tórax y Corazón</t>
  </si>
  <si>
    <t xml:space="preserve">Número de puntos de atención de la red adscrita a la Secretaría Distrital de Salud de Bogotá D.C.  adecuados y remodelados en su infraestructura  (Obras en Proceso)
</t>
  </si>
  <si>
    <t xml:space="preserve">.Número de puntos de atención de la red adscrita a la Secretaría Distrital de Salud de Bogotá D.C. adecuados y remodelados en su infraestructura  (obras en Culminadas)
</t>
  </si>
  <si>
    <t xml:space="preserve">Número de puntos de atención de la red adscrita a la Secretaría Distrital de Salud de Bogotá D.C. apoyados con dotación de tecnología biomedica
</t>
  </si>
  <si>
    <t xml:space="preserve">Número de obras nuevas de infraestructura en salud 
</t>
  </si>
  <si>
    <t xml:space="preserve">Número de obras nuevas de infraestructura en salud (equpamientos nuevos para la ciudad obras culminadas)
</t>
  </si>
  <si>
    <t xml:space="preserve">Número de obras de reforzamiento estructural realizadas en puntos de atención de la red adscrita a la Secretaría Distrital de Salud de Bogotá D.C.(obras en porceso)
</t>
  </si>
  <si>
    <t xml:space="preserve">Número de obras con reforzamiento estructural realizadas en puntos de atención de la red adscrita a la Secretaría Distrital de Salud de Bogotá D.C.(obras culminadas)
</t>
  </si>
  <si>
    <t>Avance en la ejecución de los proyectos de remodelaciones y adecuaciones en infraestructuras pertenecientes a la Secretaría de Salud</t>
  </si>
  <si>
    <t xml:space="preserve">Porcentaje de Avance en la asesoria y asistencia técnica para el desarrollo de la infraestructura física
</t>
  </si>
  <si>
    <t>Porcentaje de avance en el seguimiento y evaluación de la gestión de los proyectos incluiddos en el PMES</t>
  </si>
  <si>
    <t xml:space="preserve">Avance en la ejecución de las asesorias y asistencia tecnica  a la Secretaría de Salud en lo referente al mantenimiento y desarrollo de la infraestructura física (Número de actividades de desarrolladas en el periodo/ Número de actividades  programadas en el periodo multiplicadas por cien)
</t>
  </si>
  <si>
    <t xml:space="preserve">Porcentaje de gestión de recursos ante otras fuentes de financiación para la creación de un Instituto Pediátrico Distrital </t>
  </si>
  <si>
    <t>Porcentaje de avance en el Desarrollo de la infraestructura  y dotación requerida para la creación de un Instituto Pediátrico Distrital</t>
  </si>
  <si>
    <t xml:space="preserve">Porcentaje de avance del  estudio de factibilidad para la  conformación de una ESE pública como entidad especializada de trasplante preferencialmente de corazón, hígado, riñón y pulmón
</t>
  </si>
  <si>
    <t>Porcentaje de gestión de recursos ante otras fuentes de financiación para conformar una ESE pública como entidad especializada de trasplante preferencialmente de corazón, hígado, riñón y pulmón,</t>
  </si>
  <si>
    <t>Porcentaje de avance de la infraestructura y dotación requerida para conformar una ESE pública como entidad especializada de trasplante preferencialmente de corazón, hígado, riñón y pulmón,</t>
  </si>
  <si>
    <t xml:space="preserve">Porcentaje de avance del  estudio de factibilidad para la creaciónde una unidad de atención drogodependiente o de desintoxicación para las niñas, niños, las y los adolescentes consumidores de SPA en los diferentes grados de adicción </t>
  </si>
  <si>
    <t xml:space="preserve">Porcentaje de gestión de recursos ante otras fuentes de financiación  para la creación  de una unidad de atención drogodependiente o de desintoxicación para las niñas, niños, las y los adolescentes consumidores de SPA en los diferentes grados de adicción </t>
  </si>
  <si>
    <t xml:space="preserve">Porcentaje de de avance de la infraestructura y dotación requerida para la creación de una unidad de atención drogodependiente o de desintoxicación para las niñas, niños, las y los adolescentes consumidores de SPA en los diferentes grados de adicción </t>
  </si>
  <si>
    <t xml:space="preserve">porcentaje de avance del proceso  de autoevaluación de estandares del SUH[Sistema Unico de Habilitación]
</t>
  </si>
  <si>
    <r>
      <t>Número de  Centros de Salud y Desarrollo Humano puestos en funcionamiento en el periodo</t>
    </r>
    <r>
      <rPr>
        <sz val="9"/>
        <color indexed="8"/>
        <rFont val="Tahoma"/>
        <family val="2"/>
      </rPr>
      <t xml:space="preserve">
</t>
    </r>
  </si>
  <si>
    <t>Programado 2015</t>
  </si>
  <si>
    <t>Ejecutado
2015</t>
  </si>
  <si>
    <t>-</t>
  </si>
  <si>
    <t>Porcentaje de Avance para el desarrollo y puesta en marcha de la  estrategia socio-juridica</t>
  </si>
  <si>
    <t>porcentaje de avance en la definición del portafolio de servicios y ejecución de obras por parte de ESE adscrita seleccionada</t>
  </si>
  <si>
    <t>Implementar y mantener el sistema integrado de gestión, orientado al logro de la acreditación como dirección territorial de salud, en el marco del mejoramiento continuo.</t>
  </si>
  <si>
    <t>Fortalecimiento de la Gestión y Planeación para la Salud</t>
  </si>
  <si>
    <t xml:space="preserve">Promover la gestión transparente en la Secretaría Distrital de Salud y en las entidades adscritas, mediante el control social, la implementación de estándares superiores de calidad y la implementación de estrategias de lucha contra la corrupción.
 </t>
  </si>
  <si>
    <t>Desarrollar al interior del proceso las actividades tendientes a mantener la certificación del Sistema de Gestión de Calidad de acuerdo con lineamientos y plan de trabajo establecido por la Dirección de Planeación Institucional y Calidad.</t>
  </si>
  <si>
    <t>x</t>
  </si>
  <si>
    <t>Porcentaje de cumplimiento de las actividades para mantener la certificación del Sistema de Gestión de Calidad</t>
  </si>
  <si>
    <t>Seguimiento trimestral</t>
  </si>
  <si>
    <t>Desarrollar al interior del proceso las actividades para implementar el Sistema Integrado de Gestión de acuerdo con lineamientos y plan de trabajo establecido por la Dirección de Planeación Institucional y Calidad.</t>
  </si>
  <si>
    <t>Porcentaje de cumplimiento de las actividades para implementar el Sistema Integrado de Gestión</t>
  </si>
  <si>
    <t>Fecha de diligenciamiento:</t>
  </si>
  <si>
    <t xml:space="preserve">No. </t>
  </si>
  <si>
    <t>Eje Estratégico del Plan de Desarrollo  Bogotá Humana 2012-2016 [Acuerdo 489 de junio de 2012]</t>
  </si>
  <si>
    <t>CLASIFICACIÓN DE LA META</t>
  </si>
  <si>
    <t>Línea de Base</t>
  </si>
  <si>
    <t>VALOR APROPIACION PRESUPUESTAL</t>
  </si>
  <si>
    <t>VALOR EJECUCIÓN PRESUPUESTAL</t>
  </si>
  <si>
    <t>RESERVAS PRESUPUESTALES</t>
  </si>
  <si>
    <t>AVANCES</t>
  </si>
  <si>
    <t>LOGROS</t>
  </si>
  <si>
    <t>RESULTADOS</t>
  </si>
  <si>
    <t>DIFICULTADES Y SOLUCIONES</t>
  </si>
  <si>
    <t>VALOR APROPIACION</t>
  </si>
  <si>
    <t>VALOR PRESUPUESTO</t>
  </si>
  <si>
    <t>Programado</t>
  </si>
  <si>
    <t>Ejecutado</t>
  </si>
  <si>
    <t>INICIAL</t>
  </si>
  <si>
    <t>DEFINITIVA</t>
  </si>
  <si>
    <t>Ejecutado o Comprometido</t>
  </si>
  <si>
    <t>GIROS</t>
  </si>
  <si>
    <t>03</t>
  </si>
  <si>
    <t>"Una Bogotá que defiende y fortalece lo público"</t>
  </si>
  <si>
    <t>% de avance en las etapas para el mantenimiento de la certificación de la SDS</t>
  </si>
  <si>
    <t>% de avance en la  implementación de los subsistemas del sistema integrado de gestión</t>
  </si>
  <si>
    <t>Nombre de la Direción u Oficina:  Dirección Infraestructura y Tecnología</t>
  </si>
  <si>
    <r>
      <rPr>
        <b/>
        <sz val="10"/>
        <rFont val="Tahoma"/>
        <family val="2"/>
      </rPr>
      <t>Actualización de toda la gestión documental del proceso de acuerdo con nueva estructura y mapa de procesos</t>
    </r>
    <r>
      <rPr>
        <sz val="10"/>
        <rFont val="Tahoma"/>
        <family val="2"/>
      </rPr>
      <t xml:space="preserve">
Ajustar los encabezados de los documentos adjuntos (formato, manual, lineamiento, programa, etc) según nueva codificación, estructura organizacional y mapa de procesos. Esta actividad no aplica para la Dirección de Infraestructura ya que no se tienen documentos adjuntos a los que se requiera ajustar los encabezados, se deben documentar los procesos y procedimientos.
Presentar propuesta de actualización de la gestión documental avalada por el líder del proceso (Cuántos procedimientos conformarán el proceso y cuáles de estos deben ser creados, cuáles formatos serán los definitivos a usar en el proceso, etc). La Dirección de Infraestructura y Tecnología realizará el levantamiento de los procedimientos, foprmatos e instructivos que haran parte del proceso. Porcentaje programado 50%, porcentaje de avance 0%
</t>
    </r>
    <r>
      <rPr>
        <b/>
        <sz val="10"/>
        <rFont val="Tahoma"/>
        <family val="2"/>
      </rPr>
      <t xml:space="preserve">
Socialización del nuevo mapa de procesos</t>
    </r>
    <r>
      <rPr>
        <sz val="10"/>
        <rFont val="Tahoma"/>
        <family val="2"/>
      </rPr>
      <t xml:space="preserve">
* Se gestionaron los recursos técnológicos y de infraestructura para realizar la socialización del nuevo mapa de procesos quedando definida la sala de juntas de la Subsecretaria de Planeación y Gestión Sectorial para el día 03 de junio de 2015, y cuatro grupos de contratistas para desarrollar la socialización en diferentes horarios para poder contar con la participación de todo el personal.
* El 28 de mayo de 2015 se remite correo a todos los funcionarios de la Dirección de infraestructura y tecnología, con los horarios definidos para socializar el nuevo mapa de procesos en cuatro grupos. Porcentaje programado 10%, porcentaje de avance 10%
Los gestores de calidad de la Subdirección de Planeación y gestión sectorial en coordinación con el referente de la Dirección de Planeación Institucional y Calidad  desarrollaron e implementaron la estrategia de socialización del mapa de procesos que se realizo el 03 de junio de 2015, Porcentaje programado: 50%, porcentaje de avance 50%.
Una vez culminada la socialización del nuevo mapa de procesos se realizo una evaluación sobre la capacitación recibida para verificar la apropiación del conocimiento del mapa de procesos. Porcentaje programado 40%, porcentaje de avance 40%.</t>
    </r>
  </si>
  <si>
    <r>
      <t xml:space="preserve">Seguridad y salud en el trabajo: </t>
    </r>
    <r>
      <rPr>
        <sz val="10"/>
        <rFont val="Tahoma"/>
        <family val="2"/>
      </rPr>
      <t>Porcentaje programado 100%, porcentaje de avance 78%</t>
    </r>
    <r>
      <rPr>
        <b/>
        <sz val="10"/>
        <rFont val="Tahoma"/>
        <family val="2"/>
      </rPr>
      <t xml:space="preserve">
</t>
    </r>
    <r>
      <rPr>
        <b/>
        <i/>
        <sz val="10"/>
        <rFont val="Tahoma"/>
        <family val="2"/>
      </rPr>
      <t>Diligenciamiento de la Caracterización Sociodemográfica</t>
    </r>
    <r>
      <rPr>
        <b/>
        <sz val="10"/>
        <rFont val="Tahoma"/>
        <family val="2"/>
      </rPr>
      <t xml:space="preserve">
</t>
    </r>
    <r>
      <rPr>
        <sz val="10"/>
        <rFont val="Tahoma"/>
        <family val="2"/>
      </rPr>
      <t>La Dirección de infraestructura y Tecnología a 30 de junio de 2015 cuenta con 35 contratistas, de los cuales 9 han diligenciado la encuesta de caracterización Sociodemográfica. Porcentaje programado 30% porcentaje de avance 8%</t>
    </r>
    <r>
      <rPr>
        <b/>
        <sz val="10"/>
        <rFont val="Tahoma"/>
        <family val="2"/>
      </rPr>
      <t xml:space="preserve">
</t>
    </r>
    <r>
      <rPr>
        <b/>
        <i/>
        <sz val="10"/>
        <rFont val="Tahoma"/>
        <family val="2"/>
      </rPr>
      <t>Afiliación a la ARL 24 horas antes de iniciar ejecución contractual o actividades laborales.</t>
    </r>
    <r>
      <rPr>
        <b/>
        <sz val="10"/>
        <rFont val="Tahoma"/>
        <family val="2"/>
      </rPr>
      <t xml:space="preserve">
</t>
    </r>
    <r>
      <rPr>
        <sz val="10"/>
        <rFont val="Tahoma"/>
        <family val="2"/>
      </rPr>
      <t>La referente de contratación de la Dirección de Infraestructura y Tecnología ha remitido el listado y la documentación para la afiliación a la ARL de todos los contratistas de la dirección, en el plazo establecido. Porcentaje programado 60% porcentaje de avance 60%</t>
    </r>
    <r>
      <rPr>
        <b/>
        <sz val="10"/>
        <rFont val="Tahoma"/>
        <family val="2"/>
      </rPr>
      <t xml:space="preserve">
</t>
    </r>
    <r>
      <rPr>
        <b/>
        <i/>
        <sz val="10"/>
        <rFont val="Tahoma"/>
        <family val="2"/>
      </rPr>
      <t>Reporte oportuno de accidentes e incidentes de trabajo (dentro de las 48 horas de ocurrido el accidente).</t>
    </r>
    <r>
      <rPr>
        <b/>
        <sz val="10"/>
        <rFont val="Tahoma"/>
        <family val="2"/>
      </rPr>
      <t xml:space="preserve">
</t>
    </r>
    <r>
      <rPr>
        <sz val="10"/>
        <rFont val="Tahoma"/>
        <family val="2"/>
      </rPr>
      <t>A la fecha no se ha presentado ningún accidente o incidente de trabajo que involucre a alguno de los contratistas de la Dirección de Infraestructura y Tecnología. Porcentaje programado 10% porcentaje de avance 10%</t>
    </r>
    <r>
      <rPr>
        <b/>
        <sz val="10"/>
        <rFont val="Tahoma"/>
        <family val="2"/>
      </rPr>
      <t xml:space="preserve">
Gestión documental y archivo Reuniones para actualización de la Tabla de retención documental. </t>
    </r>
    <r>
      <rPr>
        <sz val="10"/>
        <rFont val="Tahoma"/>
        <family val="2"/>
      </rPr>
      <t>Porcentaje programado 100%, porcentaje de avance 100%
El 22 de mayo de 2015 las contratistas de la Dirección de infraestructura y Tecnología encargadas de archivo y gestión documental, asistieron a reunión con Mauricio Vargas Ojeda de la Subdirección de Bienes y Servicios - Archivo central para capacitación sobre manejo de archivo y conocimiento de la actual tabla de retención.</t>
    </r>
    <r>
      <rPr>
        <b/>
        <sz val="10"/>
        <rFont val="Tahoma"/>
        <family val="2"/>
      </rPr>
      <t xml:space="preserve">
Subsistema de control interno, Actualizar, aprobar y socializar el Mapa de riesgos de corrupción
</t>
    </r>
    <r>
      <rPr>
        <sz val="10"/>
        <rFont val="Tahoma"/>
        <family val="2"/>
      </rPr>
      <t xml:space="preserve">Para el proceso Planeación y Gestión Sectorial esta activida esta marcada como no aplica, sin embargo desde la Dirección de Infraestructura y Tecnología se ha venido incluyendo en los contratos de prestación de servicios la clausula "Guardar absoluta reserva con relación a los documentos elaborados y/o revisados para procesos de contratación y pre selección en sus distintas modalidades, así como aquellos de los que se haga revisión, correspondientes a convenio administrativos suscritos entre las Empresas Sociales del Estado  y el FFDS. No conservar para si, ni entregar copia a terceros de cualquiera de dichos materiales y/o documentos, so pena de las sanciones de ley." Porcentaje programado N/A, porcentaje de avance: N/A.
</t>
    </r>
    <r>
      <rPr>
        <b/>
        <sz val="10"/>
        <rFont val="Tahoma"/>
        <family val="2"/>
      </rPr>
      <t xml:space="preserve">
Seguridad de la información, Divulgación de Subsistema de Seguridad de la información
</t>
    </r>
    <r>
      <rPr>
        <sz val="10"/>
        <rFont val="Tahoma"/>
        <family val="2"/>
      </rPr>
      <t>No se realizo la divulgación del subsistema de seguridad de la información. Porcentaje programado 100%, Porcentaje de avance: 0%.</t>
    </r>
  </si>
  <si>
    <t>No se presentan logros en el periodo</t>
  </si>
  <si>
    <t>No se presentan resultados en el periodo</t>
  </si>
  <si>
    <t>No se cuenta con el profesional para realizar el levantamiento y documentación de los procedimientos, se adelanta proceso precontractual para contar con el personal necesario.</t>
  </si>
  <si>
    <t>El 100% de los contratistas de la Dirección de Infraestructurea y Tecnología se encuentran afiliados a la Adminstradora de Riesgos Laborales Positiva.</t>
  </si>
  <si>
    <t>No se tenia clara la importancia de la participación de la Dirección de Infraestructura y Tecnología en los procesos y procedimientos para la implementación de los subsistemas integrados de gestión, a través de los gestores de calidad, de gestión documental y archivo y de seguiridad de la información se ha hecho tomar conciencia para aportar en la respectiva implementación de SIG</t>
  </si>
  <si>
    <t xml:space="preserve">Se esta realizando acompañamieto por parte de los equipos de la Dirección de Infraestructura y Tecnología y Calidad de los Servicios, para asegurar los estandares de calidad en las obras programadas en el Complejo Hospitalaria San Juan de Dios.
El  documento Convenio Marco entre la Alcaldia Mayor de Bogotá  y la Universidad Nacional, que debe surtir el tramite juridico administartivo por las oficinas de rectoria y Alcaldia,  no alcanzo a ser presentado antes de la ley de garantias, motivo por el cual se aplaza su firma para después del mes de Octubre de 2015. 
Se envia propuesta para arriendo del edifcio San Roque del Complejo Hospitalario san Juan de Dios a la Empresa de Renovación Urbana. Se realizará con recursos administrativos para arriendo.
El Instituto Distrital de Patrimonio Cultural aprueba el proyecto de intervención y se radica ante el  Ministerio de Cultura para aprobacion de la restauracion del Instituto Materno Infantil. El Convenio 2625-2012 entre la Secretaria Distrital de Salud y el Instituto Distrital de Patrimonio Cultural  para el proyecto Reforzamiento estructural y restauracion IMI (Instituto Materno Infantil) se suspende mientras se define como se soluciona el tema de la propiedad del predio.
Se emite Resolucion aprobacion al proyecto de restauracion IMI por parte del Ministerio de Cultura. </t>
  </si>
  <si>
    <t>Se considera la posibilidad de expropiar el Conjunto Hospitalario San Juan de Dios como única forma de solucionar los problemas de propiedad que limitan la posibilidad de inversiones.</t>
  </si>
  <si>
    <r>
      <rPr>
        <b/>
        <sz val="10"/>
        <rFont val="Tahoma"/>
        <family val="2"/>
      </rPr>
      <t>Socialización del nuevo mapa de procesos</t>
    </r>
    <r>
      <rPr>
        <sz val="10"/>
        <rFont val="Tahoma"/>
        <family val="2"/>
      </rPr>
      <t xml:space="preserve">
* Se gestionaron los recursos técnológicos y de infraestructura para realizar la socialización del nuevo mapa de procesos quedando definida la sala de juntas de la Subsecretaria de Planeación y Gestión Sectorial para el día 03 de junio de 2015, y cuatro grupos de contratistas para desarrollar la socialización en diferentes horarios para poder contar con la participación de todo el personal.
* El 28 de mayo de 2015 se remite correo a todos los funcionarios de la Dirección de infraestructura y tecnología, con los horarios definidos para socializar el nuevo mapa de procesos en cuatro grupos. Porcentaje programado 10%, porcentaje de avance 10%
Los gestores de calidad de la Subdirección de Planeación y gestión sectorial en coordinación con el referente de la Dirección de Planeación Institucional y Calidad  desarrollaron e implementaron la estrategia de socialización del mapa de procesos que se realizo el 03 de junio de 2015, Porcentaje programado: 50%, porcentaje de avance 50%.
Una vez culminada la socialización del nuevo mapa de procesos se realizo una evaluación sobre la capacitación recibida para verificar la apropiación del conocimiento del mapa de procesos. Porcentaje programado 40%, porcentaje de avance 40%.</t>
    </r>
  </si>
  <si>
    <r>
      <t xml:space="preserve">Seguridad y salud en el trabajo: </t>
    </r>
    <r>
      <rPr>
        <sz val="10"/>
        <rFont val="Tahoma"/>
        <family val="2"/>
      </rPr>
      <t>Porcentaje programado 100%, porcentaje de avance 78%</t>
    </r>
    <r>
      <rPr>
        <b/>
        <sz val="10"/>
        <rFont val="Tahoma"/>
        <family val="2"/>
      </rPr>
      <t xml:space="preserve">
</t>
    </r>
    <r>
      <rPr>
        <b/>
        <i/>
        <sz val="10"/>
        <rFont val="Tahoma"/>
        <family val="2"/>
      </rPr>
      <t>Diligenciamiento de la Caracterización Sociodemográfica</t>
    </r>
    <r>
      <rPr>
        <b/>
        <sz val="10"/>
        <rFont val="Tahoma"/>
        <family val="2"/>
      </rPr>
      <t xml:space="preserve">
</t>
    </r>
    <r>
      <rPr>
        <sz val="10"/>
        <rFont val="Tahoma"/>
        <family val="2"/>
      </rPr>
      <t>La Dirección de infraestructura y Tecnología a 30 de junio de 2015 cuenta con 35 contratistas, de los cuales 9 han diligenciado la encuesta de caracterización Sociodemográfica. Porcentaje programado 30% porcentaje de avance 8%</t>
    </r>
    <r>
      <rPr>
        <b/>
        <sz val="10"/>
        <rFont val="Tahoma"/>
        <family val="2"/>
      </rPr>
      <t xml:space="preserve">
</t>
    </r>
    <r>
      <rPr>
        <b/>
        <i/>
        <sz val="10"/>
        <rFont val="Tahoma"/>
        <family val="2"/>
      </rPr>
      <t>Afiliación a la ARL 24 horas antes de iniciar ejecución contractual o actividades laborales.</t>
    </r>
    <r>
      <rPr>
        <b/>
        <sz val="10"/>
        <rFont val="Tahoma"/>
        <family val="2"/>
      </rPr>
      <t xml:space="preserve">
</t>
    </r>
    <r>
      <rPr>
        <sz val="10"/>
        <rFont val="Tahoma"/>
        <family val="2"/>
      </rPr>
      <t>La referente de contratación de la Dirección de Infraestructura y Tecnología ha remitido el listado y la documentación para la afiliación a la ARL de todos los contratistas de la dirección, en el plazo establecido. Porcentaje programado 60% porcentaje de avance 60%</t>
    </r>
    <r>
      <rPr>
        <b/>
        <sz val="10"/>
        <rFont val="Tahoma"/>
        <family val="2"/>
      </rPr>
      <t xml:space="preserve">
</t>
    </r>
    <r>
      <rPr>
        <b/>
        <i/>
        <sz val="10"/>
        <rFont val="Tahoma"/>
        <family val="2"/>
      </rPr>
      <t>Reporte oportuno de accidentes e incidentes de trabajo (dentro de las 48 horas de ocurrido el accidente).</t>
    </r>
    <r>
      <rPr>
        <b/>
        <sz val="10"/>
        <rFont val="Tahoma"/>
        <family val="2"/>
      </rPr>
      <t xml:space="preserve">
</t>
    </r>
    <r>
      <rPr>
        <sz val="10"/>
        <rFont val="Tahoma"/>
        <family val="2"/>
      </rPr>
      <t>A la fecha no se ha presentado ningún accidente o incidente de trabajo que involucre a alguno de los contratistas de la Dirección de Infraestructura y Tecnología. Porcentaje programado 10% porcentaje de avance 10%</t>
    </r>
    <r>
      <rPr>
        <b/>
        <sz val="10"/>
        <rFont val="Tahoma"/>
        <family val="2"/>
      </rPr>
      <t xml:space="preserve">
Gestión documental y archivo Reuniones para actualización de la Tabla de retención documental. </t>
    </r>
    <r>
      <rPr>
        <sz val="10"/>
        <rFont val="Tahoma"/>
        <family val="2"/>
      </rPr>
      <t>Porcentaje programado 100%, porcentaje de avance 100%
El 22 de mayo de 2015 las contratistas de la Dirección de infraestructura y Tecnología encargadas de archivo y gestión documental, asistieron a reunión con Mauricio Vargas Ojeda de la Subdirección de Bienes y Servicios - Archivo central para capacitación sobre manejo de archivo y conocimiento de la actual tabla de retención.</t>
    </r>
  </si>
  <si>
    <r>
      <rPr>
        <b/>
        <sz val="9"/>
        <rFont val="Arial"/>
        <family val="2"/>
      </rPr>
      <t>DIRECCIÓN DE PLANEACIÓN Y SISTEMAS</t>
    </r>
    <r>
      <rPr>
        <sz val="9"/>
        <rFont val="Arial"/>
        <family val="2"/>
      </rPr>
      <t xml:space="preserve">
</t>
    </r>
    <r>
      <rPr>
        <b/>
        <sz val="9"/>
        <rFont val="Arial"/>
        <family val="2"/>
      </rPr>
      <t>SISTEMA INTEGRADO DE GESTIÓN</t>
    </r>
    <r>
      <rPr>
        <sz val="9"/>
        <rFont val="Arial"/>
        <family val="2"/>
      </rPr>
      <t xml:space="preserve">
CONTROL DOCUMENTAL
</t>
    </r>
    <r>
      <rPr>
        <b/>
        <sz val="9"/>
        <color indexed="8"/>
        <rFont val="Arial"/>
        <family val="2"/>
      </rPr>
      <t xml:space="preserve">SEGUIMIENTO A METAS PROYECTOS DE INVERSIÓN
</t>
    </r>
    <r>
      <rPr>
        <b/>
        <sz val="9"/>
        <color indexed="10"/>
        <rFont val="Arial"/>
        <family val="2"/>
      </rPr>
      <t xml:space="preserve">  </t>
    </r>
    <r>
      <rPr>
        <sz val="9"/>
        <color indexed="8"/>
        <rFont val="Arial"/>
        <family val="2"/>
      </rPr>
      <t xml:space="preserve">
</t>
    </r>
    <r>
      <rPr>
        <b/>
        <sz val="9"/>
        <color indexed="8"/>
        <rFont val="Arial"/>
        <family val="2"/>
      </rPr>
      <t>Codigo:</t>
    </r>
    <r>
      <rPr>
        <sz val="9"/>
        <color indexed="8"/>
        <rFont val="Arial"/>
        <family val="2"/>
      </rPr>
      <t xml:space="preserve"> 114 - PLI - FT -  062 V.01</t>
    </r>
  </si>
  <si>
    <t>Elaborado por: 
Mario Ivan Albarracin Navas
Sandra Gomez Gomez
Revisado por: 
Gabriel Lozano Diaz
Aprobado por: 
Martha Liliana Cruz B
Control documental:
Planeación y Sistemas  
 Grupo –   SIG</t>
  </si>
  <si>
    <r>
      <rPr>
        <b/>
        <sz val="9"/>
        <color indexed="8"/>
        <rFont val="Arial"/>
        <family val="2"/>
      </rPr>
      <t>DIRECCIÓN DE PLANEACIÓN Y SISTEMAS</t>
    </r>
    <r>
      <rPr>
        <sz val="9"/>
        <color indexed="8"/>
        <rFont val="Arial"/>
        <family val="2"/>
      </rPr>
      <t xml:space="preserve">
</t>
    </r>
    <r>
      <rPr>
        <b/>
        <sz val="9"/>
        <color indexed="8"/>
        <rFont val="Arial"/>
        <family val="2"/>
      </rPr>
      <t>SISTEMA INTEGRADO DE GESTIÓN</t>
    </r>
    <r>
      <rPr>
        <sz val="9"/>
        <color indexed="8"/>
        <rFont val="Arial"/>
        <family val="2"/>
      </rPr>
      <t xml:space="preserve">
CONTROL DOCUMENTAL
</t>
    </r>
    <r>
      <rPr>
        <b/>
        <sz val="9"/>
        <color indexed="8"/>
        <rFont val="Arial"/>
        <family val="2"/>
      </rPr>
      <t>SEGUIMIENTO A METAS PROYECTOS DE INVERSIÓN</t>
    </r>
    <r>
      <rPr>
        <sz val="9"/>
        <color indexed="8"/>
        <rFont val="Arial"/>
        <family val="2"/>
      </rPr>
      <t xml:space="preserve">
</t>
    </r>
    <r>
      <rPr>
        <b/>
        <sz val="9"/>
        <color indexed="8"/>
        <rFont val="Arial"/>
        <family val="2"/>
      </rPr>
      <t xml:space="preserve">Codigo: </t>
    </r>
    <r>
      <rPr>
        <sz val="9"/>
        <color indexed="8"/>
        <rFont val="Arial"/>
        <family val="2"/>
      </rPr>
      <t>114 - PLI - FT -  062 V.01</t>
    </r>
  </si>
  <si>
    <t>EJE ESTRATEGICO DEL PLAN DE DESARROLLO BOGOTA HUMANA 2012-2016: UNA CIUDAD QUE REDUCE LA SEGREGACIÓN Y LA DISCRIMINACIÓN: EL SER HUMANO EN EL CENTRO DE LAS PREOCUPACIONES DEL DESARROLLO</t>
  </si>
  <si>
    <t>EJE ESTRATEGICO DEL PLAN TERRITORIAL DE SALUD PARA BOGOTÁ 2012-2016: COMPONENTE DE DESARROLLO Y PRESTACIÓN DE SERVICIOS</t>
  </si>
  <si>
    <t>PROGRAMA DEL PLAN DE DESARROLLO BOGOTA HUMANA 2012-2016:  TERRITORIOS SALUDABLES Y RED DE SALUD PARA LA VIDA DESDE LA DIVERSIDAD</t>
  </si>
  <si>
    <t>PROYECTO DE INVERSIÓN DEL PLAN DE DESARROLLO BOGOTA HUMANA 2012-2016:  HOSPITAL SAN JUAN DE DIOS</t>
  </si>
  <si>
    <t>NUMERO
META
SEGPLAN</t>
  </si>
  <si>
    <t>PROYECTO</t>
  </si>
  <si>
    <t xml:space="preserve">AVANCES
</t>
  </si>
  <si>
    <t xml:space="preserve">LOGROS
</t>
  </si>
  <si>
    <r>
      <t xml:space="preserve">RESULTADOS 
</t>
    </r>
    <r>
      <rPr>
        <b/>
        <sz val="11"/>
        <color indexed="9"/>
        <rFont val="Calibri"/>
        <family val="2"/>
      </rPr>
      <t xml:space="preserve">
</t>
    </r>
  </si>
  <si>
    <t xml:space="preserve">DIFICULTADES Y SOLUCIONES
</t>
  </si>
  <si>
    <t xml:space="preserve">OBSERVACIONES
</t>
  </si>
  <si>
    <t>TIPO DE POBLACION</t>
  </si>
  <si>
    <t>Menores a 1 año</t>
  </si>
  <si>
    <t>1 a 5 AÑOS</t>
  </si>
  <si>
    <t>6 A 13 AÑOS</t>
  </si>
  <si>
    <t>14 A 17 AÑOS</t>
  </si>
  <si>
    <t xml:space="preserve">18 A 26 AÑOS </t>
  </si>
  <si>
    <t>27 A 59 AÑOS</t>
  </si>
  <si>
    <t>60 Y MAS</t>
  </si>
  <si>
    <t>TOTAL</t>
  </si>
  <si>
    <t>META</t>
  </si>
  <si>
    <t>Eje 
Estructurante</t>
  </si>
  <si>
    <t>Eje</t>
  </si>
  <si>
    <t>Objetivo</t>
  </si>
  <si>
    <t>Meta</t>
  </si>
  <si>
    <t>Ejecutado 2015</t>
  </si>
  <si>
    <t>Hombres</t>
  </si>
  <si>
    <t>Mujeres</t>
  </si>
  <si>
    <t>e04o01m01</t>
  </si>
  <si>
    <t>e04o01m01-617</t>
  </si>
  <si>
    <t xml:space="preserve">Promoción  Social </t>
  </si>
  <si>
    <t>04</t>
  </si>
  <si>
    <t>01</t>
  </si>
  <si>
    <t xml:space="preserve">1. Adecuación del centro de salud UPA San Juan de Dios;   2. Adecuación de las edificaciones actuales hasta donde las normas sobre patrimonio cultural, sismo resistencia y habilitación lo permitan          3. Avance en la construcción de nuevas obras. 
</t>
  </si>
  <si>
    <t>El   IDPC  aprueba el proyecto y se radica ante Mincultura para aprobacion de la restauracion . Se ajusta el valor final del proyecto   
Convenio SDS- IDPC  proyecto Reforzamiento estructural y restauracion IMI (Instituto Materno Infantil) se suspende mientras se define como se soluciona el tema de la propiedad.
Se considera la posibilidad de expropiar el Conjunto HSJD como unica forma de solucionar los problemas de propiedad que limitan la posibilidad de inversiones
Se emite Resolucion aprobacion proyecto de restauracion IMI por parte de Mincultura. 
Se perfecciona  contrato de arriendo   Hospital Occidente de Kenndy - ERU   
Obras  de adecuacion y limpieza  en la torre central,  En 20%
Portafolio de servicios asistenciales  Hospital Rafael Uribe Uribe- IMI Ajustado,  se elaboran modificaciones al PMA
Se envia propuesta para arriendo del edifcio San Roque a la ERU. se realizara con recursos administrativos-Arriendo.
Se participó en comité técnico #20  de seguimiento al PEMP Convenio 1795 de 2013  PEMP (Plan especial de manejo y proteccion) del  HSJD. 
Se acuerdan los cambios que deben llevar  el documento final, se instala comite de seguimiento a los productos que deben ser entregados el proximo 16 de Julio. Se trabajara en conjunto con la Secretaria distrital de planeacion,  para mejorar el documento en los  edificios y el componente Urbanistico, y se trabajara el tema insitucional con la SDS .  En especial la UPA San Juan  debe quedar opcional su demolicion y se le otorgue uso.</t>
  </si>
  <si>
    <r>
      <t>Se realizó visita al edificio central área de urgencias y se inicia diseño de readecuación del área con base en el proyecto presentado por el hospital santa Clara. 
Se realizó prediseño del servicio de salud mental en el edificio de reahabilitación psiquiatrica -Unidad de Valoración y Observación (UVO)
Revisón documento de oferta y demanda, se entregó información con el fin de que el estudio fuera ajustado de acuerdo a solicitud del Dr. Mauricio Bustamante.
La Universidad Nacional entrega el documento tecnico del PEM Diagnostico y Propuesta, acompañado de anexos tecnicos.
Se tiene un portafolio de servicos de trauma y urgencias de alta complejidad y el protafolio de servicios de Salud Mental a implementar en el edifcio UVO (Unidad de Valoración y Observación).
Se ha elaborado tres propuestas de PMA para el ala sur oriental de la Torre central y  ERU-SDS- HSC.
Convenio y  estrategia juridica  para el funcionamiento propuesta de arriendo entregada . Se dispone de PMA (Proyecto Medico Arquitectonico) provisonales y planos de zonificacion para diseños iniciales y presuuesto.
Se avanza en la aprobacion del proyecto de reforzameinto del IMI.
Se dispone de un portafolio consolidado de servicios definitivo para la Torre Central.
Se dispone de un documento Tecnico Proyecto Centro Distrital de Ciencia, Biotecnologia e Innovacion para la Vida y la Salud Humana - Centro de Terapías Avanzadas y medicina Regenerativa  - Protafolio de servicios de investigacion en el edifico San Roque.
El documento Plan Especial de Manejo y Proteccion (PEMP), esta bastante avanzado en aspectos edificios, patrimoniales, y algo  menos en urbanisticos y menos en otros aspectos  como sostenibilidad, instucionalidad, y algunos documentos soportes como oferta y demanda.  Los comentarios  se entregaron al equipo tecnico de supervision del contrato PEMP-Universidad Nacional. En espera que la Universidad Nacional los acoja.
Se dispone del estudio de oferta  y demanda realizado por el Hospital La Victoria,  que pasa a aprobacion por dependencias de la SDS. Se realizaron reuniones para ajustar</t>
    </r>
    <r>
      <rPr>
        <b/>
        <sz val="9"/>
        <rFont val="Calibri"/>
        <family val="2"/>
      </rPr>
      <t>Proyecto Medico Arquitectonico( PMA)</t>
    </r>
    <r>
      <rPr>
        <sz val="9"/>
        <rFont val="Calibri"/>
        <family val="2"/>
      </rPr>
      <t xml:space="preserve">
Aprobacion de la restauracion del  IMI por parte de IDPC y Mincultura . Se ajusta el valor final del proyecto .
Convenio SDS- IDPC  proyecto Reforzamiento estructural y restauracion IMI se suspende mientras se define como se soluciona el tema de la propiedad.
Se considera la posibilidad de expropiar el Conjunto HSJD como unica forma de solucionar los problemas de propiedad que limitan la posibilidad de inversiones
Resolucion Aprobacion proyecto de restauracion IMI</t>
    </r>
  </si>
  <si>
    <t>Se cuenta con Prorroga 1 al Convenio 1795 de 2013, por 161 días.
Se cuenta con  planos de zonificicacion del prediseño del servicio de Salud Mental en el edificio - Unidad de Valoración y Observación (UVO)
 Se incia la discusion del documento PEMP, se realizan comentarios a la propuesta por parte de las dependencias distritales comprometidas y por el equipo interventor.
Se puede definir el costo y presupuesto de la obra de intervencion. 
Documentos listos para firma Hospital Santa Clara - ERU
Se puede definir el costo y presupuesto de la obra de intervencion
La actividad planeada se encuentra  alcanzada faltando definir PMA definitio una vez se disponga de estudios de vulnerabilidad los protafolios de servicios y Proyecto Medico Arquitectonico (PMA) para Salud mental.
La presentacion del Plan Especial de Manejo y Proteccion  (PEMP) ha permitido a las dependencias distritales discutir los hallazgos, inconsistencias, o inconveniencias de las recomendaciones de contratistas y salvo las diferencias anotadas se ha realizado un proceso de analisis del documento por parte Planeacion Distirtal y la SDS con el fin de identificar y ajustar los planes y proyectos  inciales al Plan Especial de Manejo pues para su aprobacion deben ser coherentes ya que debem ser presentados a  el Ministerios de cultural  y al Ministerio de Salud.
Los documentos estan para aprobacion de la SDS lo que  permite  que proyecto pueda ser radicado en el proximo mes al Ministerio de salud.
Se dispone de un nuevo operador para el proyecto  Cuidados Criticos y Urgencias de Alta especializadad.
Hospital de Kennedy tiene financiado el proyeco y dispone de recurosos para  avanzar en un nuevo portafolio de servicios de cuidado critico y ampliar sus servicios de salud mental.
Se ha acordado un   PMA  “proyecto Unidad de Cuidado Critico y Urgencias de alta Complejidad Urgencias y UVO” – HSJD.
 Se ha entregado porpuesta para arrendar el Edificio San Roque
Se concerto que el PEMP  elaborado por parte de la Universidad Nacional  que el edificio conocido como UPA pueda funcionar y sea opcional su demolicion.
Aprobado el proyecto de restauracion de Instituto Materno Infantil, por el Ministerio de cultura.
Arriendo de la torre central por parte del Hospital Occidente de Kennedy.</t>
  </si>
  <si>
    <t xml:space="preserve">
La propiedad del bien es requisito fundamental para su aprobacion en MinSalud.
Se plantea la propuesta de una expropiacion por via adminsitrativa o refrendar la posesion y propiedad del bien por parte del distrito.
</t>
  </si>
  <si>
    <t xml:space="preserve">
Infraestrcutrua de la SDS,  solicita algunos ajustes de habilitacion.
Se radicara  provisionalmente ante el ministerio de Salud para ir ajustando el PMA la parte arquitectonica y  la habilitacion.
Se incian los estudios para considerar la posibilidad de expropiacion CHSJD (Conjunto Hospitalario San Juan de Dios).
Los contratistas del  IDPC - para edificio Instituto Materno Infantil deben realziar ajustes PMA
Queda pendiente la aprobacion integral de Planeacion SDS.
Se aprueba que la UPA San Juan quede opcional su demolicion y su uso queda establecido como provisional  de aucerdo al uso historico. 
</t>
  </si>
  <si>
    <t>DESPLAZADOS INDIGENAS</t>
  </si>
  <si>
    <t>DESPLAZADOS ROM</t>
  </si>
  <si>
    <t>DESPLAZADOS AFRODESCENDIENTES</t>
  </si>
  <si>
    <t>DESPLAZADOS RAIZAL</t>
  </si>
  <si>
    <t>DESPLAZADOS PALENQUERO</t>
  </si>
  <si>
    <t>DESPLAZADOS (OTROS)</t>
  </si>
  <si>
    <t>TOTAL DESPLAZADOS</t>
  </si>
  <si>
    <t>DESPLAZADOS CABEZA DE FAMILIA</t>
  </si>
  <si>
    <t>INDIGENAS</t>
  </si>
  <si>
    <t>ROM</t>
  </si>
  <si>
    <t>AFRODESCENDIENTES</t>
  </si>
  <si>
    <t>RAIZAL</t>
  </si>
  <si>
    <t>PALENQUERO</t>
  </si>
  <si>
    <t>NINGUNO DE LOS ANTERIORES</t>
  </si>
  <si>
    <t>TOTAL DE LA POBLACION</t>
  </si>
  <si>
    <t>POBLACION VINCULADA</t>
  </si>
  <si>
    <t>e04o01m02</t>
  </si>
  <si>
    <t>e04o01m02-617</t>
  </si>
  <si>
    <t>02</t>
  </si>
  <si>
    <t>Un Hospital Universitario Público en Bogotá (Porcentaje de avance en la gestión de la construcción de un Hospital Universitario para Bogotá)</t>
  </si>
  <si>
    <t xml:space="preserve">Se esta realizando acompañamieto por parte de los equipos de infraestructura y calidad de los servicios para asegurar los estandares de calidad en las obras programadas.
El  documento Convenio Marco Alcaldia Mayor de Bogotá -  Universidad Nacional, que debe surtir el tramite juridico administartivo por las ofcinas de rectoria y Alcaldia. No alcanzo a ser presentado ante de la ley de garantias motivo por el cual se aplaza su firma para despues del mes de Ocutbre. 
</t>
  </si>
  <si>
    <r>
      <rPr>
        <sz val="9"/>
        <rFont val="Calibri"/>
        <family val="2"/>
      </rPr>
      <t xml:space="preserve">Se conformo comité elaboracion convenio marco
borrador  Convenio Marco Alcaldia Mayor de Bogotá y Universidad Nacional
Se presento </t>
    </r>
    <r>
      <rPr>
        <sz val="9"/>
        <color indexed="8"/>
        <rFont val="Calibri"/>
        <family val="2"/>
      </rPr>
      <t>borrador  Convenio Marco Alcaldia Mayor de Bogotá y Universidad Nacional para aval de oficinas juridicas</t>
    </r>
  </si>
  <si>
    <t>Se realizo la reunion de instalacion, se concerto la metodologia de trabajo semanal y se establecio cronograma a Junio 1.
Se puede radicar la propuesta del convenio en la secretaria general de la Alcaldia por parte de la Universidad Nacional.
Se elaboro borrador Convenio Marco Alcaldia Mayor de Bogotá -  Universidad Nacional, para firma de Rectoria y Alcaldia.
El borrador Convenio Marco Alcaldia Mayor de Bogotá -  Universidad Nacional, para firma de Rectoria y Alcaldia queda listo para su firma.</t>
  </si>
  <si>
    <t xml:space="preserve"> Se inica el proceso para garantizar que las obras cumplan con los estandares de Calidad.
El documento sera presentado por la rectoria de la Universidad nacional en la Alcaldia, deben realizarse estudios previos y jusificacion.</t>
  </si>
  <si>
    <r>
      <rPr>
        <b/>
        <sz val="9"/>
        <color indexed="8"/>
        <rFont val="Arial"/>
        <family val="2"/>
      </rPr>
      <t xml:space="preserve">DIRECCIÓN DE PLANEACIÓN Y SISTEMAS </t>
    </r>
    <r>
      <rPr>
        <sz val="9"/>
        <color indexed="8"/>
        <rFont val="Arial"/>
        <family val="2"/>
      </rPr>
      <t xml:space="preserve">
</t>
    </r>
    <r>
      <rPr>
        <b/>
        <sz val="9"/>
        <color indexed="8"/>
        <rFont val="Arial"/>
        <family val="2"/>
      </rPr>
      <t>SISTEMA INTEGRADO DE GESTIÓN</t>
    </r>
    <r>
      <rPr>
        <sz val="9"/>
        <color indexed="8"/>
        <rFont val="Arial"/>
        <family val="2"/>
      </rPr>
      <t xml:space="preserve">
CONTROL DOCUMENTAL
</t>
    </r>
    <r>
      <rPr>
        <b/>
        <sz val="9"/>
        <color indexed="8"/>
        <rFont val="Arial"/>
        <family val="2"/>
      </rPr>
      <t xml:space="preserve">SEGUIMIENTO ACTIVIDADES PROYECTOS DE INVERSIÓN 
 </t>
    </r>
    <r>
      <rPr>
        <sz val="9"/>
        <color indexed="8"/>
        <rFont val="Arial"/>
        <family val="2"/>
      </rPr>
      <t xml:space="preserve">
</t>
    </r>
    <r>
      <rPr>
        <b/>
        <sz val="9"/>
        <color indexed="8"/>
        <rFont val="Arial"/>
        <family val="2"/>
      </rPr>
      <t>Codigo:</t>
    </r>
    <r>
      <rPr>
        <sz val="9"/>
        <color indexed="8"/>
        <rFont val="Arial"/>
        <family val="2"/>
      </rPr>
      <t xml:space="preserve"> 114 - PLI - FT -  061 V.01</t>
    </r>
  </si>
  <si>
    <r>
      <rPr>
        <b/>
        <sz val="9"/>
        <color indexed="8"/>
        <rFont val="Arial"/>
        <family val="2"/>
      </rPr>
      <t xml:space="preserve">DIRECCIÓN DE PLANEACIÓN Y SISTEMAS </t>
    </r>
    <r>
      <rPr>
        <sz val="9"/>
        <color indexed="8"/>
        <rFont val="Arial"/>
        <family val="2"/>
      </rPr>
      <t xml:space="preserve">
</t>
    </r>
    <r>
      <rPr>
        <b/>
        <sz val="9"/>
        <color indexed="8"/>
        <rFont val="Arial"/>
        <family val="2"/>
      </rPr>
      <t>SISTEMA INTEGRADO DE GESTIÓN</t>
    </r>
    <r>
      <rPr>
        <sz val="9"/>
        <color indexed="8"/>
        <rFont val="Arial"/>
        <family val="2"/>
      </rPr>
      <t xml:space="preserve">
CONTROL DOCUMENTAL
</t>
    </r>
    <r>
      <rPr>
        <b/>
        <sz val="9"/>
        <color indexed="8"/>
        <rFont val="Arial"/>
        <family val="2"/>
      </rPr>
      <t xml:space="preserve">SEGUIMIENTO ACTIVIDADES PROYECTOS DE INVERSIÓN </t>
    </r>
    <r>
      <rPr>
        <sz val="9"/>
        <color indexed="8"/>
        <rFont val="Arial"/>
        <family val="2"/>
      </rPr>
      <t xml:space="preserve">
</t>
    </r>
    <r>
      <rPr>
        <b/>
        <sz val="9"/>
        <color indexed="8"/>
        <rFont val="Arial"/>
        <family val="2"/>
      </rPr>
      <t>Codigo:</t>
    </r>
    <r>
      <rPr>
        <sz val="9"/>
        <color indexed="8"/>
        <rFont val="Arial"/>
        <family val="2"/>
      </rPr>
      <t xml:space="preserve"> 114 - PLI - FT -  061 V.01</t>
    </r>
  </si>
  <si>
    <r>
      <rPr>
        <b/>
        <sz val="9"/>
        <color indexed="8"/>
        <rFont val="Arial"/>
        <family val="2"/>
      </rPr>
      <t xml:space="preserve">DIRECCIÓN DE PLANEACIÓN Y SISTEMAS </t>
    </r>
    <r>
      <rPr>
        <sz val="9"/>
        <color indexed="8"/>
        <rFont val="Arial"/>
        <family val="2"/>
      </rPr>
      <t xml:space="preserve">
</t>
    </r>
    <r>
      <rPr>
        <b/>
        <sz val="9"/>
        <color indexed="8"/>
        <rFont val="Arial"/>
        <family val="2"/>
      </rPr>
      <t>SISTEMA INTEGRADO DE GESTIÓN</t>
    </r>
    <r>
      <rPr>
        <sz val="9"/>
        <color indexed="8"/>
        <rFont val="Arial"/>
        <family val="2"/>
      </rPr>
      <t xml:space="preserve">
CONTROL DOCUMENTAL
</t>
    </r>
    <r>
      <rPr>
        <b/>
        <sz val="9"/>
        <color indexed="8"/>
        <rFont val="Arial"/>
        <family val="2"/>
      </rPr>
      <t>SEGUIMIENTO ACTIVIDADES PROYECTOS DE INVERSIÓN</t>
    </r>
    <r>
      <rPr>
        <sz val="9"/>
        <color indexed="8"/>
        <rFont val="Arial"/>
        <family val="2"/>
      </rPr>
      <t xml:space="preserve"> 
Codigo: 114 - PLI - FT -  061 V.01</t>
    </r>
  </si>
  <si>
    <t>Proyecto</t>
  </si>
  <si>
    <t>Numero de
Proyecto</t>
  </si>
  <si>
    <t>Actividad</t>
  </si>
  <si>
    <t>1 - RECURSOS PROPIOS (ENTIDADES TERRITORIALES)</t>
  </si>
  <si>
    <t>2 - SISTEMA GENERAL DE PARTICIPACIONES</t>
  </si>
  <si>
    <t>3 - FOSYGA</t>
  </si>
  <si>
    <t>4 - TRANSFERENCIAS NACIONALES (Rentas Contractuales)</t>
  </si>
  <si>
    <t>6 - RENTAS CEDIDAS</t>
  </si>
  <si>
    <t>7 - RECURSOS DE CAJAS DE COMPENSACIÓN FAMILIAR</t>
  </si>
  <si>
    <t>8 - RENDIMIENTOS FINANCIEROS - RECURSOS DEL BALANCE</t>
  </si>
  <si>
    <t>9 - PRESTACIÓN DE SERVICIOS DE LABORATORIO DE SALUD PUBLICA(LDSP)</t>
  </si>
  <si>
    <t>13 - OTROS RECURSOS DE BANCA NACIONAL Y MULTILATERAL</t>
  </si>
  <si>
    <t>Prioritaria Plan de Desarrollo Bogotá Humana [Incluida en el Acuerdo 489 de 2015]</t>
  </si>
  <si>
    <t>DEFINITIVO</t>
  </si>
  <si>
    <t>EJECUTADO O COMPROMETIDO</t>
  </si>
  <si>
    <t>%</t>
  </si>
  <si>
    <t xml:space="preserve">Porcentaje de Avance para el desarrollo y puesta en marcha de la  estrategia socio-juridica
</t>
  </si>
  <si>
    <t xml:space="preserve">
El   IDPC  aprueba el proyecto y se radica ante Mincultura para aprobacion de la restauracion . Se ajusta el valor final del proyecto   
Convenio SDS- IDPC  proyecto Reforzamiento estructural y restauracion IMI (Instituto Materno Infantil) se suspende mientras se define como se soluciona el tema de la propiedad.
Se considera la posibilidad de expropiar el Conjunto HSJD como unica forma de solucionar los problemas de propiedad que limitan la posibilidad de inversiones
Se emite Resolucion aprobacion proyecto de restauracion IMI por parte de Mincultura. 
</t>
  </si>
  <si>
    <t xml:space="preserve">
Infraestrcutrua de la SDS,  solicita algunos ajustes de habilitacion.
Se radicara  provisionalmente ante el ministerio de Salud para ir ajustando el PMA la parte arquitectonica y  la habilitacion.
Se incian los estudios para considerar la posibilidad de expropiacion CHSJD (Conjunto Hospitalario San Juan de Dios).
</t>
  </si>
  <si>
    <t xml:space="preserve">porcentaje de avance en la definición del portafolio de servicios y ejecución de obras por parte de ESE adscrita seleccionada 
</t>
  </si>
  <si>
    <t xml:space="preserve">Se perfecciona  contrato de arriendo   Hospital Occidente de Kenndy - ERU   
Obras  de adecuacion y limpieza  en la torre central,  En 20%
Portafolio de servicios asistenciales  Hospital Rafael Uribe Uribe- IMI Ajustado,  se elaboran modificaciones al PMA
Se envia propuesta para arriendo del edifcio San Roque a la ERU. se realizara con recursos administrativos-Arriendo
 </t>
  </si>
  <si>
    <t xml:space="preserve">Los contratistas del  IDPC - para edificio Instituto Materno Infantil deben realziar ajustes PMA
Queda pendiente la aprobacion integral de Planeacion SDS </t>
  </si>
  <si>
    <t xml:space="preserve"> Porcentaje de avance  de la gestión con el  Ministerio de Cultura para la formulación de la segunda fase del Plan Especial de Manejo y Protección ( Ley 735 de 2002) para definición de intervención física</t>
  </si>
  <si>
    <t xml:space="preserve"> 
Se participó en comité técnico #20  de seguimiento al PEMP Convenio 1795 de 2013  PEMP (Plan especial de manejo y proteccion) del  HSJD. 
Se acuerdan los cambios que deben llevar  el documento final, se instala comite de seguimiento a los productos que deben ser entregados el proximo 16 de Julio. Se trabajara en conjunto con la Secretaria distrital de planeacion,  para mejorar el documento en los  edificios y el componente Urbanistico, y se trabajara el tema insitucional con la SDS .  En especial la UPA San Juan  debe quedar opcional su demolicion y se le otorgue uso,.</t>
  </si>
  <si>
    <t xml:space="preserve">Se aprueba que la UPA San Juan quede opcional su demolicion y su uso queda establecido como provisional  de aucerdo al uso historico. 
 </t>
  </si>
  <si>
    <t>Total e04o01m01</t>
  </si>
  <si>
    <r>
      <t xml:space="preserve">porcentaje de avance del proceso  de autoevaluación de estandares del SUH[Sistema Unico de Habilitación]
</t>
    </r>
    <r>
      <rPr>
        <sz val="12"/>
        <color indexed="10"/>
        <rFont val="Calibri"/>
        <family val="2"/>
      </rPr>
      <t xml:space="preserve">
</t>
    </r>
  </si>
  <si>
    <r>
      <t>Se esta realizando acompañamieto por parte de los equipos de infraestructura y calidad de los servicios para asegurar los estandares de calidad y la habilitacion  en las obras programadas</t>
    </r>
    <r>
      <rPr>
        <b/>
        <sz val="9"/>
        <rFont val="Calibri"/>
        <family val="2"/>
      </rPr>
      <t xml:space="preserve"> en la torre central donde funcionara la Unidad de Cuidado Critico y Urgencias especilaizadas</t>
    </r>
  </si>
  <si>
    <t xml:space="preserve"> Se inica el proceso para garantizar que las obras cumplan con los estandares de Calidad en la torre central  para habilitar el servicio de urgencias</t>
  </si>
  <si>
    <t>Total e04o01m02</t>
  </si>
  <si>
    <r>
      <t xml:space="preserve">porcentaje de avance de la Gestión  con Unidades Acádemicas para futuras formulaciones de convenios de docencia servicio 
</t>
    </r>
    <r>
      <rPr>
        <sz val="12"/>
        <color indexed="10"/>
        <rFont val="Calibri"/>
        <family val="2"/>
      </rPr>
      <t xml:space="preserve">
</t>
    </r>
  </si>
  <si>
    <t xml:space="preserve">El  documento Convenio Marco Alcaldia Mayor de Bogotá -  Universidad Nacional, que debe surtir el tramite juridico administartivo por las ofcinas de rectoria y Alcaldia. No alcanzo a ser presentado ante de la ley de garantias motivo por el cual se aplaza su firma para despues del mes de Ocutbre. </t>
  </si>
  <si>
    <t>El documento sera presentado por la rectoria de la Universidad nacional en la Alcaldia, deben realizarse estudios previos y jusificacion</t>
  </si>
  <si>
    <t>Total e04o01m03</t>
  </si>
  <si>
    <t>Total general</t>
  </si>
  <si>
    <t>EJE ESTRATEGICO DEL PLAN DE DESARROLLO BOGOTA HUMANA 2012-2016:  UNA CIUDAD QUE REDUCE LA SEGREGACIÓN Y LA DISCRMIINACIÓN: EL SER HUMANO EN EL CENTRO DE LAS PREOCUPACIONES DEL DESARROLLO</t>
  </si>
  <si>
    <t>EJE ESTRATEGICO DEL PLAN TERRITORIAL DE SALUD PARA BOGOTÁ 2012-2016: COMPONENTE DE PRESTACIÓN Y DESARROLLO DE SERVICIOS</t>
  </si>
  <si>
    <t>PROYECTO DE INVERSIÓN DEL PLAN DE DESARROLLO BOGOTA HUMANA 2012-2016:  MODERNIZACIÓN E INFRAESTRUCTURA DE SALUD</t>
  </si>
  <si>
    <t>meta01</t>
  </si>
  <si>
    <t xml:space="preserve">Porcentaje de actualización del plan maestro de equipamientos en salud </t>
  </si>
  <si>
    <t>Cartografia:                                                                                                                                                                                                                                                                  
-ubicación geográfica Hospital de Kennedy III nivel 
-ubicación geográfica Hospital El Tintal
-Equipamiento en salud cercano al Hospital de Kennedy III nivel
-Equipamiento en salud cercano al Hospital El Tintal
-Se realizó visita de campo al predio ubicado en la Calle 31 13 76 
-Se solicitó nuevamente al Hospital de Bosa II Nivel y Hospital del Sur realizar las correcciones al informe de seguimiento administrativo  en bienes de uso público.
-Se dió respuesta a la solicitud realizada por el DADEP en cuanto a las observaciones requeridas el radicado No. 2015EE1876 del 19/02/2015.
-Se realizó informe de los valores de referencia que Catastro Distrital determina para el valor del suelo en la ciudad de Bogotá.
-Se realizó informe predial del inmueble denominado UPA Antonio Nariño
-Se realizó el documento de estudios previos  para elaborar contrato interadministrativo a suscribirse entre la SDS y la UAECD.
Se continúa prestando apoyo y coordinando las acciones necesarias para el desarrollo de los procesos de Adquisición de bienes inmuebles, entre los cuales se viene desarrollando y coordinando el proceso de compra de los predios de Tunjuelito para lo cual se han elaborado y ajustado cuantas veces ha sido necesario, los estudios previos, se elaboró el acto administrativo de justificación del proceso,  se emitió informe para la elaboración de los estudios de sector.  Se realizó el proyecto de modificación del Decreto 246 por el cual  se declara  la existencia  de condiciones de urgencia por razones de utilidad pública e interés social y se concede competencia  para expropiar un bien inmueble por vía administrativa. El motivo de la modificación fue para encargar al Hospital Tunjuelito del trámite de adquisición y compra de los predios, ya que el convenio suscrito con la ERU se encuentra en liquidación. Igualmente se elaboró el documento de   exposición de motivos de la modificación del Decreto. Se continúa realizando las acciones necesarias para la búsqueda de documentos soportes de construcciones y mejoras realizadas en bienes de uso público, para el proceso de saneamiento contable para lo cual se continua con el proceso de saneamiento de las construcciones levantadas en el predio denominado Upa Porvenir del Hospital Pablo VI Bosa. Se continúa realizando las acciones necesarias para dar respuesta oportuna a las solicitudes o peticiones de los entes de control u otros actores. Se dio respuesta a las observaciones hechas por la contraloría. Igualmente se respondió derecho de petición a líder de la comunidad. Se dio respuesta a requerimiento del Juzgado diecisiete (17) Civil Municipal de Bogotá D.C, relacionado con un proceso de Acción de Pertenencia de un inmueble.  También se dio respuesta a requerimiento de la contraloría de las obras inconclusas de Upa Libertadores, Antonio Nariño y el Tintal.  También se dio respuesta a los Hospitales de Kennedy y Rafael Uribe y san Cristóbal, frente al tema del pago de los servicios públicos de las obras inconclusas.  Se ajustaron nuevamente los estudios previos para la compra de los predios para el nuevo H. Tunjuelito por directrices de la Dirección y se remitieron a la Dirección de contratación para revisión.
Se continúa brindando asesoría y apoyo a los Hospitales en materia de adquisición de bienes inmuebles. Se brinda apoyo al Hospital Vista Hermosa para la reubicación de la Upa San Francisco. Se asistió a la audiencia programada con el señor personero en donde se viene tratando el tema de la reubicación de la Upa como de la manzana afectada por el riesgo de inundación, Se apoya a la Dirección en la elaboración de las Actas de Liquidación de los convenios interadministrativos de los CDSH, al igual que la elaboración de las respectivas certificaciones de cumplimiento de la ejecución de los mismos. Remitiendo las actas y las   certificaciones a la Dirección de Contratación.</t>
  </si>
  <si>
    <t>Se han generaron cincuenta y un planos (51) planos., se georreferenciaron 25 puntos (proyectos para ejecutar vigencia 2015) y se generó una cobertura geografica (shapefile).
Se inicia el proceso de adquisición y compra de 25 predios para la construcción del Hospital de Tunjuelito II Nivel. 
Se continua apoyando el cumplimiento de las obligaciones establecidas en los Convenios de normalización de la tenencia, suscritos con el DADEP.</t>
  </si>
  <si>
    <t>La informacion del SIG se continua consolidando y actualizando con la información tomada en el SINUPOT, Google maps e información contenida en las carpetas de los predios, asi como la generación cartográfica y georreferenciación de predios para la elaboración de nuevas coberturas geográficas.
Cumplimiento con las obligaciones establecidas en los Convenios de normalización de la tenencia, suscritos con el Departamento Administrativo de  la Defensoría del Espacio Público y las E.S.E. Se continúa realizando las acciones necesarias para el saneamiento y legalización de los bienes inmuebles de las ESE, SDS y/o FFDS, como también el saneamiento contable de las mejoras realizadas en los bienes de uso público. Se ha dado respuesta oportuna a la contraloría frente a las observaciones  de los informes de auditoría.</t>
  </si>
  <si>
    <t>La Secretaria de Planeación Distrital no ha dado lineamientos para la actualización del Plan Maestro de Equipamientos en Salud. En caso que la SDP no determine nuevos lineamientos normativos en lo que resta de la administración es pertinente iniciar los análisis respectivos de la oferta de servicios de salud para la actualización del PMES, estas acciones deberan ser realizadas por la Dirección de Análisis de Entidades Públicas del Sector Salud, quienes actualmente se encuentran definiendo los planes de saneamiento Fiscal  y financiero de los Hospitales.</t>
  </si>
  <si>
    <t>meta02</t>
  </si>
  <si>
    <t>Plan  Marc o</t>
  </si>
  <si>
    <t>09</t>
  </si>
  <si>
    <t>Una unidad de atención drogodependiente o de desintoxicación creada para las niñas, niños, las y los adolescentes consumidores de SPA en los diferentes grados de adicción  (porcentaje de avance)</t>
  </si>
  <si>
    <t>El Hospital Usme presenta actualización del proyecto de inversión "Construcción y Dotación Ciudadela Salud Mental para Atención a Niños. Niñas y Adolescentes   con consumo de sustancias psicoactivas" con radicado 2015ER7229 del 30-01-2015, cuenta con concepto favorable en los componentes metodológico, de oferta y demanda, se emite concepto favorable desde el componente de infraestructura, se proyecta oficio de remisión para Planeación Sectorial, el 02-06-2015 se remite proyecto a Planeación Sectorial mediante radicado 2015IE15523. Teniendo en cuenta lo anterior se entrega el proyecto para registro en el Banco de Programas y Proyectos de la Secretaria  Distrital de Salud- Dirección de Planeación Sectorial</t>
  </si>
  <si>
    <t>Proyecto de inversión formulado por la ESE para su actualización.</t>
  </si>
  <si>
    <t>Concepto de viabilidad desde el componente metodologico.</t>
  </si>
  <si>
    <t>No se presentan dificultades en el peridodo</t>
  </si>
  <si>
    <t>meta03</t>
  </si>
  <si>
    <t>Diseño e implementación de la Red Distrital para la atención de personas con enfermedades crónicas (énfasis en diabetes, nefrología, hipertensión y degenerativas). que incluye la conformación del Instituto de Enfermedades Crónicas.</t>
  </si>
  <si>
    <t xml:space="preserve">Porcentaje de avance en el diseño e implementación de la Red Distrital para la atención de personas con enfermedades crónicas.      </t>
  </si>
  <si>
    <t>El Hospital Fontibón radico el 22-01-2015 proyecto de inversión "Ampliación, Reordenamiento, Acciones de Mitigación  al Impacto  y Dotación del CAMI II de Fontibón", se encuentra en evaluación por parte de la Secretaria Distrital de Salud, cuenta con concepto favorable emitido por la Dirección de Planeación Sectorial, oferta y demanda e infraestructura, el cual se remite a la Dirección de Planeación Sectorial el 16-03-2015 mediante radicado 2015ER7537.
El 30-03-2015 con radicado 2015ER25267 el Hospital Fontibón envia solicitud para elaboración de convenio para la ejecución del proyecto "Ampliación, Reordenamiento, Acciones de Mitigación  al Impacto  y Dotación del CAMI II de Fontibón".
En el plan de adquisiciones por la meta "Ejecutar el 100% del Plan Maestro de Equipamientos en Salud, aprobado y programado para su ejecución en el período de gobierno 2012-2016", se asignaron $862.782.147 para suscribir convenio para Aunar esfuerzos para desarrollar y ejecutar las acciones necesarias para el Reordenamiento, Ampliación  Y Acciones De Mitigación Al Impacto Del CAMI II De Fontibón.</t>
  </si>
  <si>
    <t xml:space="preserve">
En vista del valor que representa la ejecucion del proyecto "Reordenamiento, ampliación, ampliación y acciones de Mitigación al Impacto del CAMI II de Fontibón" y por no tener diseños adelantados y el aval del Ministerio de Salud y la Protección Social, se hara la contratacion de la ejecucion de la obra con licitacion publica por parte de la Secretaria Distrital de Salud una vez se cuente con concepto de viabilidad de Minsalud.</t>
  </si>
  <si>
    <t xml:space="preserve">El Ministerio de Salud y la Protección Social con radicado 201323100992381 del 08-08-2013 emitio concepto técnico a la propuesta de ajuste a la red prestadora de servicios de salud de Bogotá D.C.en el que concluye que no se aprueban nuevas infraestructuras y servicios como el nuevo  Instituto de Enfermedades Crónicas, por tal motivo la Alcaldía Mayor da el lineamiento de articular las obras nuevas de institutos en infraestructuras existentes; el instituto Distrital de  Enfermedades Crónicas se artículo con el proyecto de  reordenamiento del CAMI II del Hospital Fontibón, para que en este se presenten servicios de atención a enfermedades crónicas.. </t>
  </si>
  <si>
    <t>meta04</t>
  </si>
  <si>
    <t xml:space="preserve">Porcentaje de avance en el diseño e implementación de la Red Distrital de Salud Mental.  </t>
  </si>
  <si>
    <t>meta05</t>
  </si>
  <si>
    <t xml:space="preserve">Porcentaje de avance en el Diseño e implementación de la Red Distrital de Atención Integral a Personas con Discapacidad </t>
  </si>
  <si>
    <t>Se realiza la revisión del presupuesto para la adecuación tecnica de las redes de la Clíinica Fray Bartolomé y la adecuación del segundo y tercer piso del área de salud mental de adultos de la Clínica Fray. De acuerdo a las observaciones realizadas, se cita a comité técnico el día 30 de junio de 2015 en la SDS, donde se socializan por parte de la SDS las observaciones realizadas a los presupuestos, se firma acta con compromisos por las partes y la ESE se compromete a entregar los presupuestos definitivos para el día 14 de julio de 2015.
El 29-05-2015 mediante radicado 2015IE15273 se recibe proyecto de inversion "Dotacion de la unidad de salud mental en la clinica de medicina fisica y rehabilitacion Fray bartolome de las casas" con concepto favorable emitido por la Dirección de Análisis de Entidad Públicas de la Secretaria Distrital de Salud, se encuentra en evaluación del componente de dotación por parte de la Dirección de Infraestructura y Tecnología, se emite concepto favorable y se remite a la Dirección de Planeación Sectorial mediante radicado 2015IE16148 del 09-06-2015. 
La subdirección de contratación remite la devolución del proyecto de acta de liquidación con observaciones, la Dirección de Infraestructura y Tecnología solicita se revise el proyecto de liquidación por parte de la ESE, ya que los valores no coinciden con lo consolidado por parte de la SDS y solicita la remisión de un certificado emitido por la entidad bancaria que soporte los intereses generados por la cuenta bancaria.</t>
  </si>
  <si>
    <t>Revisiòn del componente de obra y dotaciòn para la liquidaciòn del convenio 907 de 2006, el hospital mediante radicado HSB N° 01115 del 26/03/2015 remite la respuesta a la solicitud realizada por la Dirección de Infraestructura y Tecnología en el sentido de hacer entrega de los planos record y/ manuales de mantenimiento de las obras contratadas en el marco de los convenio 907 de 2006 y 1099 de 2009.
Radicación de los proyectos de inversión ante Ministerio de Salud. Ampliación del plazo contractual para el convenio 1870 de 2012.</t>
  </si>
  <si>
    <t>Proyecto de liquidaciòn al convenio 907-2006 en un avance del 90%.
Proyectos de Inversión "Adecuación de las Redes Técnicas para la Clínica de Medicina Física y Rehabilitación  Fray Bartolomé de las Casas" y "Ampliación, Adecuación y Dotación para la Unidad de Salud Mental de la Clínica de Medicina Física y Rehabilitación Fray Bartolomé de las Casas" se entregan en el Ministerio de Salud con radicados 201542300782622 y 201542300782502 para concepto técnico de viabilidad.</t>
  </si>
  <si>
    <t>Se está a la espera del resultado de los ajuste 2 al PBIS 2014-2015 para poder iniciar el proceso de adición al convenio 1870-2012 para la ejecución de redes técnicas y adecuaciones de la Clinica Fray Bartolome de las Casas.</t>
  </si>
  <si>
    <t>meta06</t>
  </si>
  <si>
    <t>Formalización y legalización del instituto Distrital de Oncología (porcentaje de avance)</t>
  </si>
  <si>
    <t>El Hospital Kennedy presenta proyecto de inversión "Estudios y diseños para la delimitacion del proyecto de Construcción y Dotación de la unidad Especializada Oncológica" con radicado 2015ER13076 del 18-02-2015. La Dirección de Provisión de Servicios de Salud envía el concepto favorable. Se evalua proyecto desde el componente de infraestructura emitiendose concepto favorable, el cual es remitido a la Dirección de Planeación Sectorial con radicado 2015IE14563 del 21-05-2015. Se elabora estudios previos y estudios de sector por parte de la Dirección de Infraestructura y Tecnología para elaboración de convenio, sin embargo no se reciben instrucciones para dicha elaboración. 
El 03-06-2015 se recibe en la Dirección de Infraestructura y Tecnología oficio con radicado 2015ER42943 en el que el Hospital Occidente de Kennedy informa sobre los recursos que aportara el hospital para los estudios y diseños para el desarrollo del proyecto de la Unidad Especializada Oncologica.</t>
  </si>
  <si>
    <t xml:space="preserve">Se elabora estudios previos y estudios de sector para Convenio con la ESE Hospital Occidente de Kennedy por parte de la Dirección de Infraestructura y Tecnología, sin embargo no se reciben instrucciones para elaborar convenio. </t>
  </si>
  <si>
    <t>El Ministerio de Salud y la Protección Social con radicado 201323100992381 del 08-08-2013 emitio concepto técnico a la propuesta de ajuste a la red prestadora de servicios de salud de Bogotá D.C.en el que concluye que no se aprueban nuevas infraestructuras y servicios como el nuevo Instituto oncológico, por tal motivo la Alcaldía Mayor da el lineamiento de articular las obras nuevas de institutos en infraestructuras existentes, el instituto Distrital de Oncología se artículo con la unidad especializada Oncologica del Hospital Occidente de Kennedy</t>
  </si>
  <si>
    <t>meta07</t>
  </si>
  <si>
    <t>Desarrollo de la primera fase de creación del instituto Distrital de Neurociencias(porcentaje de avance)</t>
  </si>
  <si>
    <t>El Hospital Occidente de Kennedy inscribio en el Plan bienal de Inversiones en Salud 2014-2015 el proyecto "Adecuaciones centro de excelencia especializados en epilepsia y reumatología Hospital Occidente De Kennedy" en el mes de febrero de 2015 el Hospital manifiesta que en el año 2014 culminaron la adecuación del área especializada en Epilepsia, y que esperan realizar las adecuaciones correspondientes al área de Reumatología en el año 2015.
Se ha recordado al Hospital Occidente de Kennedy presentar un informe detallado de las obras correspondientes a la adecuación del centro especializado en Epilepsia y Reumatología; el Hospital manifiesta que responderan a la solicitud realizada.</t>
  </si>
  <si>
    <t xml:space="preserve">Se le recuerda a la ESE Hospital Occidente de Kennedy mediante correo electrónico y verbalmente presentar  informe  de las obras correspondientes a la adecuación del centro especializado en Epilepsia y Reumatología, con el fin de registrar el estado del proyecto en los formatos administrados. La ESE manifiesta que responderán a la solicitud realizada. </t>
  </si>
  <si>
    <t>El Ministerio de Salud y la Protección Social con radicado 201323100992381 del 08-08-2013 emitio concepto técnico a la propuesta de ajuste a la red prestadora de servicios de salud de Bogotá D.C.en el que concluye que no se aprueban nuevas infraestructuras y servicios, por tal motivo la Alcaldía Mayor da el lineamiento de articular las obras nuevas de institutos en infraestructuras existentes; el instituto Distrital de Neurociencias se artículo con el proyecto "Centro de Excelencia en Neurociencias del Hospital Kennedy, para la I Fase se contemplan "Adecuaciones centro de excelencia especializados en epilepsia y reumatología Hospital Occidente De Kennedy"
No se han asignado recursos para esta meta, el proyecto que esta ejecutando el Hospital Occidente de Kennedy se ha financiado con recursos propios de esa entidad. Se debera tomar decisión por parte de la alta gerencia acerca de las acciones tendientes al cumplimiento de esta meta.</t>
  </si>
  <si>
    <t>meta08</t>
  </si>
  <si>
    <t>Formalización y legalización del instituto Distrital de Tórax y Corazón (porcentaje de avance)</t>
  </si>
  <si>
    <t>El 03-06-2015 mediante radicado 2015IE15820 se remite a la Dirección de Planeación Sectorial el concepto favorable del componente de infraestructura del proyecto de inversión "Reforzamiento estructural, reordenamiento físico funcional, ampliación y plan de contingencia del Hospital Santa Clara".
El 05-06-2015 con radicado 2015IE15983 se solicito a la Subdirección de Contratación, la elaboración de la prórroga No.5 del convenio 1064-2008 argumentando que se hace necesario prorrogar el presente convenio de cooperación para consolidar la gestión administrativa de los proyectos de infraestructura y dotación del Hospital Santa Clara E.S.E. III nivel III nivel de atención y que en cumplimiento del objeto convencional la E.S.E. no se han completado  todos los actos necesarios para la gestión ante el Instituto Distrital de Patrimonio Y Cultura, ministerio de salud y curadurías para las licencias permisos y vistos buenos para la intervención de las obras en los edificios del hospital,  acorde con los lineamientos técnicos y jurídicos definidos por la Secretaria Distrital de salud para la gestión y formulación del proyecto cuyo objeto es  el desarrollo de las acciones necesarias para el mejoramiento de la planta física y dotación del hospital la  quedando renovación de equipos y bienes muebles, a fin de garantizar los compromisos adquiridos por la E.S.E. para lo cual se requiere de mayor tiempo contemplado en dieciocho meses (18) mesescontados a partir del 22-06-2015 .</t>
  </si>
  <si>
    <t>Se evalua actualización de proyecto de inversión en todos los componentes y se emiten conceptos favorables.</t>
  </si>
  <si>
    <t>No se ha obtenido respuesta por parte de la Curaduria al trámite de subdivision de lote Malaria, este tramite lo esta adelantando directamente el Ministerio de Salud y la Protección Social, una vez el Ministerio notifique los avances se esta reportando. Informalmente del Ministerio han informado que entregaran la totalidad del lote siempre y cuando se entregue a cambio un lote de menor extensión para el Fondo Nacional de Estupefacientes.
A finales del marzo el Instituto Distrital de Patrimonio Cultural (IDPC) notifico al Hospital Santa Clara que el proceso de intervención de reforzamiento estructural de los edificios patrimoniales requiere nuevos ajustes y nuevos estudios para su aprobación; por los procesos precontractuales y disponibilidad presupuestal para la contratación de estos estudios el Hospital requiere más tiempo para cumplir los nuevos requisitos, por tanto el IDPC toma la decisión de archivar el proceso y recomienda a la ESE radicar una nueva solicitud con los estudios ajustados a sus condiciones.</t>
  </si>
  <si>
    <t>El Ministerio de Salud y la Protección Social con radicado 201323100992381 del 08-08-2013 emitio concepto técnico a la propuesta de ajuste a la red prestadora de servicios de salud de Bogotá D.C.en el que concluye que no se aprueban nuevas infraestructuras y servicios, por tal motivo la Alcaldía Mayor da el lineamiento de articular las obras nuevas de institutos en infraestructuras existentes; el instituto Distrital de Tórax y Corazón se artículo con el proyecto "Reforzamiento estructural,  Reordenamiento Físico Funcional, Ampliación  Hospital Santa Clara  ESE" a través del cual se contempla poder prestar servicios especializados de Tórax y Corazón en la ampliación y reordenamiento del Hospital.
En caso de no obtener viabilidad por parte del IDPC a las intervenciones de los edificios patrimoniales, se estudia la posibilidad de realizar nuevas estructuras en los lotes contiguos al Hospital Santa Clara que estan en proceso de negociación.</t>
  </si>
  <si>
    <t>meta09</t>
  </si>
  <si>
    <t xml:space="preserve">Porcentaje de avance en la implementación del Plan Maestro de Equipamientos en salud para el periodo de gobierno 2012-2016
</t>
  </si>
  <si>
    <r>
      <rPr>
        <b/>
        <sz val="9"/>
        <color indexed="8"/>
        <rFont val="Calibri"/>
        <family val="2"/>
      </rPr>
      <t>Adecuación y remodelación de infraestructuras pertenecientes a los puntos de atención de la red adscrita a la Secretaría Distrital de Salud de Bogotá D.C.   [Obras en proceso]</t>
    </r>
    <r>
      <rPr>
        <sz val="9"/>
        <color indexed="8"/>
        <rFont val="Calibri"/>
        <family val="2"/>
      </rPr>
      <t xml:space="preserve">
Adecuación del área de urgencias del Hospital Bosa II nivel E.S.E.
El hospital Bosa presenta actualización del proyecto de inversión "Adecuación del Área de Urgencias del Hospital Bosa II Nivel ESE" con radicado 2015 ER 4164 del 20-01-2015, cuenta con concepto favorable por parte de la Dirección de Planeación sectorial y la Dirección de Provisión de Servicios. El 11-05-2015 mediante radicado 2015IE13423 la Dirección de Infraestructura y Tecnología remite proyecto y conceptos favorables a la Dirección de Planeación Sectorial para inscripción en el Banco de Programas y Proyectos de la Secretaria Distrital de Salud.Se  deberá tener en cuenta las observaciones en cuanto a ajuste de los estudios y diseños, cantidades presupuesto y especificaciones técnicas entre otras, al momento de realizar el proceso de contratación.
Se elabora estudios previos y estudios de sector por parte de la Dirección de Infraestructura y Tecnología para elaborar el convenio, sin embargo no se reciben instrucciones  finales para dicha elaboración.</t>
    </r>
  </si>
  <si>
    <t>Aprobación  de la actualización del Proyecto de Inversión 2015, por parte de las Direcciones de Planeación Sectorial, Provisión de Servicios y Dirección de Infraestructura y Tecnología.</t>
  </si>
  <si>
    <t>Inscripción del proyecto de inversión en el Banco de Programas y Proyectos de la Secretaria Distrital de Salud a partir de mayo de 2015.</t>
  </si>
  <si>
    <t>No se presentan dificultades en el periodo.</t>
  </si>
  <si>
    <t>Construcción del sistema de alarmas, detección, control y extinción de incendios, Hospital El Tunal III Nivel de Atencion ESE
El 22-06-2015 mediante radicado 2015IE17596 se remite a la Dirección de Planeación Sectorial el concepto favorable en el componente de infraestructura del proyecto de inversión "Construcción del sistema de alarma, detección, control y extinción de incendios Hospital El Tunal III Nivel de Atención ESE"
En el mes de mayo se procedió a la realización y proyección del convenio interadministrativo entre la SDS y el Hospital El Tunal III Nivel de atención, para Aunar esfuerzos para desarrollar y ejecutar las acciones necesarias para el Mejoramiento de la infraestructura física del Hospital Tunal - Red contra incendio.
Se solicitó al Hospital el Tunal en cabeza de la Doctora Maria Elena Restrepo a través de acta de reunión del 01 de julio de 2015, la entrega de los insumos, como: Planos actualizados. Presupuesto consolidado con sus respectivos APU´S (análisis de precios unitarios) y especificaciones técnicas a fin de iniciar el proceso.</t>
  </si>
  <si>
    <t>Avanzar en la construcción del Sistema de red contra incendios del Hospital El Tunal. 
Actualización a vigencia 2015 del proyecto de inversión  "Construcción del sistema de alarma, detección, control y extinción de incendios Hospital El Tunal III Nivel de Atención ESE" cuenta con viabilidad por parte de la Secretaria Distrital de Salud y se pasa para inscripción en el Banco de Programas y Proyecto de la entidad.</t>
  </si>
  <si>
    <t>Se construyo la primera fase de la red contra incendios del Hospital El Tunal que incluye el anillo perimetral</t>
  </si>
  <si>
    <t>El 04-05-2015 mediante radicado 2015IE12651 se remite a la Subdirección de Contratación la solicitud de elaboración del convenio para ejecutar la construcción de las fases II y III del sistema de alarma, detección, control y extinción de incendios para el Hospital El Tunal III Nivel de Atención ESE, por valor de $1.500.000.000. El 22-05-2015 con radicado 2015IE14611 se remite a la subdirección de contratación el alcance a la solicitud de elaboración de convenio; el tramite no se pudo llevar a cabo y se determino por parte de la SDS Direccion de Infraestructura y Tecnologia realizar desde la direccion los estudios previos para el proceso licitatorio el cual se estima sea adjudicado en el mes de octubre de 2015 .</t>
  </si>
  <si>
    <t>Reordenamiento, ampliación, acciones de mitigación al impacto y dotación de la sede calle 80 del Hospital de Engativa
Proyecto de inversión "Reordenamiento, Ampliación, Acciones De Mitigación Al Impacto Y Dotación de la Sede Calle 80 Del Hospital De Engativa" se devuelve al Hospital Engativa el día 05 de junio de 2015.</t>
  </si>
  <si>
    <t>Proyecto de inversión devuelto al Hospital Engativa el día 05 de junio de 2015.</t>
  </si>
  <si>
    <t>El proyecto aún no tiene conceptos favorables debido a que ha requerido varios ajustes por parte del Hospital en los diferentes componentes.</t>
  </si>
  <si>
    <t>Adecuación y dotación del servicio de urgencias en el hospital La Victoria ESE III Nivel
El 18-03-2015 el Hospital La Victoria entrega proyecto de inversión "Adecuación y Dotación Servicio de Urgencias Hospital La Victoria ESE III Nivel "con radicado 2015ER22316, el 28-05-2015 se evalúa desde el componente financiero, se emite concepto técnico y una vez la ESE adicione los recursos a su presupuesto deberá solicitar la viabilidad financiera para poder ejecutarlo.
Se programan reuniones entre el Hospital La Victoria y la Secretaria Distrital de Salud para el mes de julio de 2015, para revisar el proyecto e identificar las adecuaciones a realizar en el servicio de urgencias.</t>
  </si>
  <si>
    <t>Se requiere de ajustes al proyecto de inversión por parte del Hospital La Victoria.</t>
  </si>
  <si>
    <t>Reposición de la infraestructura del hospital Meissen (asistencial y administrativa) y dotación de la nueva infraestructura
El 27-05-2015 con radicado 2015ER41058 se recibe actualización del proyecto "Reposición de la infraestructura del Hospital Meissen (Asistencial y administrativa) y dotación de la Nueva Infraestructura", se encuentra en evaluación por parte de la Dirección de Planeación Sectorial. Se emite concepto favorable al proyecto de inversión desde el componente metodológico, pasa a revisión del componente de oferta y demanda en la Dirección de análisis de Entidades públicas.
Se cuenta con planos en medio magnético, copia de la licencia de construcción vigente hasta el 2016 como documentos soporte para el proceso de contratación que adelantará la Secretaria Distrital de Salud para la terminación del Hospital Meissen.</t>
  </si>
  <si>
    <t>No se cuenta con el equipo humano especializado para la valoración de las obras faltantes para la terminación del Hospital Meissen, como solución por parte de la Dirección de Infraestructura se está buscando el acompañamiento de la Sociedad Colombiana de Ingenieros o de la Universidad Nacional de Colombia. Se estima que para mediados de agosto ya se haya suscrito contrato con esa entidad.</t>
  </si>
  <si>
    <t>Adecuación del servicio de urgencias - hospital San Blas II Nivel ESE
El Hospital San Blas presenta nuevamente proyecto de inversión "Adecuación Servicio de Urgencias Hospital San Blas II Nivel ESE" con los ajustes y aclaraciones requeridas por la Dirección de Provisión de Servicios, se encuentra en revisión por parte de la Dirección de Análisis de Entidades Públicas.</t>
  </si>
  <si>
    <t>Tiempos de revisión del proyecto de inversión al interior de la entidad y demora por parte del Hospital en la entrega de los ajustes solicitados por la Secretaria Distrital de Salud en lo diferentes componentes. Se notifico al Hospital y se comprometiron a entregar los ajustes requeridos en el mes de Julio de 2015.</t>
  </si>
  <si>
    <t>Reordenamiento, compra y reposición del equipo biomédico del hospital de suba II nivel
El Hospital Suba entrega proyecto de inversión "Reordenamiento Compra y Reposición del Equipo Biomédico del Hospital de Suba II Nivel" con radicado 2015ER25362 del 30-03-2015, Se consolida concepto técnico metodológico Preliminar favorable. Se emite concepto favorable en el componente de dotación, se remite a la Dirección de Planeación Sectorial el 29-05-2015 con radicado 2015IE15304, para consolidación de conceptos y posterior envió al Ministerio de Salud. Se envia proyecto al Ministerio con radicado 201542301087442 swl 25-06-2015.
Este proyecto en la vigencia 2015 se ejecutara desde el componente dotación, el componente de infraestructura se programara para la vigencia 2016 con la contratación del Plan de Regularización y Manejo del Hospital Suba, una vez se cuente con la viabilidad del proyecto de inversión por parte del Ministerio de Salud.</t>
  </si>
  <si>
    <t>Para la ejecución del proyecto de inversión  "Reordenamiento Compra y Reposición del Equipo Biomédico del Hospital de Suba II Nivel" se requiere la viabilidad del proyecto de inversión en los dos componentes (Infraestructura y dotación de Control especial). Se elabora concepto integral desde la Dirección de Planeación Sectorial y se radica proyecto de inversión en el Ministerio de Salud el 25-06-2015 con radicado 201542301087442.</t>
  </si>
  <si>
    <t>11% año 2011</t>
  </si>
  <si>
    <t xml:space="preserve">Construcción del sistema de alarma, detección y extinción de incendios de las sedes del hospital Tunjuelito II nivel ESE
El 19-06-2015 mediante radicado 2015IE17426 se remite a la Dirección de Planeación Sectorial el concepto favorable en el componente de infraestructura del proyecto de inversión "Construcción de un sistemas de Alarma, Detección y Extinción de Incendios de las Sedes del Hospital Tunjuelito II Nivel ESE",  y se solicita a la ESE la complementación de información técnica con el fin de proceder a la preparación de los estudios previos  para la contratación de las obras propuestas. </t>
  </si>
  <si>
    <t>Proyecto de inversión "Construcción de un sistemas de Alarma, Detección y Extinción de Incendios de las Sedes del Hospital Tunjuelito II Nivel ESE" cuenta con conceptos favorable en todos los componentes, se pasa para registro en el Banco de Programas y Proyectos de la Secretaria Distrital de Salud a partir del 23-06-2015.</t>
  </si>
  <si>
    <t>Tiempos de evaluación del proyecto de inversión al interior de la entidad.</t>
  </si>
  <si>
    <t>Adecuación de la unidad de cuidados neonatales en la Unidad Materno Infantil El Carmen - Hospital Tunjuelito
El Hospital Tunjuelito presenta proyecto de inversión "Adecuación  de la Unidad de Cuidados Neonatales en la Unidad Materno Infantil el Carmen - Hospital Tunjuelito" con radicado2015 ER  16127 del  27-02-2015, cuenta con concepto favorable en los componentes metodológico, de oferta y demanda, el 21-05-2015 mediante radicado 2015IE14562 se devuelve proyecto de inversión para los fines pertinentes, a la Dirección de Planeación Sectorial, teniendo en cuenta que el proyecto se encuentra en ejecución de obra.
Avance en la ejecución de obras de reordenamiento y ampliación de servicio de pediatría: 98%.
El 23 de junio de 2015 se realiza visita de verificación del avance de las obras.</t>
  </si>
  <si>
    <t>Las obras de adecuaciónde la Unidad de Cuidados Neonatales de la Unidad Materno Infantil el Carmen avanzan en un 98%, las obras finalizaran en el mes de Julio de 2015.</t>
  </si>
  <si>
    <t>El Hospital Tunjuelito adquirió dotación para la Unidad de Cuidados Neonatales financiada con recursos del Fondo de Desarrollo Local de Tunjuelito.</t>
  </si>
  <si>
    <t>Ajuste  en obra de requerimientos normativos.</t>
  </si>
  <si>
    <t>Adecuación y dotación de la central de mezclas de medicamentos del Hospital El Tunal para la red del Sur (Componente Infraestructura)
El 22-06-2015 con radicado 2015IE17644 se remite a la Dirección de Planeación Sectorial el concepto favorable en los componentes de infraestructura y dotación del proyecto de inversión "adecuación y dotación de la central de mezclas de medicamentos del Hospital El Tunal para la red del Sur"
Se realizan estudios previos para suscribir convenio y se remiten a la Subdirección de Contratación el 19-06-2015 mediante radicado 2015IE17521 y alcance del 24-06-2015 con radicado 2015IE18206, el 24-06-2015 se suscribe el convenio 1286-2015 entre el FFDS-SDS y el Hospital El Tunal, cuyo objeto es: "Aunar esfuerzos para desarrollar y ejecutar las acciones necesarias para la adecuación y dotación de la central de mezclas de medicamentos del Hospital El Tunal para la red del Sur"
El hospital tiene pendiente la entrega de los documentos para la legalización del convenio</t>
  </si>
  <si>
    <t>Suscripción del convenio 1286-2015 del 24-06-2015 para la Adquisición de Dotación Hospitalaria para la adecuación y dotación de la central de mezclas de medicamentos del Hospital El Tunal para la red del Sur, con aporte del Fondo Financiero Distrital de Salud  para infraestructura de $341.318.273.</t>
  </si>
  <si>
    <t>Convenio 1286-2015 con plazo de ejecución de 6 meses para la adecuación y dotación de la central de mezclas de medicamentos del Hospital El Tunal para la red del Sur</t>
  </si>
  <si>
    <t>No se presentan dificultades</t>
  </si>
  <si>
    <t>Adecuación y dotación del sistema de suministro de agua y planta de energía para garantizar las condiciones de habilitación de la UPA San Juan
El 18-06-2015 con radicado 2015IE17336 se remitió a la Subdirección de Contratación la documentación soporte para la suscripción de convenio cuyo objeto es "Aunar esfuerzos para desarrollar y ejecutar las acciones necesarias para la adecuación y dotación del sistema de suministro de agua y planta de energía para garantizar las condiciones de habilitación de la UPA San Juan" el 24-06-2015 se suscribe convenio 1284-2015 entre el Fondo Financiero Distrital de Salud y el Hospital Nazareth.
El 22-06-2015 mediante radicado 2015IE17600 se remite a la Dirección de Planeación Sectorial el concepto favorable desde el componente de infraestructura del proyecto de inversión "Adecuación del sistema de suministro de agua y planta de energía para garantizar las condiciones de habilitación de la UPA San Juan"</t>
  </si>
  <si>
    <t>Suscripción del convenio 1284-2015 del 24-06-2015 para la adecuación y dotación del sistema de suministro de agua y planta de energía para garantizar las condiciones de habilitación de la UPA San Juan del Hospital de Nazareth, con aporte del Fondo Financiero Distrital de Salud de $503.587.692</t>
  </si>
  <si>
    <t>Convenio 1284-2015 con plazo de ejecución de 6 meses para realizar la adecuación y dotación del sistema de suministro de agua y planta de energía para garantizar las condiciones de habilitación de la UPA San Juan del Hospital de Nazareth.</t>
  </si>
  <si>
    <t>Adecuación del sistema de suministro de agua y del sistema de emergencia de energía eléctrica para garantizar las condiciones de habilitación del CAMI Nazareth
El 18-06-2015 con radicado 2015IE17335 se remitió a la Subdirección de Contratación la documentación soporte para la suscripción de convenio cuyo objeto es "Aunar esfuerzos para desarrollar y ejecutar las acciones necesarias para la adecuación del sistema de suministro de agua y del sistema de emergencia de energía eléctrica para garantizar las condiciones de habilitación del CAMI Nazareth." el 24-06-2015 se suscribe convenio 1285-2015 entre el Fondo Financiero Distrital de Salud y el Hospital Nazareth.
El 22-06-2015 mediante radicado 2015IE17602 se remite a la Dirección de Planeación Sectorial el concepto favorable desde el componente de infraestructura del proyecto de inversión "Adecuación del sistema de suministro de agua y planta de energía para garantizar las condiciones de habilitación CAMI Nazareth"</t>
  </si>
  <si>
    <t>Suscripción del convenio 1285-2015 del 24-06-2015 para la adecuación y dotación del sistema de suministro de agua y planta de energía para garantizar las condiciones de habilitación CAMI Nazareth, , con aporte del Fondo Financiero Distrital de Salud de $466.451.704</t>
  </si>
  <si>
    <t>Convenio 1285-2015 con plazo de ejecución de 6 meses para realizar la adecuación y dotación del sistema de suministro de agua y planta de energía para garantizar las condiciones de habilitación del CAMI Nazareth.</t>
  </si>
  <si>
    <r>
      <rPr>
        <b/>
        <sz val="9"/>
        <color indexed="8"/>
        <rFont val="Calibri"/>
        <family val="2"/>
      </rPr>
      <t>Adecuación y remodelación   de infraestructuras pertenecientes a los puntos de atención de la red adscrita a la Secretaría Distrital de Salud de Bogotá D.C.   [Obras culminadas]</t>
    </r>
    <r>
      <rPr>
        <sz val="9"/>
        <color indexed="8"/>
        <rFont val="Calibri"/>
        <family val="2"/>
      </rPr>
      <t xml:space="preserve">
Fortalecimiento de la oferta de servicios de salud para la atención materno perinatal en el Instituto Materno Infantil (IMI)
El Hospital La Victoria entrega actualización del proyecto de inversión "Fortalecimiento de la oferta de Servicios de salud, para la atención materna perinatal en el instituto materno infantil Bogotá" con radicado 2015 ER 22321 del 18-03-2015, continua en evaluación por parte de la Secretaria Distrital de Salud. El 30-06-2015 se recibe en la Dirección de Infraestructura y Tecnología el proyecto de inversión para evaluación del proyecto en el componente de infraestructura.
El 19 de junio de 2015 se realizó ajustes al proyecto de inversión en el Aplicativo del Plan Bienal de Inversiones en Salud, actualizando los valores a invertir en infraestructura de acuerdo a las necesidades actuales, dicha modificación requiere aprobación por parte del Ministerio de Salud, para lo cual desde la Secretaria Distrital de Salud se adelanta las acciones necesarios de acuerdo a lo establecido en la Resolución 5123 de 2006 de Minsalud.
Se emite Resolucion de aprobacion del proyecto de restauracion del Instituto Materno Infantil (MI) por parte de Mincultura. </t>
    </r>
  </si>
  <si>
    <t>Se radica proyecto de intervención ante el Ministerio de Cultura el 16-01-2015, una vez se tenga viabilidad se puede tramitar la licencia de construcción.</t>
  </si>
  <si>
    <t xml:space="preserve">Sede administrativa Hospital Del Sur - Asdincgo
El 12-06-2015 mediante radicado 2015IE16816 se remite a la Dirección de Planeación Sectorial el concepto técnico favorable en el componente de dotación al proyecto de inversión "Dotación Mobiliario Sede Administrativa Hospital del Sur Sede Asdincgo"
El 19-06-2015 mediante radicado 2015IE17513 se remite a la Subdirección de contratación la documentación soporte para la elaboración del convenio para la adquisición de dotación de mobiliario administrativo para la sede Asdincgo del Hospital Del Sur I Nivel de Atención ESE.
</t>
  </si>
  <si>
    <t>Se avala la necesidad presentada por la ESE para el componente de dotacion del proyecto de inversion presentado.</t>
  </si>
  <si>
    <t>La Dirección de Infraestructura y Tecnología aportó para este proceso el insumo correspondiente a cotizaciones de mobiliario para colaborar en la construcción de este documento por parte de la ESE, sin embargo a la fecha no se ha presentado el ajuste requerido por parte del Hospital Del Sur.</t>
  </si>
  <si>
    <t>La obra de adecuación de la Sede Administrativa Asdincgo se encuentra ejecutada en el 100%, para esta vigencia se tiene contemplada la adquisición de la dotación de mobiliario.</t>
  </si>
  <si>
    <t>Remodelación, ampliación y dotación del servicio de urgencias del Hospital Simón Bolívar
Se suscribió el contrato de obra Nº 1814-14 con la firma VIACIMCO S.A.S por valor de $511´579,480, para realizar las obras de adecuación del área de urgencia del Hospital Simón Bolivar y el contrato Nº 1815-2014 con el Ing. Edgar Rodriguez para la realización de la interventoría a las obras, se adelanta la ejecución de la obra con un avance del 80%.</t>
  </si>
  <si>
    <t xml:space="preserve">Se avanza en la ejecución de las adecuaciones de las áreas de urgencias del Hospital Simón Bolívar, </t>
  </si>
  <si>
    <t>A fecha del informe del mes de abril de 2015 el Hospital reporta un avance de obra de 80%.</t>
  </si>
  <si>
    <t>Adecuación y dotación de la central de esterilización del Hospital Simón Bolívar
Terminación del contrato de obra de la Central de Esterilización el día 14/03/2015, con observaciones por parte de la supervisión a cargo de la ESE, que el contratista se compromete a subsanar sin reclamar mayor permanencia.
La ESE informa mediante radicado N°2015IR37520 del 13 de mayo de 2015 que se evidencia que el contrato N° 1800 de 2014 (…) “presento un inconveniente con una de las autoclaves y el proceso se encuentra en manos de la subgerencia administrativa” (…),
El 05-06-2015 mediante radicado 2015EE38708 se solicita al Hospital Simón Bolívar informe cual es el inconveniente que se ha presentado con el contrato 1800 de 2014 y que medidas ha implementado ya que no se ha notificado por parte del Hospital prórroga alguna al contrato en mención.</t>
  </si>
  <si>
    <t>El 14-03-2015 se termino la ejecución del contrato de obra, por parte del Hospital se solicitan subsanaciones al contratista el cual se compromete a realizar sin reclamar mayor permanencia.</t>
  </si>
  <si>
    <t>Se suscribió el contrato de obra Nº 1724 de 2014, por valor de $40,156,480 para realizar el plan de contingencia para el proyecto de esterilización del Hospital Simón Bolivar. Se suscribió el contrato de obra Nº 1669-2014 por valor de $ 435,314,968 para realizar la adecuación y modernización de la Central de Esterilización del Hospital Simón Bolivar.  Se suscribió el Contrato Nº 1670-2014 por valor de $ 32,205,000 para realizar la interventoría al contrato de obra.
Avance de obra de 100%.</t>
  </si>
  <si>
    <t>A la fecha no se ha puesto en funcionamiento la Central de Esterilización, debido a que se estan instalando los equipos de dotación biomédica. Se estima la puesta en funcionamiento para la segunda semana de julio de 2015.
El 05-06-2015 mediante radicado 2015EE38708 se solicita al Hospital Simón Bolívar informe cual es el inconveniente que se ha presentado con el contrato de dotación 1800 de 2014 y que medidas ha implementado ya que no se ha notificado por parte del Hospital prórroga alguna al contrato en mención.</t>
  </si>
  <si>
    <t>Adecuación para el mejoramiento de la infraestructura de Usaquén, CAMI Verbenal, Orquídeas, Codito, San Cristobal.
El Hospital Usaquén presenta actualización del proyecto de inversión "Adecuación para el mejoramiento de la infraestructura de Usaquén, CAMI Verbenal, Orquídeas, Codito, San Cristobal." con radicado 2015ER16133 del 27-02-2015. El 29-05-2015 con radicado 2015IE15256 se recibe proyecto de inversión con concepto favorable en los componentes metodológico, de oferta y demanda, concepto con recomendación de ajustes en el componente financiero,  se encuentra en ajustes por parte del Hospital, debido a las observaciones realizadas por la Dirección de Infraestructura y Tecnología de la SDS respecto de los anexos técnicos de la adecuación y reorganización de los servicios en la UPA CODITO
 El 4 de junio de 2015 se realiza comité técnico para la hacer la revisión de los documentos técnicos relativos al proyecto de inversión para la adecuación de la UPA CODITO, el Hospital remite el ajuste al presupuesto y la actualización de los planos de acuerdo a lo requerido por la SDS y el 09-06-2015 con radicado 2015IE16170 se remite a la Dirección de Planeación Sectorial concepto favorable desde el componente de infraestructura del proyecto de inversión "Adecuación para el mejoramiento de la infraestructura de Usaquén, CAMI Verbenal, Orquídeas, Codito, San Cristobal".</t>
  </si>
  <si>
    <t>Revisión de la documentación relativa a los anexos técnicos para la reorganización de la UPA CODITO.</t>
  </si>
  <si>
    <t>Consolidación de la información técnica para la reorganización de la UPA CODITO.</t>
  </si>
  <si>
    <t>La ESE no cuenta con la documentación técnica completa para la presentación del proyecto de inversión de la UPA CODITO, por tal razón se organizará una mesa de trabajo para la revisión del proyecto de inversión en su componente técnico, se solicita a la ESE se vayan haciendo avances en la generación de especificaciones técnicas y APUs para la entrega de los proyecto de obra asignados a la ESE. Sew espera que para finales del mes de agosto se cuente con todos los requerimientos técnicos para publicar prepliegos para la contratación de las obras de adecuación.</t>
  </si>
  <si>
    <r>
      <rPr>
        <b/>
        <sz val="9"/>
        <color indexed="8"/>
        <rFont val="Calibri"/>
        <family val="2"/>
      </rPr>
      <t xml:space="preserve">Dotación de tecnología biomedica   pertenecientes a    los puntos de atención  de la red adscrita a la Secretaría Distrital de Salud de Bogotá D.C.  </t>
    </r>
    <r>
      <rPr>
        <sz val="9"/>
        <color indexed="8"/>
        <rFont val="Calibri"/>
        <family val="2"/>
      </rPr>
      <t xml:space="preserve">
Dotación biomédica para la contingencia de urgencias de las ESES del distrito capital.
El 28-04-2015 mediante radicado 2015IE12122 se remite a la Subdirección de Contratación la documentación de la gestión del contrato 1510-2013, remitiendo actas de entrega originales, egresos devolutivos de almacén de la Secretaria Distrital de Salud, documentación soporte de entrega de monitores.
No se presentan avances en el periodo.</t>
    </r>
  </si>
  <si>
    <t>Se completa la entrega de las camillas y monitores de signos vitales adquiridos para la contingencia de las urgencias del Distrito Capital.</t>
  </si>
  <si>
    <t>Puesta en funcionamiento de las camillas hidráulicas de transporte y monitores de signos vitales en los hospitales: La Victoria, Tunal, Engativá, Kennedy, Santa Clara, San Blas, Meissen, Bosa, Tunjuelito, Centro Oriente, Suba, Del Sur, San Cristóbal y Rafael Uribe Uribe.</t>
  </si>
  <si>
    <t>Reposición de tecnología biomédica para el hospital Bosa II nivel E.S.E.
El 05-06-2015 mediante radicado 2015IE16077 se envía a la subdirección jurídica y de contratación la documentación para la liquidación del convenio 2552-2012.</t>
  </si>
  <si>
    <t>Se firmaron 4 contratos bajo los numeros 334 de 2014 (Kaika SAS) $157.739.387, 40 de 2014 con Jomedical por valor de $37.700.000, 41 de 2014 con Gemedco SA  por valor de $369.712.913  y el 43 de 2014 con Intelnet Medica SAS por valor de $199.000.000.  Valor total contratado $764.152.359
Se acuerda plazo de entrega para finales del marzo de 2015 con el proveedor AJOVECO de los equipos de Imagenologia.
Se entrega la totalidad de equipos para el Hospital Bosa  instalados y en funcionamiento.</t>
  </si>
  <si>
    <t>Se adquirio la dotación contemplada en el proyecto de reposición de tecnología biomédica.
Los equipos:1 Esterilizador, 1 Equipo De Rayos X Convencional Fijo, 1 Digitalizador De Imágenes, 1 Desfibrilador, 1 Desfibrilador con Marcapaso y 1 Ecógrafo, se encuentran instalados y en funcionamiento.
Se realiza la instalacion y puesta en funcionamiento  de los equipos.</t>
  </si>
  <si>
    <t>Dotación servicio farmacéutico Del Hospital Bosa II Nivel ESE
El 10 de junio de 2015 se realiza concepto giro de recursos del convenio y se envía a la dirección financiera por valor de $28.157.521.  Rad No. 2015IE16998 DE 16/06/2015
El 06-07-2015 mediante radicado 2015IE19003 se solicita a la Dirección Financiera el giro de recursos del convenio 1403 de 2014.</t>
  </si>
  <si>
    <t>El 30-12-2014 se suscribe convenio 1403-2014 con el Hospital Bosa por $56.315.042 para adquirir dotación para el servicio farmacéutico. Se inicia el 21-01-2015 con plazo de 12 meses para su ejecución.
Viabilidad al proyecto de inversión "Dotación  del Servicio Farmaceútico del Hospital Bosa II Nivel ESE " el cual se inscribe el en Banco de programas y proyectos de la entidad a partir del 24-02-2015.
El hospital radica actualizacion del proyecto de inversion  a la vigencia 2015, se emiten conceptos tecnicos favorables por las Direcciones de Planeacion Sectorial, Direccion de Provision de Servicios de Salud y  Direccion de Infraestructura y Tecnologia
Se han adelantado los pliegos para la contratacion de los carros de  medicamentos.
Se autoriza el pago del primer 50% de los recursos aportados por el Fondo Financiero Distrital de Salud.</t>
  </si>
  <si>
    <t>El Hospital realizo incorporación de los recursos del convenio 1403-2014 mediante acuerdo No. 005 del 27 de febrero de 2015.</t>
  </si>
  <si>
    <t>Adquisición de dotación para reposición servicios de obstetricia y de imágenes diagnosticas de mediana complejidad. Hospital Bosa
El día 17 de junio de 2015 se realiza concepto integral del proyecto de inversión en coordinación con la Dirección de Planeación Sectorial de la SDS. 
La Secretaria Distrital de Salud entrego mediante radicado 201542300957982 del 04-06-2015 el proyecto de inversión “Adquisición de dotación para reposición servicios de obstetricia y de imágenes diagnósticas de mediana complejidad” para concepto técnico del Ministerio de Salud y la Protección Social.</t>
  </si>
  <si>
    <t>Definicion de criterios al Hospital para presentacion de proyecto de inversion.
Concepto favorable al proyecto de inversión presentado en la vigencia 2015.</t>
  </si>
  <si>
    <t>Para poder adquirir la dotación de control especial priorizada para la vigencia 2015 se requiere concepto de viabilidad emitido por parte del Ministerio de Salud y la Protección Social, el proyecto se encuentra en evaluación de Minsalud desde el 04-06-2015</t>
  </si>
  <si>
    <t>Dotación de la unidad de medicina transfusional en el hospital Centro Oriente ESE II Nivel de Atención Sede Jorge Eliecer Gaitán
El 13-03-2015 con radicado 2015ER21069 se recibe proyecto denominado "Dotación Unidad Transfusional  para la Sede Jorge Eliecer  Gaitan  Hospital Centro Oriente  II Nivel", se consolida concepto técnico favorable al componente metodológico y se remite a Provisión de Servicios de Salud para evaluación técnica el día 17 de marzo, con número de radicado 2015IE7683, el 20-03-15 se remite concepto Favorable desde el componente de oferta y demanda a la Dirección de Infraestructura y Tecnología con radicado 2015IE8751 del 24-03-15,  Se emite concepto favorable en el componente de dotación, se remite a la Dirección de Planeación Sectorial el 21-05-2015 con radicado 2015IE14559. La Dirección de Planeación Sectorial revisa finalmente el proyecto para emitir concepto para inscribir en el Banco de Programas y Proyectos de la Entidad.</t>
  </si>
  <si>
    <t>Proyecto favorable por parte de la Direccion de la Provision de Servicios y por la Direccion de Planeacion Sectorial
El 20-04-2015 se realiza acta en la cual se define el valor definitivo del proyecto el cual queda por un valor de $71.174.250</t>
  </si>
  <si>
    <t>No hay resultados en el 2015 en cuanto al proyecto de dotacion biomedica</t>
  </si>
  <si>
    <t>Se presentaron demoras para emitir el concepto tecnico ya que el hospital tuvo demoras en realizar los ajustes pertinentes.</t>
  </si>
  <si>
    <t>Este proyecto se incluye en la compra conjunta de dotación que realizará la SDS.</t>
  </si>
  <si>
    <t>Adquisición  de equipos para reposición de  servicios de cirugía ortopédica y uci pediátrica . Hospital Centro Oriente.
El 18-03-2015 con radicado 2015ER22303 el Hospital Centro Oriente entrega proyecto de inversión "Adquisición de Equipos para la Reposición de cirugía Ortopédica y UCI Pediátrica", continua en evaluación por parte de la Secretaria Distrital de Salud. El 08-04-2015 la Dirección de Planeación Sectorial recibe ajuste por parte del Hospital, emite concepto técnico y remite a la Dirección de provisión de servicios para evaluación del componente de oferta y demanda la cual a la fecha de corte de este informe se encuentra evaluando el proyecto.
Desde la Dirección de Infraestructura y Tecnología se realizan reuniones con la ingeniera Biomédica y jefe de planeación para avanzar y ajustar anexos técnicos del proyecto.</t>
  </si>
  <si>
    <t>Se define dotacion real según la necesidad del Hospital Centro Oriente para la sede Jorge Eliecer Gaitan</t>
  </si>
  <si>
    <t>Valor real de la dotacion según estudio de mercado a 2015</t>
  </si>
  <si>
    <t>El proyecto no ha llegado a la Direccion de Infraestructura y Tecnologia para generar concepto tecnico, se encuentra en evaluación del componente de oferta y demanda, se avanza en la Dirección de Infraestructura con la revisión del anexo de equipos de dotación para que cuando el proyecto llegue solo sea elaborar el concepto, se proyecta emisión del concepto para el mes de Julio de 2015.</t>
  </si>
  <si>
    <t>Sede administrativa Hospital Del Sur - Asdincgo
El 12-06-2015 mediante radicado 2015IE16816 se remite a la Dirección de Planeación Sectorial el concepto técnico favorable en el componente de dotación al proyecto de inversión "Dotación Mobiliario Sede Administrativa Hospital del Sur Sede Asdincgo"
El 19-06-2015 mediante radicado 2015IE17513 se remite a la Subdirección de contratación la documentación soporte para la elaboración del convenio para la adquisición de dotación de mobiliario administrativo para la sede Asdincgo del Hospital Del Sur I Nivel de Atención ESE.</t>
  </si>
  <si>
    <t>La Dirección de Infraestructura y Tecnología aportó para este proceso el insumo correspondiente a cotizaciones de mobiliario para colaborar en la construcción de este documento por parte de la ESE, el Hospital Del Sur tuvo que ajustar el proyecto dejando solo mobiliario para poder ser financiado con recursos del proyecto 880.</t>
  </si>
  <si>
    <t>Adquisición de dotación hospitalaria para el cumplimiento de condiciones de habilitación del servicio de hospitalización  del hospital el Tunal III nivel ESE
El Hospital el Tunal presenta actualización del proyecto de inversión "Adquisición de dotación hospitalaria para el cumplimiento de condiciones de habilitación del servicio de hospitalización del hospital el tunal III nivel ESE" el 23-02-2015 con radicado 2015ER14029, cuenta con concepto favorable en los componentes metodológico, de oferta y demanda, se encuentra en evaluación del componente de dotación a partir del 13-03-2015. El Hospital en el mes de junio nuevamente realizo ajuste a metodología con el estudio de mercado entregado por la SDS, por parte de la Dirección de Infraestructura y Tecnología se ajustaron los anexos técnicos del proyecto, se emitirá concepto favorable en el mes de julio de 2015.</t>
  </si>
  <si>
    <t>Demora por parte del Hospital El Tunal en el ajuste de los anexos técnicos del proyecto por lo cual se tuvo que realizar desde la Secretaria Distrital de Salud.</t>
  </si>
  <si>
    <t>Adquisición de dotación para reposición de equipos de servicios de control especial: imagenología, alta complejidad obstétrica, uci neonatos, uci pediátrica, uci adultos, cirugía ortopédica y neurológica. Hospital El Tunal
La Secretaria Distrital de Salud entrego mediante radicado 201542300958032 del 04-06-2015 el proyecto de inversión "Adquisición de dotación para reposición de equipos de servicios de control especial: Imagenología alta complejidad obstetricia, UCI neonatos. UCI Pediátrica, UCI adultos, cirugía ortopédica y neurología" para concepto técnico del Ministerio de Salud y la Protección Social.</t>
  </si>
  <si>
    <t>Proyecto de inversión "Adquisicion de dotacion para reposicion de equipos de servicios de control especial: Imagenologia alta complejidad obstetricia, UCI neonatos. UCI Pediatarica, UCI adultos, cirugia ortopedica y neurologia" cuenta con viabilidad por parte de la Secretaria Distrital de Salud y se remite al Ministerio de Salud.</t>
  </si>
  <si>
    <t>Para ejecutar el proyecto es necesario contar con la viabilidad del Ministerio de Salud por ser equipos de control especial. Una vez se cuente con la viabilidad por parte de la Secretaria Distrital de Salud se enviará al Ministerio de Salud.</t>
  </si>
  <si>
    <t>Fortalecimiento de los servicios de cuidado crítico y cirugía compleja (Angiografo)
El Hospital el Tunal entrega actualización del proyecto de inversión "Fortalecimiento de los servicios de cuidado crítico y cirugía compleja" el 13-02-2015 con radicado 2015ER11774 , se encuentra en evaluación por parte de la Secretaria Distrital de Salud. Cuenta con concepto favorable en los componentes metodológico, de oferta y demanda, se encuentra en evaluación del componente de dotación a partir del 13-03-2015. El Hospital en el mes de junio nuevamente realizo ajuste a metodología con el estudio de mercado entregado por la SDS, por parte de la Dirección de Infraestructura y Tecnología se ajustaron los anexos técnicos del proyecto, se emitirá concepto favorable en el mes de julio de 2015.</t>
  </si>
  <si>
    <r>
      <t xml:space="preserve">El proyecto de inversión ya cuenta con el concepto de viablidad emitido por el Ministerio de Salud en la vigencia 2014, lo que permite la adquisición de los equipos de control especial. </t>
    </r>
  </si>
  <si>
    <t>Dotación tecnológica para los servicios de mediana y alta complejidad del Hospital Engativá II Nivel ESE en el marco del Sistema Obligatorio de Garantía De Calidad
La Secretaria Distrital de Salud entrego mediante radicado 20152300957762 del 04-06-2015 el proyecto de inversión "Dotación Tecnológica para los Servicios de Mediana y Alta Complejidad del Hospital Engativá II Nivel ESE en el Marco del SOGC Fase 2" para concepto técnico del Ministerio de Salud y la Protección Social.</t>
  </si>
  <si>
    <t>Adquisición en el mes de diciembre de 2014 por parte del Hospital Engativá de la dotación biompedica para la UCI Adultos que corresponde a la FASE I del proyecto.
Proyecto de inversión "Dotación Tecnológica para los Servicios de Mediana y Alta Complejidad del Hospital Engativá II Nivel ESE en el Marco del SOGC Fase 2" cuenta con viabilidad por parte de la Secretaria Distrital de Salud y se remite al Ministerio de Salud.</t>
  </si>
  <si>
    <t>El 19-02-2015 se inaugura y pone en funcionamiento la Unidad de Cuidados Intesivos Adultos en el Hospital Engativá.
La nueva UCI Adultos cuenta con:
·        10 camas hospitalarias eléctricas
·        Equipos de última tecnología como ventiladores y monitores de presión invasiva, fijos y de transporte, con su respectiva central de monitoreo.
·        Desfibriladores, entre otros equipos.
Con este nuevo servicio, la institución atenderá pacientes que se encuentren en estado crítico de salud, con afectación en su pronóstico vital; la demanda estimada en la Unidad de Cuidados Intensivos será de aproximadamente 700 pacientes adultos al año.</t>
  </si>
  <si>
    <t>Terminación de la infraestructura física y dotación del servicio de hospitalización del Cami Emaús
Se procedera a liquidar el convenio 2582-2012 mediante el cual se adquirió la dotación del CAMI Emaús.</t>
  </si>
  <si>
    <t>El cami se inauguro el 26-03-2014</t>
  </si>
  <si>
    <t>Se prestan los servicios ofertados por el CAMI Emaus desde el 26-03-2014.</t>
  </si>
  <si>
    <t>Adquisición de tecnología biomédica para el fortalecimiento de la atención en el servicio de ginecobstetricia del Hospital Fontibón ESE
El día 24 de junio de 2015 se envía oficio al Hospital Fontibon donde se relaciona el procedimiento a seguir en el trámite relacionado con la transferencia de los saldos no ejecutados del convenio, así como de los rendimientos financieros generados por dichos recursos.</t>
  </si>
  <si>
    <t>Se entrega la totalidad de equipos para el servicio de Ginecobstetricia instalados y funcionando</t>
  </si>
  <si>
    <t>Equipos para el servicio de Ginecobstetricia instalados y funcionando:
- Doppler.
-Monitor fetal.
- Aspirador.
- Balanza pesa bebé.
- Laringoscopio.
- Torre de laparoscopia con su instrumental.
- 8 monitores de signos vitales.
-1 camilla ginecológica.
-1 máquina de anestesia con monitor multiparamétrico.
- Lámpara de calor radiante y ecógrafo.</t>
  </si>
  <si>
    <t>Dotación hospitalaria para los servicios de cirugía y urgencias del Hospital Fontibon ESE 
El 01 de junio de 2015 se realiza reunión de comité operativo para aprobación de términos para la adquisición de los equipos de Cirugía y Urgencias, se firman documentos con radicado del hospital 20152100030721. Una vez radiquen formalmente los documentos firmados por la gerente se puede dar inicio al proceso de adquisición.                       
Estudios Previos radicados con el No. 2015ER42617 del 03-06-2015 acorde con el documento socializado el 1 de junio para la aprobación por parte del comité operativo, se evidencia firma de la gerencia .
El 16 de junio se realiza Concepto para uso de recursos enviado a la Dirección Financiera de la SDS la solicitud de giro de los recursos mediante Radicado No. 2015IE17370 del 18/06/2015 y alcance con radicado 2015IE18538 del 30-06-2015.</t>
  </si>
  <si>
    <t>Se viabiliza e inscribe proyecto de inversión "Dotación Hospitalaria  para los servicios de Cirugía y Urgencias  del Hospital  Fontibón ESE" en el Banco de programas y proyectos de la entidad a partir del 24-02-2015
La ESE Fontibón envia acuerdo 003 de 2015 en  PDF para aprobación del presupuesto 2015, Concepto para incorporación de recursos del 6 de febrero de 2015.
Entregan especificaciones técnicas firmadas por los designados por el Hospital. 
Se aprueban términos de referencia para la adquisición de la dotación y se emite certificación para el uso de los recursos por parte del Hospital y giro de recursos del convenio por parte del Fondo Finanaciero Distrital de Salud.</t>
  </si>
  <si>
    <t>Adquisición prioritaria de equipos biomédicos del hospital La Victoria III Nivel E.S.E Bogotá D.C., localidad cuarta
El 2 de junio de 2015 se elabora documento dirigido al  gerente del Hospital La Victoria, solicitando cumplimiento de compromisos establecidos en el convenio 1335 de 2014 relacionados con la presentación de informes mensuales y presentación de términos definitivos para el proceso de adquisición, remitido mediante radicado No. 2015EE38706 del 05/06/2015.</t>
  </si>
  <si>
    <t xml:space="preserve">El dia 22 de enero de 2015 se realiza comité operativo del convenio para revisar los terminos de referencia y se realizan observaciones a la actualizacion de los terminos al año 2015.        </t>
  </si>
  <si>
    <t>El 22-12-2014 se suscribio convenio 1335-2014 entre el Fondo Financiero Distrital de Salud y el Hospital La Victoria para "Aunar esfuerzos para la adquisición, instalación y puesta en funcionamiento de equipos biomédicos para el área ginecobstetricia del hospital La Victoria III nivel de atención ESE" el cual inicio el 22-01-2015 con plazo de ejecución de 12 meses.</t>
  </si>
  <si>
    <t>El Hospital La Victoria no asisitió al comite operativo de seguimiento al convenio programado para el 24 de junio de 2015. Se proyecto oficio dirigido al Gerente del Hospital reiterando el cumplimiento de las obligaciones del convenio.</t>
  </si>
  <si>
    <t>Fortalecimiento de la prestación de servicios de salud en el hospital la victoria
Se envió memorando de radicado 2015IE16078 del 05/06/2015 a la subdirección de contratación con el acta de liquidación, estado de cuenta, certificado de supervisor, y documentos soportes del convenio 2569-2012.</t>
  </si>
  <si>
    <t>Adquisicion de equipos de imagenologia , plazo de ejecución del contrato adjudicado a Ajoveco S.A (90 días habiles conbtados a partir del 28 de noviembre de 2014).  Equipo instalado y puesto en funcionamiento</t>
  </si>
  <si>
    <t>Se realiza la instalacion y puesta en funcionamiento  del equipo de Rx  (con sistema de digitalizacion visualizacion y almacenamiento de PACS).
Los equipos y la planta eléctrica que hacen parte del proyecto se encuentran instalados y en funcionamiento.</t>
  </si>
  <si>
    <t>Adquisición de la dotación de control especial de la oferta para reposición de los equipos en los servicios de cuidados intermedios e intensivos, imágenes diagnosticas de alta complejidad y cirugía de ortopedia en el Hospital La Victoria Ese III Nivel
Proyecto de inversión "Adquisición de la Dotación de Control Especial de la Oferta para la Reposición de los Equipos en los Servicios de Cuidados Intermedios e Intensivos, Imágenes Diagnósticas de Alta Complejidad y Cirugía de Ortopedia en el Hospital La Victoria ESE III Nivel", cuenta con concepto favorable en los componentes metodológico, se emite concepto técnico favorable específico de los equipos biomédicos, mas no del instrumental de ortopedia ni de equipo de ortopedia, con fecha del 9 de junio de 2015.</t>
  </si>
  <si>
    <t>Definicion de criterios al Hospital para presentacion de proyecto de inversion.
Se realizo mesa de trabajo con la Direccion de Infraestructura y Tecnologia para definir caracteristicas de equipos a presentar en el proyecto de inversion.</t>
  </si>
  <si>
    <t>Adquisición y reposición de equipos biomédicos hospital Meissen II nivel E.S.E.
El 05-06-2015 mediante radicado 2015EE38702 se solicita al Hospital Meissen la documentación requerida para adelantar el proceso de liquidación del convenio 2586-2012.</t>
  </si>
  <si>
    <t>Se adquirieron y pusieron en funcionamiento los equipos : *Ecógrafo digital a m&amp;d
*Ventilador pediátrico a Hospitecnica
*Ventilador neonatal a Equitronic
*Ventilador neonatal convencional de alta frecuencia a Equitrinic
*Monitores de signos vitales invasivos a M&amp;D
*Monitores de signos vitales neonatal a Biosistemas
*Incubadora cerrada doble pared a Draguer
*Incubadora cerrada doble pared con servohumedad a Draguer</t>
  </si>
  <si>
    <t>Se puso en funcionamiento los equipos adquiridos mediante convenio 2586-2012</t>
  </si>
  <si>
    <t>Reforzamiento y ampliación del Hospital Occidente De Kennedy III Nivel de Atención (Dotación)
El Hospital Kennedy presenta proyecto de inversión "Reforzamiento y Ampliación del Hospital Occidente de Kennedy III Nivel de atención" con radicado 2015ER13077 del 18-02-2015, cuenta con concepto favorable en los componentes metodológico y de oferta y demanda, continua en evaluación componente de infraestructura y dotación.  Desde el componente de dotación se emitirá concepto de viabilidad del requerimiento técnico del Resonador Magnético Nuclear, sin embargo la adquisición el equipo dependerá del avance de la obra.
Aun no se emite concepto del Resonador, a la espera de la definición del componente de obra el cual definirá la adquisición de una planta eléctrica como respaldo del Resonador Magnético Nuclear. Desde el componente de infraestructura se deberá adherir el concepto del requerimiento eléctrico (Planta eléctrica), incluido en la presente actualización del proyecto de inversión.</t>
  </si>
  <si>
    <t>El componente de Infraestructura ha presentado retrasos. Actualmente se adelanta consultoria para la actualización de los estudios y diseños de la etapa I del proyecto.. Se estima que en el mes de septiembre entreguen los estudios y diseños actualizados.</t>
  </si>
  <si>
    <t>Se ha definido que el resonador a adquirir es de 3 teslas.
La adquisiciòn de este equipo dependerá del avance de las obras civiles.</t>
  </si>
  <si>
    <t>Adquisición de equipos y elementos de dotación general para las instalaciones del Hospital Occidente de Kennedy
La ESE radica la documentación solicitada para la liquidación del convenio, el día 15 de mayo de 2015 con radicado Nª 2015ER38113 y se recibe en la dirección de Infraestructura y Tecnología el día 26 de mayo de 2015. Se continúa la verificación de los documentos para liquidación del convenio.</t>
  </si>
  <si>
    <t>Mediante convenio 2523-2012 se adquirio dotación priorizada para el servicio de ginecoobtetricia del Hospital Occidente de Kennedy, la cual se encuentra en funcionamiento.</t>
  </si>
  <si>
    <t>Adquisición de equipos y elementos de dotación general para las instalaciones del hospital Occidente de Kennedy 2013 - 2016
El Hospital Kennedy presenta actualización del proyecto de inversión "Adquisición de equipos y elementos de dotación general para las instalaciones del Hospital Occidente de Kennedy 2013 -2016" con radicado 2015ER14391 del 23-02-2015, cuenta con concepto favorable en el componente metodológico, continua  en ajustes por parte del Hospital para el componente de oferta y demanda.</t>
  </si>
  <si>
    <t>Se adquirio dotación priorizada para la Unidad de Cuidados Intensivos, la cual se encuentra en proceso de instalación.</t>
  </si>
  <si>
    <t>El Hospital ya tiene parte de los equipos priorizados para la Unidad de Cuidados Intensivos.
El Hospital contrato al proveedor AMAREY NOVA Medics para adquisición de dotacion de equipos para la Unidad de Cuidados Intensivos por $2.355.606.863, así mismo con el fin de apoyar la cofinanciación del proyecto el Ministerio De Salud y Protección Social asigno $1.500.000.000 mediante Resolución 4901 de 2013 "Por la cual se efectúa una asignación del presupuesto Fosyga, subcuenta ECAT proyecto "Mejoramiento de la Red de Urgencias y Atención de enfermedades catastróficas y accidentes de tránsito - Subcuenta ECAT-FOSYGA" , y el Hospital Occidente de Kennedy aporta recursos propios por $855.606.863</t>
  </si>
  <si>
    <t>Se han requerido ajustes al proyecto de inversión en el componente de oferta y demanda, los cuales se estan realizando por parte del Hospital Occidente de Kennedy.</t>
  </si>
  <si>
    <t>Adquisición de dotación para reposición servicios de imágenes diagnósticas y obstetricia, unidades de cuidados intensivos e intermedios neonatal, pediátrico y adulto, nefrología, oncología, cirugías ortopédica y neurológica. Hospital Occidente de Kennedy.
El Hospital Kennedy presenta actualización del proyecto de inversión "Adquisición de dotación para reposición servicio imágenes diagnósticas y obstetricia, unidades de cuidados intensivos e intermedios neonatal, pediátrico y adulto, nefrología, oncología, cirugía: Ortopédica y Neurológica" con radicado 2015ER13893 del 20-02-2015, cuenta con concepto favorable en el componente de oferta y demanda y recomendación de ajustes en el componente metodológico, se emite concepto favorable en el componente de dotación y se remite a la Dirección de Planeación Sectorial el 29-05-2015 con radicado 2015IE15297.
En el mes de junio la ESE continúa haciendo ajustes a los anexos técnicos y de estudio de mercado requeridos por la Secretaria Distrital de Salud, al igual que la presentación de las cuatro carpetas requeridas por planeación para enviar el proyecto al Ministerio de Salud. El concepto se emitirá en el mes de julio de 2015.
El 19-06-2015 se realiza ajustes al proyecto de inversión en el aplicativo del Plan Bienal de Inversiones, los cuales requerirán aprobación por parte del Ministerio de Salud y la Protección Social.</t>
  </si>
  <si>
    <t>Se evalua el proyecto de inversión en todos sus componentes, emitidiendose concepto favorable.</t>
  </si>
  <si>
    <t>Se requiere concepto técnico favorable del proyecto de inversión por parte de Minsalud, para poder ejecutarlo.</t>
  </si>
  <si>
    <t>Dotación para el Hospital Occidente de Kennedy III Nivel ESE sede Tintal
El 08-04-2015 mediante radicado 2015ER27393 el Hospital Occidente de Kennedy entrega proyecto de inversión "Dotación de la Nueva Sede Tintal Hospital Occidente de Kennedy" Se consolida concepto técnico favorable con observaciones en los componentes metodológico y financiero, el 22-05-2015 con radicado 2015IE14591 se recibe de provisión de servicios con concepto favorable, se encuentra en evaluación del componente de dotación por parte de la Dirección de Infraestructura y Tecnología.
En el mes de junio la ESE continúa haciendo ajustes a los anexos técnicos y de estudio de mercado requeridos por la Secretaria Distrital de Salud, al igual que la presentación de las cuatro carpetas requeridas por planeación para enviar el proyecto al Ministerio de Salud. El concepto se emitirá en el mes de julio de 2015.
El 19-06-2015 se incluye el proyecto de inversión en el aplicativo del Plan Bienal de Inversiones, el cual requerirá aprobación por parte del Ministerio de Salud y la Protección Social.</t>
  </si>
  <si>
    <t>No hay logros en este periodo</t>
  </si>
  <si>
    <t>No hay resultados en este periodo</t>
  </si>
  <si>
    <t>Construcción dotación y puesta en funcionamiento de la Upa Antonio Nariño (Dotación)
El 05-06-2015 se realizó mesa de trabajo entre la Dirección de Infraestructura de la SDS y el Hospital Rafael Uribe Uribe en la que se realizó verificación sobre planos y se definio la dotación biomédica del proyecto.</t>
  </si>
  <si>
    <t>En la vigencia 2014 según informe de la interventoria la obra quedo en un 89% de avance, este valor esta sujeto a cambio una vez se liquide el contrato.
No se presentan logros en el periodo</t>
  </si>
  <si>
    <t>Proyecto de inversión devuelto al Hospital debido a que la denominación y valores no corresponden con lo inscrito en el PBIS.
La adquisición de la dotación depende del inicio de la terminación de la obra, para lo cual primero se tramitara la liquidación del contrato 1697-2011.</t>
  </si>
  <si>
    <t>El Hospital debera presentar proyecto de inversión para el componente de dotación, esto depende del avance de la obra. Por parte de la dirección de Infraestructura y Tecnología se elabora segundo proyecto de acta de liquidación del contrato 1697-2011 con todos los soportes para remitir en la primera semana de julio de 2015.</t>
  </si>
  <si>
    <t>Adquisición de equipos biomédicos para el fortalecimiento de los servicios de consulta externa de las sedes del hospital Rafael Uribe Uribe
No se presentan avances en el periodo</t>
  </si>
  <si>
    <r>
      <t xml:space="preserve">El Hospital Rafael Uribe Uribe no ha definido los equipos que van a adquirir a traves de este proyecto </t>
    </r>
    <r>
      <rPr>
        <sz val="9"/>
        <color indexed="8"/>
        <rFont val="Calibri"/>
        <family val="2"/>
      </rPr>
      <t xml:space="preserve"> EL CU.  Desde la Dirección de Planeación Sectorial se realizaron reuniones por subredes en las que se solicitó a los Hospitales la radicación de todos los proyectos actualizados a la vigencia 2015 con plazo del 27-02-2015 y a la fecha no lo han radicado. Desde la Dirección de Planeación Sectorial se ha reiterado la solicitud de radicación del proyecto sin que a la fecha se haya logrado.</t>
    </r>
  </si>
  <si>
    <t>Reposición y compra de equipos biomédicos para el Hospital San Blas II Nivel ESE
El día 25 de junio de 2015 se envía oficio a al Gerente del Hospital San Blas II Nivel ESE con el fin de agilizar los trámites ante la Secretaria Distrital de Salud en el   Proyecto de inversión "Reposición y Compra de Equipos Biomédicos para el Hospital San Blas II Nivel ESE Bogotá- Control Especial" el cual se encuentra en evaluación del componente de oferta y demanda por parte de la Dirección de Análisis de Entidades Públicas.</t>
  </si>
  <si>
    <t>Definicion de criterios al Hospital para presentacion de proyecto de inversion.
Se realizo mesa de trabajo con la Direccion de Infraestructura y Tecnologia par definir caracteristicas de equipos a presentar en el proyecto de inversion.</t>
  </si>
  <si>
    <t xml:space="preserve">El Hospital presenta ajustes al proyecto de inversion para lo cual se comunica al referente de planeacion de la ESE agilizar los tramites respectivos con la Direccion de Analisis de Entidades Públicas. </t>
  </si>
  <si>
    <t>Reposición y adquisición de equipos biomédicos para radiología en el Hospital San Blas ESE
Se remite al Hospital San Blas el concepto para autorización uso de recursos primer desembolso mediante radicado 2015EE39594 del 11-06-2015.    
                                                                                                                                                                                                                                                                                                                                                Se realiza acta de reunión con hospital para seguimiento del proceso de adquisición del digitalizador de imágenes.  Los equipos desde mayo se encuentran el almacén en espera de adecuaciones de infraestructura. Instalación prevista para finales de junio. El sistema digitalizador fue adjudicado a la empresa "Suministros Radiográficos S.A". Reunión de comité operativo mediante el cual se verifica el cumplimiento de los compromisos del comité del 29 de mayo de 2015, publicación de términos para adquisición de digitalizador, (publicados el 5 de junio de 2015).  La SDS solicita la puesta en funcionamiento del equipo de RX convencional con el suministro de red actual. 
Se recibe documento" Pliegos definitivos adquisición de digitalizador de Imagen Hospital San Blas II Nivel ESE. Rad 2015ER42551 del 2-06-2015.
Se programa visita junto al proveedor Medical Devices para el 3 de julio de 2015.
El 02-06-2015 mediante radicado 2015IE15614 se remite a la Dirección de Planeación Sectorial, el concepto favorable del componente de dotación del proyecto de Inversión "Reposición y adquisición de equipos biomédicos, para radiología en el Hospital San Blas II Nivel ESE"</t>
  </si>
  <si>
    <t>Se recibe copia de la prórroga No. 2 por seis meses del convenio 2140 de 2012.
Se culmina la ejecución de las obras de adecuación y se inicia la instalación del equipo de RX convencional.</t>
  </si>
  <si>
    <t>A la fecha se han adquirido los equipos: RX convencional y RX portátil mediante convenio 2140-2012.</t>
  </si>
  <si>
    <t>El hospital se ha demorado en el proceso de adquisicion del digitalizador de rayos X, programa publicación de invitación para la adquisición del sistema digitalizador a partir del 1 de junio de 2015.</t>
  </si>
  <si>
    <t>Adquisición de equipos para la central de esterilización del hospital San Blas II Nivel ESE
Por parte del profesional de la Dirección de Infraestructura y Tecnología se realiza aclaración al Hospital San Blas indicando que en el proyecto denominado “Adquisición de Dotación Hospitalaria para cumplimiento de Condiciones de Habilitación y Fortalecimiento del Servicio de Salud” que contempla 407 equipos  por valor de $ 2.882.607.419,16 no se contempló el esterilizador en los anexos técnicos presentados por el Hospital. Por lo cual se emitió concepto técnico el día 16 de mayo de 2014 por la Dirección de Desarrollo de Servicios de Salud, es de aclarar que los anexos técnicos presentados por la ESE fueron verificados con La ing. Julieth Torres y el señor David Garcia y se presentaron a la Dirección de Planeacion y Sistemas sin dicho esterilizador.  
Por tanto el Hospital San Blas debe aclarar con la Dirección de Planeacion Sectorial si el esterilizador se debe actualizar en el proyecto de inversión del año 2010 o se debe presentar un nuevo proyecto.</t>
  </si>
  <si>
    <t>La no presentacion del Proyecto de inversion por parte de la ESE ante la Direccion de Planeacion Sectorial de la Secretaria Distrital de Salud.  Desde la Dirección de Planeación Sectorial se realizaron reuniones por subredes en las que se solicito a los Hospitales la radicación de todos los proyectos actualizados a la vigencia 2015 con plazo 27-02-2015 y a la fecha el Hospital no ha radicado.</t>
  </si>
  <si>
    <t xml:space="preserve">El hospital debe presentar proyecto de inversion con las correspondientes adecuaciones en el servico de esterilizacion. </t>
  </si>
  <si>
    <t>Construcción y dotación de la Upa Los Libertadores
El 08-05-2015 mediante radicado 2015ER36318 el Hospital San Cristóbal entrega actualización del proyecto de inversión "Construcción, Dotación y Puesta en Funcionamiento   de la UPA Los Libertadores de la ESE San Cristóbal" para evaluación por parte de la Secretaria Distrital de Salud, el 21-05-2015 se informa a la referente del Hospital por parte de la Dirección de Planeación Sectorial sobre los ajustes que debe realizar. Proyecto de inversión en evaluación del componente financiero.</t>
  </si>
  <si>
    <t>No hay logros en el 2015 en cuanto al proyecto de dotacion biomedica</t>
  </si>
  <si>
    <t>Se encuentra suspendida la obra UPA libertadores, por esta razon no se ha actualizado proyecto de dotacion a 2015 hasta tanto no se adjudiquen las obras de terminación, quedando condicionada la adquisición de la dotación a la continuidad de la obra, para lo cual se programan recursos en la presente vigencia, se elaboran estudios previos y pliegos de condiciones.</t>
  </si>
  <si>
    <t>Se le informa al hospital que se debe actualizar las cotizaciones del proyecto a 2015 para definir el valor de la dotacion</t>
  </si>
  <si>
    <t>Reposición y compra de equipos biomédicos Hospital Santa Clara
La Secretaria Distrital de Salud entrego mediante radicado 201542300991682 del 10-06-2015 el proyecto de inversión "Reposición y Compra de equipos Biomédicos Hospital Santa Clara" para concepto técnico del Ministerio de Salud y la Protección Social.</t>
  </si>
  <si>
    <t>Se logro la definicion de los criterios al Hospital para presentacion de proyecto de inversion.
Conceptos favorables a la actualizacion del  proyecto de inversion.</t>
  </si>
  <si>
    <t>El proyecto se ha financiado en $5.270.000.000 de aporte ordinario por parte del FFDS según convenio 1064-2008, se adquirio dotación por $5.287.911.857 de los cuales el hospital aporto $17.911.857 de recursos propios.
Se puede adelantar el proceso de adquisicion de equipos una vez se cuente con el presupuesto en el Hospital Santa Clara.</t>
  </si>
  <si>
    <t>Para poder adquirir la dotación de control especial priorizada para la vigencia 2015 se requiere concepto de viabilidad emitido por parte del Ministerio de Salud y la Protección Social, el proyecto se encuentra en evaluación de Minsalud desde el 10-06-2015. Se esta a la espera de dicho concepto.</t>
  </si>
  <si>
    <t>Adquisición de dotación para reposición servicios de imágenes diagnósticas, unidades de cuidados intensivos e intermedios neonatal, pediátrico y adultos y cirugía cardiovascular. Hospital Santa Clara
La Secretaria Distrital de Salud entrego mediante radicado 201542300991682 del 10-06-2015 el proyecto de inversión "Adquisición de dotación para reposición de servicios de Imágenes Diagnósticas, Unidades de Cuidados Intensivos e Intermedios Neonatal, pediátrico y Adulto y Cirugía Cardiovascular"  para concepto técnico del Ministerio de Salud y la Protección Social.</t>
  </si>
  <si>
    <t>Proyecto de inversión "Adquisición de dotación para reposición de servicios de Imágenes Diagnósticas, Unidades de Cuidados Intensivos e Intermedios Neonatal, pediátrico y Adulto y Cirugía Cardiovascular" cuenta con concepto favorable en todos los componentes.</t>
  </si>
  <si>
    <t>Adecuación y dotación de la central de esterilización del Hospital Simón Bolívar
Actualmente se están instalando y poniendo en marcha los equipos adquiridos para este convenio, mediante los siguientes contratos; contrato 1723/2014 cuenta con un 100% de ejecución, el contrato 1800 de 2014 cuenta con un 55% de ejecución, y el contrato 1818 de 2014 cuenta con el 100%, La ESE en él informa mediante el  radicado N°2015IR37520 del 13 de mayo de 2015, se evidencia que el contrato N°1800 de 2014 (…) “presento un inconveniente con una de las autoclaves y el proceso se encuentra en manos de la subgerencia administrativa” (…),
El 05-06-2015 mediante radicado 2015EE38708 se solicita al Hospital Simón Bolívar informe cual es el inconveniente que se ha presentado con el contrato 1800 de 2014 y que medidas ha implementado ya que no se ha notificado por parte del Hospital prórroga alguna al contrato en mención.</t>
  </si>
  <si>
    <t xml:space="preserve">Adquisición de toda la dotación para la central de esterilizaciónn </t>
  </si>
  <si>
    <t>Se adquirio dotación por $638.429.896 mediante convenio 2590-2012 suscrito con el Hospital Simón Bolívar por $898.923.848.
Para el mes de julio se espera la apertura del servicio.</t>
  </si>
  <si>
    <t>Adquisición de dotación para el servicio de sala de partos1 del Hospital Simón Bolívar 
El hospital cuenta con toda la dotación contratada, se programara para la segunda semana de julio visita para realizar la verificación de la dotación e iniciar la liquidación del convenio 2139-2012.</t>
  </si>
  <si>
    <t>Actualmente se cuenta con  el 100% de la dotación objeto de este convenio .
Se adquirio dotación por $798.477.798 mediante convenio 2139-2012 suscrito con el Hospital Simón Bolívar por $1.085.095.027.</t>
  </si>
  <si>
    <t>Instalación de la dotación en la sala de partos.</t>
  </si>
  <si>
    <t>Remodelación, ampliación y dotación del servicio de neonatos del Hospital Simón Bolívar
El hospital cuenta con toda la dotación contratada, se programara para la segunda semana de julio visita para realizar la verificación de la dotación e iniciar la liquidación del convenio 2580-2012.</t>
  </si>
  <si>
    <t xml:space="preserve">Actualmente se cuenta con el 100% de la dotación objeto del  convenio  2580-2012 suscrito con el Hospital Simón Bolívar, se adquirio dotación por $1.176.697.896 mediante convenio. </t>
  </si>
  <si>
    <t>Instalación de la dotación en el servicio de neonatos</t>
  </si>
  <si>
    <t>Adquisición de dotación para reposición de los servicios de: imágenes diagnósticas, uci e intermedio adulto y pediátrico, nefrología, uci coronaria, cirugías: cardiovascular, implantes, trasplantes de órganos y tejidos, ortopédica y neurológica. Hospital Simón Bolívar.
Proyecto de inversión "Adquisición de dotación para reposición de los servicios de: imágenes diagnósticas, UCI e intermedio adulto y pediátrico, nefrología UCI coronaria, cirugías: cardiovascular, implantes, trasplantes de órganos y tejidos, ortopédica y Neurológica" cuenta con concepto favorable en los componentes metodológico, de oferta y demanda, se emite concepto favorable en el componente de dotación, se remite a la Dirección de Planeación Sectorial el 27-05-2015 con radicado 2015IE15095., se espera  viabilidad de  Ministerio de salud y protección social , para realizar su adquisición a través  de la modalidad de subasta inversa electrónica por la Secretaria Distrital de Salud
El 04-06-2015 se radica con número 201542300957882 del Ministerio de Salud y la Protección Social el proyecto de inversión "Adquisición de dotación para reposición de los servicios de: imágenes diagnósticas, UCI e intermedio adulto y pediátrico, nefrología UCI coronaria, cirugías: cardiovascular, implantes, trasplantes de órganos y tejidos, ortopédica y Neurológica” para solicitud de concepto de viabilidad por parte de esa entidad para poder ejecutar el proyecto.</t>
  </si>
  <si>
    <t>se cuenta con el listado de dotación definida y estudio de  mercado que sustenta este proyecto de inversión</t>
  </si>
  <si>
    <t>Se realizara mesa de trabajo con todas las dependencias de la SDS para realizar el concepto técnico favorable de este proyecto de inversión una vez se definan las obras de adecuación para la instalación de los equipos biomédicos para lo cual se agenda reunión con el Hospital Simón Bolívar para el 19-05-2015.</t>
  </si>
  <si>
    <t>Remodelación, ampliación y dotación del servicio de urgencias del Hospital Simón Bolívar
Actualmente se están instalando y poniendo en marcha los equipos adquiridos para este convenio, Estado de los contratos que faltan por ejecutarse:
o Contrato N°1875 de 2014, cuenta con un 60% de ejecución, fecha de terminación  del 23 de mayo de 2015.
o Contrato N°1876 de 2014 cuenta con un 70% de ejecución, fecha de terminación  del 22 de febrero de 2015.
o Contrato N°1877 de 2014, cuenta con un 70% de ejecución, fecha de terminación del 22 de marzo de 2015. 
o Contrato N°1878 de 2014, cuenta con un 70% de ejecución, fecha de terminación  del 22 febrero de 2015. 
o Contrato N°1879 de 2014, cuenta con un 70% de ejecución, fecha de terminación del 22 de marzo de 2015.
o Contrato N°1880 de 2014, cuenta con un 60% de ejecución,  fecha de terminación del  22 de marzo de 2015.
o Contrato N°1890 de 2014, cuenta con un 70% de ejecución, fecha de terminación del  6 febrero de 2015
o Contrato N°1892 de 2014, cuenta con un 70% de ejecución, fecha de terminación del 22 de marzo de 2015.
o Contrato N°1900 de 2014, cuenta con un 70% de ejecución, fecha de determinación del 22 de febrero de 2015.
o Contrato N°1904 de 2014, cuenta con un 70% de ejecución, fecha de terminación del 7 de febrero de 2015.
o Contrato N°1906 de 2014, cuenta con un 50% de ejecución, fecha de terminación del 1 de marzo de 2015.</t>
  </si>
  <si>
    <t>se adquirió toda la dotación objeto de este convenio. se han adquirido equipos por $732.552.247. mediante convenio 2589-2012.
Actualmente se cuenta con el 100%de la dotación objeto de este convenio. Se espera terminar la obra para su instalación, la fecha estimada de terminación de la obra es el 19 de agosto de 2015.</t>
  </si>
  <si>
    <t>Ya se adquirió toda la dotación objeto de este convenio.</t>
  </si>
  <si>
    <t xml:space="preserve">Se debe culminar la obra para poder realizar la instalación y puesta en marcha de los equipos, el hospital aclara que para no generase un detrimento patrimonial con los bienes ya adquiridos, la garantía de los equipos correrá a partir del momento de su instalación y/o puesta en marcha </t>
  </si>
  <si>
    <t>Remodelación y dotación del servicio de salas de cirugía del hospital Simón Bolívar E.S.E
El 04-06-2015 se radica con número 201542300957712 del Ministerio de Salud y la Protección Social el proyecto de inversión "Remodelacion y dotacion del Servicios de Salas de Cirugia del Hospital Simón Bolívar" para solicitud de concepto de viabilidad por parte de esa entidad para poder ejecutar el proyecto.
El 18-06-2015 mediante radicado 2015IE17339 se remite a la subdirección de contratación la documentación soporte para suscribir convenio para ejecutar la remodelación y dotación del servicio de urgencias del Hospital Simón Bolívar III Nivel de atención ESE, la documentación fue devuelta debido a que aún no se contaba con el concepto de viabilidad expedido por el Ministerio de Salud y la protección Social para poder adquirir la dotación de control especial.</t>
  </si>
  <si>
    <t xml:space="preserve">Proyecto de inversión "Remodelacion y dotacion del Servicio de Salas de Cirugia del Hospital Simón Bolívar" cuenta con concepto favorable en todos los componentes. </t>
  </si>
  <si>
    <t>Adquisición de dotación hospitalaria para el servicio farmacéutico (central de mezclas)  del Hospital De Suba II Nivel
El Hospital Suba entrega nuevamente proyecto de inversión "Adquisición de Dotación Hospitalaria para la Central de Mezclas" con radicado 2015ER25362 del 30-03-2015, se consolida concepto técnico metodológico Preliminar favorable, cuenta con concepto favorable en el componente de oferta y demanda, se emite concepto técnico por parte de la Dirección de Infraestructura y Tecnología de la Secretaria Distrital de Salud el 28 de mayo de 2015, se remite a la Dirección de Planeación Sectorial el 29-05-2015 con radicado 2015IE15378.
Se realizan estudios previospara suscribir convenio y se remiten a la Subdirección de Contratación el 12-06-2015 mediante radicado 2015IE16818, el 24-06-2015 se suscribe el convenio 1275-2015 entre el FFDS-SDS y el Hospital de Suba, cuyo objeto es: "Aunar esfuerzos para el desarrollo y ejecución del proyecto denominado "Adquisición de dotación hospitalaria para el servicio farmacéutico (Central de mezclas) del Hospital Suba II Nivel ESE", se espera la legalización y perfeccionamiento del mismo para iniciar su ejecución.</t>
  </si>
  <si>
    <t>Proyecto de inversión "Adquisición de Dotación Hospitalaria para la Central de Mezclas" cuenta con concepto favorable en todos los componentes. 
Suscripción del convenio 1275-2015 del 24-06-2015 para la Adquisición de dotación hospitalaria para el servicio farmacéutico (central de mezclas)  del Hospital De Suba II Nivel, con aporte del Fondo Financiero Distrital de Salud  para dotación de $149.997.208</t>
  </si>
  <si>
    <t>Convenio 1275-2015 con plazo de ejecución de 12 meses para la Adquisición de dotación hospitalaria para el servicio farmacéutico (central de mezclas)  del Hospital De Suba II Nivel</t>
  </si>
  <si>
    <t>Adquisición y reposición de dotación de control especial para los servicios del hospital Tunjuelito II Nivel E.S.E.
El Hospital Tunjuelito presenta proyecto de inversión "Adquisición y Reposición de  Dotación de Control Especial para los Servicios del Hospital  Tunjuelito II Nivel ESE" con radicado 2015 ER  16138 del  27-02-2015, se encuentra en evaluación por parte de la Secretaria Distrital de Salud, cuenta con concepto de recomendación de ajustes en el componente metodológico, Se emite concepto favorable en el componente de dotación, se remite a la Dirección de Planeación Sectorial el 29-05-2015 con radicado 2015IE15300.
La Secretaria Distrital de Salud entrego mediante radicado 201542300991602 del 10-06-2015 el proyecto de inversión "Adquisición y Reposición de Dotación de Control Especial para los Servicios del Hospital Tunjuelito II Nivel ESE" para concepto técnico del Ministerio de Salud y la Protección Social.</t>
  </si>
  <si>
    <t>Se define dotacion real según la necesidad del Hospital Tunjuelito para las sedes del Materno Infantil y Medicina interna</t>
  </si>
  <si>
    <t>Adquisición del equipo de Rx, Visiometro y espirómetro para el hospital de Usaquén I Nivel ESE
El 19-03-2015 el Hospital Usaquén entrega proyecto de inversión "Adquisición del equipo de Rayos X, Visiometro y Espirómetro para el Hospital de Usaquén I Nivel ESE." mediante radicado 2015ER22747, se encuentra en evaluación por parte de la Secretaria Distrital de Salud, cuenta con concepto favorable en el componente metodológico, de oferta y demanda, se emite concepto favorable en el componente de dotación, se remite a la Dirección de Planeación Sectorial el 29-05-2015 con radicado 2015IE15307. Se espera la adquisición de esta dotación a través de la compra que realizaría la Secretaria Distrital de Salud por subasta inversa, se estima publicar la apertura del proceso en el mes de agosto de 2015.</t>
  </si>
  <si>
    <t xml:space="preserve">Proyecto de inversión "Adquisición del equipo de Rayos X, Visiómetro y Espirómtro para el Hospital de Usaquén I Nivel ESE." cuenta con concepto favorable en todos los componentes. </t>
  </si>
  <si>
    <t>Suministro e instalación de dotación hospitalaria para  el reemplazo de equipos e instrumental para las sedes hospitalarias de la red pública del distrito capital- tercerizados
El 01-06-2015 se suscribe contrato 1058-2015 entre el FFDS y Quirurgil S.A. por $5.779.057.984 IVA incluido, correspondiente el lote 07 por $1.517.037.984 y lote 12 por $4.262.020.000.
El 01-06-2015 se suscribe contrato 1059-2015 entre el FFDS y Jorge Machado Equipos Medicos JOMEDICAL S.A.S. por valor de $2.468.821.040 IVA incluido, correspondiente al lote 13 por $2.468.821.040.
El 02-06-2015 se suscribe contrato 1060-2015 entre el FFDS y Técnica Electromedica S.A. por valor de $1.115.999.999 IVA incluido, correspondiente al lote 11
El 05-06-2015 se suscribe contrato 1062-2015 entre el FFDS e Industrias Metálicas Los Pinos S.A., por valor de $5.714.159.259 IVA incluido, correspondiente al lote 02 por $4.349.176.950 y lote 03 por $1.364.982.309.
El 09-06-2015 se suscribe contrato 1070-2015 entre el FFDS y Hospimedics S.A., por valor de $1.651.793.600 IVA incluido, correspondiente al lote 06 por $1.335.125.200, lote 14 por $234.030.000 y lote 15 por $82.638.400.
Se realizan Reuniones con las Empresas contratistas para adelantar el proceso de instalación de equipos biomédicos del proceso SASI 007 de 2014 Equipos de No Control Especial Contratistas: Quirurgil S.A,  Jomedical S.A, Hospimedics S.A, Técnica Electromedica S.A y Los Pinos S.A. y las 22 Empresas Sociales del Estado para coordinar la entrega de los equipos biomédicos. Se realiza revisión de minutas a los contratos realizados por la Dirección Jurídica y de contratación al proveedor Hospimedics S.A y se firman fichas anexas a la minuta.
Se radica informe a la Dirección de Subcontratación de la SDS en el cual se hace un resumen general del proceso FFDS-SASI-007-2014 de adjudicación de la dotación.
El 12-06-2015 mediante radicado 2015IE16745 se solicita a la Subdirección de contratación concepto jurídico para el pago del contrato de prestación de servicios 1416-2014 suscrito con Certicamara S.A. de objeto “Prestación de servicios para la realización de las subastas inversas electrónicas que requiera la Dirección de Infraestructura y Tecnología: dicho servicio deberá incluir la plataforma tecnológica, asesoría, acompañamiento y realización de las subasta electrónica"
El 26-06-2015 mediante radicado 2015EE43661 se cita a los Hospitales del Distrito a reunión el 01-07-2015 para definir los cronogramas y la logística para la entrega, instalación y puesta en funcionamiento de equipos biomédicos adquiridos en el proceso FFDS-SASI-007-2014.</t>
  </si>
  <si>
    <t xml:space="preserve">Desde la Secretaria Distrital de Salud- Fondo Financiero Distrital de Salud se realizo el proceso de selección FFDS-SASI-007-2014, que tiene por objeto "Contratar el suministro e instalación de dotación hospitalaria para el reemplazo de equipos e instrumental para las sedes de hospitales de la Red Pública del Distrito Capital", con 16 lotes y presupuesto oficial de $31.932.966.912,46.
Una vez agotadas las instancias legales determinadas para el desarrollo del proceso FFDS-SASI-007-2014 se habilitan los lotes 02,03, 06, 07, 11, 12, 13, 14 y 15 con presupuesto oficial de $24.308.604,62 los cuales se adjudican mediante resolución 0380 del 15-04-2015 por $16.729.831.882.
Los proveedores ganadores se comprometen a entregar e instalar la dotacion respectiva en cada uno de los hospitales en un tiempo menor a los 7 meses que se proyectaran las minutas para su completa ejecucion. </t>
  </si>
  <si>
    <t>Adjudicar mediante resolución 0380 del 15-04-2015 los lotes 02, 03, 06, 07, 11, 12, 13, 14 y 15 por valor de $16.729.831.882 de la siguiente manera:
lote 02 a la firma Industrias Metálicas Los Pinos S.A. por valor de $4.349.176.950.
lote 03 a la firma Industrias Metálicas Los Pinos S.A. por valor de $1.364.982.309.
lote 06 a la firma Hospimedics S.A. por valor de $1.335.125.200.
lote 07 a la firma Quirurgil S.A.por valor de $1.517.037.984.
lote 11 a la firma Electromedica S.A. por valor de $1.115.999.999.
lote 12 a la firma Quirurgil S.A. por valor de $4.262.020.000.
lote 13 a la firma Jorge Machado Equipos Medicos JOMEDICAL S.A.S. por valor de $2.468.821.040.
lote 14 a la firma Hospimedics S.A. por valor de $234.030.000.
lote 15 a la firma Hospimedics S.A. por valor de $82.638.400.
El 01-06-2015 se suscribe contrato 1058-2015 entre el FFDS y Quirurgil S.A. por  $5.779.057.984 IVA incluido.
El 01-06-2015 se suscribe contrato 1059-2015 entre el FFDS y Jorge Machado Equipos Medicos JOMEDICAL S.A.S. por valor de $2.468.821.040 IVA incluido.
El 02-06-2015 se suscribe contrato 1060-2015 entre el FFDS y Técnica Electromedica S.A. por valor de $1.115.999.999 IVA incluido.
El 05-06-2015 se suscribe contrato 1062-2015 entre el FFDS e Industrias Metalicas Los Pinos S.A., por valor de $5.714.159.259 IVA incluido.
El 09-06-2015 se suscribe contrato 1070-2015 entre el FFDS y Hospimedics S.A., por valor de $1.651.793.600 IVA incluido.</t>
  </si>
  <si>
    <t>Algunos Hospitales no envian la informacion solicitada por parte de los referentes de dotacion de la SDS para poder agilizar temas logisticos de entrega de dotacion. Finalmente se logro programar la entrega de la dotación.</t>
  </si>
  <si>
    <t>Los proveedores  ganadores del proceso FFDS-SASI-007-2014 se encuentran haciendo las visitas de preinstalacion dejando por escrito observaciones a tener en cuenta para que se encuentren en optimas condiciones las areas o espacios a instalar los equipos.</t>
  </si>
  <si>
    <t>Adecuación y dotación de la central de mezclas de medicamentos del Hospital El Tunal para la red del Sur (Componente dotación)
El 22-06-2015 con radicado 2015IE17644 se remite a la Dirección de Planeación Sectorial el concepto favorable en los componentes de infraestructura y dotación del proyecto de inversión "adecuación y dotación de la central de mezclas de medicamentos del Hospital El Tunal para la red del Sur"
Se realizan estudios previos para suscribir convenio y se remiten a la Subdirección de Contratación el 19-06-2015 mediante radicado 2015IE17521 y alcance del 24-06-2015 con radicado 2015IE18206, el 24-06-2015 se suscribe el convenio 1286-2015 entre el FFDS-SDS y el Hospital El Tunal, cuyo objeto es: "Aunar esfuerzos para desarrollar y ejecutar las acciones necesarias para la adecuación y dotación de la central de mezclas de medicamentos del Hospital El Tunal para la red del Sur"
El hospital tiene pendiente la entrega de los documentos para la legalización del convenio</t>
  </si>
  <si>
    <t>Suscripción del convenio 1286-2015 del 24-06-2015 para la Adquisición de Dotación Hospitalaria para la adecuación y dotación de la central de mezclas de medicamentos del Hospital El Tunal para la red del Sur, con aporte del Fondo Financiero Distrital de Salud  para dotación de $251.006.488.</t>
  </si>
  <si>
    <r>
      <rPr>
        <b/>
        <sz val="9"/>
        <color indexed="8"/>
        <rFont val="Calibri"/>
        <family val="2"/>
      </rPr>
      <t>Obras nuevas de infraestructura en salud [equipamientos nuevos para la ciudad en proceso]</t>
    </r>
    <r>
      <rPr>
        <sz val="9"/>
        <color indexed="8"/>
        <rFont val="Calibri"/>
        <family val="2"/>
      </rPr>
      <t xml:space="preserve">
Construcción y dotación del Hospital Bosa II Nivel E.S.E.
La Ese mediante comité operativo realizado el 25 de Junio de 2015, informa que el Consultor realizó la entrega de los productos contratados; Plan de Implantación, estudio de tránsito, estudio ambiental, estudio de amenaza y riesgo. La actualización de la Consulta preliminar del Plan de Implantación se radicó en la el 15 de Mayo de 2015 en la Secretaría de Planeación Distrital con el radicado N° I-20152693, y aún se está a la espera de la respuesta, para proceder a radicar el Plan de Implantación. Se está a la espera de la respuesta del estudio de tránsito radicado N°7300099 del 12 de junio de 2015 y del de ambiente N°2015ER97397 del 02 de junio de 2015. 
La ESE realizó prorroga al contrato de Consultoría (N° 47 de 2014) y al de Interventoría (N° 07 de 2015) las cuales se extienden hasta el 31 de Julio de 2015.
La ESE entrega el mismo día documento proyecto de pliegos para la contratación de la consultoría de estudios y diseños, la Dirección de Infraestructura y Tecnología procede a realizar la respectiva revisión.
EL 09-06-2015 se recibe en la Dirección de Infraestructura alcance al concepto del componente de oferta y demanda del proyecto de inversión "Construcción y dotación de la Nueva sede Hospital Bosa II nivel San Bernardino" mediante radicado 2015IE16073.
El 10-06-2015 mediante radicado 2015ER44709 se recibe del Hospital Bosa el Proyecto de pliegos de condiciones para la contratación de estudios, diseños y licencias para la Construcción del Nuevo Hospital de Bosa II nivel a través del convenio 1116-2009</t>
    </r>
  </si>
  <si>
    <t>Se inicia a partir del 30 de Enero de 2015 la elaboración del plan de implantación para el nuevo Hospital Bosa.</t>
  </si>
  <si>
    <t>Debido a que se debió realizar una actualización de la consulta preliminar del Plan de Implantación, aún no se ha podido radicar el Plan de Implantación elaborado. La ESE realizó prorroga al contrato de Consultoría (N° 47 de 2014) y al de Interventoría (N° 07 de 2015) las cuales se extienden hasta el 31 de Julio de 2015. Realizarán suspensión mientras se puede radicar.</t>
  </si>
  <si>
    <t>Construcción y dotación Centro de Habilitación y Rehabilitación La Mexicana
El 01, 09, 16 y 17 de junio de 2015 se realizó revisión y ajuste del componente financiero del proyecto de inversión "Construcción y Dotación Centro de Habilitación y Rehabilitación La Mexica" por parte de la Dirección de Planeación Sectorial y el Hospital Del Sur.
El 25-06-2015 mediante radicado 2015IE18300 se solicita a la Subdirección de contratación el reinicio y prórroga al convenio 1258-2011 por el término de Diecisiete meses, sustentado en la nueva proyección de ajustes a los diseños para que la ocupación de las áreas a construir estén en uso favorable del suelo.
El 30-06-2015 se recibe la devolución del trámite de reinicio de la prórroga 3 del convenio 1258-2011.</t>
  </si>
  <si>
    <t>Se adelantan las modificaciones a los estudios y diseños del Centro de Rehabilitación, en los lotes con uso del suelo favorable según POT  para poder expedir la licencia de construcción.</t>
  </si>
  <si>
    <t>continuar con la ejecución del proyecto y dar uso de los recursos asignados y en disposicion de la ESE.</t>
  </si>
  <si>
    <t>Definición de la suspensión del convenios por parte de la Subdirección de contratación de la Secretaria Distrital de Salud. Se ha enviado correos electrónicos a la Subsecretaria y a la Subdirección de contratación.
El Hospital debe presentar solicitud de uso de los recursos del convenio 1258-2011 para el pago de los ajustes a los diseños contemplados en los lotes con uso de suelo favorable.</t>
  </si>
  <si>
    <t>Construcción, dotación y puesta en funcionamiento del Cami Diana Turbay- obra nueva reposición
El 03-06-2015 mediante radicado 2015IE15784 se remite a la Dirección Financiera los estudios previos para la "Construcción CAMI Diana Turbay" para la elaboración de los análisis financieros.
Se culmina el proceso de liquidación del convenio 2244 de 2012, se realiza la transferencia respectiva de la devolución de los recursos del convenio por valor de $10.853.244.857 con fecha 11/06/2015.
El 22-06-2015 mediante radicado 2015IE17586 se remite a la Subdirección de Contratación el proyecto de estudios previos para la licitación para contratar la "Construcción CAMI Diana Turbay Nivel I de Atención, en la Ciudad de Bogotá"
La Dirección Financiera hace entrega de los CDPs correspondientes a la adición del convenio 911-2007 para estudios de suelo y pago expensas licencia de construcción. Se tramita ante la Dirección Jurídica la minuta de adición por $26.300.000, se remite concepto de adición a la Subdirección Jurídica con radicado 2015IE18403 del 25-06-2015.</t>
  </si>
  <si>
    <t>Se da el aval para que el hospital realice la entrega de los productos faltantes de la consultorìa.
El 20-05-2015 se suscribe acta de liquidación del convenio 2244-2012, se expide CDP para el proceso licitatoria para la Construcción del CAMI Diana Turbay.</t>
  </si>
  <si>
    <t>Se está a la espera de que el hospital haga la entrega de los productos faltantes, planimetrìas, detalles constructivos y presupuesto.</t>
  </si>
  <si>
    <t>Se requirio actualización a norma según resolución 110 de 2004 por encontrarse el predio en zona de riego de amenaza media por procesos de remosión  que le obliga a presentar complemento a Titulo H de la Norma NSR-10, necesario para trámite licencia de construcción</t>
  </si>
  <si>
    <t>Construcción, dotación y puesta en funcionamiento de la sede de salud pública, promoción y prevención, sede administrativa y archivo central de la ESE San Cristobal.
El Hospital San Cristóbal se encuentra elaborando brochure del proyecto "Construcción y Dotación de la Sede de Salud Pública Promoción y Prevención, Sede Administrativa y Archivo Central de la ESE San Cristóbal"</t>
  </si>
  <si>
    <t>Se cuenta con Plan de Regularización y manejo aprobado por la Secretaria Distrital de Planeación, para la Construcción, dotación y puesta en funcionamiento de la sede de salud pública, promoción y prevención, sede administrativa y archivo central de la ESE San Cristobal</t>
  </si>
  <si>
    <t>La contratación y ejecución de la obra se programa en el anteproyecto de presupuesto para la vigencia 2016</t>
  </si>
  <si>
    <t>Reposición de infraestructura y dotación para la nueva torre del Hospital Simón Bolívar
El Hospital Simón Bolívar presenta proyecto de inversión "Reposición de Infraestructura y Dotación para la Nueva Torre del Hospital Simón Bolívar." con radicado 2015ER16153 del 27-02-2015, se encuentra en evaluación por parte de la Secretaria Distrital de Salud., cuenta con concepto de recomendación de ajustes en el componente metodológico y financiero, el 14-05-2015 se remite proyecto y concepto favorable desde el componente de infraestructura a la Dirección de Planeación Sectorial con radicado 2015IE13805.
El Hospital Simón Bolívar remite a la SDS radicado 2015ER40902 del 27/05/2015 la solicitud de recursos para la contratación del Plan de Regularización y Manejo de la Torre Nueva del Hospital Simón Bolívar. La SDS Dirección de Infraestructura y Tecnología está a la espera de la consecución de los recursos necesarios para financiar esta actividad.</t>
  </si>
  <si>
    <t>Se logro establecer los parametros y requerimientos de diseño del nuevo hospital Simon Bolivar, de acuerdo al Programa Medico Arquitectonico contenido dentro del proyecto de inversion.</t>
  </si>
  <si>
    <t>El 23-04-2015 la firma WHITE entrega a la Secretaria de Salud y al Hospital Simón Bolívar el documento técnico de factibilidad de la Nueva Torre del Hospital Simón Bolívar.</t>
  </si>
  <si>
    <t>El estudio de factibilidad entregado por la Firma WHITE será validado por el consultor que realice los estudios y diseños para la Nueva torre del Hospital Simón Bolívar.  Se estudia la posibilidad de financiar en la presente vigencia la contratación del Plan de Regularización y Manejo del Hospital.</t>
  </si>
  <si>
    <t>Reordenamiento medico arquitectónico del hospital El Tunal E.S.E. III nivel. ampliación de las unidades de cuidados críticos y urgencias y construcción de la torre de cuidados críticos
Actualmente se está determinando por parte de la Dirección de Infraestructura y tecnología la actualización del Plan de Regularización y Manejo (PRM) para el Hospital el Tunal III Nivel Atencion ESE.
Una vez actualizado el PRM se procederá a la actualización de los diseños y estudios técnicos faltantes.
El 30-06-2015 con radicado 2015IE18541 se recibe proyecto de inversión "Reordenamiento medico arquitectónico del Hospital El Tunal, ampliaciones de las Unidades de Cuidados Críticos y Urgencias y Construcción de la Torre de Cuidados Críticos" para evaluación del componente de infraestructura.</t>
  </si>
  <si>
    <t>El Hospital deberá radicar el Plan de Regularización y Manejo ante Planeación Distrital para poder ejecutar el proyecto, a la fecha aún no se completado la información requerida para adelantar el trámite.
El Hospital no ha complementado la documentación faltante requerida para continuar el tramite de liquidación del convenio 852-2007.</t>
  </si>
  <si>
    <t>Construcción y dotación del nuevo hospital de Tunjuelito II Nivel 
Se han elaborado y ajustado cuantas veces ha sido necesario, los estudios previos, se elaboró el acto administrativo de justificación del proceso, se emitió informe para la elaboración de los estudios de sector.  Se realizó el proyecto de modificación del Decreto 246 por el cual se declara la existencia de condiciones de urgencia por razones de utilidad pública e interés social y se concede competencia para expropiar un bien inmueble por vía administrativa. El motivo de la modificación fue para encargar al Hospital Tunjuelito del trámite de la adquisición y compra de los predios, ya que el convenio suscrito con la Empresa de Renovación Urbana se encuentra en liquidación. Igualmente se elaboró el documento de exposición de motivos de la modificación del Decreto 246 del 19 de junio de 2014, el cual se remitió a la Oficina Asesora Jurídica el 02-06-2015 mediante radicado 2015IE15583.
El 09-06-2015 mediante radicado 2015IE16151 se remite a la Dirección de Planeación Sectorial el concepto favorable del componente de infraestructura del proyecto de inversión "Construcción y dotación del nuevo Hospital de Tunjuelito II Nivel"
El 23-06-2015 mediante radicado SDS 2015IE42712 y radicado Ministerio de Salud y la Protección Social 201542301076092 se solicita al Ministerio de Salud y la Protección Social confirmar si para la adquisición de los predios del Hospital Tunjuelito se requiere viabilidad previa de esa entidad, entendiéndose que una vez se desarrolle el proyecto se deberá pasar para viabilidad de dicho Ministerio.</t>
  </si>
  <si>
    <t xml:space="preserve">Inicio proceso de negociación para la compra de los 25 predios.Presentación Oferta Formal de compra a los propietarios.
Se elaboraron los estudios previos para contratar la elaboración de los avaluos comerciales. Se modifica el Decreto de declaratoria de utilidad publica para encargar al Hospital Tunjuelito del proceso de compra de los predios. </t>
  </si>
  <si>
    <t>Se establecio la voluntad de vender y de comprar.
Se obtubo la viabilización del proyecto por parte de planeación dela SDS.</t>
  </si>
  <si>
    <t xml:space="preserve">Para esta vigencia, no se alcanza a comprar  los 25 predios, Sin embargo se iniciara el proceso con los recursos asignados.   </t>
  </si>
  <si>
    <t>Construcción y dotación hospital de Usme II nivel
Se realizan ajustes requeridos por el Ministerio de Salud y La Protección Social al proyecto de inversión "Construcción y Dotación Hospital de Usme II Nivel" para remitir nuevamente para concepto técnico de viabilidad. Una vez se obtenga la viabilidad se podrá continuar con la elaboración de los diseños.
El 05-06-2015 se recibe en la Dirección de Infraestructura y Tecnología el radicado 2015ER43388 mediante el cual el Hospital Usme solicita prórroga y adición al convenio 0794-2007 con el fin de financiar la totalidad de la obra para la Construcción del nuevo Hospital de Usme II Nivel, alcance del 19-06-2015 con radicado 2015ER46988</t>
  </si>
  <si>
    <t>Se entrega en el Ministerio de Salud el proyecto de inversión "Construcción y Dotación  Hospital  de Usme II Nivel" para concepto técnico de viabilidad el 12 de mayo de 2015 con radicado 201542300782672.</t>
  </si>
  <si>
    <t>El proyecto de inversipon requierio de ajustes solicitados por el Ministerio de Salud y la Protección Social, la SDS en conjunto con el Hospital de Usme realizan los ajustes necesarios para volver a enviar proyecto de inversión a Minsalud.</t>
  </si>
  <si>
    <t>Construcción, reubicación y dotación Cami Manuela Beltrán.
El 15-05-2015 mediante radicado 2015 ER 38261 el Hospital Vista Hermosa entrega proyecto de inversión "Construcción, Reubicación y Dotación CAMI Manuela Beltran " para evaluación por parte de la Secretaria Distrital de Salud, se emite concepto favorable del componente metodológico, el 01 de junio de 2015 se emite concepto del componente metodológico y se remite a la Dirección de Provisión de Servicios para evaluación del componente de oferta y demanda.
El 22-06-2015 con radicado 2015ER47269 se recibe oficio del Hospital Vista Hermosa donde informa acerca de la devolución de capital y rendimientos financieros para liquidación convenio 855-2007.</t>
  </si>
  <si>
    <t xml:space="preserve">
El 25-03-2015 mediante radicado 2015EE21564 se remite al Hospital Vista Hermosa el procedimiento para la transferencia de saldos no ejecutados y rendimientos financieros del convenio 855-2007 para que se pueda continuar con el proceso de liquidación del mismo.</t>
  </si>
  <si>
    <r>
      <rPr>
        <b/>
        <sz val="9"/>
        <color indexed="8"/>
        <rFont val="Calibri"/>
        <family val="2"/>
      </rPr>
      <t>Obras nuevas de infraestructura en salud  [equipamientos nuevos para la ciudad obras culminadas]</t>
    </r>
    <r>
      <rPr>
        <sz val="9"/>
        <color indexed="8"/>
        <rFont val="Calibri"/>
        <family val="2"/>
      </rPr>
      <t xml:space="preserve">
Reposición CAMI chapinero
El Hospital no ha realizado ningún avance para proceder con la liquidación del convenio 2594-2012
Se envía oficio al Hospital Chapinero en donde se manifiesta que se debe aclarar unas observaciones encontradas en el momento de la visita del 8 de mayo de 2015 adjuntando acta de visita e informe</t>
    </r>
  </si>
  <si>
    <t>Se proyecta informe de visita del 8 de mayo de 2015, en donde se evidencia la ubicación de la dotacion derivada del convenio 2594 de 2012  como tambien el estado de la misma. El informe reposa en el archivo del convenio en la direccion de Infraestructura y Tecnologia</t>
  </si>
  <si>
    <t>Se evidencia en la visita que la dotacion se encuentra generalmente en buenas condiciones y ubicada</t>
  </si>
  <si>
    <t>El hospital debe realizar unas aclaraciones a la visita de verificacion las cuales deberan ser enviadas según acta para el 15 de mayo de 2015. Se le han enviado en multiples ocaciones correos electronicos a la ESE solicitando el envio de la informacion pero la ESE no ha enviado la informacion solicitada, por ultimo se le envio oficio el 26 de junio recordando el cumplimiento de los compromisos y proceder con la liquidacion del convenio.</t>
  </si>
  <si>
    <t xml:space="preserve">Se recomienda a la ESE enviar informacion solicitada para aclarar y poder proceder con la liquidacion del convenio 2594 de 2012 </t>
  </si>
  <si>
    <t>Construcción dotación y puesta en funcionamiento de la Upa Antonio Nariño
En proceso de liquidación del contrato de obra por parte de la Dirección de Infraestructura y Tecnología.
El 18-06-2015 se reitera a la Dirección Financiera la expedición del estado de cuenta de los contratos 1697-2011 y 0552-2012 para continuar con el proceso de liquidación de los mencionados contratos.</t>
  </si>
  <si>
    <t>Ajustes a la proyecciòn de la liquidaciòn de acuerdo a las observaciones realizadas por la Subdirecciòn de contrataciòn de la SDS.</t>
  </si>
  <si>
    <t>Proyecto de liquidaciòn al contrato de obra 1697-2011 y al contrato de interventoria 0552-2012.</t>
  </si>
  <si>
    <t xml:space="preserve">No se ha respondido por parte de la Dirección Financiera la solicitud realizada por al DIT-SDS El 17-02-2015 mediante radicado 2015IE3900 se solicita a la Dirección Financiera la solicitud de ingreso de los recursos provenientes de las garantías bancarias.                        </t>
  </si>
  <si>
    <t>Construcción y dotación de la Upa Los Libertadores
Se tienen los estudios previos, estudios del sector, especificaciones técnicas y planos record a mano alzada entregados por la interventoría de obra EURO-A&amp;C-1387-2010
El 02-06-2015 mediante radicado 2015EE37503 se remite a la Constructora Herreña Fronpeca el proyecto de acta de liquidación del contrato 1698-2011 presentada por el Consorcio Euroestudios A&amp;C.
El 05-06-2015 mediante radicado 2015EE38709 se informa al Consorcio Euroestudios A&amp;C algunos considerandos del proyecto de acta de liquidación del contrato 1698-2011.
Se elaboran estudios y documentos previos para la terminación de las obras.</t>
  </si>
  <si>
    <t>No se ha logrado proyectar el acta de liquidación del contrato 1698-2011, se requirere complementación a la misma por parte del al Interventoria.</t>
  </si>
  <si>
    <r>
      <rPr>
        <b/>
        <sz val="9"/>
        <color indexed="8"/>
        <rFont val="Calibri"/>
        <family val="2"/>
      </rPr>
      <t>Obras de reforzamiento estructural realizadas en puntos de atención de la red adscrita a la Secretaría Distrital de Salud de Bogotá D.C. [Obras en proceso]</t>
    </r>
    <r>
      <rPr>
        <sz val="9"/>
        <color indexed="8"/>
        <rFont val="Calibri"/>
        <family val="2"/>
      </rPr>
      <t xml:space="preserve">
Ampliación, reordenamiento, reforzamiento estructural y dotación del Hospital La Victoria III Nivel ESE
01-04-15 se realiza comité de seguimiento en el que el hospital La Victoria informa que en reunión con la Secretaría Distrital de Planeación (SDP) realizada el 30-03-15, esa entidad recomienda concertar con Secretaria de Educación y Departamento Administrativo de la Defensoría del Espacio Público (DADEP) la ocupación  que tiene el colegio la victoria en predios del hospital y concertar el desarrollo de la vía peatonal de la kra 3 A Este, con respecto a la afectación por el metrocable debe estar resuelto al momento de radicar el plan de regularización a SDP.
El Hospital La Victoria entrega actualización del proyecto de inversión "Ampliación, Reordenamiento, Reforzamiento Estructural y Dotación Hospital La Victoria." con radicado 2015 ER 22322 del 18-03-2015, continua en evaluación del componente de oferta y demanda por parte de la Dirección de Provisión de Servicios de Salud de la Secretaria Distrital de Salud.
La consultoría se encuentra elaborando el plan de regularización y Manejo, ya entrego al hospital La Victoria el diagnostico de este plan, actualmente está para revisión por parte de la Secretaria Distrital de Salud para emitir las respectivas observaciones para ajustes.
De acuedo a respuesta de la Secretaria Distrital de Movilidad el consultor debio ajustar la implantación, se revisa nuevamente desde la SDS el Plan de Regularización y Manejo para aprobación respectiva.</t>
    </r>
  </si>
  <si>
    <t>Ya se cuenta con levantamiento topográfico y Programa Médico Arquitectónico (PMA) para el proyecto de ampliación, reordenamiento, reforzamiento estructural y dotación del Hospital La Victoria III Nivel ESE
Incorporación cartográfica del predio aprobado por Catastro Distrital mediante radicado 2015EE26902 del 05-02-2015</t>
  </si>
  <si>
    <t>El predio cuenta con afectación por línea del metro cable, pendiente concepto de Secretaria de Móvilidad.</t>
  </si>
  <si>
    <t>Dentro del estado de formulación del Plan de Regularización y Manejo, se evidencio que el hospital se encuentra con  afectación por línea de metro cable de San Cristóbal, debe ser tenido en cuenta por parte de la consultoría al momento de la formulación del plan.</t>
  </si>
  <si>
    <t>Ampliación, reforzamiento y reordenamiento del Cami Pablo Vi Bosa
El 12 de mayo de 2015 con radicado 201542300782442 se entrega en el Ministerio de Salud el proyecto de inversión "Ampliación, Reforzamiento y Reordenamiento del CAMI Pablo VI Bosa" para viabilidad técnica. Continúa en evaluación del Ministerio.</t>
  </si>
  <si>
    <t xml:space="preserve">Proyecto actualizado, viabilizado e inscrito en el Banco de Programas y proyectos de la entidad No. 20152019. </t>
  </si>
  <si>
    <t>El proyecto continua en revision en el Ministerio de Salud.</t>
  </si>
  <si>
    <t>Para la ejecución del proyecto se requiere de concepto de viabilidad emitido por el Ministerio de Salud y Protección Social. Se proyecta radicar el proyecto en el mes de mayo de 2015 ante Minsalud.</t>
  </si>
  <si>
    <t>Reforzamiento, reordenamiento y ampliación del hospital San Blas II Nivel ESE
El Hospital San Blas entrega actualización del proyecto de Inversión "Reforzamiento, reordenamiento y ampliación del Hospital San Bas II Nivel ESE" con radicado 2015ER17475 del 04-03-2015. El 19-05-2015 se emite concepto favorable en el componente metodológico por parte de la Dirección de Planeación Sectorial y se remite a la Dirección de Provisión de Servicios. Desde la Dirección de Infraestructura se realizan observaciones al proyecto de inversión y se solicitan ajustes al Hospital.
Se realiza nueva revisión a los términos de referencia para la contratación de la Consultoría para la elaboración del Plan de Regularización y Manejo de Hospital san Blas, se realizan observaciones por parte de la Secretaria Distrital de Salud para que sean tenidas en cuenta por parte del Hospital.</t>
  </si>
  <si>
    <t>Actualización del proyecto de inversión se encuentra en revisión con el fin de ser aprobado por la SDS y así poder publicar los términos de referencia para la contratación del Plan de Regularización y Manejo.</t>
  </si>
  <si>
    <r>
      <rPr>
        <b/>
        <sz val="9"/>
        <color indexed="8"/>
        <rFont val="Calibri"/>
        <family val="2"/>
      </rPr>
      <t>Obras de reforzamiento estructural realizadas en puntos de atención de la red adscrita a la Secretaría Distrital de Salud de Bogotá D.C. [Obras culminadas]</t>
    </r>
    <r>
      <rPr>
        <sz val="9"/>
        <color indexed="8"/>
        <rFont val="Calibri"/>
        <family val="2"/>
      </rPr>
      <t xml:space="preserve">
Terminación de obra física y dotación del Cami Ferias del Hospital Engativá II Nivel ESE
El 10-06-2015 mediante radicado 2015ER44719 se recibe solicitud de liquidación del convenio 2007-2012. Se está en la consecución de la documentación para emitir el acta de liquidación del convenio.</t>
    </r>
  </si>
  <si>
    <t>En la vigencia 2014 se ejecutaron las obras de adecuación del CAMI Ferias en uin 100%.
No se presentan logros en el periodo</t>
  </si>
  <si>
    <t>Por el Programa de Sanieamiento Fiscal y Financiero (PSFF) del Hospital Engativa el CAMI Ferias pasa de ser CAMI a UPA afectando la dotación a adquirir debido a que el servicio de urgencias no se prestará. La UPA prestara solo servicios de Consulta Externa 12 horas, en la actualización del PMEs se contemplaran todas los cambios que las sedes de los hospitales tengan por el PSFF.
El Hospital Engativá entrega actualización del proyecto de inversión "Terminación Obra Física y Dotación del CAMI Ferias del Hospital Engativá" el 27-02-2015 con radicado 2015ER16093, se devuelve al Hospital por cuanto el valor y nombre no corresponde a los registrado en Plan Bienal de Inversiones en Salud 2014-2015. El Hospital indica que radicara nuevo proyecto con dotación para servicios de UPA.</t>
  </si>
  <si>
    <r>
      <t xml:space="preserve">Reforzamiento y ampliación del Hospital Occidente De Kennedy III Nivel De Atención
La oficina asesora jurídica entrega informe obre el estado actual de la controversia jurídica suscitada en torno del contrato 1671 de 2010, elaborado por el Dr. Urueta, abogado externo de la entidad que lleva la representación de la misma en dicho proceso. Se menciona el estado actual del proceso:
1) El 17 de diciembre de 2014, ante el cierre temporal del Tribunal Contencioso Administrativo de Cundinamarca, debido al desarrollo de un paro judicial,  se acudió a la Personería  Distrital de Bogotá en consideración a la naturaleza de las funciones que la entidad cumple como Ministerio Público, especialmente la relativa a la vigilancia del cumplimiento de la Constitución Política, la ley, los actos administrativos y las decisiones judiciales, a fin de radicar demanda contencioso administrativa de controversias contractuales dirigida contra la Constructora Herreña Fronpeca Sucursal Colombia, con el propósito que la Personería como órgano de control diera traslado a la autoridad competente y garantizar así el acceso al derecho fundamental a la Administración de justicia del Fondo Financiero Distrital de Salud – Secretaría Distrital de Salud. 2) El 16 de enero de 2015, la Personería Distrital de Bogotá radicó la demanda ante el Tribunal Contencioso Administrativo de Cundinamarca, asignándose mediante Acta Individual de Reparto el  número de radicación 25000233600020150020200, quedando el proceso al despacho del Magistrado Leonardo Augusto Torres Calderón.
3) El 2 de marzo de 2015, el Tribunal Contencioso Administrativo de Cundinamarca profirió Auto inadmitiendo la demanda, ordenando corregir algunos defectos de la demanda relacionados con: i) Aportar copia legible del contrato, ii) aportar copia del trámite adelantado ante el Tribunal de Arbitramento, iii) aportar proyecto de liquidación, iv) allegar copia de la conciliación extrajudicial. 
4) El día 28 de febrero de 2015, dentro del término de traslado concedido, se procedió a corregir la demanda y cumplir con lo solicitado. Se está a espera de respuesta por parte de Tribunal Administrativo de Cundinamarca. </t>
    </r>
    <r>
      <rPr>
        <b/>
        <sz val="9"/>
        <color indexed="10"/>
        <rFont val="Calibri"/>
        <family val="2"/>
      </rPr>
      <t>LOS DOCUMENTOS SUBSANADOS FUERON ENVIADOS ANTES DE SER REQUERIDOS ?</t>
    </r>
    <r>
      <rPr>
        <sz val="9"/>
        <color indexed="8"/>
        <rFont val="Calibri"/>
        <family val="2"/>
      </rPr>
      <t xml:space="preserve">
se recibió memorando interno por parte de la Dirección financiera en donde remiten el Estado de Cuenta del Contrato N°1709 de 20110 celebrado con la firma interventora APPLUS NORCONTROL SA, con el fin de que se autorice proyectar a quien corresponde  la correspondiente liquidación. Al respecto de solicitó al área jurídica de la Dirección evaluar la posibilidad de realizar la liquidación teniendo en cuenta que el Contratista Herreña Fronpeca a quien le realizó la interventoría se encuentra en litigio jurídico debido a la no terminación de las obras.  Se encuentra en revisión.
En respuesta al oficio radicado N°2015ER32754 del 27 de  Abril de 2015 por la firma Interventora APPLUS NORCONTROL  , en donde  requieren que para emitir la certificación mencionada en la cláusula N° 48.2  del contrato de obra  “Cuando las obras estén totalmente terminadas y el Interventor haya emitido el Acta de Terminación de conformidad con las Cláusula 55.1 de las CSG, se le pagará al Contratista la mitad del total retenido y la otra mitad cuando haya transcurrido el Periodo de Responsabilidad por defectos y el Interventor haya certificado que todos los defectos notificados al contratista antes del vencimiento de este período han sido corregidos”,  el Hospital y/o Secretaría Distrital de Salud informe si el contratista a corregido todos los defectos notificados antes de la fecha de vencimiento del periodo de responsabilidad, mencionando que la Interventoría durante el periodo de responsabilidad por defectos no fue notificada de ningún problema de calidad en la construcción.  La Dirección de Infraestructura y Tecnología  el 25-05-2015 envió oficio radicado N°  2015 EE35627 en donde  solicita  a la firma interventoria Applus Norcontro que dé cumplimiento al anexo de términos de referencia y alcances del servicio - Numeral 6 ° “Alcances del trabajo” en concordancia con la sección V de las Condiciones Generales del contrato Numeral 57.1, entre otros. Correspondiéndole la responsabilidad de  notificar y certificar contractualmente el periodo de defectos dentro de los plazos estipulados contractualmente, pues a ella le es dada por mandamiento contractual la obligación de certificar las mismas.
El 06 de Mayo de 2015, se realiza reunión de seguimiento,  El Hospital manifiesta que se encuentra  evaluando jurídicamente la posibilidad de contratar a la Sociedad Colombiana de Ingenieros  para que se realice supervisión y contratación de la consultoría, por lo que aún no tienen el resultado de los pliegos de contratación.
El 08-05-2015 mediante radicados 2015EE31099 y 2015EE31105 se solicita al Hospital Occidente de Kennedy revisar el estado y funcionamiento de los elementos utilizados para evacuación de aguas de los niveles inferiores en sotanos construidos, con el fín de que el Hospital tome las medidas necesarias para garantizar el correcto funcionamiento de la estructura. Así mismo que se revise el estado actual de protección y materiales en obra y se tomen las medidas necesarias para la protección de dichos elementos.
El 25-05-2015 mediante radicao 2015EE35628 se informa al contratista Carlos Urias Rueda que para la devolución del 50% restante de la retegarantia del contrato 1545-2013 se esta a la espera de la certificación por parte de la firma interventora Applus Norcontrol. 
El 15 de Mayo de 2015,  se recibe copia de la cotización para actualización de estudios y diseños  enviada por el consultor inicial quien realizó los productos y tendría responsabilidad sobre los mismos. El Hospital evaluará la posibilidad. Se programa revisión de pliegos de contratación entre el área jurídica del Hospital y el abogado de la Dirección de Infraestructura y Tecnología para el día 20 de Mayo de 2015.
El 20 de Mayo de 2015, se realiza reunión en las instalaciones del IDU con los diferentes actores del Proyecto Metro Línea 1, la SDS y la ESE. La SDS contextualiza a los asistentes la inquietud realizada mediante oficio con radicado IDU N°20155260551022, en el cual se manifiesta la preocupación debido a la posible afectación predial sobre toda el área de consulta externa del Hospital y sus repercusiones. El coordinador del proyecto Metro por parte del IDU y demás funcionario revisan el plano de primera planta del Hospital  y concluyen que la salida de la estación  se puede replantear y localizar en la franja de control  ambiental no afectando construcción. El Hospital es consiente que debe entregar el área destinada como franja ambiental establecida en el Plan de Regularización y Manejo.
El 17 de Junio de 2015, mediante correo electrónico  se solicita a la ESE  actualizar a la fecha,  la certificación realizada por Tesorería y los extractos de la cuenta maestra para el Convenio 1261, con el fin de realizar la correspondiente liquidación del Convenio. EL30 de Junio de 2015 la Ese envía certificación bancaria emitida por el tesorero del Hospital. El Ing. Oscra Bernal de la Dirección de Infraestructura y Tecnología se encargará del proyectar el acta de liquidación del respectivo convenio.
El 03 de Junio de 2015, se realiza reunión de Comité Operativo, la ESE presenta los documentos de contratación en relación a la Consultoria para la revision, actualizacion y complementacion a los estudios y diseños correspondientes a la etapa I del proyecto denominado “Reforzamiento y Ampliacion del Hospital Occidente de Kennedy III Nivel de Atencion” . El abogado de la SDS revisa la parte jurídica y aprueba lel documento, sin embargo antes de publicar la ESE deberá ajustar el listado de profesionales en el mismo. La ESE menciona que publicará los pliegos para contratación de la Consultoría el día 04 de Junio de 2015 y enviará los pliegos de Interventoría el día 05 de Junio de 2015.
El 04-06-2015 el Hospital Ocidente de Kennedy publico invitación a cotizar No. 034-2015 para "CONTRATAR LOS SERVICIOS DE CONSULTORIA PARA LA REVISION, ACTUALIZACION Y COMPLEMENTACION A LOS ESTUDIOS Y DISEÑOS CORRESPONDIENTES A LA ETAPA I DEL PROYECTO DENOMINADO "REFORZAMIENTO Y AMPLIACION DEL HOSPITAL OCCIDENTE DE KENNEDY III NIVEL DE ATENCION" por $450.000.000 . Del 04 al 09 de Junio de 2015 ,se estipula el plazo para observaciones a los pliegos. El 10 de Junio los oferentes realizan visita técnica. Del 04 al 11 de Junio de 2015,  el Hospital da respuesta a las observaciones realizadas. Del 06 al 12 de Junio de 2015, el Hospital  realiza la recepción de ofertas y el 16 y 17 de Junio de 2015 las observaciones a las mismas, entre otras. Proyecta según cronograma la djudicación y publicación de aceptación  o declaratooria  desierta para el día 22 de Junio de 2015.
El 12 de Junio de 2015, se realiza reunión de Comité Operativo,  la  ESE manifiesta su preocupación en cuanto al valor a contratar para la Interventoría para la revisión, actualización y complementación a los estudios y diseños correspondientes a la etapa I , ya que tenían estimado realizarlo por el 15% sobre el valor de la Consultoría, sin embargo el estudio económico realizado arroja el 37% apróximadamente. Al respecto La SDS  maniefiesta que  elaboró un estudio económico para la Interventoría buscando idoneidad y experticia  en el proponente, el cual arroja un porcentaje similar al del estudio económico realizado por la ESE.  Por lo tanto se determina que el valor a contratar será sustentado con los estudios económicos y se realizará por valor de $150.000.000. La modalidad a contratar que define la ESE, es Contratación Directa - Invitación a cotizar con formalidades. Se realizan observaciones a los pliegos en la parte jurídica y técnica en cuanto al proceso de evaluación y  experencia del oferente y  los profesionales. La ESE se compromete a realizar los ajustes y publicar.
El 17-06-2015 el Hospital Occidente de Kennedy publicó invitación a cotizar No. 038-2015 para "SUPERVISION TECNICA A LOS SERVICIOS DE CONSULTORIA PARA LA REVISION, ACTUALIZACION Y COMPLEMENTACION A LOS ESTUDIOS Y DISEÑOS CORRESPONDIENTES A LA ETAPA I DEL PROYECTO DENOMINADO  REFORZAMIENTO Y AMPLIACION DEL HOSPITAL OCCIDENTE DE KENNEDY III NIVEL DE ATENCION" por $150.000.000. Desde el 17 al 25 de Junio de 2015 ,se estipula el plazo para observaciones a los pliegos y del 17 al 25 el plazo para la respuesta de las mismas. Desde el 18  hasta el 26 se programa la recepción de ofertas y la evaluación de las mismas se realizará el 30  y 01  de Julio de 2015 entre otras. El Hospital proyecta realizar  la adjudicación y publicación de aceptación a o declaratoria  desierta el 07 de Julio de 2015. La SDS manifiesta su preocupación por la modificación del cronograma aprobado, debido a la extensión de los plazos. El Hospital publica Adenda 01 del 19-06-2015 y adenda 2 del 25-06-2015 que modifican cronograma quedando de la siguiente manera: recepción de ofertas hasta el 02-07-2015. Proceso de evaluación de ofertas a partir del 03-07-2015. Adjudicación 08-07-2015.
El 18 de Junio de 2015, se solicitó a la ESE actualizar los cronogramas para el convenio, y tener en cuenta lo mencionado en comités operativos respecto a la gestión y soporte de prórroga para el mismo ya que  se cuenta con Acta de Inicio del 02 de Febrero de 2015 y el plazo de ejecución es de 07 meses, los cuales terminarían el 01 de Septiembre de 2015.  Según pliegos publicados de contratación la ejecución se extendería aproximadamente hasta el mes de Octubre de 2015.
</t>
    </r>
    <r>
      <rPr>
        <sz val="9"/>
        <rFont val="Calibri"/>
        <family val="2"/>
      </rPr>
      <t>El 24 de Junio de 2015, la E</t>
    </r>
    <r>
      <rPr>
        <sz val="9"/>
        <color indexed="8"/>
        <rFont val="Calibri"/>
        <family val="2"/>
      </rPr>
      <t xml:space="preserve">SE manifiesta respecto al proceso de Consultoría que las dos propuestas presentadas no allegaron la información y no subsanaron las observaciones realizadas en la observación jurídica, técnica y financiera,  publican resolución 460 por medio de la cual se declara desierta la invitación a cotizar 034-2015 debido a que ninguno de los oferentes cumplieron con los requisitos y exigencias establecidas en la invitación 034-2015 configurándose causal para la declaratoria de desierta de la referida invitación. Por lo tanto la ESE realizará la contratación directa propendiendo por mantener la responsabilidad de los diseños se contactará con la Arquietcta Nidia Garzón representante legal del consorcio que elaboró los diseño iniciales.
</t>
    </r>
    <r>
      <rPr>
        <b/>
        <sz val="9"/>
        <color indexed="8"/>
        <rFont val="Calibri"/>
        <family val="2"/>
      </rPr>
      <t xml:space="preserve">
Adecuación de Servicio de Urgencias:</t>
    </r>
    <r>
      <rPr>
        <sz val="9"/>
        <color indexed="8"/>
        <rFont val="Calibri"/>
        <family val="2"/>
      </rPr>
      <t xml:space="preserve">
El 03 de Junio de 2015, se realiza reunión de Comité Operativo, se deja en acta la solicitud realizada por el Secretario Salud en cuanto a  invitar a cotizar a más firmas con experiencia en sistemas livianos constructivos. La ESE está a la espera de recibir las cotizaciones solicitadas para finalizar el estudio de mercado, se compromete a enviar los documentos de contratación de obra e interventoría para revisión el día 09 de Junio de 2015. 
El 12 de Junio de 2015, se realiza reunión de Comité Operativo, contando como invitados al Dr. Juan Ernesto Oviedo y el Dr. Iván Jaírt por parte de la ESE y al Arq. Jaime Vélez y el Ing. Oscar Bernal por parte de la SDS. La ESE presenta los pliegos de contratación para obra (Adecuación y ampliación del área de urgencias), se realizan observaciones sobre el documento desde la parte jurídica y técnica entre las que se solicita aclarar que las cantidades que se encuentran en el documento deberán ser revisadas por el contratista seleccionado y corroboradas con los diseños finales que establezca según el sistema constructivo liviano a utilizar, se deberá incluir como objeto la elaboración de estudios y diseños mencionados. La ESE manifiesta que realizará los ajustes y publicará pliegos de obra e interventoría. No se entrega en comité pliegos de Interventoría.
El 17 de Junio de  2015, el Hospital Ocidente de Kennedy publico en su página Web la invitación a cotizar No. 039-2015 para "INTERVENTORIA Y/O SUPERVISION TECNICA PARA LA ADECUACION Y AMPLIACION DEL AREA PROVISIONAL DE URGENCIAS DEL HOSPITAL OCCIDENTE DE KENNEDY" por $50.000.000. Desde el 17 al 23 de Junio de 2015 ,se estipula el plazo para observaciones a los pliegos y del 17 al 25 el plazo para la respuesta de las mismas. Desde el 18  hasta el 26 se programa la recepción de ofertas y la evaluación de las mismas se realizará el 30 y 01  de Julio de 2015 entre otras. El hospital proyecta realizar  la adjudicación y publicación de aceptación a o declaratoria  desierta el 07 de Julio de 2015. La SDS manifiesta su preocupación por la modificación del cronograma aprobado, debido a la extensión de los plazos, el Hospital publica Adenda 01 del 19-06-2015 y adenda 2 del 25-06-2015 que modifica cronograma quedando de la siguiente manera: recepción de ofertas hasta el 02-07-2015. Proceso de evaluación de ofertas a partir del 03-07-2015. Adjudicación 08-07-2015.
El 17-06-2015 el Hospital Occidente de Kennedy publicó invitación a cotizar No. 040-2015 para "ADECUACION Y AMPLIACION DEL AREA PROVSIONAL DE URGENCIAS DEL HOSPITAL" por $550.000.000, recepción de ofertas hasta el 02-07-2015. Proceso de evaluación de ofertas a partir del 03-07-2015. Adjudicación 08-07-2015.
El 18 de Junio de 2015, se solicitó a la ESE actualizar los cronogramas para el convenio, y tener en cuenta lo mencionado en comités operativos respecto a la gestión y soporte de prórroga para el mismo ya que  se cuenta con Acta de Inicio del 02 de Febrero de 2015 y el plazo de ejecución es de 07 meses, los cuales terminarían el 01 de Septiembre de 2015.  Según pliegos publicados de contratación la ejecución se extendería aproximadamente hasta el mes de Octubre de 2015.</t>
    </r>
  </si>
  <si>
    <t>Legalización y perfeccionamiento de los convenios N°1383-2014 y el 1402-2014 el 02 de febrero de 2014 . 
Elaboración de Términos de Invitación para la actualización y complementación a los estudios y diseños correspondientes a la etapa I del proyecto, por parte de la ESE.
Se cuenta con concepto favorable para la actualización 2015 del proyecto de Inversión  de "Reforzamiento y Ampliación del Hospital Occidente de Kennedy III Nivel de atención"  que contempla la revisión de Estudios y Diseños Técnicos y la adecuación y ampliación del área provisional del  urgencias.</t>
  </si>
  <si>
    <t>Acta de Inicio  para  los convenio N°1383-2014 y el 1402-2014 el 02 de febrero de 2014 . 
Borrador de Pliegos de Invitación para la actualización y complementación a los estudios y diseños correspondientes a la etapa I del proyecto.</t>
  </si>
  <si>
    <t>Consideración de adición de áreas provisionales para observación de adultos y pediatría. Por parte de la SDS se manifiesta que el convenio inicial no contine estas ampliaciones, por lo tanto deberán actualizar el proyecto de inversión. El Hospital procederá a realizar justificación y actualización del proyecto.</t>
  </si>
  <si>
    <t xml:space="preserve">Las actividades de contratación continuan suspendidas hasta tanto no se determine y tenga claridad de las áreas a adecuar.
</t>
  </si>
  <si>
    <r>
      <rPr>
        <b/>
        <sz val="9"/>
        <color indexed="8"/>
        <rFont val="Calibri"/>
        <family val="2"/>
      </rPr>
      <t>Construcción, Reforzamiento, Adecuación, remodelación, dotación y ampliación de infraestructuras pertenecientes a la Secretaría Distrital de Salud de Bogotá D.C. 
Adecuación y dotación del Centro de Zoonosis.</t>
    </r>
    <r>
      <rPr>
        <sz val="9"/>
        <color indexed="8"/>
        <rFont val="Calibri"/>
        <family val="2"/>
      </rPr>
      <t xml:space="preserve">
Actualmente el contrato de obra No. 0938-2014 termino su fase de ejecución.
La obra se finalizó y recibió a través del documento constitutivo denominado " Acta de entrega final de obra" el día 04 de mayo de 2015 con alcance el día 26 de mayo de 2015 por una lista de no conformidades de carácter técnico y calidad.
El contrato en referencia entro actualmente a su fase de liquidación, se solicitó al interventor de obra a través de correo electrónico de fecha 12 de junio de 2015, la entrega del documento denominado "proyecto acta de liquidación" con todos los documentos y soportes generados durante la ejecución del contrato de obra.
Está en trámite para cancelación el Corte de obra No. 3 del contrato 0938-2014 del periodo correspondiente del 28 de febrero al 31 de marzo de 2015.
Actualmente el contrato de prestación de servicios No. 2053-2013 entro en su fase de Liquidación.
Se radicaron dos (2) cuentas de cobro de los periodos del Febrero - Marzo - Mayo de 2015, para cancelación de la vigencia de 2015,
El último pago se realizara contra el acta de liquidación del contrato y se realizara el pago a través de resolución pago pasivo exigible, lo anterior a que la vigencia del contrato era del año de 2013.
El Centro de Zoonosis envío vía correo electrónico las necesidades de dotación con estudio de mercado.</t>
    </r>
  </si>
  <si>
    <t>Se recibieron a satisfacción las obras contratadas el 26-05-2015.
Habilitacion de espacios para el uso destinado:
Zonas albergues y pasillos, enchapados y techados
Habilitacion del edificio sala de cirugia.
Habilitacion de las oficinas administrativas y zonas comunes
Mejoramiento de las instalaciones del Centro de Zoonosis.</t>
  </si>
  <si>
    <t>Primera Fase de la ejecución de las obras del Centro de Zoonosis recibidas a satisfacción, que incluye salas de cirugía, Kiosco, pasillo 1 al 18.
Licitación para la segunda fase del proyecto publicada
Habilitacion de espacios para el uso destinado:
Zonas albergues y pasillos, enchapados y techados
Habilitacion del edificio sala de cirugia.
Habilitacion de las oficinas administrativas y zonas comunes
Mejoramiento de las instalaciones del Centro de Zoonosis.</t>
  </si>
  <si>
    <t>El Centro de Zoonosis debe enviar estudio de oferta y demanda de los servicios y radicar proyecto de inversión para soportar la adquisicion de la dotación.</t>
  </si>
  <si>
    <r>
      <rPr>
        <b/>
        <sz val="9"/>
        <color indexed="8"/>
        <rFont val="Calibri"/>
        <family val="2"/>
      </rPr>
      <t>Asesoria  y asistencia técnica al desarrollo de la infraestructura física hospitalaria Distrital</t>
    </r>
    <r>
      <rPr>
        <sz val="9"/>
        <color indexed="8"/>
        <rFont val="Calibri"/>
        <family val="2"/>
      </rPr>
      <t xml:space="preserve">
Se suscriben contratos de prestación de servicios 1157 y 1088 de 2015 para dar continuidad a la asesoria y asistencia técnica al desarrollo de la infraestructura física hospitalaria Distrital de las 22 Empresas Sociales del Estado.</t>
    </r>
  </si>
  <si>
    <t>Perfeccionamiento de los contratros de prestación de servicios 0023, 0025, 0051, 0052, 0358, 0526, 0656, 0705, 0798, 0860, 0868, 0931, 0939, 0945 ,1016 1157 y 1088 de 2015</t>
  </si>
  <si>
    <t>Con el perfeccionamiemto de los contratos de prestación de servicios se logra manterner el personal que presta asesoria y asistencia técnica al desarrollo de la infraestructura hospitalaria Distrital</t>
  </si>
  <si>
    <r>
      <rPr>
        <b/>
        <sz val="9"/>
        <color indexed="8"/>
        <rFont val="Calibri"/>
        <family val="2"/>
      </rPr>
      <t xml:space="preserve">Seguimiento y evaluación de la gestión de los proyectos incluidos en el PMES </t>
    </r>
    <r>
      <rPr>
        <sz val="9"/>
        <color indexed="8"/>
        <rFont val="Calibri"/>
        <family val="2"/>
      </rPr>
      <t xml:space="preserve">
Se suscribe contrato de prestración de servicios 1086 de 2015 para continuar con el seguimiento y evaluación de la gestión de los proyectos incluidos en el PMES.
Emisión de concepto favorable por parte de la Dirección de Infraestructura, componente de infraestructura y/o dotación:
• Construcción y dotación ciudadela de salud mental para la atención de niños, niñas y adolescentes con consumo de sustancia psicoactivas del Hospital de Usme
• Actualización 2015, adecuación y dotación central de mezclas de medicamentos del Hospital El Tunal
• Dotación de la unidad de salud mental en la clínica de medicina física y rehabilitación Fray Bartolomé de las casas 
• Reforzamiento estructural, reordenamiento físico y funcional y ampliación del hospital Santa Clara
• Actualización Construcción del sistema de alarma, detección y extinción de incendios del Hospital Tunjuelito
• Construcción y dotación del nuevo Hospital Tunjuelito II Nivel
• Dotación mobiliario sede Asdingo del Hospital Del Sur
• Construcción y dotación de la UPA Verbenal del Hospital Usaquén
• Adecuación para el mejoramiento de la infraestructura de Usaquén, Cami verbenal, codito, San Cristobal del Hospital Usaquen
• Adquisición y reposición equipos biomédicos Hospital San Blas
• Reposición y adquisición de equipos biomédicos para radiología Hospital San Blas
• Dotación, reposición de mobiliario administrativo para los servicios del Hospital Rafael Uribe Uribe
Y Estudio de vulnerabilidad de la Upa Quiroga del Hospital Rafael Uribe Uribe con recomendación de ajustes.
El 02-06-2015 Mediante radicado 2015IE15628 se remite concepto favorable al proyecto de inversión "Construcción y dotación de la UPA Verbenal" del Hospital Usaquén.</t>
    </r>
  </si>
  <si>
    <t>Perfeccionamiento de los contratros de prestación de servicios 0030, 0040, 0324, 0379, 0616, 0411, 0554, 0625, 0477, 0655, 0658, 0710, 0711, 0998 y 1086 de 2015</t>
  </si>
  <si>
    <t xml:space="preserve">Con el perfeccionamiemto de los contratos de prestación de servicios se logra manterner el personal que realiza 
Seguimiento y evaluación de la gestión de los proyectos incluidos en el PMES 
</t>
  </si>
  <si>
    <t>meta10</t>
  </si>
  <si>
    <t>99</t>
  </si>
  <si>
    <t>Número de  Centros de Salud y Desarrollo Humano en funcionamiento</t>
  </si>
  <si>
    <r>
      <rPr>
        <b/>
        <sz val="9"/>
        <color indexed="8"/>
        <rFont val="Calibri"/>
        <family val="2"/>
      </rPr>
      <t>Gestión de suelo, seguimiento y  evaluación de centros de Salud  y  desarrollo humano</t>
    </r>
    <r>
      <rPr>
        <sz val="9"/>
        <color indexed="8"/>
        <rFont val="Calibri"/>
        <family val="2"/>
      </rPr>
      <t xml:space="preserve">
Upa Santa Rita Tibabuyes.
Se continua la búsqueda del predio donde se pueda implantar la Upa Santa Rita.</t>
    </r>
  </si>
  <si>
    <t>El Hospital Suba no ha radicado el proyecto de inversión para la UPA Santa Rita Tibabuyes. Desde la Dirección de Planeación Sectorial se realizaron reuniones por subredes en las que se solicito a los Hospitales la radicación de todos los proyectos actualizados a la vigencia 2015, con plazo al 27-02-2015 y a la fecha no han radicado.</t>
  </si>
  <si>
    <t>A este proyecto no se le programaron recursos en la presente vigencia, sin embargo el Hospital debera continuar con la busqueda del predio para la Upa Santa Rita Tibabuyes.</t>
  </si>
  <si>
    <r>
      <rPr>
        <b/>
        <sz val="9"/>
        <color indexed="8"/>
        <rFont val="Calibri"/>
        <family val="2"/>
      </rPr>
      <t>Desarrollo de la infraestructura  y dotación requerida para la puesta en marcha de  Centros de Salud y Desarrollo Humano</t>
    </r>
    <r>
      <rPr>
        <sz val="9"/>
        <color indexed="8"/>
        <rFont val="Calibri"/>
        <family val="2"/>
      </rPr>
      <t xml:space="preserve">
Unidades móviles para el fortalecimiento de la atención primaria en salud, de la estrategia CAMAD y Zoonosis, operadas por las ESEs del Distrito Capital
El Hospital Tunjuelito presenta proyecto de inversión "Adquisición  de Unidad Móvil para el Fortalecimiento  de los Servicios de  Esterilización  de la Población Canina y Felina  del Hospital Tunjuelito  ESE" con radicado 2015ER16130 del 27-02-2015, se encuentra en evaluación por parte de la Secretaria Distrital de Salud, cuenta con concepto favorable en el componente metodológico.
El Hospital Pablo VI Bosa presenta proyecto de inversión "Fortalecimiento  de la Prestación de los Servicios de Salud de Esterilización de la Población Canina y Felina en la Localidad de Bosa Unidad Móvil de Zoonosis" el 27 de febrero con radicado 2015 ER 16070, cuenta con concepto favorable en el componente metodológico, se remite para evaluación a la subsecretaria de Salud Pública, La Direccion de Salud Pública remite oficio con concepto favorable, con radicado No 2015IE11605 de 21-04-2015.
El Hospital Usaquén presenta actualización del proyecto de inversión "Adquisición Centro de Salud y Desarrollo Humano Móvil Usaquén UPZ Verbenal Territorio Oriental" con radicado 2015 ER 16126 del 27-02-2015, se encuentra en evaluación por parte de la Secretaria Distrital de Salud, cuenta con concepto favorable en los componentes metodológico, de oferta y demanda, se encuentra en evaluación del componente de dotación por parte de la Dirección de Infraestructura y Tecnología de la Secretaria Distrital de Salud.
El 27-02-2015 mediante radicado 2015ER160236 el Hospital Centro Oriente entrega actualización del proyecto "Adquisición de Unidad Móvil para el Fortalecimiento de la Atención Primaria  en Salud CAMAD - Hospital Centro Oriente", cuenta con concepto favorable en el componente metodológico.
El 10-03-2015 mediante radicado 2015ER19136 el Hospital Centro Oriente entrega actualización del proyecto "Adquisición de una UBA Móvil para el Fortalecimiento  de la Atención Primaria en Salud- Hospital Centro Oriente II Nivel ", cuenta con concepto favorable en el componente metodológico, recomendación de ajustes en el componente de oferta y demanda.
Se efectúan ajustes al estudio de sector para la adquisición de las unidades móviles, con el fin de que sean enviadas a la subdirección jurídica y de contratación y continuar los procesos precontractuales. Paralelo a esto se constituye el estudio de mercado. 
Se hace revisión a las cotizaciones presentadas por oferentes de este sector con el fin de ser incluidas en el proyecto.</t>
    </r>
  </si>
  <si>
    <t xml:space="preserve">Se consolido estudio de mercado de cada una de las Unidades moviles a adquirir para el fortalecimiento de la atención primaria en salud, de la estrategia CAMAD y Zoonosis, operadas por las ESEs del Distrito Capital
Se avanza en el analisis de los componentes pertinentes en la evaluación de los proyectos de inversión para la adquisición de las unidades moviles mencionadas. </t>
  </si>
  <si>
    <t>Valores estimados para la adquisicion de cada unidad movil de acuerdo a la parte tecnica y al servicio a ofertar, para que los hospitales pudieran actualizar los proyectos de inversión.</t>
  </si>
  <si>
    <t xml:space="preserve">A la fecha no se cuenta con viabilidad al proyecto de inversión para la unidad movil de Atención Primaria en Salud destinara para ser operada por el Hospital Centro Oriente desde el componente de oferta y demanda, se estudia este proyecto y se revisan las alternativas para asegurar su inlcusión en el proceso. </t>
  </si>
  <si>
    <t>Para la adquisición de una UBA móvil para el fortalecimiento de la atención primaria en salud – Hospital Centro Oriente se consolida estudio de mercado que establece el valor de esta unidad móvil  por un valor de trecientos sesenta y tres millones trecientos noventa y un mil seiscientos cuarenta y seis pesos ($363,391,646)
Para la adquisición de unidad móvil para el fortalecimiento de la atención primara en salud - CAMAD - Hospital Centro Oriente, se consolida estudio de mercado que establece el valor de esta unidad móvil  por un valor de trecientos cincuenta y ocho millones doscientos diecinueve mil quinientos setenta pesos ($358,219,570)
Para la adquisición del Centro de Salud y Desarrollo Humano Móvil Usaquén UPZ Verbenal Territorio Oriental se consolida estudio de mercado que establece el valor de esta unidad móvil  por un valor de trecientos sesenta y ocho millones setecientos sesenta y nueve mil novecientos setenta y tres pesos ($368,769,973)
Para la adquisición de la Unidad móvil para el fortalecimiento  de la Prestación de los Servicios de Salud de Esterilización de la Población Canina y Felina en la Localidad de Bosa Unidad Móvil de Zoonosis se consolida estudio de mercado que establece el valor de esta unidad móvil de zoonosis por un valor de trecientos sesenta y ocho millones quinientos treinta y ocho mil quinientos noventa y ocho pesos ($368,538,598)</t>
  </si>
  <si>
    <t>Suministro dotación hospitalaria para el mejoramiento de los servicios de salud oral en las ESE del Distrito Capital
El 02-06-2015 mediante radicado 2015IE15625 las fichas técnicas de los bienes del procesos FFDS-SASI-008-2014.
El 11-06-2015 se suscribe contrato 1117-2015 con el contratista Oral Pluss Dental S.A.S por valor de $304.946.751 que incluye el lote 9 por valor de $41.369.991 y el lote 12 por valor de $263.576.700.
El 16-06-2015 se suscribe contrato 1176-2015 con la unión Temporal Orbimedic SAS por valor de $3.225.342.494 que incluye los lotes 1 por valor de $1.300.974.800, lote 2 por valor de $506.728.600, lote 5 por valor de $631.816.800, lote 6 por valor de $20.503.000, lote 7 por valor de $159.969.800, lote 8 por valor de $200.305.160, lote 10 por valor de $59.745.397 y lote 11 por valor de $345.298.937.
El 24 de junio de 2015 la Unión Temporal Orbimedic SAS entrega cronograma de visitas de preinstalaciones de equipos biomédicos como Unidades odontológicas, autoclaves y compresores iniciando las visitas el 30 de junio de 2015.</t>
  </si>
  <si>
    <t xml:space="preserve">Desde la Secretaria Distrital de Salud- Fondo Financiero Distrital de Salud se realizo el proceso de selección FFDS-SASI-008-2014, que tiene por objeto "Suministro de dotación hospitalaria para el mejoramiento de los servicios de salud oral en las ESE del Distrito Capital", con 12 lotes y presupuesto oficial de $3.814.055.354.
Una vez agotadas las instancias legales determinadas para el desarrollo del proceso FFDS-SASI-008-2014 se habilitan los lotes 1,2,5,6,7,8,9,10,11 y 12 con presupuesto oficial de $3.385.189.600,02 los cuales se adjudican mediante resolución 0639 del 19-05-2015.
</t>
  </si>
  <si>
    <t>Adjudicar el lote 01 a la Unión Temporal Orbimedic conformada por Orbidental SAS y Produmedic SAS por valor de $1.300.974.800.
Adjudicar el lote 02 a la Unión Temporal Orbimedic conformada por Orbidental SAS y Produmedic SAS por valor de $506.728.600.
Adjudicar el lote 05 a la Unión Temporal Orbimedic conformada por Orbidental SAS y Produmedic SAS por valor de $631.816.800
Adjudicar el lote 06 a la Unión Temporal Orbimedic conformada por Orbidental SAS y Produmedic SAS por valor de $20.503.000
Adjudicar el lote 07 a la Unión Temporal Orbimedic conformada por Orbidental SAS y Produmedic SAS por valor de $159.969.800
Adjudicar el lote 08 a la Unión Temporal Orbimedic conformada por Orbidental SAS y Produmedic SAS por valor de $200.305.160
Adjudicar el lote 09 a la firma Oral pluss Dental SAS por valor de $41.369.991
Adjudicar el lote 10 a la Unión Temporal Orbimedic conformada por Orbidental SAS y Produmedic SAS por valor de $59.745.397.
Adjudicar el lote 11 a la Unión Temporal Orbimedic conformada por Orbidental SAS y Produmedic SAS por valor de $345.298.937.
Adjudicar el lote 12 a la Unión Temporal Orbimedic conformada por Orbidental SAS y Produmedic SAS por valor de $263.576.760.
El 11-06-2015 se suscribe contrato 1117-2015 con el contratista Oral Pluss Dental S.A.S por valor de $304.946.751.
El 16-06-2015 se suscribe contrato 1176-2015 con la unión Temporal Orbimedic SAS por valor de $3.225.342.494</t>
  </si>
  <si>
    <t xml:space="preserve">Construcción y dotación upa 68 Britalia
El 05-05-2015 mediante radicado 2015IE12459 se recibe proyecto de inversión "Construccion y dotacion UPA 68 Britalia", cuenta con concepto favorable en los componentes metodológico, de oferta y demanda, continua en evaluación del componente de infraestructura.
Se solicito copia del proyecto aprobado por la curaduria No. 4 en el año 2011 para tramitar la nueva licencia de construcción.
</t>
  </si>
  <si>
    <t xml:space="preserve">
El 06-02-2015 el Hospital Del Sur radica  tramite de licencia de construcción reconocimiento, modalidad Ampliación, reforzamiento estructural, demolición parcial; asignada a la Curaduria Urbana No. 4. En la primera semana de julio se va a llevar proyecto arquitectónico ajustado firmado por el Consultor.</t>
  </si>
  <si>
    <t xml:space="preserve">Se espera la obtención de los planos que contengan los diseños actualizados y oficiales para continuar con la evaluación del proyecto desde el componente técnico. </t>
  </si>
  <si>
    <t>Se adelantan las gestiones finales para que la coordinación UEL Salud de por liquidado el convenio 08-01-00-2005</t>
  </si>
  <si>
    <t xml:space="preserve">3 en la localidad de Bosa años 2012 </t>
  </si>
  <si>
    <t>Adquirir una unidad móvil, para el hospital Fontibon ESE para el fortalecimiento de la atención primaria en salud
En el mes de enero se presenta la unidad móvil terminada para el Hospital Fontibón, de acuerdo al cumplimiento del objeto contractual.
No se presentan más avances, la etapa a seguir es la de liquidación del convenio 2476-2012.</t>
  </si>
  <si>
    <t>El hospital cuenta con la unidad móvil para los servicios de odontología medicina general y enfermería, en cumplimiento a la normativa de habilitación y personas en condición de discapacidad</t>
  </si>
  <si>
    <t>Se da cumplimiento total al objeto contractual</t>
  </si>
  <si>
    <t>Construcción reubicación Upa San Bernardino
El Hospital Pablo VI Bosa suscribió contrato con el Consorcio Estudios y Diseños UPA San Bernardino por valor de $109.999.999, con plazo de ejecución de 6 meses contados a partir del 22 de junio de 2015.</t>
  </si>
  <si>
    <t>Se adelanta la contratacion de los estudios técnicos para la construcción de la UPA San Bernardino y los trámites para la expedición de la licencia de construcción y licencia de intervención del espacio público por parte del Hospital Pablo VI Bosa mediante convocatoria Control Social #82</t>
  </si>
  <si>
    <t>Se adquirio el predio ubicado en  el Sector Remanso I, en la kra  87n con calle 74c con un área de un área aproximada de 1726 m2 para la Construcción de la UPA San Bernardino.
Proyecto de inversión "Construcción, Reubicación UPA San Bernardino" se inscribe en el Banco de Programas y Proyectos de la Secretaria Distrital de Salud a partir del 19-05-2015.</t>
  </si>
  <si>
    <t>Fortalecimiento de la prestación de los servicios de salud de primer nivel - Uba Móvil de la ESE Pablo Vi Bosa
La unidad móvil ha sido entregada a conformidad al Hospital Pablo VI Bosa y se planea su inauguración para el 12 de junio de 2015 dando con esto cumplimiento al objeto contractual. No se inauguro antes del 24-06-2015 y por ley de garantias no se pudo realizar,  la Unidad Móvil se puso en funcionamiento en el mes de junio de 2015.</t>
  </si>
  <si>
    <t>Se cuenta con la estructura -carrocería- para los servicios que dispondrá la unidad determinada, así mismo los elementos de dotación biomédica para su instalación en cada uno de los servicios.
Se construye en su totalidad y se dota la Unidad Móvil para el Hospital Pablo VI Bosa</t>
  </si>
  <si>
    <t>Disponer de una unidad móvil para el fortalecimiento de la prestación de servicios de primer nivel del Hospital Pablo VI Bosa, construida por la empresa soluciones mecánicas globales Solumek.</t>
  </si>
  <si>
    <t>Construcción, dotación y puesta en funcionamiento upa san juan de dios centro de excelencia en atención primaria
Se está a la espera de la respuesta del Ministerio de Cultura con respecto a las intervenciones patrimoniales del Centro de Salud y esta depende de la aprobación del Plan Especial de Manejo y Protección PEMP del Complejo Hospitalario San Juan de Dios que adelanta la Universidad Nacional.
En abril de 2015 la Universidad Nacional realizo entrega del documento técnico soporte del Plan Especial de Manejo y Protección Distrital del Complejo Hospitalario San Juan de Dios, el cual se encuentra en revisión por parte de Planeación Distrital, Ministerio de Cultura, Instituto Distrital de Patrimonio Cultural y Secretaria Distrital de Salud. Una vez revisadas las observaciones y recomendaciones del PEMP se tomara la decisión pertinente al proceso de recuperación dela UPA San Juan de Dios.</t>
  </si>
  <si>
    <t>Suscripción de la prórroga No. 3 del convenio 1728-2012 por un plazo de 6 meses hasta el 27-08-2015.</t>
  </si>
  <si>
    <t>Se presenta dificultad en la respuesta que dio el Ministerio de Cultura con respecto a las intervenciones patrimoniales del Centro de Salud, ya que depende del concepto y aprobación del Plan Especial de Manejo y Protección que adelanta la Universidad Nacional, el cual se encuentra en revisión por parte de las entidades contratantes.</t>
  </si>
  <si>
    <t>Construcción y dotación del Cami Danubio
El Hospital Usme presenta actualización del proyecto de inversión "Construcción y Dotación del CAMI Danubio " con radicado 2015ER12460 del 15-02-2015, cuenta con concepto favorable en los componentes metodológico, de oferta y demanda e infraestructura. El 07-05-2015 mediante radicado 2015IE12993 la Dirección de Infraestructura y Tecnología remite proyecto de inversión y conceptos favorables a la Dirección de Planeación Sectorial para inscripción en el Banco de programas y proyectos de la Secretaria Distrital de Salud.</t>
  </si>
  <si>
    <t>Proyecto de inversión evaluado para la vigencia 2015 e inscrito en el Banco de Programas y Proyectos de la Secretaria Distrital de Salud.</t>
  </si>
  <si>
    <r>
      <t xml:space="preserve">No se presentan dificultades en el periodo. </t>
    </r>
  </si>
  <si>
    <t>En el Plan de adquisiciones 2015 se programan recursos para contratar los estudios y diseños  y construcción del CAMI Danubio, desde la SDS se esta trabajando en los diseños para contratar la obra en la presente vigencia.</t>
  </si>
  <si>
    <t>meta11</t>
  </si>
  <si>
    <t>Formalización y legalización del instituto Distrital Pediátrico (porcentaje de avance)</t>
  </si>
  <si>
    <t>La ejecución del contrato 0288-2013 avanza en un 94,4%, respecto a la terminación de la obra se avanza en un 95%.
El contratista de obra adelanta las accciones necesarias para la instalación de las acometidas definitivas de servicios públicos ante CODENSA la cual esta pendiente de programación de entrega, Empresa de Acueducto y Alcantarillado de Bogotá entrega protectada para el 19-07-2015 y Gas Natural entrega proyectada para el 15-07-2015.
El 18-06-2015 se públican prepliegos de la licitación FFDS-LP-005-2015 cuyo objeto es "Ejecución de actividades de obra blanca, acabados y suministro e instalación de equipo de aire medicinal, para la puesta en funcionamiento del hospital El Tintal ESE nivel II de atención, en la ciudad de Bogotá D.C."</t>
  </si>
  <si>
    <t>La ejecución del contrato 0288-2013 avanza en el 94,4% de ejecución.
Se logro modiicar el contrato 0288-2013 ajustando las cantidades de obra con la finalidad de terminar y poner en funcionamiento la red contraincendios requerida por la Norma NSR 10 capitulos J y K.</t>
  </si>
  <si>
    <t>Se pusieron en marcha los equipos instalados por el anterior contratista de obra.
Se instaló la caldera.
Se realiza el ajuste de la infraestructura del Hospital El Tintal para cumplimiento de las condiciones habilitantes y normativas vigentes.</t>
  </si>
  <si>
    <t>La Gestión de la acometida definitiva de servicio ante CODENSA se ha prórrogado puesto que se hace necesaria la instalación de unos cables de media tensión en un gabinete de paso que se encuentra localizado en área privada de un condominio residencial el cual ha negado el acceso para la respectiva instalación, se ha solicitado a través de oficios del contratista a CODENSA el acompañamiento para el tendido e instalación del cable. Por parte de la SDS también se apoyo enviando oficio al condominio para que permitan el acceso. Hasta el momento no se ha recibido respuesta positiva por parte de la administración del condominio.</t>
  </si>
  <si>
    <t>meta12</t>
  </si>
  <si>
    <t>Porcentaje de acciones administrativas para conformar una ESE como entidad especializada de trasplante preferencialmente de corazón, hígado, riñón y pulmón</t>
  </si>
  <si>
    <t>El Ministerio de Salud y la Protección Social con radicado 201323100992381 del 08-08-2013 emitio concepto técnico a la propuesta de ajuste a la red prestadora de servicios de salud de Bogotá D.C.en el que concluye que no se aprueban nuevas infraestructuras y servicios, por tal motivo la Alcaldía Mayor da el lineamiento de articular las obras nuevas de institutos en infraestructuras existentes; la Unidad especializada en trasplantes se artículo con el proyecto "Reforzamiento estructural,  Reordenamiento Físico Funcional, Ampliación  Hospital Santa Clara  ESE" a través del cual se contempla poder prestar servicios especializados de trasplante preferencialmente de corazón, hígado, riñón y pulmón en la ampliación y reordenamiento del Hospital.
En caso de no obtener viabilidad por parte del IDPC a las intervenciones de los edificios patrimoniales, se estudia la posibilidad de realizar nuevas estructuras en los lotes contiguos al Hospital Santa Clara que estan en proceso de negociación.</t>
  </si>
  <si>
    <t>5 - RENTAS CEDIDAS POR MONIPOLIO DE JUEGOS DE SUERTE Y AZAR Y ETSA RC</t>
  </si>
  <si>
    <t>6-RECURSSO DE CAJA DE COMPENSACIÓN FAMILIAR</t>
  </si>
  <si>
    <t>7 - RENDIMIENTOS FINANCIEROS - RECURSOS DEL BALANCE</t>
  </si>
  <si>
    <t>8 - PRESTACIÓN DE SERVICIOS DE LABORATORIO DE SALUD PUBLICA(LDSP)</t>
  </si>
  <si>
    <t>9 - OTROS RECURSOS DE BANCA NACIONAL Y MULTILATERAL</t>
  </si>
  <si>
    <t>Programado 2014</t>
  </si>
  <si>
    <t>Porcentajde de avance en actualización y reformulación del instrumento urbanístico</t>
  </si>
  <si>
    <t>Las Direcciones de Infraestructura y Tecnología, Planeación Sectorial y Análisis de Entidades Públicas Distritales del Sector Salud elaboran documentos para la reorganización de la red prestadora de servicios de salud del Distrito Capital, que serviran para conocer los puntos de atención que serán intervenidos y que conformaran la actualización del Plan Maestro de Equipamientos en Salud.
Se suscribe contrato 0934-2015 cuyo objeto es "Prestar servicios profesionales a la  Dirección de Infraestructura y Tecnologia en la supervision, en asuntos relacionados con la formulación, planeamiento, aplicación, gestión e implementación del Plan Maestro de Equipamientos en salud, así como de los instrumentos urbanísticos que requieran los proyectos de infraestructura hospitalaria que se desarrollen bajo la supervisión de la Secretaria Distrital de Salud,   propendiendo por el cumplimiento de lo establecido en el Plan de Desarrollo." con plazo de ejecución de 10 meses contados a partir del 05-05-2015.</t>
  </si>
  <si>
    <t>La Secretaria de Planeación Distrital no ha dado lineamientos para la actualización del Plan Maestro de Equipamientos en Salud.</t>
  </si>
  <si>
    <t>Porcentaje de avance en la actualización del sistema de información geográfica y saneamiento patrimonial para el Plan Maestro de Equipamiento en salud - PMES</t>
  </si>
  <si>
    <t>Cartografia: 
-ubicación geográfica Hospital de Kennedy III nivel
-ubicación geográfica Hospital El Tintal
-Equipamiento en salud cercano al Hospital de Kennedy III nivel
-Equipamiento en salud cercano al Hospital El Tintal
-Se realizó visita de campo al predio ubicado en la Calle 31 13 76 
-Se solicitó nuevamente al Hospital de Bosa II Nivel y Hospital del Sur realizar las correcciones al informe de seguimiento administrativo  en bienes de uso público.
-Se dió respuesta a la solicitud realizada por el DADEP en cuanto a las observaciones requeridas el radicado No. 2015EE1876 del 19/02/2015.
-Se realizó informe de los valores de referencia que Catastro Distrital determina para el valor del suelo en la ciudad de Bogotá.
-Se realizó informe predial del inmueble denominado UPA Antonio Nariño
-Se realizó el documento de estudios previos  para elaborar contrato interadministrativo a suscribirse entre la SDS y la UAECD.
Se continúa prestando apoyo y coordinando las acciones necesarias para el desarrollo de los procesos de Adquisición de bienes inmuebles, entre los cuales se viene desarrollando y coordinando el proceso de compra de los predios de Tunjuelito para lo cual se han elaborado y ajustado cuantas veces ha sido necesario, los estudios previos, se elaboró el acto administrativo de justificación del proceso,  se emitió informe para la elaboración de los estudios de sector.  Se realizó el proyecto de modificación del Decreto 246 por el cual  se declara  la existencia  de condiciones de urgencia por razones de utilidad pública e interés social y se concede competencia  para expropiar un bien inmueble por vía administrativa. El motivo de la modificación fue para encargar al Hospital Tunjuelito del trámite de adquisición y compra de los predios, ya que el convenio suscrito con la ERU se encuentra en liquidación. Igualmente se elaboró el documento de   exposición de motivos de la modificación del Decreto. Se continúa realizando las acciones necesarias para la búsqueda de documentos soportes de construcciones y mejoras realizadas en bienes de uso público, para el proceso de saneamiento contable para lo cual se continua con el proceso de saneamiento de las construcciones levantadas en el predio denominado Upa Porvenir del Hospital Pablo VI Bosa. Se continúa realizando las acciones necesarias para dar respuesta oportuna a las solicitudes o peticiones de los entes de control u otros actores. Se dio respuesta a las observaciones hechas por la contraloría. Igualmente se respondió derecho de petición a líder de la comunidad. Se dio respuesta a requerimiento del Juzgado diecisiete (17) Civil Municipal de Bogotá D.C, relacionado con un proceso de Acción de Pertenencia de un inmueble.  También se dio respuesta a requerimiento de la contraloría de las obras inconclusas de Upa Libertadores, Antonio Nariño y el Tintal.  También se dio respuesta a los Hospitales de Kennedy y Rafael Uribe y san Cristóbal, frente al tema del pago de los servicios públicos de las obras inconclusas.  Se ajustaron nuevamente los estudios previos para la compra de los predios para el nuevo H. Tunjuelito por directrices de la Dirección y se remitieron a la Dirección de contratación para revisión.
Se continúa brindando asesoría y apoyo a los Hospitales en materia de adquisición de bienes inmuebles. Se brinda apoyo al Hospital Vista Hermosa para la reubicación de la Upa San Francisco. Se asistió a la audiencia programada con el señor personero en donde se viene tratando el tema de la reubicación de la Upa como de la manzana afectada por el riesgo de inundación, Se apoya a la Dirección en la elaboración de las Actas de Liquidación de los convenios interadministrativos de los CDSH, al igual que la elaboración de las respectivas certificaciones de cumplimiento de la ejecución de los mismos. Remitiendo las actas y las   certificaciones a la Dirección de Contratación.</t>
  </si>
  <si>
    <t>Se han generaron cuarenta y siete (51) planos., se georreferenciaron 25 puntos (proyectos para ejecutar vigencia 2015) y se generó una cobertura geografica (shapefile).
Se inicia el proceso de adquisición y compra de 25 predios para la construcción del Hospital de Tunjuelito II Nivel. 
Se continua apoyando el cumplimiento de las obligaciones establecidas en los Convenios de normalización de la tenencia, suscritos con el DADEP.</t>
  </si>
  <si>
    <t xml:space="preserve">Elaboración de estudio de factibilidad para la creación del instituto Enfermedades Crónicas.
</t>
  </si>
  <si>
    <t>Porcentaje de avance del  estudio de factibilidad para la creación del instituto Enfermedades Crónicas.</t>
  </si>
  <si>
    <t>El Ministerio de Salud y la Protección Social con radicado 201323100992381 del 08-08-2013 emitio concepto técnico a la propuesta de ajuste a la red prestadora de servicios de salud de Bogotá D.C.en el que concluye que no se aprueban nuevas infraestructuras y servicios como el nuevo  Instituto de Enfermedades Crónicas, por tal motivo la Alcaldía Mayor da el lineamiento de articular las obras nuevas de institutos en infraestructuras existentes; el instituto Distrital de  Enfermedades Crónicas se artículo con el proyecto de  reordenamiento del CAMI II del Hospital Fontibón, para que en este se presenten servicios de atención a enfermedades crónicas.
Dado que no se constituye en obra nueva, no se requiere estudio de factibilidad. Habiendose ya cumplido con esta actividad.</t>
  </si>
  <si>
    <t>Porcentaje de gestión de recursos ante otras fuentes de financiación para la conformación del instituto Enfermedades Crónicas</t>
  </si>
  <si>
    <t>Se contempla asignar recursos para contratar los estudios y diseños para el reordenamiento del CAMI II de Fontibón para que se presten servicios especializados de enfermedades crónicas , se evalua el proyecto de inversión para definir el valor a financiar en la presente vigencia.
El 30-03-2015 con radicado 2015ER25267 el Hospital Fontibón envia solicitud para elaboración de convenio para la ejecución del proyecto "Ampliación, Reordenamiento, Acciones de Mitigación  al Impacto  y Dotación del CAMI II de Fontibón".
En el plan de adquisiciones por la meta "Ejecutar el 100% del Plan Maestro de Equipamientos en Salud, aprobado y programado para su ejecución en el período de gobierno 2012-2016", se asignaron $862.782.147 para suscribir convenio para Aunar esfuerzos para desarrollar y ejecutar las acciones necesarias para el Reordenamiento, Ampliación  Y Acciones De Mitigación Al Impacto Del CAMI II De Fontibón.</t>
  </si>
  <si>
    <r>
      <t xml:space="preserve">Desarrollo de la infraestructura  y dotación requerida para funcionamiento del instituto Enfermedades Crónicas.
</t>
    </r>
  </si>
  <si>
    <t xml:space="preserve">Porcentaje de avance de la infraestructura y dotación requerida para funcionamiento del instituto Enfermedades Crónicas </t>
  </si>
  <si>
    <t>El Hospital Fontibón radico el 22-01-2015 proyecto de inversión "Ampliación, Reordenamiento, Acciones de Mitigación  al Impacto  y Dotación del CAMI II de Fontibón", se encuentra en evaluación por parte de la Secretaria Distrital de Salud, cuenta con concepto favorable emitido por la Dirección de Planeación Sectorial, oferta y demanda e infraestructura, el cual se remite a la Dirección de Planeación Sectorial el 16-03-2015 mediante radicado 2015ER7537 para inscripción en el Banco de Programasy Proyectos de la Entidad.
En el plan de adquisiciones por la meta "Ejecutar el 100% del Plan Maestro de Equipamientos en Salud, aprobado y programado para su ejecución en el período de gobierno 2012-2016", se asignaron $862.782.147 para suscribir convenio para Aunar esfuerzos para desarrollar y ejecutar las acciones necesarias para el Reordenamiento, Ampliación  Y Acciones De Mitigación Al Impacto Del CAMI II De Fontibón.
En vista del valor que representa la ejecucion del proyecto "Reordenamiento, ampliación, ampliación y acciones de Mitigación al Impacto del CAMI II de Fontibón" y por no tener diseños adelantados y el aval del Ministerio de Salud y la Protección Social, se hara la contratacion de la ejecucion de la obra con licitacion publica por parte de la Secretaria Distrital de Salud una vez se cuente con concepto de viabilidad de Minsalud.</t>
  </si>
  <si>
    <t>Porcentaje de gestión de recursos ante otras fuentes de financiación para la conformación de la red y la Ciudadela Distrital en salud mental</t>
  </si>
  <si>
    <t>En el plan de adquisiciones 2015 se programan recursos para Elaboración de los estudios y diseños para  la Construccion y dotacion ciudadela salud mental para atencion a niños, niñas y adolecentes con consumo de sustancias psicoactivas - Hospital de Usme con su respectiva interventoria por $1.650.000.000</t>
  </si>
  <si>
    <t>Diseño e implementación de la Red Distrital de Salud Mental que incluye una Ciudadela Distrital en salud mental para atención de niños, niñas y adolescentes con consumo de sustancias psicoactivas y enfoque diferencial, al 2017</t>
  </si>
  <si>
    <t xml:space="preserve">Diseño y formulación de los instrumentos urbanísticos  y estudios complementarios que requiera la Ciudadela Distrital en salud mental, 
</t>
  </si>
  <si>
    <t xml:space="preserve">Porcentaje de avance en el Diseño y formulación de los instrumentos urbanísticos  y estudios complementarios que requiera la Ciudadela Distrital en salud mental </t>
  </si>
  <si>
    <t>En el plan de adquisiciones 2015 se programan recursos para Elaboración de los estudios y diseños para  la Construccion y dotacion ciudadela salud mental para atencion a niños, niñas y adolecentes con consumo de sustancias psicoactivas - Hospital de Usme con su respectiva interventoria por $1.650.000.000
Se suscribe contrato de prestación de servicios 0281-2015 para Prestar servicios profesionales  a la  Dirección de Infraestructura y Tecnologia, en la supervisión, seguimiento, gestión y control de los proyectos de infraestructura física y dotación.</t>
  </si>
  <si>
    <t>Diseño e implementación de la Red Distrital de Salud Mental que incluye una Ciudadela Distrital en salud mental para atención de niños, niñas y adolescentes con consumo de sustancias psicoactivas y enfoque diferencial, al 2018</t>
  </si>
  <si>
    <r>
      <t xml:space="preserve">Desarrollo de la infraestructura  y dotación requerida para funcionamiento de la Ciudadela Distrital en salud mental.
</t>
    </r>
  </si>
  <si>
    <t>Porcentaje de avance de la infraestructura y dotación requerida para funcionamiento de la Ciudadela Distrital en salud mental</t>
  </si>
  <si>
    <t>El Hospital Usme presenta actualización del proyecto de inversión "Construcción y Dotación Ciudadela Salud Mental para Atención a Niños. Niñas y Adolescentes   con consumo de sustancias psicoactivas" con radicado 2015ER7229 del 30-01-2015, continua en evaluación por parte de la Secretaria Distrital de Salud, cuenta con concepto favorable en los componentes metodológico, de oferta y demanda, se emite concepto favorable desde el componente de infraestructura, se proyecta oficio de remisión para Planeación Sectorial, el 02-06-2015 se remite proyecto a Planeación Sectorial mediante radicado 2015IE15523. Teniendo en cuenta lo anterior se entrega el proyecto para registro en el Banco de Programas y Proyuectos de la Secretraria  Dsitrital de Salud- Dirección de Planeación Sectorial</t>
  </si>
  <si>
    <t xml:space="preserve"> Diseño e implementación de la Red Distrital de Atención Integral a Personas con Discapacidad que incluye puesta en funcionamiento de la Clínica Fray Bartolomé de las Casas </t>
  </si>
  <si>
    <r>
      <t xml:space="preserve">Desarrollo de la infraestructura  y dotación requerida para la puesta en funcionamiento de la Clínica Fray Bartolomé de las Casas 
</t>
    </r>
  </si>
  <si>
    <t xml:space="preserve">Porcentaje de avance de la infraestructura y dotación requerida para la puesta en funcionamiento de la Clínica Fray Bartolomé de las Casas </t>
  </si>
  <si>
    <t>Porcentaje de avance del  estudio de factibilidad para la creación instituto Distrital de Oncología,</t>
  </si>
  <si>
    <t>Porcentaje de gestión de recursos ante otras fuentes de financiación para la para la creación Instituto Distrital de Oncología</t>
  </si>
  <si>
    <t>En el plan de adquisiciones 2015 se programan recursos para contratar los Estudios y diseños para la delimitacion del proyecto de contruccion y dotacion de la unidad especializada Oncologica por $2.900.000.000.</t>
  </si>
  <si>
    <t>Porcentaje de avance de la infraestructura y dotación requerida para la creación del Instituto Distrital de Oncología,</t>
  </si>
  <si>
    <t>Porcentaje de avance del  estudio de factibilidad para la creación instituto Distrital de Neurociencias</t>
  </si>
  <si>
    <t>El Ministerio de Salud y la Protección Social con radicado 201323100992381 del 08-08-2013 emitio concepto técnico a la propuesta de ajuste a la red prestadora de servicios de salud de Bogotá D.C.en el que concluye que no se aprueban nuevas infraestructuras y servicios, por tal motivo la Alcaldía Mayor da el lineamiento de articular las obras nuevas de institutos en infraestructuras existentes; el instituto Distrital de Neurociencias se artículo con el proyecto "Centro de Excelencia en Neurociencias del Hospital Kennedy, para la I Fase se contemplan "Adecuaciones centro de excelencia especializados en epilepsia y reumatología Hospital Occidente De Kennedy"</t>
  </si>
  <si>
    <t>No se han asignado recursos para esta meta, el proyecto que esta ejecutando el Hospital Occidente de Kennedy se ha financiado con recursos propios de esa entidad.</t>
  </si>
  <si>
    <t>Porcentaje de avance de la infraestructura y dotación requerida para la creación del Instituto Distrital de Neurociencias</t>
  </si>
  <si>
    <t>Elaboración de estudio de factibilidad para la creación del instituto Distrital de Tórax y Corazón,,</t>
  </si>
  <si>
    <t>Porcentaje de avance del  estudio de factibilidad para la creación instituto Distrital de Tórax y Corazón,</t>
  </si>
  <si>
    <t>El Ministerio de Salud y la Protección Social con radicado 201323100992381 del 08-08-2013 emitio concepto técnico a la propuesta de ajuste a la red prestadora de servicios de salud de Bogotá D.C.en el que concluye que no se aprueban nuevas infraestructuras y servicios, por tal motivo la Alcaldía Mayor da el lineamiento de articular las obras nuevas de institutos en infraestructuras existentes; el instituto Distrital de Tórax y Corazón se artículo con el proyecto "Reforzamiento estructural,  Reordenamiento Físico Funcional, Ampliación  Hospital Santa Clara  ESE" a través del cual se contempla poder prestar servicios especializados de Tórax y Corazón en la ampliación y reordenamiento del Hospital.
Dado que no se constituye en obra nueva, no requiere de estudio de factibilidad para su ejecución, por esta razón esta actividad se encuentra en un 100% de avance.</t>
  </si>
  <si>
    <t>En el plan de adquisiciones 2015 se programan recursos para contratar la elaboración de diseños y estudios técnicos, urbanos generales y especiales, consecución de licencias y demás permisos requeridos para el "Reforzamiento estructural, reordenamiento físico y funcional y ampliación Hospital Santa Clara III nivel de atención ESE" por $9.889.000.000</t>
  </si>
  <si>
    <t xml:space="preserve">1.Número de puntos de atención de la red adscrita a la Secretaría Distrital de Salud de Bogotá D.C.  adecuados y remodelados en su infraestructura [Obras en proceso].
</t>
  </si>
  <si>
    <r>
      <rPr>
        <b/>
        <sz val="9"/>
        <color indexed="8"/>
        <rFont val="Calibri"/>
        <family val="2"/>
      </rPr>
      <t xml:space="preserve">Adecuación y remodelación de infraestructuras pertenecientes a los puntos de atención de la red adscrita a la Secretaría Distrital de Salud de Bogotá D.C.   [Obras en proceso]
Adecuación del área de urgencias del Hospital Bosa II nivel E.S.E.
</t>
    </r>
    <r>
      <rPr>
        <sz val="9"/>
        <color indexed="8"/>
        <rFont val="Calibri"/>
        <family val="2"/>
      </rPr>
      <t xml:space="preserve">
El hospital Bosa presenta actualización del proyecto de inversión "Adecuación del Área de Urgencias del Hospital Bosa II Nivel ESE" con radicado 2015 ER 4164 del 20-01-2015, cuenta con concepto favorable por parte de la Dirección de Planeación sectorial y la Dirección de Provisión de Servicios. El 11-05-2015 mediante radicado 2015IE13423 la Dirección de Infraestructura y Tecnología remite proyecto y conceptos favorables a la Dirección de Planeación Sectorial para inscripción en el Banco de Programas y Proyectos de la Secretaria Distrital de Salud. Se deberá tener en cuenta las observaciones en cuanto a ajuste de los estudios y diseños, cantidades presupuesto y especificaciones técnicas entre otras, al momento de realizar el proceso de contratación.
Se elabora estudios previos y estudios de sector por parte de la Dirección de Infraestructura y Tecnología para elaborar el convenio, sin embargo no se reciben instrucciones finales para dicha elaboración.
</t>
    </r>
    <r>
      <rPr>
        <b/>
        <sz val="9"/>
        <color indexed="8"/>
        <rFont val="Calibri"/>
        <family val="2"/>
      </rPr>
      <t xml:space="preserve">Construcción del sistema de alarmas, detección, control y extinción de incendios, Hospital El Tunal III Nivel de Atencion ESE
</t>
    </r>
    <r>
      <rPr>
        <sz val="9"/>
        <color indexed="8"/>
        <rFont val="Calibri"/>
        <family val="2"/>
      </rPr>
      <t xml:space="preserve">
El 22-06-2015 mediante radicado 2015IE17596 se remite a la Dirección de Planeación Sectorial el concepto favorable en el componente de infraestructura del proyecto de inversión "Construcción del sistema de alarma, detección, control y extinción de incendios Hospital El Tunal III Nivel de Atención ESE"
En el mes de mayo se procedió a la realización y proyección del convenio interadministrativo entre la SDS y el Hospital El Tunal III Nivel de atención, para Aunar esfuerzos para desarrollar y ejecutar las acciones necesarias para el Mejoramiento de la infraestructura física del Hospital Tunal - Red contra incendio.
Se solicitó al Hospital el Tunal en cabeza de la Doctora Maria Elena Restrepo a través de acta de reunión del 01 de julio de 2015, la entrega de los insumos, como: Planos actualizados. Presupuesto consolidado con sus respectivos APU´S (análisis de precios unitarios) y especificaciones técnicas a fin de iniciar el proceso.
</t>
    </r>
    <r>
      <rPr>
        <b/>
        <sz val="9"/>
        <color indexed="8"/>
        <rFont val="Calibri"/>
        <family val="2"/>
      </rPr>
      <t xml:space="preserve">Reordenamiento, ampliación, acciones de mitigación al impacto y dotación de la sede calle 80 del Hospital de Engativa
</t>
    </r>
    <r>
      <rPr>
        <sz val="9"/>
        <color indexed="8"/>
        <rFont val="Calibri"/>
        <family val="2"/>
      </rPr>
      <t xml:space="preserve">
Proyecto de inversión "Reordenamiento, Ampliación, Acciones De Mitigación Al Impacto Y Dotación de la Sede Calle 80 Del Hospital De Engativa" se devuelve al Hospital Engativa el día 05 de junio de 2015.
</t>
    </r>
    <r>
      <rPr>
        <b/>
        <sz val="9"/>
        <color indexed="8"/>
        <rFont val="Calibri"/>
        <family val="2"/>
      </rPr>
      <t xml:space="preserve">Adecuación y dotación del servicio de urgencias en el hospital La Victoria ESE III Nivel
</t>
    </r>
    <r>
      <rPr>
        <sz val="9"/>
        <color indexed="8"/>
        <rFont val="Calibri"/>
        <family val="2"/>
      </rPr>
      <t xml:space="preserve">
El 18-03-2015 el Hospital La Victoria entrega proyecto de inversión "Adecuación y Dotación Servicio de Urgencias Hospital La Victoria ESE III Nivel "con radicado 2015ER22316, el 28-05-2015 se evalúa desde el componente financiero, se emite concepto técnico y una vez la ESE adicione los recursos a su presupuesto deberá solicitar la viabilidad financiera para poder ejecutarlo.
Se programan reuniones entre el Hospital La Victoria y la Secretaria Distrital de Salud para el mes de julio de 2015, para revisar el proyecto e identificar las adecuaciones a realizar en el servicio de urgencias.
</t>
    </r>
    <r>
      <rPr>
        <b/>
        <sz val="9"/>
        <color indexed="8"/>
        <rFont val="Calibri"/>
        <family val="2"/>
      </rPr>
      <t xml:space="preserve">Reposición de la infraestructura del hospital Meissen (asistencial y administrativa) y dotación de la nueva infraestructura
</t>
    </r>
    <r>
      <rPr>
        <sz val="9"/>
        <color indexed="8"/>
        <rFont val="Calibri"/>
        <family val="2"/>
      </rPr>
      <t xml:space="preserve">
El 27-05-2015 con radicado 2015ER41058 se recibe actualización del proyecto "Reposición de la infraestructura del Hospital Meissen (Asistencial y administrativa) y dotación de la Nueva Infraestructura", se encuentra en evaluación por parte de la Dirección de Planeación Sectorial. Se emite concepto favorable al proyecto de inversión desde el componente metodológico, pasa a revisión del componente de oferta y demanda en la Dirección de análisis de Entidades públicas.
Se cuenta con planos en medio magnético, copia de la licencia de construcción vigente hasta el 2016 como documentos soporte para el proceso de contratación que adelantará la Secretaria Distrital de Salud para la terminación del Hospital Meissen.
</t>
    </r>
    <r>
      <rPr>
        <b/>
        <sz val="9"/>
        <color indexed="8"/>
        <rFont val="Calibri"/>
        <family val="2"/>
      </rPr>
      <t xml:space="preserve">Adecuación del servicio de urgencias - hospital San Blas II Nivel ESE
</t>
    </r>
    <r>
      <rPr>
        <sz val="9"/>
        <color indexed="8"/>
        <rFont val="Calibri"/>
        <family val="2"/>
      </rPr>
      <t xml:space="preserve">
El Hospital San Blas presenta nuevamente proyecto de inversión "Adecuación Servicio de Urgencias Hospital San Blas II Nivel ESE" con los ajustes y aclaraciones requeridas por la Dirección de Provisión de Servicios, se encuentra en revisión por parte de la Dirección de Análisis de Entidades Públicas.
</t>
    </r>
    <r>
      <rPr>
        <b/>
        <sz val="9"/>
        <color indexed="8"/>
        <rFont val="Calibri"/>
        <family val="2"/>
      </rPr>
      <t xml:space="preserve">Reordenamiento, compra y reposición del equipo biomédico del hospital de suba II nivel
</t>
    </r>
    <r>
      <rPr>
        <sz val="9"/>
        <color indexed="8"/>
        <rFont val="Calibri"/>
        <family val="2"/>
      </rPr>
      <t xml:space="preserve">
El Hospital Suba entrega proyecto de inversión "Reordenamiento Compra y Reposición del Equipo Biomédico del Hospital de Suba II Nivel" con radicado 2015ER25362 del 30-03-2015, Se consolida concepto técnico metodológico Preliminar favorable. Se emite concepto favorable en el componente de dotación, se remite a la Dirección de Planeación Sectorial el 29-05-2015 con radicado 2015IE15304, para consolidación de conceptos y posterior envió al Ministerio de Salud. Este proyecto en la vigencia 2015 se ejecutara desde el componente dotación, el componente de infraestructura se programara para la vigencia 2016 con la contratación del Plan de Regularización y Manejo del Hospital Suba, una vez se cuente con la viabilidad del proyecto de inversión por parte del Ministerio de Salud.
</t>
    </r>
    <r>
      <rPr>
        <b/>
        <sz val="9"/>
        <color indexed="8"/>
        <rFont val="Calibri"/>
        <family val="2"/>
      </rPr>
      <t xml:space="preserve">Construcción del sistema de alarma, detección y extinción de incendios de las sedes del hospital Tunjuelito II nivel ESE
</t>
    </r>
    <r>
      <rPr>
        <sz val="9"/>
        <color indexed="8"/>
        <rFont val="Calibri"/>
        <family val="2"/>
      </rPr>
      <t xml:space="preserve">
El 19-06-2015 mediante radicado 2015IE17426 se remite a la Dirección de Planeación Sectorial el concepto favorable en el componente de infraestructura del proyecto de inversión "Construcción de un sistemas de Alarma, Detección y Extinción de Incendios de las Sedes del Hospital Tunjuelito II Nivel ESE",  y se solicita a la ESE la complementación de información técnica con el fin de proceder a la preparación de los estudios previos  para la contratación de las obras propuestas.
</t>
    </r>
    <r>
      <rPr>
        <b/>
        <sz val="9"/>
        <color indexed="8"/>
        <rFont val="Calibri"/>
        <family val="2"/>
      </rPr>
      <t xml:space="preserve">Adecuación de la unidad de cuidados neonatales en la Unidad Materno Infantil El Carmen - Hospital Tunjuelito
</t>
    </r>
    <r>
      <rPr>
        <sz val="9"/>
        <color indexed="8"/>
        <rFont val="Calibri"/>
        <family val="2"/>
      </rPr>
      <t xml:space="preserve">
El Hospital Tunjuelito presenta proyecto de inversión "Adecuación  de la Unidad de Cuidados Neonatales en la Unidad Materno Infantil el Carmen - Hospital Tunjuelito" con radicado2015 ER  16127 del  27-02-2015, cuenta con concepto favorable en los componentes metodológico, de oferta y demanda, el 21-05-2015 mediante radicado 2015IE14562 se devuelve proyecto de inversión para los fines pertinentes, a la Dirección de Planeación Sectorial, teniendo en cuenta que el proyecto se encuentra en ejecución de obra.
Avance en la ejecución de obras de reordenamiento y ampliación de servicio de pediatría: 98%.
El 23 de junio de 2015 se realiza visita de verificación del avance de las obras.
</t>
    </r>
    <r>
      <rPr>
        <b/>
        <sz val="9"/>
        <color indexed="8"/>
        <rFont val="Calibri"/>
        <family val="2"/>
      </rPr>
      <t xml:space="preserve">Adecuación y dotación de la central de mezclas de medicamentos del Hospital El Tunal para la red del Sur (Componente Infraestructura)
</t>
    </r>
    <r>
      <rPr>
        <sz val="9"/>
        <color indexed="8"/>
        <rFont val="Calibri"/>
        <family val="2"/>
      </rPr>
      <t xml:space="preserve">
El 22-06-2015 con radicado 2015IE17644 se remite a la Dirección de Planeación Sectorial el concepto favorable en los componentes de infraestructura y dotación del proyecto de inversión "adecuación y dotación de la central de mezclas de medicamentos del Hospital El Tunal para la red del Sur"
Se realizan estudios previos para suscribir convenio y se remiten a la Subdirección de Contratación el 19-06-2015 mediante radicado 2015IE17521 y alcance del 24-06-2015 con radicado 2015IE18206, el 24-06-2015 se suscribe el convenio 1286-2015 entre el FFDS-SDS y el Hospital El Tunal, cuyo objeto es: "Aunar esfuerzos para desarrollar y ejecutar las acciones necesarias para la adecuación y dotación de la central de mezclas de medicamentos del Hospital El Tunal para la red del Sur"
El hospital tiene pendiente la entrega de los documentos para la legalización del convenio
</t>
    </r>
    <r>
      <rPr>
        <b/>
        <sz val="9"/>
        <color indexed="8"/>
        <rFont val="Calibri"/>
        <family val="2"/>
      </rPr>
      <t xml:space="preserve">Adecuación y dotación del sistema de suministro de agua y planta de energía para garantizar las condiciones de habilitación de la UPA San Juan
</t>
    </r>
    <r>
      <rPr>
        <sz val="9"/>
        <color indexed="8"/>
        <rFont val="Calibri"/>
        <family val="2"/>
      </rPr>
      <t xml:space="preserve">
El 18-06-2015 con radicado 2015IE17336 se remitió a la Subdirección de Contratación la documentación soporte para la suscripción de convenio cuyo objeto es "Aunar esfuerzos para desarrollar y ejecutar las acciones necesarias para la adecuación y dotación del sistema de suministro de agua y planta de energía para garantizar las condiciones de habilitación de la UPA San Juan" el 24-06-2015 se suscribe convenio 1284-2015 entre el Fondo Financiero Distrital de Salud y el Hospital Nazareth.
El 22-06-2015 mediante radicado 2015IE17600 se remite a la Dirección de Planeación Sectorial el concepto favorable desde el componente de infraestructura del proyecto de inversión "Adecuación del sistema de suministro de agua y planta de energía para garantizar las condiciones de habilitación de la UPA San Juan"
</t>
    </r>
    <r>
      <rPr>
        <b/>
        <sz val="9"/>
        <color indexed="8"/>
        <rFont val="Calibri"/>
        <family val="2"/>
      </rPr>
      <t xml:space="preserve">Adecuación del sistema de suministro de agua y del sistema de emergencia de energía eléctrica para garantizar las condiciones de habilitación del CAMI Nazareth
</t>
    </r>
    <r>
      <rPr>
        <sz val="9"/>
        <color indexed="8"/>
        <rFont val="Calibri"/>
        <family val="2"/>
      </rPr>
      <t xml:space="preserve">
El 18-06-2015 con radicado 2015IE17335 se remitió a la Subdirección de Contratación la documentación soporte para la suscripción de convenio cuyo objeto es "Aunar esfuerzos para desarrollar y ejecutar las acciones necesarias para la adecuación del sistema de suministro de agua y del sistema de emergencia de energía eléctrica para garantizar las condiciones de habilitación del CAMI Nazareth." el 24-06-2015 se suscribe convenio 1285-2015 entre el Fondo Financiero Distrital de Salud y el Hospital Nazareth.
El 22-06-2015 mediante radicado 2015IE17602 se remite a la Dirección de Planeación Sectorial el concepto favorable desde el componente de infraestructura del proyecto de inversión "Adecuación del sistema de suministro de agua y planta de energía para garantizar las condiciones de habilitación CAMI Nazareth"</t>
    </r>
  </si>
  <si>
    <r>
      <rPr>
        <b/>
        <sz val="9"/>
        <color indexed="8"/>
        <rFont val="Calibri"/>
        <family val="2"/>
      </rPr>
      <t xml:space="preserve">Construcción del sistema de alarmas, detección, control y extinción de incendios, Hospital El Tunal III Nivel de Atencion ESE
</t>
    </r>
    <r>
      <rPr>
        <sz val="9"/>
        <color indexed="8"/>
        <rFont val="Calibri"/>
        <family val="2"/>
      </rPr>
      <t xml:space="preserve">
En febrero de 2015 se entrega la I etapa de la construcción de la red contra incendios del Hospital El Tunal.</t>
    </r>
  </si>
  <si>
    <t>2.Número de puntos de atención de la red adscrita a la Secretaría Distrital de Salud de Bogotá D.C. adecuados y remodelados en su infraestructura [Obras culminadas]</t>
  </si>
  <si>
    <r>
      <rPr>
        <b/>
        <sz val="9"/>
        <color indexed="8"/>
        <rFont val="Calibri"/>
        <family val="2"/>
      </rPr>
      <t xml:space="preserve">Adecuación y remodelación   de infraestructuras pertenecientes a los puntos de atención de la red adscrita a la Secretaría Distrital de Salud de Bogotá D.C.   [Obras culminadas]
Fortalecimiento de la oferta de servicios de salud para la atención materno perinatal en el Instituto Materno Infantil (IMI)
</t>
    </r>
    <r>
      <rPr>
        <sz val="9"/>
        <color indexed="8"/>
        <rFont val="Calibri"/>
        <family val="2"/>
      </rPr>
      <t xml:space="preserve">
El Hospital La Victoria entrega actualización del proyecto de inversión "Fortalecimiento de la oferta de Servicios de salud, para la atención materna perinatal en el instituto materno infantil Bogotá" con radicado 2015 ER 22321 del 18-03-2015, continua en evaluación por parte de la Secretaria Distrital de Salud. El 30-06-2015 se recibe en la Dirección de Infraestructura y Tecnología el proyecto de inversión para evaluación del proyecto en el componente de infraestructura.
El 19 de junio de 2015 se realizó ajustes al proyecto de inversión en el Aplicativo del Plan Bienal de Inversiones en Salud, actualizando los valores a invertir en infraestructura de acuerdo a las necesidades actuales, dicha modificación requiere aprobación por parte del Ministerio de Salud, para lo cual desde la Secretaria Distrital de Salud se adelanta las acciones necesarios de acuerdo a lo establecido en la Resolución 5123 de 2006 de Minsalud.
</t>
    </r>
    <r>
      <rPr>
        <b/>
        <sz val="9"/>
        <color indexed="8"/>
        <rFont val="Calibri"/>
        <family val="2"/>
      </rPr>
      <t xml:space="preserve">Sede administrativa Hospital Del Sur - Asdingo
</t>
    </r>
    <r>
      <rPr>
        <sz val="9"/>
        <color indexed="8"/>
        <rFont val="Calibri"/>
        <family val="2"/>
      </rPr>
      <t xml:space="preserve">
El 12-06-2015 mediante radicado 2015IE16816 se remite a la Dirección de Planeación Sectorial el concepto técnico favorable en el componente de dotación al proyecto de inversión "Dotación Mobiliario Sede Administrativa Hospital del Sur Sede Asdincgo"
El 19-06-2015 mediante radicado 2015IE17513 se remite a la Subdirección de contratación la documentación soporte para la elaboración del convenio para la adquisición de dotación de mobiliario administrativo para la sede Asdincgo del Hospital Del Sur I Nivel de Atención ESE.
</t>
    </r>
    <r>
      <rPr>
        <b/>
        <sz val="9"/>
        <color indexed="8"/>
        <rFont val="Calibri"/>
        <family val="2"/>
      </rPr>
      <t xml:space="preserve">Remodelación, ampliación y dotación del servicio de urgencias del Hospital Simón Bolívar
</t>
    </r>
    <r>
      <rPr>
        <sz val="9"/>
        <color indexed="8"/>
        <rFont val="Calibri"/>
        <family val="2"/>
      </rPr>
      <t xml:space="preserve">
Se suscribió el contrato de obra Nº 1814-14 con la firma VIACIMCO S.A.S por valor de $511´579,480, para realizar las obras de adecuación del área de urgencia del Hospital Simón Bolivar y el contrato Nº 1815-2014 con el Ing. Edgar Rodriguez para la realización de la interventoría a las obras, se adelanta la ejecución de la obra con un avance del 80%.
</t>
    </r>
    <r>
      <rPr>
        <b/>
        <sz val="9"/>
        <color indexed="8"/>
        <rFont val="Calibri"/>
        <family val="2"/>
      </rPr>
      <t xml:space="preserve">Adecuación y dotación de la central de esterilización del Hospital Simón Bolívar
</t>
    </r>
    <r>
      <rPr>
        <sz val="9"/>
        <color indexed="8"/>
        <rFont val="Calibri"/>
        <family val="2"/>
      </rPr>
      <t xml:space="preserve">
Terminación del contrato de obra de la Central de Esterilización el día 14/03/2015, con observaciones por parte de la supervisión a cargo de la ESE, que el contratista se compromete a subsanar sin reclamar mayor permanencia.
La ESE informa mediante radicado N°2015IR37520 del 13 de mayo de 2015 que se evidencia que el contrato N° 1800 de 2014 (…) “presento un inconveniente con una de las autoclaves y el proceso se encuentra en manos de la subgerencia administrativa” (…),
El 05-06-2015 mediante radicado 2015EE38708 se solicita al Hospital Simón Bolívar informe cual es el inconveniente que se ha presentado con el contrato 1800 de 2014 y que medidas ha implementado ya que no se ha notificado por parte del Hospital prórroga alguna al contrato en mención.
</t>
    </r>
    <r>
      <rPr>
        <b/>
        <sz val="9"/>
        <color indexed="8"/>
        <rFont val="Calibri"/>
        <family val="2"/>
      </rPr>
      <t xml:space="preserve">Adecuación para el mejoramiento de la infraestructura de Usaquén, CAMI Verbenal, Orquídeas, Codito, San Cristobal.
</t>
    </r>
    <r>
      <rPr>
        <sz val="9"/>
        <color indexed="8"/>
        <rFont val="Calibri"/>
        <family val="2"/>
      </rPr>
      <t xml:space="preserve">
El Hospital Usaquén presenta actualización del proyecto de inversión "Adecuación para el mejoramiento de la infraestructura de Usaquén, CAMI Verbenal, Orquídeas, Codito, San Cristobal." con radicado 2015ER16133 del 27-02-2015. El 29-05-2015 con radicado 2015IE15256 se recibe proyecto de inversión con concepto favorable en los componentes metodológico, de oferta y demanda, concepto con recomendación de ajustes en el componente financiero,  se encuentra en ajustes por parte del Hospital, debido a las observaciones realizadas por la Dirección de Infraestructura y Tecnología de la SDS respecto de los anexos técnicos de la adecuación y reorganización de los servicios en la UPA CODITO
 El 4 de junio de 2015 se realiza comité técnico para la hacer la revisión de los documentos técnicos relativos al proyecto de inversión para la adecuación de la UPA CODITO, el Hospital remite el ajuste al presupuesto y la actualización de los planos de acuerdo a lo requerido por la SDS y el 09-06-2015 con radicado 2015IE16170 se remite a la Dirección de Planeación Sectorial concepto favorable desde el componente de infraestructura del proyecto de inversión "Adecuación para el mejoramiento de la infraestructura de Usaquén, CAMI Verbenal, Orquídeas, Codito, San Cristobal".</t>
    </r>
  </si>
  <si>
    <t>3.Número de puntos de atención de la red adscrita a la Secretaría Distrital de Salud de Bogotá D.C. apoyados con dotación de tecnología biomedica</t>
  </si>
  <si>
    <r>
      <rPr>
        <b/>
        <sz val="9"/>
        <color indexed="8"/>
        <rFont val="Calibri"/>
        <family val="2"/>
      </rPr>
      <t xml:space="preserve">Dotación de tecnología biomédica   pertenecientes a    los puntos de atención de la red adscrita a la Secretaría Distrital de Salud de Bogotá D.C.  
Dotación biomédica para la contingencia de urgencias de las ESES del distrito capital.
</t>
    </r>
    <r>
      <rPr>
        <sz val="9"/>
        <color indexed="8"/>
        <rFont val="Calibri"/>
        <family val="2"/>
      </rPr>
      <t xml:space="preserve">
El 28-04-2015 mediante radicado 2015IE12122 se remite a la Subdirección de Contratación la documentación de la gestión del contrato 1510-2013, remitiendo actas de entrega originales, egresos devolutivos de almacén de la Secretaria Distrital de Salud, documentación soporte de entrega de monitores.
No se presentan avances en el periodo.
</t>
    </r>
    <r>
      <rPr>
        <b/>
        <sz val="9"/>
        <color indexed="8"/>
        <rFont val="Calibri"/>
        <family val="2"/>
      </rPr>
      <t xml:space="preserve">Reposición de tecnología biomédica para el hospital Bosa II nivel E.S.E.
</t>
    </r>
    <r>
      <rPr>
        <sz val="9"/>
        <color indexed="8"/>
        <rFont val="Calibri"/>
        <family val="2"/>
      </rPr>
      <t xml:space="preserve">
El 05-06-2015 mediante radicado 2015IE16077 se envía a la subdirección jurídica y de contratación la documentación para la liquidación del convenio 2552-2012.
</t>
    </r>
    <r>
      <rPr>
        <b/>
        <sz val="9"/>
        <color indexed="8"/>
        <rFont val="Calibri"/>
        <family val="2"/>
      </rPr>
      <t xml:space="preserve">Dotación servicio farmacéutico Del Hospital Bosa II Nivel ESE
</t>
    </r>
    <r>
      <rPr>
        <sz val="9"/>
        <color indexed="8"/>
        <rFont val="Calibri"/>
        <family val="2"/>
      </rPr>
      <t xml:space="preserve">
El 10 de junio de 2015 se realiza concepto giro de recursos del convenio y se envía a la dirección financiera por valor de $28.157.521.  Rad No. 2015IE16998 DE 16/06/2015
El 06-07-2015 mediante radicado 2015IE19003 se solicita a la Dirección Financiera el giro de recursos del convenio 1403 de 2014.
</t>
    </r>
    <r>
      <rPr>
        <b/>
        <sz val="9"/>
        <color indexed="8"/>
        <rFont val="Calibri"/>
        <family val="2"/>
      </rPr>
      <t xml:space="preserve">Adquisición de dotación para reposición servicios de obstetricia y de imágenes diagnosticas de mediana complejidad. Hospital Bosa
</t>
    </r>
    <r>
      <rPr>
        <sz val="9"/>
        <color indexed="8"/>
        <rFont val="Calibri"/>
        <family val="2"/>
      </rPr>
      <t xml:space="preserve">
El día 17 de junio de 2015 se realiza concepto integral del proyecto de inversión en coordinación con la Dirección de Planeación Sectorial de la SDS. 
La Secretaria Distrital de Salud entrego mediante radicado 201542300957982 del 04-06-2015 el proyecto de inversión “Adquisición de dotación para reposición servicios de obstetricia y de imágenes diagnósticas de mediana complejidad” para concepto técnico del Ministerio de Salud y la Protección Social.
</t>
    </r>
    <r>
      <rPr>
        <b/>
        <sz val="9"/>
        <color indexed="8"/>
        <rFont val="Calibri"/>
        <family val="2"/>
      </rPr>
      <t xml:space="preserve">Dotación de la unidad de medicina transfusional en el hospital Centro Oriente ESE II Nivel de Atención Sede Jorge Eliecer Gaitán
</t>
    </r>
    <r>
      <rPr>
        <sz val="9"/>
        <color indexed="8"/>
        <rFont val="Calibri"/>
        <family val="2"/>
      </rPr>
      <t xml:space="preserve">
El 13-03-2015 con radicado 2015ER21069 se recibe proyecto denominado "Dotación Unidad Transfusional  para la Sede Jorge Eliecer  Gaitan  Hospital Centro Oriente  II Nivel", se consolida concepto técnico favorable al componente metodológico y se remite a Provisión de Servicios de Salud para evaluación técnica el día 17 de marzo, con número de radicado 2015IE7683, el 20-03-15 se remite concepto Favorable desde el componente de oferta y demanda a la Dirección de Infraestructura y Tecnología con radicado 2015IE8751 del 24-03-15,  Se emite concepto favorable en el componente de dotación, se remite a la Dirección de Planeación Sectorial el 21-05-2015 con radicado 2015IE14559. La Dirección de Planeación Sectorial revisa finalmente el proyecto para emitir concepto para inscribir en el Banco de Programas y Proyectos de la Entidad.
</t>
    </r>
    <r>
      <rPr>
        <b/>
        <sz val="9"/>
        <color indexed="8"/>
        <rFont val="Calibri"/>
        <family val="2"/>
      </rPr>
      <t xml:space="preserve">Adquisición de equipos para reposición de servicios de cirugía ortopédica y uci pediátrica. Hospital Centro Oriente.
</t>
    </r>
    <r>
      <rPr>
        <sz val="9"/>
        <color indexed="8"/>
        <rFont val="Calibri"/>
        <family val="2"/>
      </rPr>
      <t xml:space="preserve">
El 18-03-2015 con radicado 2015ER22303 el Hospital Centro Oriente entrega proyecto de inversión "Adquisición de Equipos para la Reposición de cirugía Ortopédica y UCI Pediátrica", continua en evaluación por parte de la Secretaria Distrital de Salud. El 08-04-2015 la Dirección de Planeación Sectorial recibe ajuste por parte del Hospital, emite concepto técnico y remite a la Dirección de provisión de servicios para evaluación del componente de oferta y demanda la cual a la fecha de corte de este informe se encuentra evaluando el proyecto.
Desde la Dirección de Infraestructura y Tecnología se realizan reuniones con la ingeniera Biomédica y jefe de planeación para avanzar y ajustar anexos técnicos del proyecto.
</t>
    </r>
    <r>
      <rPr>
        <b/>
        <sz val="9"/>
        <color indexed="8"/>
        <rFont val="Calibri"/>
        <family val="2"/>
      </rPr>
      <t xml:space="preserve">Sede administrativa Hospital Del Sur - Asdincgo
</t>
    </r>
    <r>
      <rPr>
        <sz val="9"/>
        <color indexed="8"/>
        <rFont val="Calibri"/>
        <family val="2"/>
      </rPr>
      <t xml:space="preserve">
El 12-06-2015 mediante radicado 2015IE16816 se remite a la Dirección de Planeación Sectorial el concepto técnico favorable en el componente de dotación al proyecto de inversión "Dotación Mobiliario Sede Administrativa Hospital del Sur Sede Asdincgo"
El 19-06-2015 mediante radicado 2015IE17513 se remite a la Subdirección de contratación la documentación soporte para la elaboración del convenio para la adquisición de dotación de mobiliario administrativo para la sede Asdincgo del Hospital Del Sur I Nivel de Atención ESE.
</t>
    </r>
    <r>
      <rPr>
        <b/>
        <sz val="9"/>
        <color indexed="8"/>
        <rFont val="Calibri"/>
        <family val="2"/>
      </rPr>
      <t xml:space="preserve">Adquisición de dotación hospitalaria para el cumplimiento de condiciones de habilitación del servicio de hospitalización  del hospital el Tunal III nivel ESE
</t>
    </r>
    <r>
      <rPr>
        <sz val="9"/>
        <color indexed="8"/>
        <rFont val="Calibri"/>
        <family val="2"/>
      </rPr>
      <t xml:space="preserve">
El Hospital el Tunal presenta actualización del proyecto de inversión "Adquisición de dotación hospitalaria para el cumplimiento de condiciones de habilitación del servicio de hospitalización del hospital el tunal III nivel ESE" el 23-02-2015 con radicado 2015ER14029, cuenta con concepto favorable en los componentes metodológico, de oferta y demanda, se encuentra en evaluación del componente de dotación a partir del 13-03-2015. El Hospital en el mes de junio nuevamente realizo ajuste a metodología con el estudio de mercado entregado por la SDS, por parte de la Dirección de Infraestructura y Tecnología se ajustaron los anexos técnicos del proyecto, se emitirá concepto favorable en el mes de julio de 2015.
</t>
    </r>
    <r>
      <rPr>
        <b/>
        <sz val="9"/>
        <color indexed="8"/>
        <rFont val="Calibri"/>
        <family val="2"/>
      </rPr>
      <t xml:space="preserve">Adquisición de dotación para reposición de equipos de servicios de control especial: imagenología, alta complejidad obstétrica, uci neonatos, uci pediátrica, uci adultos, cirugía ortopédica y neurológica. Hospital El Tunal
</t>
    </r>
    <r>
      <rPr>
        <sz val="9"/>
        <color indexed="8"/>
        <rFont val="Calibri"/>
        <family val="2"/>
      </rPr>
      <t xml:space="preserve">
La Secretaria Distrital de Salud entrego mediante radicado 201542300958032 del 04-06-2015 el proyecto de inversión "Adquisición de dotación para reposición de equipos de servicios de control especial: Imagenología alta complejidad obstetricia, UCI neonatos. UCI Pediátrica, UCI adultos, cirugía ortopédica y neurología" para concepto técnico del Ministerio de Salud y la Protección Social.
</t>
    </r>
    <r>
      <rPr>
        <b/>
        <sz val="9"/>
        <color indexed="8"/>
        <rFont val="Calibri"/>
        <family val="2"/>
      </rPr>
      <t xml:space="preserve">Fortalecimiento de los servicios de cuidado crítico y cirugía compleja (Angiografo)
</t>
    </r>
    <r>
      <rPr>
        <sz val="9"/>
        <color indexed="8"/>
        <rFont val="Calibri"/>
        <family val="2"/>
      </rPr>
      <t xml:space="preserve">
El Hospital el Tunal entrega actualización del proyecto de inversión "Fortalecimiento de los servicios de cuidado crítico y cirugía compleja" el 13-02-2015 con radicado 2015ER11774 , se encuentra en evaluación por parte de la Secretaria Distrital de Salud. Cuenta con concepto favorable en los componentes metodológico, de oferta y demanda, se encuentra en evaluación del componente de dotación a partir del 13-03-2015. El Hospital en el mes de junio nuevamente realizo ajuste a metodología con el estudio de mercado entregado por la SDS, por parte de la Dirección de Infraestructura y Tecnología se ajustaron los anexos técnicos del proyecto, se emitirá concepto favorable en el mes de julio de 2015.
</t>
    </r>
    <r>
      <rPr>
        <b/>
        <sz val="9"/>
        <color indexed="8"/>
        <rFont val="Calibri"/>
        <family val="2"/>
      </rPr>
      <t xml:space="preserve">Dotación tecnológica para los servicios de mediana y alta complejidad del Hospital Engativá II Nivel ESE en el marco del Sistema Obligatorio de Garantía De Calidad
</t>
    </r>
    <r>
      <rPr>
        <sz val="9"/>
        <color indexed="8"/>
        <rFont val="Calibri"/>
        <family val="2"/>
      </rPr>
      <t xml:space="preserve">
La Secretaria Distrital de Salud entrego mediante radicado 20152300957762 del 04-06-2015 el proyecto de inversión "Dotación Tecnológica para los Servicios de Mediana y Alta Complejidad del Hospital Engativá II Nivel ESE en el Marco del SOGC Fase 2" para concepto técnico del Ministerio de Salud y la Protección Social.
</t>
    </r>
    <r>
      <rPr>
        <b/>
        <sz val="9"/>
        <color indexed="8"/>
        <rFont val="Calibri"/>
        <family val="2"/>
      </rPr>
      <t xml:space="preserve">Terminación de la infraestructura física y dotación del servicio de hospitalización del Cami Emaús
</t>
    </r>
    <r>
      <rPr>
        <sz val="9"/>
        <color indexed="8"/>
        <rFont val="Calibri"/>
        <family val="2"/>
      </rPr>
      <t xml:space="preserve">
Se procederá a liquidar el convenio 2582-2012 mediante el cual se adquirió la dotación del CAMI Emaús.
</t>
    </r>
    <r>
      <rPr>
        <b/>
        <sz val="9"/>
        <color indexed="8"/>
        <rFont val="Calibri"/>
        <family val="2"/>
      </rPr>
      <t xml:space="preserve">Adquisición de tecnología biomédica para el fortalecimiento de la atención en el servicio de ginecobstetricia del Hospital Fontibón ESE
</t>
    </r>
    <r>
      <rPr>
        <sz val="9"/>
        <color indexed="8"/>
        <rFont val="Calibri"/>
        <family val="2"/>
      </rPr>
      <t xml:space="preserve">
El día 24 de junio de 2015 se envía oficio al Hospital Fontibon donde se relaciona el procedimiento a seguir en el trámite relacionado con la transferencia de los saldos no ejecutados del convenio, así como de los rendimientos financieros generados por dichos recursos.
</t>
    </r>
    <r>
      <rPr>
        <b/>
        <sz val="9"/>
        <color indexed="8"/>
        <rFont val="Calibri"/>
        <family val="2"/>
      </rPr>
      <t xml:space="preserve">Dotación hospitalaria para los servicios de cirugía y urgencias del Hospital Fontibon ESE 
</t>
    </r>
    <r>
      <rPr>
        <sz val="9"/>
        <color indexed="8"/>
        <rFont val="Calibri"/>
        <family val="2"/>
      </rPr>
      <t xml:space="preserve">
El 01 de junio de 2015 se realiza reunión de comité operativo para aprobación de términos para la adquisición de los equipos de Cirugía y Urgencias, se firman documentos con radicado del hospital 20152100030721. Una vez radiquen formalmente los documentos firmados por la gerente se puede dar inicio al proceso de adquisición.                       
Estudios Previos radicados con el No. 2015ER42617 del 03-06-2015 acorde con el documento socializado el 1 de junio para la aprobación por parte del comité operativo, se evidencia firma de la gerencia .
El 16 de junio se realiza Concepto para uso de recursos enviado a la Dirección Financiera de la SDS la solicitud de giro de los recursos mediante Radicado No. 2015IE17370 del 18/06/2015 y alcance con radicado 2015IE18538 del 30-06-2015.
</t>
    </r>
    <r>
      <rPr>
        <b/>
        <sz val="9"/>
        <color indexed="8"/>
        <rFont val="Calibri"/>
        <family val="2"/>
      </rPr>
      <t xml:space="preserve">Adquisición prioritaria de equipos biomédicos del hospital La Victoria III Nivel E.S.E Bogotá D.C., localidad cuarta
</t>
    </r>
    <r>
      <rPr>
        <sz val="9"/>
        <color indexed="8"/>
        <rFont val="Calibri"/>
        <family val="2"/>
      </rPr>
      <t xml:space="preserve">
El 2 de junio de 2015 se elabora documento dirigido al  gerente del Hospital La Victoria, solicitando cumplimiento de compromisos establecidos en el convenio 1335 de 2014 relacionados con la presentación de informes mensuales y presentación de términos definitivos para el proceso de adquisición, remitido mediante radicado No. 2015EE38706 del 05/06/2015.
</t>
    </r>
    <r>
      <rPr>
        <b/>
        <sz val="9"/>
        <color indexed="8"/>
        <rFont val="Calibri"/>
        <family val="2"/>
      </rPr>
      <t xml:space="preserve">Fortalecimiento de la prestación de servicios de salud en el hospital la victoria
</t>
    </r>
    <r>
      <rPr>
        <sz val="9"/>
        <color indexed="8"/>
        <rFont val="Calibri"/>
        <family val="2"/>
      </rPr>
      <t xml:space="preserve">
Se envió memorando de radicado 2015IE16078 del 05/06/2015 a la subdirección de contratación con el acta de liquidación, estado de cuenta, certificado de supervisor, y documentos soportes del convenio 2569-2012.
</t>
    </r>
    <r>
      <rPr>
        <b/>
        <sz val="9"/>
        <color indexed="8"/>
        <rFont val="Calibri"/>
        <family val="2"/>
      </rPr>
      <t xml:space="preserve">Adquisición de la dotación de control especial de la oferta para reposición de los equipos en los servicios de cuidados intermedios e intensivos, imágenes diagnosticas de alta complejidad y cirugía de ortopedia en el Hospital La Victoria Ese III Nivel
</t>
    </r>
    <r>
      <rPr>
        <sz val="9"/>
        <color indexed="8"/>
        <rFont val="Calibri"/>
        <family val="2"/>
      </rPr>
      <t xml:space="preserve">
Proyecto de inversión "Adquisición de la Dotación de Control Especial de la Oferta para la Reposición de los Equipos en los Servicios de Cuidados Intermedios e Intensivos, Imágenes Diagnósticas de Alta Complejidad y Cirugía de Ortopedia en el Hospital La Victoria ESE III Nivel", cuenta con concepto favorable en los componentes metodológico, se emite concepto técnico favorable específico de los equipos biomédicos, mas no del instrumental de ortopedia ni de equipo de ortopedia, con fecha del 9 de junio de 2015.
</t>
    </r>
    <r>
      <rPr>
        <b/>
        <sz val="9"/>
        <color indexed="8"/>
        <rFont val="Calibri"/>
        <family val="2"/>
      </rPr>
      <t xml:space="preserve">Adquisición y reposición de equipos biomédicos hospital Meissen II nivel E.S.E.
</t>
    </r>
    <r>
      <rPr>
        <sz val="9"/>
        <color indexed="8"/>
        <rFont val="Calibri"/>
        <family val="2"/>
      </rPr>
      <t xml:space="preserve">
El 05-06-2015 mediante radicado 2015EE38702 se solicita al Hospital Meissen la documentación requerida para adelantar el proceso de liquidación del convenio 2586-2012.
</t>
    </r>
    <r>
      <rPr>
        <b/>
        <sz val="9"/>
        <color indexed="8"/>
        <rFont val="Calibri"/>
        <family val="2"/>
      </rPr>
      <t xml:space="preserve">Reforzamiento y ampliación del Hospital Occidente De Kennedy III Nivel de Atención (Dotación)
</t>
    </r>
    <r>
      <rPr>
        <sz val="9"/>
        <color indexed="8"/>
        <rFont val="Calibri"/>
        <family val="2"/>
      </rPr>
      <t xml:space="preserve">
El Hospital Kennedy presenta proyecto de inversión "Reforzamiento y Ampliación del Hospital Occidente de Kennedy III Nivel de atención" con radicado 2015ER13077 del 18-02-2015, cuenta con concepto favorable en los componentes metodológico y de oferta y demanda, continua en evaluación componente de infraestructura y dotación.  Desde el componente de dotación se emitirá concepto de viabilidad del requerimiento técnico del Resonador Magnético Nuclear, sin embargo la adquisición el equipo dependerá del avance de la obra.
Aun no se emite concepto del Resonador, a la espera de la definición del componente de obra el cual definirá la adquisición de una planta eléctrica como respaldo del Resonador Magnético Nuclear. Desde el componente de infraestructura se deberá adherir el concepto del requerimiento eléctrico (Planta eléctrica), incluido en la presente actualización del proyecto de inversión.
</t>
    </r>
    <r>
      <rPr>
        <b/>
        <sz val="9"/>
        <color indexed="8"/>
        <rFont val="Calibri"/>
        <family val="2"/>
      </rPr>
      <t xml:space="preserve">Adquisición de equipos y elementos de dotación general para las instalaciones del Hospital Occidente de Kennedy
</t>
    </r>
    <r>
      <rPr>
        <sz val="9"/>
        <color indexed="8"/>
        <rFont val="Calibri"/>
        <family val="2"/>
      </rPr>
      <t xml:space="preserve">
La ESE radica la documentación solicitada para la liquidación del convenio, el día 15 de mayo de 2015 con radicado Nª 2015ER38113 y se recibe en la dirección de Infraestructura y Tecnología el día 26 de mayo de 2015. Se continúa la verificación de los documentos para liquidación del convenio.
</t>
    </r>
    <r>
      <rPr>
        <b/>
        <sz val="9"/>
        <color indexed="8"/>
        <rFont val="Calibri"/>
        <family val="2"/>
      </rPr>
      <t xml:space="preserve">Adquisición de equipos y elementos de dotación general para las instalaciones del hospital Occidente de Kennedy 2013 - 2016
</t>
    </r>
    <r>
      <rPr>
        <sz val="9"/>
        <color indexed="8"/>
        <rFont val="Calibri"/>
        <family val="2"/>
      </rPr>
      <t xml:space="preserve">
El Hospital Kennedy presenta actualización del proyecto de inversión "Adquisición de equipos y elementos de dotación general para las instalaciones del Hospital Occidente de Kennedy 2013 -2016" con radicado 2015ER14391 del 23-02-2015, cuenta con concepto favorable en el componente metodológico, continua  en ajustes por parte del Hospital para el componente de oferta y demanda.
</t>
    </r>
    <r>
      <rPr>
        <b/>
        <sz val="9"/>
        <color indexed="8"/>
        <rFont val="Calibri"/>
        <family val="2"/>
      </rPr>
      <t xml:space="preserve">Adquisición de dotación para reposición servicios de imágenes diagnósticas y obstetricia, unidades de cuidados intensivos e intermedios neonatal, pediátrico y adulto, nefrología, oncología, cirugías ortopédica y neurológica. Hospital Occidente de Kennedy.
</t>
    </r>
    <r>
      <rPr>
        <sz val="9"/>
        <color indexed="8"/>
        <rFont val="Calibri"/>
        <family val="2"/>
      </rPr>
      <t xml:space="preserve">
El Hospital Kennedy presenta actualización del proyecto de inversión "Adquisición de dotación para reposición servicio imágenes diagnósticas y obstetricia, unidades de cuidados intensivos e intermedios neonatal, pediátrico y adulto, nefrología, oncología, cirugía: Ortopédica y Neurológica" con radicado 2015ER13893 del 20-02-2015, cuenta con concepto favorable en el componente de oferta y demanda y recomendación de ajustes en el componente metodológico, se emite concepto favorable en el componente de dotación y se remite a la Dirección de Planeación Sectorial el 29-05-2015 con radicado 2015IE15297.
En el mes de junio la ESE continúa haciendo ajustes a los anexos técnicos y de estudio de mercado requeridos por la Secretaria Distrital de Salud, al igual que la presentación de las cuatro carpetas requeridas por planeación para enviar el proyecto al Ministerio de Salud. El concepto se emitirá en el mes de julio de 2015.
El 19-06-2015 se realiza ajustes al proyecto de inversión en el aplicativo del Plan Bienal de Inversiones, los cuales requerirán aprobación por parte del Ministerio de Salud y la Protección Social.
</t>
    </r>
    <r>
      <rPr>
        <b/>
        <sz val="9"/>
        <color indexed="8"/>
        <rFont val="Calibri"/>
        <family val="2"/>
      </rPr>
      <t xml:space="preserve">Reubicación Cami Patio Bonito - futuro Hospital Tintal (Dotación)
</t>
    </r>
    <r>
      <rPr>
        <sz val="9"/>
        <color indexed="8"/>
        <rFont val="Calibri"/>
        <family val="2"/>
      </rPr>
      <t xml:space="preserve">
El 08-04-2015 mediante radicado 2015ER27393 el Hospital Occidente de Kennedy entrega proyecto de inversión "Dotación de la Nueva Sede Tintal Hospital Occidente de Kennedy" Se consolida concepto técnico favorable con observaciones en los componentes metodológico y financiero, el 22-05-2015 con radicado 2015IE14591 se recibe de provisión de servicios con concepto favorable, se encuentra en evaluación del componente de dotación por parte de la Dirección de Infraestructura y Tecnología.
En el mes de junio la ESE continúa haciendo ajustes a los anexos técnicos y de estudio de mercado requeridos por la Secretaria Distrital de Salud, al igual que la presentación de las cuatro carpetas requeridas por planeación para enviar el proyecto al Ministerio de Salud. El concepto se emitirá en el mes de julio de 2015.
El 19-06-2015 se incluye el proyecto de inversión en el aplicativo del Plan Bienal de Inversiones, el cual requerirá aprobación por parte del Ministerio de Salud y la Protección Social.
</t>
    </r>
    <r>
      <rPr>
        <b/>
        <sz val="9"/>
        <color indexed="8"/>
        <rFont val="Calibri"/>
        <family val="2"/>
      </rPr>
      <t xml:space="preserve">Construcción dotación y puesta en funcionamiento de la Upa Antonio Nariño (Dotación)
</t>
    </r>
    <r>
      <rPr>
        <sz val="9"/>
        <color indexed="8"/>
        <rFont val="Calibri"/>
        <family val="2"/>
      </rPr>
      <t xml:space="preserve">
El 05-06-2015 se realizó mesa de trabajo entre la Dirección de Infraestructura de la SDS y el Hospital Rafael Uribe Uribe para realizar verificación sobre planos para definir la dotación biomédica del proyecto.
</t>
    </r>
    <r>
      <rPr>
        <b/>
        <sz val="9"/>
        <color indexed="8"/>
        <rFont val="Calibri"/>
        <family val="2"/>
      </rPr>
      <t xml:space="preserve">Adquisición de equipos biomédicos para el fortalecimiento de los servicios de consulta externa de las sedes del hospital Rafael Uribe Uribe
</t>
    </r>
    <r>
      <rPr>
        <sz val="9"/>
        <color indexed="8"/>
        <rFont val="Calibri"/>
        <family val="2"/>
      </rPr>
      <t xml:space="preserve">
No se presentan avances en el periodo
El Hospital Rafael Uribe Uribe no ha definido los equipos que van a adquirir a través de este proyecto.  Desde la Dirección de Planeación Sectorial se realizaron reuniones por subredes en las que se solicitó a los Hospitales la radicación de todos los proyectos actualizados a la vigencia 2015 con plazo del 27-02-2015 y a la fecha no lo han radicado. Desde la Dirección de Planeación Sectorial se ha reiterado la solicitud de radicación del proyecto sin que a la fecha se haya logrado.
</t>
    </r>
    <r>
      <rPr>
        <b/>
        <sz val="9"/>
        <color indexed="8"/>
        <rFont val="Calibri"/>
        <family val="2"/>
      </rPr>
      <t xml:space="preserve">Reposición y compra de equipos biomédicos para el Hospital San Blas II Nivel ESE
</t>
    </r>
    <r>
      <rPr>
        <sz val="9"/>
        <color indexed="8"/>
        <rFont val="Calibri"/>
        <family val="2"/>
      </rPr>
      <t xml:space="preserve">
El día 25 de junio de 2015 se envía oficio a al Gerente del Hospital San Blas II Nivel ESE con el fin de agilizar los trámites ante la Secretaria Distrital de Salud en el   Proyecto de inversión "Reposición y Compra de Equipos Biomédicos para el Hospital San Blas II Nivel ESE Bogotá- Control Especial" el cual se encuentra en evaluación del componente de oferta y demanda por parte de la Dirección de Análisis de Entidades Públicas.
</t>
    </r>
    <r>
      <rPr>
        <b/>
        <sz val="9"/>
        <color indexed="8"/>
        <rFont val="Calibri"/>
        <family val="2"/>
      </rPr>
      <t xml:space="preserve">Reposición y adquisición de equipos biomédicos para radiología en el Hospital San Blas ESE
</t>
    </r>
    <r>
      <rPr>
        <sz val="9"/>
        <color indexed="8"/>
        <rFont val="Calibri"/>
        <family val="2"/>
      </rPr>
      <t xml:space="preserve">
Se remite al Hospital San Blas el concepto para autorización uso de recursos primer desembolso mediante radicado 2015EE39594 del 11-06-2015.    
                                                                                                                                                                                                                                                                                                                                                Se realiza acta de reunión con hospital para seguimiento del proceso de adquisición del digitalizador de imágenes.  Los equipos desde mayo se encuentran el almacén en espera de adecuaciones de infraestructura. Instalación prevista para finales de junio. El sistema digitalizador fue adjudicado a la empresa "Suministros Radiográficos S.A". Reunión de comité operativo mediante el cual se verifica el cumplimiento de los compromisos del comité del 29 de mayo de 2015, publicación de términos para adquisición de digitalizador, (publicados el 5 de junio de 2015).  La SDS solicita la puesta en funcionamiento del equipo de RX convencional con el suministro de red actual. 
Se recibe documento" Pliegos definitivos adquisición de digitalizador de Imagen Hospital San Blas II Nivel ESE. Rad 2015ER42551 del 2-06-2015.
Se programa visita junto al proveedor Medical Devices para el 3 de julio de 2015.
El 02-06-2015 mediante radicado 2015IE15614 se remite a la Dirección de Planeación Sectorial, el concepto favorable del componente de dotación del proyecto de Inversión "Reposición y adquisición de equipos biomédicos, para radiología en el Hospital San Blas II Nivel ESE"
</t>
    </r>
    <r>
      <rPr>
        <b/>
        <sz val="9"/>
        <color indexed="8"/>
        <rFont val="Calibri"/>
        <family val="2"/>
      </rPr>
      <t xml:space="preserve">Adquisición de equipos para la central de esterilización del hospital San Blas II Nivel ESE
</t>
    </r>
    <r>
      <rPr>
        <sz val="9"/>
        <color indexed="8"/>
        <rFont val="Calibri"/>
        <family val="2"/>
      </rPr>
      <t xml:space="preserve">
Por parte del profesional de la Dirección de Infraestructura y Tecnología se realiza aclaración al Hospital San Blas indicando que en el proyecto denominado “Adquisición de Dotación Hospitalaria para cumplimiento de Condiciones de Habilitación y Fortalecimiento del Servicio de Salud” que contempla 407 equipos  por valor de $ 2.882.607.419,16 no se contempló el esterilizador en los anexos técnicos presentados por el Hospital. Por lo cual se emitió concepto técnico el día 16 de mayo de 2014 por la Dirección de Desarrollo de Servicios de Salud, es de aclarar que los anexos técnicos presentados por la ESE fueron verificados con La ing. Julieth Torres y el señor David Garcia y se presentaron a la Dirección de Planeacion y Sistemas sin dicho esterilizador.  
Por tanto el Hospital San Blas debe aclarar con la Dirección de Planeacion Sectorial si el esterilizador se debe actualizar en el proyecto de inversión del año 2010 o se debe presentar un nuevo proyecto.
</t>
    </r>
    <r>
      <rPr>
        <b/>
        <sz val="9"/>
        <color indexed="8"/>
        <rFont val="Calibri"/>
        <family val="2"/>
      </rPr>
      <t xml:space="preserve">Construcción y dotación de la Upa Los Libertadores
</t>
    </r>
    <r>
      <rPr>
        <sz val="9"/>
        <color indexed="8"/>
        <rFont val="Calibri"/>
        <family val="2"/>
      </rPr>
      <t xml:space="preserve">
El 08-05-2015 mediante radicado 2015ER36318 el Hospital San Cristóbal entrega actualización del proyecto de inversión "Construcción, Dotación y Puesta en Funcionamiento   de la UPA Los Libertadores de la ESE San Cristóbal" para evaluación por parte de la Secretaria Distrital de Salud, el 21-05-2015 se informa a la referente del Hospital por parte de la Dirección de Planeación Sectorial sobre los ajustes que debe realizar. Proyecto de inversión en evaluación del componente financiero.
</t>
    </r>
    <r>
      <rPr>
        <b/>
        <sz val="9"/>
        <color indexed="8"/>
        <rFont val="Calibri"/>
        <family val="2"/>
      </rPr>
      <t xml:space="preserve">Reposición y compra de equipos biomédicos Hospital Santa Clara
</t>
    </r>
    <r>
      <rPr>
        <sz val="9"/>
        <color indexed="8"/>
        <rFont val="Calibri"/>
        <family val="2"/>
      </rPr>
      <t xml:space="preserve">
La Secretaria Distrital de Salud entrego mediante radicado 201542300991682 del 10-06-2015 el proyecto de inversión "Reposición y Compra de equipos Biomédicos Hospital Santa Clara" para concepto técnico del Ministerio de Salud y la Protección Social.
</t>
    </r>
    <r>
      <rPr>
        <b/>
        <sz val="9"/>
        <color indexed="8"/>
        <rFont val="Calibri"/>
        <family val="2"/>
      </rPr>
      <t xml:space="preserve">Adquisición de dotación para reposición servicios de imágenes diagnósticas, unidades de cuidados intensivos e intermedios neonatal, pediátrico y adultos y cirugía cardiovascular. Hospital Santa Clara
</t>
    </r>
    <r>
      <rPr>
        <sz val="9"/>
        <color indexed="8"/>
        <rFont val="Calibri"/>
        <family val="2"/>
      </rPr>
      <t xml:space="preserve">
La Secretaria Distrital de Salud entrego mediante radicado 201542300991682 del 10-06-2015 el proyecto de inversión “Adquisición de dotación para reposición de servicios de Imágenes Diagnósticas, Unidades de Cuidados Intensivos e Intermedios Neonatal, pediátrico y Adulto y Cirugía Cardiovascular"  para concepto técnico del Ministerio de Salud y la Protección Social.
</t>
    </r>
    <r>
      <rPr>
        <b/>
        <sz val="9"/>
        <color indexed="8"/>
        <rFont val="Calibri"/>
        <family val="2"/>
      </rPr>
      <t xml:space="preserve">Adecuación y dotación de la central de esterilización del Hospital Simón Bolívar
</t>
    </r>
    <r>
      <rPr>
        <sz val="9"/>
        <color indexed="8"/>
        <rFont val="Calibri"/>
        <family val="2"/>
      </rPr>
      <t xml:space="preserve">
Actualmente se están instalando y poniendo en marcha los equipos adquiridos para este convenio, mediante los siguientes contratos; contrato 1723/2014 cuenta con un 100% de ejecución, el contrato 1800 de 2014 cuenta con un 55% de ejecución, y el contrato 1818 de 2014 cuenta con el 100%, La ESE en él informa mediante el  radicado N°2015IR37520 del 13 de mayo de 2015, se evidencia que el contrato N°1800 de 2014 (…) “presento un inconveniente con una de las autoclaves y el proceso se encuentra en manos de la subgerencia administrativa” (…),
El 05-06-2015 mediante radicado 2015EE38708 se solicita al Hospital Simón Bolívar informe cual es el inconveniente que se ha presentado con el contrato 1800 de 2014 y que medidas ha implementado ya que no se ha notificado por parte del Hospital prórroga alguna al contrato en mención.
</t>
    </r>
    <r>
      <rPr>
        <b/>
        <sz val="9"/>
        <color indexed="8"/>
        <rFont val="Calibri"/>
        <family val="2"/>
      </rPr>
      <t xml:space="preserve">Adquisición de dotación para el servicio de sala de partos1 del Hospital Simón Bolívar
</t>
    </r>
    <r>
      <rPr>
        <sz val="9"/>
        <color indexed="8"/>
        <rFont val="Calibri"/>
        <family val="2"/>
      </rPr>
      <t xml:space="preserve">
El hospital cuenta con toda la dotación contratada, se programara para la segunda semana de julio visita para realizar la verificación de la dotación e iniciar la liquidación del convenio 2139-2012.
</t>
    </r>
    <r>
      <rPr>
        <b/>
        <sz val="9"/>
        <color indexed="8"/>
        <rFont val="Calibri"/>
        <family val="2"/>
      </rPr>
      <t xml:space="preserve">Remodelación, ampliación y dotación del servicio de neonatos del Hospital Simón Bolívar
</t>
    </r>
    <r>
      <rPr>
        <sz val="9"/>
        <color indexed="8"/>
        <rFont val="Calibri"/>
        <family val="2"/>
      </rPr>
      <t xml:space="preserve">
El hospital cuenta con toda la dotación contratada, se programara para la segunda semana de julio visita para realizar la verificación de la dotación e iniciar la liquidación del convenio 2580-2012.
</t>
    </r>
    <r>
      <rPr>
        <b/>
        <sz val="9"/>
        <color indexed="8"/>
        <rFont val="Calibri"/>
        <family val="2"/>
      </rPr>
      <t xml:space="preserve">Adquisición de dotación para reposición de los servicios de: imágenes diagnósticas, uci e intermedio adulto y pediátrico, nefrología, uci coronaria, cirugías: cardiovascular, implantes, trasplantes de órganos y tejidos, ortopédica y neurológica. Hospital Simón Bolívar.
</t>
    </r>
    <r>
      <rPr>
        <sz val="9"/>
        <color indexed="8"/>
        <rFont val="Calibri"/>
        <family val="2"/>
      </rPr>
      <t xml:space="preserve">
Proyecto de inversión "Adquisición de dotación para reposición de los servicios de: imágenes diagnósticas, UCI e intermedio adulto y pediátrico, nefrología UCI coronaria, cirugías: cardiovascular, implantes, trasplantes de órganos y tejidos, ortopédica y Neurológica" cuenta con concepto favorable en los componentes metodológico, de oferta y demanda, se emite concepto favorable en el componente de dotación, se remite a la Dirección de Planeación Sectorial el 27-05-2015 con radicado 2015IE15095., se espera  viabilidad de  Ministerio de salud y protección social , para realizar su adquisición a través  de la modalidad de subasta inversa electrónica por la Secretaria Distrital de Salud
El 04-06-2015 se radica con número 201542300957882 del Ministerio de Salud y la Protección Social el proyecto de inversión "Adquisición de dotación para reposición de los servicios de: imágenes diagnósticas, UCI e intermedio adulto y pediátrico, nefrología UCI coronaria, cirugías: cardiovascular, implantes, trasplantes de órganos y tejidos, ortopédica y Neurológica” para solicitud de concepto de viabilidad por parte de esa entidad para poder ejecutar el proyecto.
</t>
    </r>
    <r>
      <rPr>
        <b/>
        <sz val="9"/>
        <color indexed="8"/>
        <rFont val="Calibri"/>
        <family val="2"/>
      </rPr>
      <t xml:space="preserve">Remodelación, ampliación y dotación del servicio de urgencias del Hospital Simón Bolívar
</t>
    </r>
    <r>
      <rPr>
        <sz val="9"/>
        <color indexed="8"/>
        <rFont val="Calibri"/>
        <family val="2"/>
      </rPr>
      <t xml:space="preserve">
Actualmente se están instalando y poniendo en marcha los equipos adquiridos para este convenio, Estado de los contratos que faltan por ejecutarse:
o Contrato N°1875 de 2014, cuenta con un 60% de ejecución, fecha de terminación  del 23 de mayo de 2015.
o Contrato N°1876 de 2014 cuenta con un 70% de ejecución, fecha de terminación  del 22 de febrero de 2015.
o Contrato N°1877 de 2014, cuenta con un 70% de ejecución, fecha de terminación del 22 de marzo de 2015. 
o Contrato N°1878 de 2014, cuenta con un 70% de ejecución, fecha de terminación  del 22 febrero de 2015. 
o Contrato N°1879 de 2014, cuenta con un 70% de ejecución, fecha de terminación del 22 de marzo de 2015.
o Contrato N°1880 de 2014, cuenta con un 60% de ejecución,  fecha de terminación del  22 de marzo de 2015.
o Contrato N°1890 de 2014, cuenta con un 70% de ejecución, fecha de terminación del  6 febrero de 2015
o Contrato N°1892 de 2014, cuenta con un 70% de ejecución, fecha de terminación del 22 de marzo de 2015.
o Contrato N°1900 de 2014, cuenta con un 70% de ejecución, fecha de determinación del 22 de febrero de 2015.
o Contrato N°1904 de 2014, cuenta con un 70% de ejecución, fecha de terminación del 7 de febrero de 2015.
o Contrato N°1906 de 2014, cuenta con un 50% de ejecución, fecha de terminación del 1 de marzo de 2015.
</t>
    </r>
    <r>
      <rPr>
        <b/>
        <sz val="9"/>
        <color indexed="8"/>
        <rFont val="Calibri"/>
        <family val="2"/>
      </rPr>
      <t xml:space="preserve">Remodelación y dotación del servicio de salas de cirugía del hospital Simón Bolívar E.S.E
</t>
    </r>
    <r>
      <rPr>
        <sz val="9"/>
        <color indexed="8"/>
        <rFont val="Calibri"/>
        <family val="2"/>
      </rPr>
      <t xml:space="preserve">
El 04-06-2015 se radica con número 201542300957712 del Ministerio de Salud y la Protección Social el proyecto de inversión "Remodelacion y dotacion del Servicios de Salas de Cirugia del Hospital Simón Bolívar" para solicitud de concepto de viabilidad por parte de esa entidad para poder ejecutar el proyecto.
El 18-06-2015 mediante radicado 2015IE17339 se remite a la subdirección de contratación la documentación soporte para suscribir convenio para ejecutar la remodelación y dotación del servicio de urgencias del Hospital Simón Bolívar III Nivel de atención ESE, la documentación fue devuelta debido a que aún no se contaba con el concepto de viabilidad expedido por el Ministerio de Salud y la protección Social para poder adquirir la dotación de control especial.
</t>
    </r>
    <r>
      <rPr>
        <b/>
        <sz val="9"/>
        <color indexed="8"/>
        <rFont val="Calibri"/>
        <family val="2"/>
      </rPr>
      <t xml:space="preserve">Adquisición de dotación hospitalaria para el servicio farmacéutico (central de mezclas) del Hospital De Suba II Nivel
</t>
    </r>
    <r>
      <rPr>
        <sz val="9"/>
        <color indexed="8"/>
        <rFont val="Calibri"/>
        <family val="2"/>
      </rPr>
      <t xml:space="preserve">
El Hospital Suba entrega nuevamente proyecto de inversión "Adquisición de Dotación Hospitalaria para la Central de Mezclas" con radicado 2015ER25362 del 30-03-2015, se consolida concepto técnico metodológico Preliminar favorable, cuenta con concepto favorable en el componente de oferta y demanda, se emite concepto técnico por parte de la Dirección de Infraestructura y Tecnología de la Secretaria Distrital de Salud el 28 de mayo de 2015, se remite a la Dirección de Planeación Sectorial el 29-05-2015 con radicado 2015IE15378.
Se realizan estudios previospara suscribir convenio y se remiten a la Subdirección de Contratación el 12-06-2015 mediante radicado 2015IE16818, el 24-06-2015 se suscribe el convenio 1275-2015 entre el FFDS-SDS y el Hospital de Suba, cuyo objeto es: "Aunar esfuerzos para el desarrollo y ejecución del proyecto denominado "Adquisición de dotación hospitalaria para el servicio farmacéutico (Central de mezclas) del Hospital Suba II Nivel ESE", se espera la legalización y perfeccionamiento del mismo para iniciar su ejecución.
</t>
    </r>
    <r>
      <rPr>
        <b/>
        <sz val="9"/>
        <color indexed="8"/>
        <rFont val="Calibri"/>
        <family val="2"/>
      </rPr>
      <t xml:space="preserve">Adquisición y reposición de dotación de control especial para los servicios del hospital Tunjuelito II Nivel E.S.E.
</t>
    </r>
    <r>
      <rPr>
        <sz val="9"/>
        <color indexed="8"/>
        <rFont val="Calibri"/>
        <family val="2"/>
      </rPr>
      <t xml:space="preserve">
El Hospital Tunjuelito presenta proyecto de inversión "Adquisición y Reposición de  Dotación de Control Especial para los Servicios del Hospital  Tunjuelito II Nivel ESE" con radicado 2015 ER  16138 del  27-02-2015, se encuentra en evaluación por parte de la Secretaria Distrital de Salud, cuenta con concepto de recomendación de ajustes en el componente metodológico, Se emite concepto favorable en el componente de dotación, se remite a la Dirección de Planeación Sectorial el 29-05-2015 con radicado 2015IE15300.
La Secretaria Distrital de Salud entrego mediante radicado 201542300991602 del 10-06-2015 el proyecto de inversión "Adquisición y Reposición de Dotación de Control Especial para los Servicios del Hospital Tunjuelito II Nivel ESE" para concepto técnico del Ministerio de Salud y la Protección Social.
</t>
    </r>
    <r>
      <rPr>
        <b/>
        <sz val="9"/>
        <color indexed="8"/>
        <rFont val="Calibri"/>
        <family val="2"/>
      </rPr>
      <t xml:space="preserve">Adquisición del equipo de Rx, Visiometro y espirómetro para el hospital de Usaquén I Nivel ESE
</t>
    </r>
    <r>
      <rPr>
        <sz val="9"/>
        <color indexed="8"/>
        <rFont val="Calibri"/>
        <family val="2"/>
      </rPr>
      <t xml:space="preserve">
El 19-03-2015 el Hospital Usaquén entrega proyecto de inversión "Adquisición del equipo de Rayos X, Visiometro y Espirómetro para el Hospital de Usaquén I Nivel ESE." mediante radicado 2015ER22747, se encuentra en evaluación por parte de la Secretaria Distrital de Salud, cuenta con concepto favorable en el componente metodológico, de oferta y demanda, se emite concepto favorable en el componente de dotación, se remite a la Dirección de Planeación Sectorial el 29-05-2015 con radicado 2015IE15307. Se espera la adquisición de esta dotación a través de la compra que realizaría la Secretaria Distrital de Salud por subasta inversa.
</t>
    </r>
    <r>
      <rPr>
        <b/>
        <sz val="9"/>
        <color indexed="8"/>
        <rFont val="Calibri"/>
        <family val="2"/>
      </rPr>
      <t xml:space="preserve">Suministro e instalación de dotación hospitalaria para  el reemplazo de equipos e instrumental para las sedes hospitalarias de la red pública del distrito capital- tercerizados
</t>
    </r>
    <r>
      <rPr>
        <sz val="9"/>
        <color indexed="8"/>
        <rFont val="Calibri"/>
        <family val="2"/>
      </rPr>
      <t xml:space="preserve">
El 01-06-2015 se suscribe contrato 1058-2015 entre el FFDS y Quirurgil S.A. por $5.779.057.984 IVA incluido, correspondiente el lote 07 por $1.517.037.984 y lote 12 por $4.262.020.000.
El 01-06-2015 se suscribe contrato 1059-2015 entre el FFDS y Jorge Machado Equipos Medicos JOMEDICAL S.A.S. por valor de $2.468.821.040 IVA incluido, correspondiente al lote 13 por $2.468.821.040.
El 02-06-2015 se suscribe contrato 1060-2015 entre el FFDS y Técnica Electromedica S.A. por valor de $1.115.999.999 IVA incluido, correspondiente al lote 11
El 05-06-2015 se suscribe contrato 1062-2015 entre el FFDS e Industrias Metálicas Los Pinos S.A., por valor de $5.714.159.259 IVA incluido, correspondiente al lote 02 por $4.349.176.950 y lote 03 por $1.364.982.309.
El 09-06-2015 se suscribe contrato 1070-2015 entre el FFDS y Hospimedics S.A., por valor de $1.651.793.600 IVA incluido, correspondiente al lote 06 por $1.335.125.200, lote 14 por $234.030.000 y lote 15 por $82.638.400.
Se realizan Reuniones con las Empresas contratistas para adelantar el proceso de instalación de equipos biomédicos del proceso SASI 007 de 2014 Equipos de No Control Especial Contratistas: Quirurgil S.A,  Jomedical S.A, Hospimedics S.A, Técnica Electromedica S.A y Los Pinos S.A. y las 22 Empresas Sociales del Estado para coordinar la entrega de los equipos biomédicos. Se realiza revisión de minutas a los contratos realizados por la Dirección Jurídica y de contratación al proveedor Hospimedics S.A y se firman fichas anexas a la minuta.
Se radica informe a la Dirección de Subcontratación de la SDS en el cual se hace un resumen general del proceso FFDS-SASI-007-2014 de adjudicación de la dotación.
El 12-06-2015 mediante radicado 2015IE16745 se solicita a la Subdirección de contratación concepto jurídico para el pago del contrato de prestación de servicios 1416-2014 suscrito con Certicamara S.A. de objeto “Prestación de servicios para la realización de las subastas inversas electrónicas que requiera la Dirección de Infraestructura y Tecnología: dicho servicio deberá incluir la plataforma tecnológica, asesoría, acompañamiento y realización de las subasta electrónica"
El 26-06-2015 mediante radicado 2015EE43661 se cita a los Hospitales del Distrito a reunión el 01-07-2015 para definir los cronogramas y la logística para la entrega, instalación y puesta en funcionamiento de equipos biomédicos adquiridos en el proceso FFDS-SASI-007-2014.
Adecuación y dotación de la central de mezclas de medicamentos del Hospital El Tunal para la red del Sur (Componente dotación)
El 22-06-2015 con radicado 2015IE17644 se remite a la Dirección de Planeación Sectorial el concepto favorable en los componentes de infraestructura y dotación del proyecto de inversión "adecuación y dotación de la central de mezclas de medicamentos del Hospital El Tunal para la red del Sur"
Se realizan estudios previos para suscribir convenio y se remiten a la Subdirección de Contratación el 19-06-2015 mediante radicado 2015IE17521 y alcance del 24-06-2015 con radicado 2015IE18206, el 24-06-2015 se suscribe el convenio 1286-2015 entre el FFDS-SDS y el Hospital El Tunal, cuyo objeto es: "Aunar esfuerzos para desarrollar y ejecutar las acciones necesarias para la adecuación y dotación de la central de mezclas de medicamentos del Hospital El Tunal para la red del Sur"
El hospital tiene pendiente la entrega de los documentos para la legalización del convenio
</t>
    </r>
  </si>
  <si>
    <r>
      <rPr>
        <b/>
        <sz val="9"/>
        <color indexed="8"/>
        <rFont val="Calibri"/>
        <family val="2"/>
      </rPr>
      <t xml:space="preserve">Dotación tecnológica para los servicios de mediana y alta complejidad del Hospital Engativá II Nivel ESE en el marco del Sistema Obligatorio de Garantía De Calidad Fase I
</t>
    </r>
    <r>
      <rPr>
        <sz val="9"/>
        <color indexed="8"/>
        <rFont val="Calibri"/>
        <family val="2"/>
      </rPr>
      <t xml:space="preserve">
El 19-02-2015 Se inauguró la Unidad de Cuidados Intensivos Adultos del Hospital Engativá. La nueva UCI Adultos cuenta con:
•        10 camas hospitalarias eléctricas
•        Equipos de última tecnología como ventiladores y monitores de presión invasiva, fijos y de transporte, con su respectiva central de monitoreo.
•        Desfibriladores, entre otros equipos.
Con este nuevo servicio, la institución atenderá pacientes que se encuentren en estado crítico de salud, con afectación en su pronóstico vital; la demanda estimada en la Unidad de Cuidados Intensivos será de aproximadamente 700 pacientes adultos al año.
</t>
    </r>
    <r>
      <rPr>
        <b/>
        <sz val="9"/>
        <color indexed="8"/>
        <rFont val="Calibri"/>
        <family val="2"/>
      </rPr>
      <t xml:space="preserve">Adquisición de tecnología biomédica para el fortalecimiento de la atención en el servicio de ginecobstetricia del Hospital Fontibón ESE
</t>
    </r>
    <r>
      <rPr>
        <sz val="9"/>
        <color indexed="8"/>
        <rFont val="Calibri"/>
        <family val="2"/>
      </rPr>
      <t xml:space="preserve">
Equipos para el servicio de Ginecobstetricia instalados y funcionando a partir del 02-02-2015:
- Doppler.
-Monitor fetal.
- Aspirador.
- Balanza pesa bebé.
- Laringoscopio.
- Torre de laparoscopia con su instrumental.
- 8 monitores de signos vitales.
-1 camilla ginecológica.
-1 máquina de anestesia con monitor multiparamétrico.
- Lámpara de calor radiante y ecógrafo.
</t>
    </r>
    <r>
      <rPr>
        <b/>
        <sz val="9"/>
        <color indexed="8"/>
        <rFont val="Calibri"/>
        <family val="2"/>
      </rPr>
      <t xml:space="preserve">Adquisición y reposición de equipos biomédicos Hospital Meissen
</t>
    </r>
    <r>
      <rPr>
        <sz val="9"/>
        <color indexed="8"/>
        <rFont val="Calibri"/>
        <family val="2"/>
      </rPr>
      <t xml:space="preserve">
Se adquirieron y pusieron en funcionamiento los equipos a partir de marzo de 2015: *Ecógrafo digital a m&amp;d
*Ventilador pediátrico a Hospitecnica
*Ventilador neonatal a Equitronic
*Ventilador neonatal convencional de alta frecuencia a Equitrinic
*Monitores de signos vitales invasivos a M&amp;D
*Monitores de signos vitales neonatal a Biosistemas
*Incubadora cerrada doble pared a Draguer
*Incubadora cerrada doble pared con servohumedad a Draguer
</t>
    </r>
    <r>
      <rPr>
        <b/>
        <sz val="9"/>
        <color indexed="8"/>
        <rFont val="Calibri"/>
        <family val="2"/>
      </rPr>
      <t xml:space="preserve">Dotación equipos RX, esterilización, medicina interna e imagenología Hospital Bosa
</t>
    </r>
    <r>
      <rPr>
        <sz val="9"/>
        <color indexed="8"/>
        <rFont val="Calibri"/>
        <family val="2"/>
      </rPr>
      <t xml:space="preserve">
Se adquirio la dotación contemplada en el proyecto de reposición de tecnología biomédica a partir del 10-04-2015.
Los equipos:1 Esterilizador, 1 Equipo De Rayos X Convencional Fijo, 1 Digitalizador De Imágenes, 1 Desfibrilador, 1 Desfibrilador con Marcapaso y 1 Ecógrafo, se encuentran instalados y en funcionamiento.
</t>
    </r>
    <r>
      <rPr>
        <b/>
        <sz val="9"/>
        <color indexed="8"/>
        <rFont val="Calibri"/>
        <family val="2"/>
      </rPr>
      <t xml:space="preserve">Fortalecimiento de la prestación de servicios de salud en el hospital la victoria
</t>
    </r>
    <r>
      <rPr>
        <sz val="9"/>
        <color indexed="8"/>
        <rFont val="Calibri"/>
        <family val="2"/>
      </rPr>
      <t xml:space="preserve">
Mediante convenio 2569-2012 suscrito entre el FFDS y El Hospital La Victoria se adquirió planta eléctrica por $258.178.198 y equipo de Rx (con sistema de digitalización visualización y almacenamiento de PACS). 
El 05-05-2015 se realiza visita de verificación de la adquisición, instalación y puesta en funcionamiento del equipo de RX, sistema de digitalización de imágenes y planta eléctrica.
</t>
    </r>
    <r>
      <rPr>
        <b/>
        <sz val="9"/>
        <color indexed="8"/>
        <rFont val="Calibri"/>
        <family val="2"/>
      </rPr>
      <t xml:space="preserve">Adquisición de dotación para el servicio de sala de partos 1 del Hospital Simón Bolívar
</t>
    </r>
    <r>
      <rPr>
        <sz val="9"/>
        <color indexed="8"/>
        <rFont val="Calibri"/>
        <family val="2"/>
      </rPr>
      <t xml:space="preserve">Mediante convenio 2139-2012 suscrito entre el FFDS y el Hospital Simón Bolívar se adquirieron los siguientes equipos:
Contrato 1715-2014 con Equitronic SA: mesa quirúrgica con estribos
Contrato 1868-2014 con Biosistemas Ingeniería Medica: ventilador de trasporte adulto pediátrico y neonatal
Contrato 1869-2014 con Amarey Nova Medica: desfibrilador con marcapasos
Contrato 1870-2014 con Kaika: colposcopio carl zeiss
Contrato 1881 de 2014 con Intelnet Medical SAS: monitor fetal doopler
Contrato 1882 de 2014 con Stryker Colombia: cama electromecánica, camilla de transporte
Contrato 1885 de 2014 con Biosistemas Ingeniería Medica: escalerilla de dos peldaños, mesa de curaciones plato en acero inoxidable, mesa de mayo con cuatro ruedas, atril con base en acero inoxidable, mesas riñoneras, carro de paro, silla de ruedas, camilla ginecológica
Contrato 1886 de 2014 con Técnica Electromedica SA: reanimador, aspirador neonatal, laringoscopio, fonendoscopio, abu neonatal, bascula para bebe
Contrato 1894 de 2014 con Tecnica Electromedica SA: monitores de signos vitales multiparametros touch
Contrato 1893 de 2014 con Biosistemas Ingeniería Medica: lámpara cuello de cisne
Contrato 1895 de 2014 con Pharmeuropea de Colombia: electrobisturi con carro valleylab
Contrato 1896 de 2014 con LM Instruments SA: aniotomo, cureta de mola 12mmx28cm, cureta de mola 10mmx28cm, cureta de mola 21mmx28cm, equipo de parto, equipo revisión canal de parto
Contrato 1897 de 2014 con Amarey Nova Medical: monitor de signos vitales, equipo de capnografia
Contrato 1910 de 2014 con Biosistemas Ingeniería Medica SAS: aspirador portátil thomas
Contrato 1898 de 2014 con Proyec Formas Ltda: silla interlocutora, vitrina, escritorio o puesto en l, escritorio o puesto de trabajo rectal, silla plástica para acompañante
Contrato 1884 de 2014 con Quirúrgicos LTDA: juego de espátulas de Velasco, juego de instrumental, equipo de legrado
</t>
    </r>
    <r>
      <rPr>
        <b/>
        <sz val="9"/>
        <color indexed="8"/>
        <rFont val="Calibri"/>
        <family val="2"/>
      </rPr>
      <t xml:space="preserve">Remodelación, ampliación y dotación del servicio de neonatos del Hospital Simón Bolívar
</t>
    </r>
    <r>
      <rPr>
        <sz val="9"/>
        <color indexed="8"/>
        <rFont val="Calibri"/>
        <family val="2"/>
      </rPr>
      <t xml:space="preserve">Mediante convenio 2580-2012 suscrito entre el FFDS y el Hospital Simón Bolívar se adquirieron los siguientes equipos:
Contrato 1718-2014 con Lm Instruments: lampara de fototerapia, incubadora abierta, cunas acrílicas neonatales, fonendos neonatales
Contrato 1899-2014 con Hospimedics: incubadoras con humidificador
Orden de compra 1883-2014 Biosistemas Ingeniería Medica: blender mezcladores de oxigeno
Contrato 1812-2014 con Hospimedics: incubadora doble pared servocontrolada
Orden 1810-2014 Chaher S.A.S: reguladores de vacío de pared, flujometros sencillos de escala
Orden 1802-2014 Tecnica Elctromedica: resucitador infantil
Contrato 1722-2014  Gbarco: monitor signos vitales con monitoria invasiva, monitor de signos vitales básico, pulsoximetros neonatales
Contrato 1720-2014 Técnica Electromedica: incubadora doble de pared con humidificador
Contrato 1719-2014  Draguer: ventilador convencional sincronizado
Contrato 1817-2014  Draguer: ventilador alta frecuencia
</t>
    </r>
    <r>
      <rPr>
        <b/>
        <sz val="9"/>
        <color indexed="8"/>
        <rFont val="Calibri"/>
        <family val="2"/>
      </rPr>
      <t>Adecuación y dotación de la central de esterilización del Hospital Simón Bolívar</t>
    </r>
    <r>
      <rPr>
        <sz val="9"/>
        <color indexed="8"/>
        <rFont val="Calibri"/>
        <family val="2"/>
      </rPr>
      <t xml:space="preserve">
Mediante convenio 2590-2012 suscrito entre el FFDS y el Hospital Simón Bolívar se adquirieron los siguientes equipos:
1 Autoclave (540-580) Litros, 1 Autoclave (300-430) Litros, 1 lavadora - termo – desinfectora, 3 mesa de acero inoxidable con ruedas, 3 mesa de acero inoxidable con ruedas, 4 Estante en acero inoxidable de 5 niveles y ruedas, 8 Estante en acero inoxidable de 5 niveles, 1 Locker de 6 puestos, 10 sillas secretariales o butaco, neumática, sin brazos, 2 archivadores de 4 gavetas y 1 escritorio en L.</t>
    </r>
  </si>
  <si>
    <t xml:space="preserve">4.Número de obras nuevas de infraestructura en salud [equipamientos nuevos para la ciudad en proceso]
</t>
  </si>
  <si>
    <r>
      <rPr>
        <b/>
        <sz val="9"/>
        <color indexed="8"/>
        <rFont val="Calibri"/>
        <family val="2"/>
      </rPr>
      <t xml:space="preserve">Obras nuevas de infraestructura en salud [equipamientos nuevos para la ciudad en proceso]
Construcción y dotación del Hospital Bosa II Nivel E.S.E.
</t>
    </r>
    <r>
      <rPr>
        <sz val="9"/>
        <color indexed="8"/>
        <rFont val="Calibri"/>
        <family val="2"/>
      </rPr>
      <t xml:space="preserve">
La Ese mediante comité operativo realizado el 25 de Junio de 2015, informa que el Consultor realizó la entrega de los productos contratados; Plan de Implantación, estudio de tránsito, estudio ambiental, estudio de amenaza y riesgo. La actualización de la Consulta preliminar del Plan de Implantación se radicó en la el 15 de Mayo de 2015 en la Secretaría de Planeación Distrital con el radicado N° I-20152693, y aún se está a la espera de la respuesta, para proceder a radicar el Plan de Implantación. Se está a la espera de la respuesta del estudio de tránsito radicado N°7300099 del 12 de junio de 2015 y del de ambiente N°2015ER97397 del 02 de junio de 2015. 
La ESE realizó prorroga al contrato de Consultoría (N° 47 de 2014) y al de Interventoría (N° 07 de 2015) las cuales se extienden hasta el 31 de Julio de 2015.
La ESE entrega el mismo día documento proyecto de pliegos para la contratación de la consultoría de estudios y diseños, la Dirección de Infraestructura y Tecnología procede a realizar la respectiva revisión.
EL 09-06-2015 se recibe en la Dirección de Infraestructura alcance al concepto del componente de oferta y demanda del proyecto de inversión "Construcción y dotación de la Nueva sede Hospital Bosa II nivel San Bernardino" mediante radicado 2015IE16073.
El 10-06-2015 mediante radicado 2015ER44709 se recibe del Hospital Bosa el Proyecto de pliegos de condiciones para la contratación de estudios, diseños y licencias para la Construcción del Nuevo Hospital de Bosa II nivel a través del convenio 1116-2009
</t>
    </r>
    <r>
      <rPr>
        <b/>
        <sz val="9"/>
        <color indexed="8"/>
        <rFont val="Calibri"/>
        <family val="2"/>
      </rPr>
      <t xml:space="preserve">Construcción y dotación Centro de Habilitación y Rehabilitación La Mexicana
</t>
    </r>
    <r>
      <rPr>
        <sz val="9"/>
        <color indexed="8"/>
        <rFont val="Calibri"/>
        <family val="2"/>
      </rPr>
      <t xml:space="preserve">
El 01, 09, 16 y 17 de junio de 2015 se realizó revisión y ajuste del componente financiero del proyecto de inversión "Construcción y Dotación Centro de Habilitación y Rehabilitación La Mexica" por parte de la Dirección de Planeación Sectorial y el Hospital Del Sur.
El 25-06-2015 mediante radicado 2015IE18300 se solicita a la Subdirección de contratación el reinicio y prórroga al convenio 1258-2011 por el término de Diecisiete meses, sustentado en la nueva proyección de ajustes a los diseños para que la ocupación de las áreas a construir estén en uso favorable del suelo.
El 30-06-2015 se recibe la devolución del trámite de reinicio de la prórroga 3 del convenio 1258-2011.
</t>
    </r>
    <r>
      <rPr>
        <b/>
        <sz val="9"/>
        <color indexed="8"/>
        <rFont val="Calibri"/>
        <family val="2"/>
      </rPr>
      <t xml:space="preserve">Construcción, dotación y puesta en funcionamiento del Cami Diana Turbay- obra nueva reposición
</t>
    </r>
    <r>
      <rPr>
        <sz val="9"/>
        <color indexed="8"/>
        <rFont val="Calibri"/>
        <family val="2"/>
      </rPr>
      <t xml:space="preserve">
El 03-06-2015 mediante radicado 2015IE15784 se remite a la Dirección Financiera los estudios previos para la "Construcción CAMI Diana Turbay" para la elaboración de los análisis financieros.
Se culmina el proceso de liquidación del convenio 2244 de 2012, se realiza la transferencia respectiva de la devolución de los recursos del convenio por valor de $10.853.244.857 con fecha 11/06/2015.
El 22-06-2015 mediante radicado 2015IE17586 se remite a la Subdirección de Contratación el proyecto de estudios previos para la licitación para contratar la "Construcción CAMI Diana Turbay Nivel I de Atención, en la Ciudad de Bogotá"
La Dirección Financiera hace entrega de los CDPs correspondientes a la adición del convenio 911-2007 para estudios de suelo y pago expensas licencia de construcción. Se tramita ante la Dirección Jurídica la minuta de adición por $26.300.000, se remite concepto de adición a la Subdirección Jurídica con radicado 2015IE18403 del 25-06-2015.
</t>
    </r>
    <r>
      <rPr>
        <b/>
        <sz val="9"/>
        <color indexed="8"/>
        <rFont val="Calibri"/>
        <family val="2"/>
      </rPr>
      <t xml:space="preserve">Construcción, dotación y puesta en funcionamiento de la sede de salud pública, promoción y prevención, sede administrativa y archivo central de la ESE San Cristobal.
</t>
    </r>
    <r>
      <rPr>
        <sz val="9"/>
        <color indexed="8"/>
        <rFont val="Calibri"/>
        <family val="2"/>
      </rPr>
      <t xml:space="preserve">
El Hospital San Cristóbal se encuentra elaborando brochure del proyecto "Construcción y Dotación de la Sede de Salud Pública Promoción y Prevención, Sede Administrativa y Archivo Central de la ESE San Cristóbal"
</t>
    </r>
    <r>
      <rPr>
        <b/>
        <sz val="9"/>
        <color indexed="8"/>
        <rFont val="Calibri"/>
        <family val="2"/>
      </rPr>
      <t xml:space="preserve">Reposición de infraestructura y dotación para la nueva torre del Hospital Simón Bolívar
</t>
    </r>
    <r>
      <rPr>
        <sz val="9"/>
        <color indexed="8"/>
        <rFont val="Calibri"/>
        <family val="2"/>
      </rPr>
      <t xml:space="preserve">
l Hospital Simón Bolívar presenta proyecto de inversión "Reposición de Infraestructura y Dotación para la Nueva Torre del Hospital Simón Bolívar." con radicado 2015ER16153 del 27-02-2015, se encuentra en evaluación por parte de la Secretaria Distrital de Salud., cuenta con concepto de recomendación de ajustes en el componente metodológico y financiero, el 14-05-2015 se remite proyecto y concepto favorable desde el componente de infraestructura a la Dirección de Planeación Sectorial con radicado 2015IE13805.
El Hospital Simón Bolívar remite a la SDS radicado 2015ER40902 del 27/05/2015 la solicitud de recursos para la contratación del Plan de Regularización y Manejo de la Torre Nueva del Hospital Simón Bolívar. La SDS Dirección de Infraestructura y Tecnología está a la espera de la consecución de los recursos necesarios para financiar esta actividad.
</t>
    </r>
    <r>
      <rPr>
        <b/>
        <sz val="9"/>
        <color indexed="8"/>
        <rFont val="Calibri"/>
        <family val="2"/>
      </rPr>
      <t xml:space="preserve">Reordenamiento medico arquitectónico del hospital El Tunal E.S.E. III nivel. Ampliación de las unidades de cuidados críticos y urgencias y construcción de la torre de cuidados críticos
</t>
    </r>
    <r>
      <rPr>
        <sz val="9"/>
        <color indexed="8"/>
        <rFont val="Calibri"/>
        <family val="2"/>
      </rPr>
      <t xml:space="preserve">
Actualmente se está determinando por parte de la Dirección de Infraestructura y tecnología la actualización del Plan de Regularización y Manejo (PRM) para el Hospital el Tunal III Nivel Atencion ESE.
Una vez actualizado el PRM se procederá a la actualización de los diseños y estudios técnicos faltantes.
El 30-06-2015 con radicado 2015IE18541 se recibe proyecto de inversión "Reordenamiento medico arquitectónico del Hospital El Tunal, ampliaciones de las Unidades de Cuidados Críticos y Urgencias y Construcción de la Torre de Cuidados Críticos" para evaluación del componente de infraestructura.
</t>
    </r>
    <r>
      <rPr>
        <b/>
        <sz val="9"/>
        <color indexed="8"/>
        <rFont val="Calibri"/>
        <family val="2"/>
      </rPr>
      <t xml:space="preserve">Construcción y dotación del nuevo hospital de Tunjuelito II Nivel 
</t>
    </r>
    <r>
      <rPr>
        <sz val="9"/>
        <color indexed="8"/>
        <rFont val="Calibri"/>
        <family val="2"/>
      </rPr>
      <t xml:space="preserve">
Se han elaborado y ajustado cuantas veces ha sido necesario, los estudios previos, se elaboró el acto administrativo de justificación del proceso, se emitió informe para la elaboración de los estudios de sector.  Se realizó el proyecto de modificación del Decreto 246 por el cual se declara la existencia de condiciones de urgencia por razones de utilidad pública e interés social y se concede competencia para expropiar un bien inmueble por vía administrativa. El motivo de la modificación fue para encargar al Hospital Tunjuelito del trámite de la adquisición y compra de los predios, ya que el convenio suscrito con la Empresa de Renovación Urbana se encuentra en liquidación. Igualmente se elaboró el documento de exposición de motivos de la modificación del Decreto 246 del 19 de junio de 2014, el cual se remitió a la Oficina Asesora Jurídica el 02-06-2015 mediante radicado 2015IE15583.
El 09-06-2015 mediante radicado 2015IE16151 se remite a la Dirección de Planeación Sectorial el concepto favorable del componente de infraestructura del proyecto de inversión "Construcción y dotación del nuevo Hospital de Tunjuelito II Nivel"
El 23-06-2015 mediante radicado SDS 2015IE42712 y radicado Ministerio de Salud y la Protección Social 201542301076092 se solicita al Ministerio de Salud y la Protección Social confirmar si para la adquisición de los predios del Hospital Tunjuelito se requiere viabilidad previa de esa entidad, entendiéndose que una vez se desarrolle el proyecto se deberá pasar para viabilidad de dicho Ministerio.
</t>
    </r>
    <r>
      <rPr>
        <b/>
        <sz val="9"/>
        <color indexed="8"/>
        <rFont val="Calibri"/>
        <family val="2"/>
      </rPr>
      <t xml:space="preserve">Construcción y dotación hospital de Usme II nivel
</t>
    </r>
    <r>
      <rPr>
        <sz val="9"/>
        <color indexed="8"/>
        <rFont val="Calibri"/>
        <family val="2"/>
      </rPr>
      <t xml:space="preserve">
Se realizan ajustes requeridos por el Ministerio de Salud y La Protección Social al proyecto de inversión "Construcción y Dotación Hospital de Usme II Nivel" para remitir nuevamente para concepto técnico de viabilidad. Una vez se obtenga la viabilidad se podrá continuar con la elaboración de los diseños.
El 05-06-2015 se recibe en la Dirección de Infraestructura y Tecnología el radicado 2015ER43388 mediante el cual el Hospital Usme solicita prórroga y adición al convenio 0794-2007 con el fin de financiar la totalidad de la obra para la Construcción del nuevo Hospital de Usme II Nivel, alcance del 19-06-2015 con radicado 2015ER46988.
</t>
    </r>
    <r>
      <rPr>
        <b/>
        <sz val="9"/>
        <color indexed="8"/>
        <rFont val="Calibri"/>
        <family val="2"/>
      </rPr>
      <t xml:space="preserve">Construcción, reubicación y dotación Cami Manuela Beltrán.
</t>
    </r>
    <r>
      <rPr>
        <sz val="9"/>
        <color indexed="8"/>
        <rFont val="Calibri"/>
        <family val="2"/>
      </rPr>
      <t xml:space="preserve">
El 15-05-2015 mediante radicado 2015 ER 38261 el Hospital Vista Hermosa entrega proyecto de inversión "Construcción, Reubicación y Dotación CAMI Manuela Beltran " para evaluación por parte de la Secretaria Distrital de Salud, se emite concepto favorable del componente metodológico, el 01 de junio de 2015 se emite concepto del componente metodológico y se remite a la Dirección de Provisión de Servicios para evaluación del componente de oferta y demanda.
El 22-06-2015 con radicado 2015ER47269 se recibe oficio del Hospital Vista Hermosa donde informa acerca de la devolución de capital y rendimientos financieros para liquidación convenio 855-2007</t>
    </r>
  </si>
  <si>
    <t xml:space="preserve">5.Número de obras nuevas de infraestructura en salud [equipamientos nuevos para la ciudad obras culminadas].
</t>
  </si>
  <si>
    <r>
      <rPr>
        <b/>
        <sz val="9"/>
        <color indexed="8"/>
        <rFont val="Calibri"/>
        <family val="2"/>
      </rPr>
      <t xml:space="preserve">Obras nuevas de infraestructura en salud [equipamientos nuevos para la ciudad obras culminadas]
Reposición CAMI chapinero
</t>
    </r>
    <r>
      <rPr>
        <sz val="9"/>
        <color indexed="8"/>
        <rFont val="Calibri"/>
        <family val="2"/>
      </rPr>
      <t xml:space="preserve">
El Hospital no ha realizado ningún avance para proceder con la liquidación del convenio 2594-2012
Se envía oficio al Hospital Chapinero en donde se manifiesta que se debe aclarar unas observaciones encontradas en el momento de la visita del 8 de mayo de 2015 adjuntando acta de visita e informe
</t>
    </r>
    <r>
      <rPr>
        <b/>
        <sz val="9"/>
        <color indexed="8"/>
        <rFont val="Calibri"/>
        <family val="2"/>
      </rPr>
      <t xml:space="preserve">Construcción dotación y puesta en funcionamiento de la Upa Antonio Nariño
</t>
    </r>
    <r>
      <rPr>
        <sz val="9"/>
        <color indexed="8"/>
        <rFont val="Calibri"/>
        <family val="2"/>
      </rPr>
      <t xml:space="preserve">
En proceso de liquidación del contrato de obra por parte de la Dirección de Infraestructura y Tecnología.
El 18-06-2015 se reitera a la Dirección Financiera la expedición del estado de cuenta de los contratos 1697-2011 y 0552-2012 para continuar con el proceso de liquidación de los mencionados contratos.
</t>
    </r>
    <r>
      <rPr>
        <b/>
        <sz val="9"/>
        <color indexed="8"/>
        <rFont val="Calibri"/>
        <family val="2"/>
      </rPr>
      <t xml:space="preserve">Construcción y dotación de la Upa Los Libertadores
</t>
    </r>
    <r>
      <rPr>
        <sz val="9"/>
        <color indexed="8"/>
        <rFont val="Calibri"/>
        <family val="2"/>
      </rPr>
      <t xml:space="preserve">
Se tienen los estudios previos, estudios del sector, especificaciones técnicas y planos record a mano alzada entregados por la interventoría de obra EURO-A&amp;C-1387-2010
El 02-06-2015 mediante radicado 2015EE37503 se remite a la Constructora Herreña Fronpeca el proyecto de acta de liquidación del contrato 1698-2011 presentada por el Consorcio Euroestudios A&amp;C.
El 05-06-2015 mediante radicado 2015EE38709 se informa al Consorcio Euroestudios A&amp;C algunos considerandos del proyecto de acta de liquidación del contrato 1698-2011.
Se elaboran estudios y documentos previos para la terminación de las obras.</t>
    </r>
  </si>
  <si>
    <t>6.Número de obras de reforzamiento estructural realizadas en puntos de atención de la red adscrita a la Secretaría Distrital de Salud de Bogotá D.C. [Obras en proceso]</t>
  </si>
  <si>
    <r>
      <rPr>
        <b/>
        <sz val="9"/>
        <color indexed="8"/>
        <rFont val="Calibri"/>
        <family val="2"/>
      </rPr>
      <t xml:space="preserve">Obras de reforzamiento estructural realizadas en puntos de atención de la red adscrita a la Secretaría Distrital de Salud de Bogotá D.C. [Obras en proceso]
Ampliación, reordenamiento, reforzamiento estructural y dotación del Hospital La Victoria III Nivel ESE
</t>
    </r>
    <r>
      <rPr>
        <sz val="9"/>
        <color indexed="8"/>
        <rFont val="Calibri"/>
        <family val="2"/>
      </rPr>
      <t xml:space="preserve">
01-04-15 se realiza comité de seguimiento en el que el hospital La Victoria informa que en reunión con la Secretaría Distrital de Planeación (SDP) realizada el 30-03-15, esa entidad recomienda concertar con Secretaria de Educación y Departamento Administrativo de la Defensoría del Espacio Público (DADEP) la ocupación  que tiene el colegio la victoria en predios del hospital y concertar el desarrollo de la vía peatonal de la kra 3 A Este, con respecto a la afectación por el metrocable debe estar resuelto al momento de radicar el plan de regularización a SDP.
El Hospital La Victoria entrega actualización del proyecto de inversión "Ampliación, Reordenamiento, Reforzamiento Estructural y Dotación Hospital La Victoria." con radicado 2015 ER 22322 del 18-03-2015, continua en evaluación del componente de oferta y demanda por parte de la Dirección de Provisión de Servicios de Salud de la Secretaria Distrital de Salud.
La consultoría se encuentra elaborando el plan de regularización y Manejo, ya entrego al hospital La Victoria el diagnostico de este plan, actualmente está para revisión por parte de la Secretaria Distrital de Salud para emitir las respectivas observaciones para ajustes.
</t>
    </r>
    <r>
      <rPr>
        <b/>
        <sz val="9"/>
        <color indexed="8"/>
        <rFont val="Calibri"/>
        <family val="2"/>
      </rPr>
      <t xml:space="preserve">Ampliación, reforzamiento y reordenamiento del Cami Pablo Vi Bosa
</t>
    </r>
    <r>
      <rPr>
        <sz val="9"/>
        <color indexed="8"/>
        <rFont val="Calibri"/>
        <family val="2"/>
      </rPr>
      <t xml:space="preserve">
El 12 de mayo de 2015 con radicado 201542300782442 se entrega en el Ministerio de Salud el proyecto de inversión "Ampliación, Reforzamiento y Reordenamiento del CAMI Pablo VI Bosa" para viabilidad técnica.  Continúa en evaluación del Ministerio.
</t>
    </r>
    <r>
      <rPr>
        <b/>
        <sz val="9"/>
        <color indexed="8"/>
        <rFont val="Calibri"/>
        <family val="2"/>
      </rPr>
      <t xml:space="preserve">Reforzamiento, reordenamiento y ampliación del hospital San Blas II Nivel ESE
</t>
    </r>
    <r>
      <rPr>
        <sz val="9"/>
        <color indexed="8"/>
        <rFont val="Calibri"/>
        <family val="2"/>
      </rPr>
      <t xml:space="preserve">
El Hospital San Blas entrega actualización del proyecto de Inversión "Reforzamiento, reordenamiento y ampliación del Hospital San Bas II Nivel ESE" con radicado 2015ER17475 del 04-03-2015. El 19-05-2015 se emite concepto favorable en el componente metodológico por parte de la Dirección de Planeación Sectorial y se remite a la Dirección de Provisión de Servicios. Desde la Dirección de Infraestructura se realizan observaciones al proyecto de inversión y se solicitan ajustes al Hospital.
Se realiza nueva revisión a los términos de referencia para la contratación de la Consultoría para la elaboración del Plan de Regularización y Manejo de Hospital san Blas, se realizan observaciones por parte de la Secretaria Distrital de Salud para que sean tenidas en cuenta por parte del Hospital.</t>
    </r>
  </si>
  <si>
    <t>7.Número de obras con reforzamiento estructural realizadas en puntos de atención de la red adscrita a la Secretaría Distrital de Salud de Bogotá D.C.[Obras en culminadas]</t>
  </si>
  <si>
    <r>
      <rPr>
        <b/>
        <sz val="9"/>
        <color indexed="8"/>
        <rFont val="Calibri"/>
        <family val="2"/>
      </rPr>
      <t xml:space="preserve">Obras de reforzamiento estructural realizadas en puntos de atención de la red adscrita a la Secretaría Distrital de Salud de Bogotá D.C. [Obras culminadas]
Terminación de obra física y dotación del Cami Ferias del Hospital Engativá II Nivel ESE
</t>
    </r>
    <r>
      <rPr>
        <sz val="9"/>
        <color indexed="8"/>
        <rFont val="Calibri"/>
        <family val="2"/>
      </rPr>
      <t xml:space="preserve">
El 10-06-2015 mediante radicado 2015ER44719 se recibe solicitud de liquidación del convenio 2007-2012. Se está en la consecución de la documentación para emitir el acta de liquidación del convenio.
</t>
    </r>
    <r>
      <rPr>
        <b/>
        <sz val="9"/>
        <color indexed="8"/>
        <rFont val="Calibri"/>
        <family val="2"/>
      </rPr>
      <t xml:space="preserve">Reforzamiento y ampliación del Hospital Occidente De Kennedy III Nivel De Atención
</t>
    </r>
    <r>
      <rPr>
        <sz val="9"/>
        <color indexed="8"/>
        <rFont val="Calibri"/>
        <family val="2"/>
      </rPr>
      <t xml:space="preserve">
La oficina asesora jurídica entrega informe sobre el estado actual de la controversia jurídica suscitada en torno del contrato 1671 de 2010, elaborado por el Dr. Urueta, abogado externo de la entidad que lleva la representación de la misma en dicho proceso. Se menciona el estado actual del proceso:
1) El 17 de diciembre de 2014, ante el cierre temporal del Tribunal Contencioso Administrativo de Cundinamarca, debido al desarrollo de un paro judicial,  se acudió a la Personería  Distrital de Bogotá en consideración a la naturaleza de las funciones que la entidad cumple como Ministerio Público, especialmente la relativa a la vigilancia del cumplimiento de la Constitución Política, la ley, los actos administrativos y las decisiones judiciales, a fin de radicar demanda contencioso administrativa de controversias contractuales dirigida contra la Constructora Herreña Fronpeca Sucursal Colombia, con el propósito que la Personería como órgano de control diera traslado a la autoridad competente y garantizar así el acceso al derecho fundamental a la Administración de justicia del Fondo Financiero Distrital de Salud – Secretaría Distrital de Salud. 2) El 16 de enero de 2015, la Personería Distrital de Bogotá radicó la demanda ante el Tribunal Contencioso Administrativo de Cundinamarca, asignándose mediante Acta Individual de Reparto el número de radicación 25000233600020150020200, quedando el proceso al despacho del Magistrado Leonardo Augusto Torres Calderón.
3) El 2 de marzo de 2015, el Tribunal Contencioso Administrativo de Cundinamarca profirió Auto inadmitiendo la demanda, ordenando corregir algunos defectos de la demanda relacionados con: i) Aportar copia legible del contrato, ii) aportar copia del trámite adelantado ante el Tribunal de Arbitramento, iii) aportar proyecto de liquidación, iv) allegar copia de la conciliación extrajudicial. 
4) El día 28 de febrero de 2015, dentro del término de traslado concedido, se procedió a corregir la demanda y cumplir con lo solicitado. Se está a espera de respuesta por parte de Tribunal Administrativo de Cundinamarca.
Se recibió memorando interno por parte de la Dirección financiera en donde remiten el Estado de Cuenta del Contrato N°1709 de 20110 celebrado con la firma interventora APPLUS NORCONTROL SA, con el fin de que se autorice proyectar la correspondiente liquidación. Al respecto de solicitó al área jurídica de la Dirección evaluar la posibilidad de realizar la liquidación teniendo en cuenta que el Contratista Herreña Fronpeca a quien le realizó la interventoría se encuentra en litigio jurídico debido a la no terminación de las obras.  Se encuentra en revisión.
En respuesta al oficio radicado N°2015ER32754 del 27 de  Abril de 2015 por la firma Interventora APPLUS NORCONTROL, en donde  requieren que para emitir la certificación mencionada en la cláusula N° 48.2  del contrato de obra  “Cuando las obras estén totalmente terminadas y el Interventor haya emitido el Acta de Terminación de conformidad con las Cláusula 55.1 de las CSG, se le pagará al Contratista la mitad del total retenido y la otra mitad cuando haya transcurrido el Periodo de Responsabilidad por defectos y el Interventor haya certificado que todos los defectos notificados al contratista antes del vencimiento de este período han sido corregidos”,  el Hospital y/o Secretaría Distrital de Salud informe si el contratista a corregido todos los defectos notificados antes de la fecha de vencimiento del periodo de responsabilidad, mencionando que la Interventoría durante el periodo de responsabilidad por defectos no fue notificada de ningún problema de calidad en la construcción.  La Dirección de Infraestructura y Tecnología  el 25-05-2015 envió oficio radicado N°  2015 EE35627 en donde  solicita  a la firma interventoría Applus Norcontrol que dé cumplimiento al anexo de términos de referencia y alcances del servicio - Numeral 6 ° “Alcances del trabajo” en concordancia con la sección V de las Condiciones Generales del contrato Numeral 57.1, entre otros. Correspondiéndole la responsabilidad de notificar y certificar contractualmente el periodo de defectos dentro de los plazos estipulados contractualmente, pues a ella le es dada por mandamiento contractual la obligación de certificar las mismas.
El 17 de junio de 2015, mediante correo electrónico se solicita a la ESE actualizar a la fecha, la certificación realizada por Tesorería y los extractos de la cuenta maestra para el Convenio 1261-2009, con el fin de realizar la correspondiente liquidación del Convenio. El 30 de Junio de 2015 la ESE envía certificación bancaria emitida por el tesorero del Hospital. El Ing. Oscar Bernal de la Dirección de Infraestructura y Tecnología se encargará del proyectar el acta de liquidación del respectivo convenio.
El 03 de junio de 2015, se realiza reunión de Comité Operativo, la ESE presenta los documentos de contratación en relación a la Consultoría para la revisión, actualización y complementación a los estudios y diseños correspondientes a la etapa I del proyecto denominado “Reforzamiento y Ampliación del Hospital Occidente de Kennedy III Nivel de Atencion”. El abogado de la SDS revisa la parte jurídica y aprueba el documento, sin embargo antes de publicar la ESE deberá ajustar el listado de profesionales en el mismo. La ESE menciona que publicará los pliegos para contratación de la Consultoría el día 04 de junio de 2015 y enviará los pliegos de Interventoría el día 05 de junio de 2015.
El 04-06-2015 el Hospital Occidente de Kennedy publico invitación a cotizar No. 034-2015 para "Contratar los servicios de consultoría para la revisión, actualización y complementación a los estudios y diseños correspondientes a la etapa I del proyecto denominado "Reforzamiento y ampliación del hospital occidente de Kennedy III nivel de atención" por $450.000.000. Del 04 al 09 de junio de 2015, se estipula el plazo para observaciones a los pliegos. El 10 de junio los oferentes realizan visita técnica. Del 04 al 11 de junio de 2015, el Hospital da respuesta a las observaciones realizadas. Del 06 al 12 de junio de 2015, el Hospital realiza la recepción de ofertas y el 16 y 17 de junio de 2015 las observaciones a las mismas, entre otras. Proyecta según cronograma la adjudicación y publicación de aceptación o declaratoria desierta para el día 22 de Junio de 2015.
El 12 de Junio de 2015, se realiza reunión de Comité Operativo, la ESE manifiesta su preocupación en cuanto al valor a contratar para la Interventoría para la revisión, actualización y complementación a los estudios y diseños correspondientes a la etapa I, ya que tenían estimado realizarlo por el 15% sobre el valor de la Consultoría, sin embargo el estudio económico realizado arroja el 37% aproximadamente. Al respecto La SDS manifiesta que elaboró un estudio económico para la Interventoría buscando idoneidad y experticia en el proponente, el cual arroja un porcentaje similar al del estudio económico realizado por la ESE.  Por lo tanto se determina que el valor a contratar será sustentado con los estudios económicos y se realizará por valor de $150.000.000. La modalidad a contratar que define la ESE, es Contratación Directa - Invitación a cotizar con formalidades. Se realizan observaciones a los pliegos en la parte jurídica y técnica en cuanto al proceso de evaluación y experiencia del oferente y los profesionales. La ESE se compromete a realizar los ajustes y publicar.
El 17-06-2015 el Hospital Occidente de Kennedy publicó invitación a cotizar No. 038-2015 para "Supervisión técnica a los servicios de consultoría para la revisión, actualización y complementación a los estudios y diseños correspondientes a la etapa i del proyecto denominado reforzamiento y ampliación del hospital occidente de Kennedy III nivel de Atencion" por $150.000.000. Desde el 17 al 25 de junio de 2015, se estipula el plazo para observaciones a los pliegos y del 17 al 25 el plazo para la respuesta de las mismas. Desde el 18 hasta el 26 se programa la recepción de ofertas y la evaluación de las mismas se realizará el 30 y 01 de julio de 2015 entre otras. El Hospital proyecta realizar la adjudicación y publicación de aceptación a o declaratoria desierta el 07 de Julio de 2015. La SDS manifiesta su preocupación por la modificación del cronograma aprobado, debido a la extensión de los plazos. El Hospital publica Adenda 01 del 19-06-2015 y adenda 2 del 25-06-2015 que modifican cronograma quedando de la siguiente manera: recepción de ofertas hasta el 02-07-2015. Proceso de evaluación de ofertas a partir del 03-07-2015. Adjudicación 08-07-2015.
El 18 de Junio de 2015, se solicitó a la ESE actualizar los cronogramas para el convenio, y tener en cuenta lo mencionado en comités operativos respecto a la gestión y soporte de prórroga para el mismo ya que se cuenta con Acta de Inicio del 02 de Febrero de 2015 y el plazo de ejecución es de 07 meses, los cuales terminarían el 01 de Septiembre de 2015.  Según pliegos publicados de contratación la ejecución se extendería aproximadamente hasta el mes de octubre de 2015.
El 24 de Junio de 2014, la ESE manifiesta respecto al proceso de Consultoría que las dos propuestas presentadas no allegaron la información y no subsanaron las observaciones realizadas en la observación jurídica, técnica y financiera,  publican resolución 460 por medio de la cual se declara desierta la invitación a cotizar 034-2015 debido a que ninguno de los oferentes cumplieron con los requisitos y exigencias establecidas en la invitación 034-2015 configurándose causal para la declaratoria de desierta de la referida invitación. Por lo tanto la ESE realizará la contratación directa, propendiendo por mantener la responsabilidad de los diseños se contactará con la Arquitecta Nidia Garzón representante legal del consorcio que elaboró los diseños iniciales.
</t>
    </r>
    <r>
      <rPr>
        <b/>
        <sz val="9"/>
        <color indexed="8"/>
        <rFont val="Calibri"/>
        <family val="2"/>
      </rPr>
      <t xml:space="preserve">Adecuación de Servicio de Urgencias:
</t>
    </r>
    <r>
      <rPr>
        <sz val="9"/>
        <color indexed="8"/>
        <rFont val="Calibri"/>
        <family val="2"/>
      </rPr>
      <t xml:space="preserve">
El 03 de junio de 2015, se realiza reunión de Comité Operativo, se deja en acta la solicitud realizada por el Secretario Salud en cuanto a invitar a cotizar a más firmas con experiencia en sistemas livianos constructivos. La ESE está a la espera de recibir las cotizaciones solicitadas para finalizar el estudio de mercado, se compromete a enviar los documentos de contratación de obra e interventoría para revisión el día 09 de junio de 2015. 
El 12 de junio de 2015, se realiza reunión de Comité Operativo, contando como invitados al Dr. Juan Ernesto Oviedo y el Dr. Iván Jair Guarín por parte de la ESE y al Arq. Jaime Vélez y el Ing. Oscar Bernal por parte de la SDS. La ESE presenta los pliegos de contratación para obra (Adecuación y ampliación del área de urgencias), se realizan observaciones sobre el documento desde la parte jurídica y técnica entre las que se solicita aclarar que las cantidades que se encuentran en el documento deberán ser revisadas por el contratista seleccionado y corroboradas con los diseños finales que establezca según el sistema constructivo liviano a utilizar, se deberá incluir como objeto la elaboración de estudios y diseños mencionados. La ESE manifiesta que realizará los ajustes y publicará pliegos de obra e interventoría. No se entrega en comité pliegos de Interventoría.
El 17 de Junio de 2015, el Hospital Occidente de Kennedy público en su página Web la invitación a cotizar No. 039-2015 para "Interventoría y/o supervisión técnica para la adecuación y ampliación del área provisional de urgencias del Hospital Occidente de Kennedy" por $50.000.000. Desde el 17 al 23 de junio de 2015, se estipula el plazo para observaciones a los pliegos y del 17 al 25 el plazo para la respuesta de las mismas. Desde el 18 hasta el 26 se programa la recepción de ofertas y la evaluación de las mismas se realizará el 30 y 01 de julio de 2015 entre otras. El hospital proyecta realizar la adjudicación y publicación de aceptación a o declaratoria desierta el 07 de Julio de 2015. La SDS manifiesta su preocupación por la modificación del cronograma aprobado, debido a la extensión de los plazos, el Hospital pública Adenda 01 del 19-06-2015 y adenda 2 del 25-06-2015 que modifica cronograma quedando de la siguiente manera: recepción de ofertas hasta el 02-07-2015. Proceso de evaluación de ofertas a partir del 03-07-2015. Adjudicación 08-07-2015.
El 17-06-2015 el Hospital Occidente de Kennedy publicó invitación a cotizar No. 040-2015 para "Adecuación y ampliación del área provisional de urgencias del hospital" por $550.000.000, recepción de ofertas hasta el 02-07-2015. Proceso de evaluación de ofertas a partir del 03-07-2015. Adjudicación 08-07-2015.
El 18 de Junio de 2015, se solicitó a la ESE actualizar los cronogramas para el convenio, y tener en cuenta lo mencionado en comités operativos respecto a la gestión y soporte de prórroga para el mismo ya que se cuenta con Acta de Inicio del 02 de Febrero de 2015 y el plazo de ejecución es de 07 meses, los cuales terminarían el 01 de Septiembre de 2015.  Según pliegos publicados de contratación la ejecución se extendería aproximadamente hasta el mes de octubre de 2015 a aprobación.</t>
    </r>
  </si>
  <si>
    <t xml:space="preserve">Avance en la ejecución de los proyectos de remodelaciones y adecuaciones  en infraestructuras pertenecientes a la Secretaría de Salud </t>
  </si>
  <si>
    <t xml:space="preserve">Asesoria  y asistencia técnica al desarrollo de la infraestructura física hospitalaria Distrital
</t>
  </si>
  <si>
    <t>Porcentaje de Avance en la asesoria y asistencia técnica para el desarrollo de la infraestructura física</t>
  </si>
  <si>
    <t xml:space="preserve">Seguimiento y evaluación de la gestión de los proyectos incluidos en el PMES 
</t>
  </si>
  <si>
    <t>Porcentaje de avance en la gestión de suelo, seguimiento y evaluación de centros de salud y desarrollo humano</t>
  </si>
  <si>
    <r>
      <rPr>
        <b/>
        <sz val="9"/>
        <color indexed="8"/>
        <rFont val="Calibri"/>
        <family val="2"/>
      </rPr>
      <t xml:space="preserve">Gestión de suelo, seguimiento y  evaluación de centros de Salud  y  desarrollo humano
</t>
    </r>
    <r>
      <rPr>
        <sz val="9"/>
        <color indexed="8"/>
        <rFont val="Calibri"/>
        <family val="2"/>
      </rPr>
      <t xml:space="preserve">
</t>
    </r>
    <r>
      <rPr>
        <b/>
        <sz val="9"/>
        <color indexed="8"/>
        <rFont val="Calibri"/>
        <family val="2"/>
      </rPr>
      <t>Upa Santa Rita Tibabuyes.</t>
    </r>
    <r>
      <rPr>
        <sz val="9"/>
        <color indexed="8"/>
        <rFont val="Calibri"/>
        <family val="2"/>
      </rPr>
      <t xml:space="preserve">
Se continua la búsqueda del predio donde se pueda implantar la Upa Santa Rita.</t>
    </r>
  </si>
  <si>
    <t xml:space="preserve"> Desarrollo de la infraestructura  y dotación requerida para 
la puesta en marcha de  Centros de Salud y Desarrollo Humano</t>
  </si>
  <si>
    <t>Porcentaje de avance en el desarrollo de la infraestructura y dotación requerida para la puesta marcha de los centros de salud y desarrollo humano</t>
  </si>
  <si>
    <r>
      <rPr>
        <b/>
        <sz val="9"/>
        <color indexed="8"/>
        <rFont val="Calibri"/>
        <family val="2"/>
      </rPr>
      <t xml:space="preserve">Desarrollo de la infraestructura y dotación requerida para la puesta en marcha de Centros de Salud y Desarrollo Humano
Unidades móviles para el fortalecimiento de la atención primaria en salud, de la estrategia CAMAD y Zoonosis, operadas por las ESEs del Distrito Capital
</t>
    </r>
    <r>
      <rPr>
        <sz val="9"/>
        <color indexed="8"/>
        <rFont val="Calibri"/>
        <family val="2"/>
      </rPr>
      <t xml:space="preserve">
El Hospital Tunjuelito presenta proyecto de inversión "Adquisición  de Unidad Móvil para el Fortalecimiento  de los Servicios de  Esterilización  de la Población Canina y Felina  del Hospital Tunjuelito  ESE" con radicado 2015ER16130 del 27-02-2015, se encuentra en evaluación por parte de la Secretaria Distrital de Salud, cuenta con concepto favorable en el componente metodológico.
El Hospital Pablo VI Bosa presenta proyecto de inversión "Fortalecimiento  de la Prestación de los Servicios de Salud de Esterilización de la Población Canina y Felina en la Localidad de Bosa Unidad Móvil de Zoonosis" el 27 de febrero con radicado 2015 ER 16070, cuenta con concepto favorable en el componente metodológico, se remite para evaluación a la subsecretaria de Salud Pública, La Direccion de Salud Pública remite oficio con concepto favorable, con radicado No 2015IE11605 de 21-04-2015.
El Hospital Usaquén presenta actualización del proyecto de inversión "Adquisición Centro de Salud y Desarrollo Humano Móvil Usaquén UPZ Verbenal Territorio Oriental" con radicado 2015 ER 16126 del 27-02-2015, se encuentra en evaluación por parte de la Secretaria Distrital de Salud, cuenta con concepto favorable en los componentes metodológico, de oferta y demanda, se encuentra en evaluación del componente de dotación por parte de la Dirección de Infraestructura y Tecnología de la Secretaria Distrital de Salud.
El 27-02-2015 mediante radicado 2015ER160236 el Hospital Centro Oriente entrega actualización del proyecto "Adquisición de Unidad Móvil para el Fortalecimiento de la Atención Primaria  en Salud CAMAD - Hospital Centro Oriente", cuenta con concepto favorable en el componente metodológico.
El 10-03-2015 mediante radicado 2015ER19136 el Hospital Centro Oriente entrega actualización del proyecto "Adquisición de una UBA Móvil para el Fortalecimiento  de la Atención Primaria en Salud- Hospital Centro Oriente II Nivel ", cuenta con concepto favorable en el componente metodológico, recomendación de ajustes en el componente de oferta y demanda.
Se efectúan ajustes al estudio de sector para la adquisición de las unidades móviles, con el fin de que sean enviadas a la subdirección jurídica y de contratación y continuar los procesos precontractuales. Paralelo a esto se constituye el estudio de mercado. 
Se hace revisión a las cotizaciones presentadas por oferentes de este sector con el fin de ser incluidas en el proyecto.
</t>
    </r>
    <r>
      <rPr>
        <b/>
        <sz val="9"/>
        <color indexed="8"/>
        <rFont val="Calibri"/>
        <family val="2"/>
      </rPr>
      <t xml:space="preserve">Suministro dotación hospitalaria para el mejoramiento de los servicios de salud oral en las ESE del Distrito Capital
</t>
    </r>
    <r>
      <rPr>
        <sz val="9"/>
        <color indexed="8"/>
        <rFont val="Calibri"/>
        <family val="2"/>
      </rPr>
      <t xml:space="preserve">
El 02-06-2015 mediante radicado 2015IE15625 las fichas técnicas de los bienes del procesos FFDS-SASI-008-2014.
El 11-06-2015 se suscribe contrato 1117-2015 con el contratista Oral Pluss Dental S.A.S por valor de $304.946.751 que incluye el lote 9 por valor de $41.369.991 y el lote 12 por valor de $263.576.700.
El 16-06-2015 se suscribe contrato 1176-2015 con la unión Temporal Orbimedic SAS por valor de $3.225.342.494 que incluye los lotes 1 por valor de $1.300.974.800, lote 2 por valor de $506.728.600, lote 5 por valor de $631.816.800, lote 6 por valor de $20.503.000, lote 7 por valor de $159.969.800, lote 8 por valor de $200.305.160, lote 10 por valor de $59.745.397 y lote 11 por valor de $345.298.937.
El 24 de junio de 2015 la Unión Temporal Orbimedic SAS entrega cronograma de visitas de preinstalaciones de equipos biomédicos como Unidades odontológicas, autoclaves y compresores iniciando las visitas el 30 de junio de 2015.
</t>
    </r>
    <r>
      <rPr>
        <b/>
        <sz val="9"/>
        <color indexed="8"/>
        <rFont val="Calibri"/>
        <family val="2"/>
      </rPr>
      <t xml:space="preserve">Construcción y dotación upa 68 Britalia
</t>
    </r>
    <r>
      <rPr>
        <sz val="9"/>
        <color indexed="8"/>
        <rFont val="Calibri"/>
        <family val="2"/>
      </rPr>
      <t xml:space="preserve">
El 05-05-2015 mediante radicado 2015IE12459 se recibe proyecto de inversión "Construcción y dotación UPA 68 Britalia", cuenta con concepto favorable en los componentes metodológico, de oferta y demanda, continua en evaluación del componente de infraestructura.
Se solicitó copia del proyecto aprobado por la curaduría No. 4 en el año 2011 para tramitar la nueva licencia de construcción.
</t>
    </r>
    <r>
      <rPr>
        <b/>
        <sz val="9"/>
        <color indexed="8"/>
        <rFont val="Calibri"/>
        <family val="2"/>
      </rPr>
      <t xml:space="preserve">Adquirir una unidad móvil, para el hospital Fontibon ESE para el fortalecimiento de la atención primaria en salud
</t>
    </r>
    <r>
      <rPr>
        <sz val="9"/>
        <color indexed="8"/>
        <rFont val="Calibri"/>
        <family val="2"/>
      </rPr>
      <t xml:space="preserve">
En el mes de enero se presenta la unidad móvil terminada para el Hospital Fontibón, de acuerdo al cumplimiento del objeto contractual.
No se presentan más avances, la etapa a seguir es la de liquidación del convenio 2476-2012.
</t>
    </r>
    <r>
      <rPr>
        <b/>
        <sz val="9"/>
        <color indexed="8"/>
        <rFont val="Calibri"/>
        <family val="2"/>
      </rPr>
      <t xml:space="preserve">Construcción reubicación Upa San Bernardino
</t>
    </r>
    <r>
      <rPr>
        <sz val="9"/>
        <color indexed="8"/>
        <rFont val="Calibri"/>
        <family val="2"/>
      </rPr>
      <t xml:space="preserve">
El Hospital Pablo VI Bosa suscribió contrato con el Consorcio Estudios y Diseños UPA San Bernardino por valor de $109.999.999, con plazo de ejecución de 6 meses contados a partir del 22 de junio de 2015.
</t>
    </r>
    <r>
      <rPr>
        <b/>
        <sz val="9"/>
        <color indexed="8"/>
        <rFont val="Calibri"/>
        <family val="2"/>
      </rPr>
      <t xml:space="preserve">Fortalecimiento de la prestación de los servicios de salud de primer nivel - Uba Móvil de la ESE Pablo Vi Bosa
</t>
    </r>
    <r>
      <rPr>
        <sz val="9"/>
        <color indexed="8"/>
        <rFont val="Calibri"/>
        <family val="2"/>
      </rPr>
      <t xml:space="preserve">
La unidad móvil ha sido entregada a conformidad al Hospital Pablo VI Bosa y se planea su inauguración para el 12 de junio de 2015 dando con esto cumplimiento al objeto contractual.
</t>
    </r>
    <r>
      <rPr>
        <b/>
        <sz val="9"/>
        <color indexed="8"/>
        <rFont val="Calibri"/>
        <family val="2"/>
      </rPr>
      <t xml:space="preserve">Construcción, dotación y puesta en funcionamiento upa san juan de dios centro de excelencia en atención primaria
</t>
    </r>
    <r>
      <rPr>
        <sz val="9"/>
        <color indexed="8"/>
        <rFont val="Calibri"/>
        <family val="2"/>
      </rPr>
      <t xml:space="preserve">
Se está a la espera de la respuesta del Ministerio de Cultura con respecto a las intervenciones patrimoniales del Centro de Salud y esta depende de la aprobación del Plan Especial de Manejo y Protección PEMP del Complejo Hospitalario San Juan de Dios que adelanta la Universidad Nacional.
En abril de 2015 la Universidad Nacional realizo entrega del documento técnico soporte del Plan Especial de Manejo y Protección Distrital del Complejo Hospitalario San Juan de Dios, el cual se encuentra en revisión por parte de Planeación Distrital, Ministerio de Cultura, Instituto Distrital de Patrimonio Cultural y Secretaria Distrital de Salud. Una vez revisadas las observaciones y recomendaciones del PEMP se tomara la decisión pertinente al proceso de recuperación dela UPA San Juan de Dios.
</t>
    </r>
    <r>
      <rPr>
        <b/>
        <sz val="9"/>
        <color indexed="8"/>
        <rFont val="Calibri"/>
        <family val="2"/>
      </rPr>
      <t xml:space="preserve">Construcción y dotación del Cami Danubio
</t>
    </r>
    <r>
      <rPr>
        <sz val="9"/>
        <color indexed="8"/>
        <rFont val="Calibri"/>
        <family val="2"/>
      </rPr>
      <t xml:space="preserve">
El Hospital Usme presenta actualización del proyecto de inversión "Construcción y Dotación del CAMI Danubio " con radicado 2015ER12460 del 15-02-2015, cuenta con concepto favorable en los componentes metodológico, de oferta y demanda e infraestructura. El 07-05-2015 mediante radicado 2015IE12993 la Dirección de Infraestructura y Tecnología remite proyecto de inversión y conceptos favorables a la Dirección de Planeación Sectorial para inscripción en el Banco de programas y proyectos de la Secretaria Distrital de Salud.</t>
    </r>
  </si>
  <si>
    <r>
      <rPr>
        <b/>
        <sz val="9"/>
        <color indexed="8"/>
        <rFont val="Calibri"/>
        <family val="2"/>
      </rPr>
      <t xml:space="preserve">Adquirir una unidad móvil, para el hospital Fontibon ESE para el fortalecimiento de la atención primaria en salud
</t>
    </r>
    <r>
      <rPr>
        <sz val="9"/>
        <color indexed="8"/>
        <rFont val="Calibri"/>
        <family val="2"/>
      </rPr>
      <t xml:space="preserve">
En el mes de enero se presenta la unidad móvil terminada para el Hospital Fontibón, de acuerdo al cumplimiento del objeto contractual.
</t>
    </r>
    <r>
      <rPr>
        <b/>
        <sz val="9"/>
        <color indexed="8"/>
        <rFont val="Calibri"/>
        <family val="2"/>
      </rPr>
      <t xml:space="preserve">Fortalecimiento de la prestación de los servicios de salud de primer nivel - Uba Móvil de la ESE Pablo Vi Bosa
</t>
    </r>
    <r>
      <rPr>
        <sz val="9"/>
        <color indexed="8"/>
        <rFont val="Calibri"/>
        <family val="2"/>
      </rPr>
      <t xml:space="preserve">
La unidad móvil ha sido entregada a conformidad al Hospital Pablo VI Bosa y se planea su inauguración para el 12 de junio de 2015 dando con esto cumplimiento al objeto contractual.</t>
    </r>
  </si>
  <si>
    <t xml:space="preserve"> Gestionar la creación de un Instituto Pediátrico Distrital, 2016.</t>
  </si>
  <si>
    <t>En el plan de adquisiciones 2015 se programan recursos para la obra blanca para la terminación del Hospital El Tintal por $2.200.000.000.</t>
  </si>
  <si>
    <t>Porcentaje de avance de la infraestructura y dotación requerida para la creación de un Instituto Pediátrico Distrital</t>
  </si>
  <si>
    <t>Porcentaje de avance del  estudio de factibilidad para la  conformación de una ESE pública como entidad especializada de trasplante preferencialmente de corazón, hígado, riñón y pulmón</t>
  </si>
  <si>
    <t>El Ministerio de Salud y la Protección Social con radicado 201323100992381 del 08-08-2013 emitio concepto técnico a la propuesta de ajuste a la red prestadora de servicios de salud de Bogotá D.C.en el que concluye que no se aprueban nuevas infraestructuras y servicios, por tal motivo la Alcaldía Mayor da el lineamiento de articular las obras nuevas de institutos en infraestructuras existentes; la entidad especializada de trasplante preferencialmente de corazón, hígado, riñón y pulmón se artículo con el proyecto "Reforzamiento estructural,  Reordenamiento Físico Funcional, Ampliación  Hospital Santa Clara  ESE" a través del cual se contempla poder prestar servicios especializados de trasplante preferencialmente de corazón, hígado, riñón y pulmón en la ampliación y reordenamiento del Hospital.
Dado que no se constituye en obra nueva, no requiere de estudio de factibilidad para su ejecución, por esta razón esta actividad se encuentra en un 100% de avance.</t>
  </si>
  <si>
    <t>Porcentaje de gestión de recursos ante otras fuentes de financiación para conformar una ESE pública como entidad especializada de trasplante preferencialmente de corazón, hígado, riñón y pulmón</t>
  </si>
  <si>
    <t>Porcentaje de avance de la infraestructura y dotación requerida para conformar una ESE pública como entidad especializada de trasplante preferencialmente de corazón, hígado, riñón y pulmón</t>
  </si>
  <si>
    <t>Porcentaje de avance del  estudio de factibilidad para la Creación de una Unidad de Atención drogodependiente o de desintoxicación para las niñas, niños, las y los adolescentes consumidores de SPA en los diferentes grados de adicción</t>
  </si>
  <si>
    <t>En el plan de adquisiciones 2015 se programan recursos para Elaboración de los estudios y diseños para  la Construccion y dotacion ciudadela salud mental para atencion a niños, niñas y adolecentes con consumo de sustancias psicoactivas - Hospital de Usme con su respectiva interventoria por $1.650.000.000, que le apunta a la Unidad de Atención drogodependiente o de desintoxicación para las niñas, niños, las y los adolescentes consumidores de SPA en los diferentes grados de adicción. (Programa de Atención a la infancia, adolescencia y juventud).</t>
  </si>
  <si>
    <t>Porcentaje de gestión de recursos ante otras fuentes de financiación para la creación de una Unidad de Atención drogodependiente o de desintoxicación para las niñas, niños, las y los adolescentes consumidores de SPA en los diferentes grados de adicción</t>
  </si>
  <si>
    <t>Porcentaje de avance de la infraestructura y dotación requerida para la creación de una Unidad de Atención drogodependiente o de desintoxicación para las niñas, niños, las y los adolescentes consumidores de SPA en los diferentes grados de adicción</t>
  </si>
  <si>
    <t>&lt;</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</si>
</sst>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_(&quot;$&quot;\ * \(#,##0\);_(&quot;$&quot;\ * &quot;-&quot;_);_(@_)"/>
    <numFmt numFmtId="165" formatCode="_(* #,##0_);_(* \(#,##0\);_(* &quot;-&quot;_);_(@_)"/>
    <numFmt numFmtId="166" formatCode="_(&quot;$&quot;\ * #,##0.00_);_(&quot;$&quot;\ * \(#,##0.00\);_(&quot;$&quot;\ * &quot;-&quot;??_);_(@_)"/>
    <numFmt numFmtId="167" formatCode="_(* #,##0.00_);_(* \(#,##0.00\);_(* &quot;-&quot;??_);_(@_)"/>
    <numFmt numFmtId="168" formatCode="_-* #,##0.00\ _€_-;\-* #,##0.00\ _€_-;_-* &quot;-&quot;??\ _€_-;_-@_-"/>
    <numFmt numFmtId="169" formatCode="000"/>
    <numFmt numFmtId="170" formatCode="0.0%"/>
    <numFmt numFmtId="171" formatCode="00"/>
    <numFmt numFmtId="172" formatCode="_ * #,##0_ ;_ * \-#,##0_ ;_ * &quot;-&quot;??_ ;_ @_ "/>
    <numFmt numFmtId="173" formatCode="_(* #,##0.00_);_(* \(#,##0.00\);_(* &quot;-&quot;_);_(@_)"/>
    <numFmt numFmtId="174" formatCode="_-* #,##0.000000000\ _€_-;\-* #,##0.000000000\ _€_-;_-* &quot;-&quot;??\ _€_-;_-@_-"/>
    <numFmt numFmtId="175" formatCode="_(* #,##0_);_(* \(#,##0\);_(* &quot;-&quot;??_);_(@_)"/>
    <numFmt numFmtId="176" formatCode="0.000000000000"/>
    <numFmt numFmtId="177" formatCode="#,##0.00000000000000000000000000000000000000"/>
    <numFmt numFmtId="178" formatCode="#,##0.000000000000000"/>
    <numFmt numFmtId="179" formatCode="0.00000000"/>
    <numFmt numFmtId="180" formatCode="_-* #,##0.00000000000\ _€_-;\-* #,##0.00000000000\ _€_-;_-* &quot;-&quot;???????????\ _€_-;_-@_-"/>
    <numFmt numFmtId="181" formatCode="0.0"/>
    <numFmt numFmtId="182" formatCode="&quot;$&quot;\ #,##0;[Red]&quot;$&quot;\ #,##0"/>
    <numFmt numFmtId="183" formatCode="_-* #,##0_-;\-* #,##0_-;_-* &quot;-&quot;??_-;_-@_-"/>
  </numFmts>
  <fonts count="101">
    <font>
      <sz val="11"/>
      <color theme="1"/>
      <name val="Calibri"/>
      <family val="2"/>
    </font>
    <font>
      <sz val="11"/>
      <color indexed="8"/>
      <name val="Calibri"/>
      <family val="2"/>
    </font>
    <font>
      <sz val="10"/>
      <name val="Arial"/>
      <family val="2"/>
    </font>
    <font>
      <b/>
      <sz val="9"/>
      <color indexed="9"/>
      <name val="Calibri"/>
      <family val="2"/>
    </font>
    <font>
      <b/>
      <sz val="11"/>
      <color indexed="9"/>
      <name val="Calibri"/>
      <family val="2"/>
    </font>
    <font>
      <b/>
      <sz val="20"/>
      <color indexed="10"/>
      <name val="Arial Narrow"/>
      <family val="2"/>
    </font>
    <font>
      <sz val="8"/>
      <name val="Calibri"/>
      <family val="2"/>
    </font>
    <font>
      <sz val="11"/>
      <name val="Calibri"/>
      <family val="2"/>
    </font>
    <font>
      <u val="single"/>
      <sz val="8.25"/>
      <color indexed="12"/>
      <name val="Calibri"/>
      <family val="2"/>
    </font>
    <font>
      <u val="single"/>
      <sz val="8.25"/>
      <color indexed="36"/>
      <name val="Calibri"/>
      <family val="2"/>
    </font>
    <font>
      <b/>
      <sz val="8"/>
      <color indexed="9"/>
      <name val="Calibri"/>
      <family val="2"/>
    </font>
    <font>
      <b/>
      <sz val="12"/>
      <color indexed="9"/>
      <name val="Calibri"/>
      <family val="2"/>
    </font>
    <font>
      <sz val="11"/>
      <color indexed="9"/>
      <name val="Calibri"/>
      <family val="2"/>
    </font>
    <font>
      <sz val="11"/>
      <color indexed="8"/>
      <name val="Arial"/>
      <family val="2"/>
    </font>
    <font>
      <sz val="9"/>
      <name val="Tahoma"/>
      <family val="2"/>
    </font>
    <font>
      <b/>
      <sz val="9"/>
      <name val="Tahoma"/>
      <family val="2"/>
    </font>
    <font>
      <sz val="11"/>
      <color indexed="8"/>
      <name val="Tahoma"/>
      <family val="2"/>
    </font>
    <font>
      <sz val="11"/>
      <name val="Arial"/>
      <family val="2"/>
    </font>
    <font>
      <sz val="9"/>
      <name val="Calibri"/>
      <family val="2"/>
    </font>
    <font>
      <sz val="9"/>
      <color indexed="8"/>
      <name val="Tahoma"/>
      <family val="2"/>
    </font>
    <font>
      <b/>
      <sz val="11"/>
      <color indexed="8"/>
      <name val="Calibri"/>
      <family val="2"/>
    </font>
    <font>
      <sz val="10"/>
      <name val="Tahoma"/>
      <family val="2"/>
    </font>
    <font>
      <sz val="11"/>
      <name val="Tahoma"/>
      <family val="2"/>
    </font>
    <font>
      <sz val="26"/>
      <color indexed="8"/>
      <name val="Calibri"/>
      <family val="2"/>
    </font>
    <font>
      <b/>
      <sz val="16"/>
      <color indexed="9"/>
      <name val="Calibri"/>
      <family val="2"/>
    </font>
    <font>
      <b/>
      <sz val="14"/>
      <color indexed="9"/>
      <name val="Calibri"/>
      <family val="2"/>
    </font>
    <font>
      <sz val="8"/>
      <color indexed="9"/>
      <name val="Calibri"/>
      <family val="2"/>
    </font>
    <font>
      <b/>
      <sz val="11"/>
      <color indexed="8"/>
      <name val="Tahoma"/>
      <family val="2"/>
    </font>
    <font>
      <sz val="12"/>
      <color indexed="8"/>
      <name val="Arial"/>
      <family val="2"/>
    </font>
    <font>
      <sz val="11"/>
      <color indexed="9"/>
      <name val="Tahoma"/>
      <family val="2"/>
    </font>
    <font>
      <sz val="12"/>
      <color indexed="9"/>
      <name val="Calibri"/>
      <family val="2"/>
    </font>
    <font>
      <b/>
      <sz val="10"/>
      <name val="Tahoma"/>
      <family val="2"/>
    </font>
    <font>
      <b/>
      <i/>
      <sz val="10"/>
      <name val="Tahoma"/>
      <family val="2"/>
    </font>
    <font>
      <sz val="9"/>
      <color indexed="8"/>
      <name val="Calibri"/>
      <family val="2"/>
    </font>
    <font>
      <sz val="12"/>
      <color indexed="8"/>
      <name val="Calibri"/>
      <family val="2"/>
    </font>
    <font>
      <sz val="9"/>
      <color indexed="8"/>
      <name val="Arial"/>
      <family val="2"/>
    </font>
    <font>
      <sz val="9"/>
      <name val="Arial"/>
      <family val="2"/>
    </font>
    <font>
      <b/>
      <sz val="9"/>
      <name val="Arial"/>
      <family val="2"/>
    </font>
    <font>
      <b/>
      <sz val="9"/>
      <color indexed="8"/>
      <name val="Arial"/>
      <family val="2"/>
    </font>
    <font>
      <b/>
      <sz val="9"/>
      <color indexed="10"/>
      <name val="Arial"/>
      <family val="2"/>
    </font>
    <font>
      <b/>
      <sz val="12"/>
      <color indexed="10"/>
      <name val="Calibri"/>
      <family val="2"/>
    </font>
    <font>
      <b/>
      <sz val="9"/>
      <name val="Calibri"/>
      <family val="2"/>
    </font>
    <font>
      <sz val="9"/>
      <name val="Verdana"/>
      <family val="2"/>
    </font>
    <font>
      <b/>
      <sz val="11"/>
      <name val="Calibri"/>
      <family val="2"/>
    </font>
    <font>
      <sz val="12"/>
      <name val="Calibri"/>
      <family val="2"/>
    </font>
    <font>
      <sz val="10"/>
      <name val="Calibri"/>
      <family val="2"/>
    </font>
    <font>
      <b/>
      <sz val="9"/>
      <color indexed="8"/>
      <name val="Calibri"/>
      <family val="2"/>
    </font>
    <font>
      <sz val="12"/>
      <color indexed="10"/>
      <name val="Calibri"/>
      <family val="2"/>
    </font>
    <font>
      <b/>
      <sz val="9"/>
      <color indexed="18"/>
      <name val="Calibri"/>
      <family val="2"/>
    </font>
    <font>
      <sz val="11"/>
      <color indexed="17"/>
      <name val="Calibri"/>
      <family val="2"/>
    </font>
    <font>
      <b/>
      <sz val="11"/>
      <color indexed="52"/>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sz val="11"/>
      <color indexed="10"/>
      <name val="Tahoma"/>
      <family val="2"/>
    </font>
    <font>
      <b/>
      <sz val="11"/>
      <color indexed="10"/>
      <name val="Arial"/>
      <family val="2"/>
    </font>
    <font>
      <sz val="11"/>
      <color indexed="10"/>
      <name val="Arial"/>
      <family val="2"/>
    </font>
    <font>
      <sz val="26"/>
      <color indexed="10"/>
      <name val="Calibri"/>
      <family val="2"/>
    </font>
    <font>
      <sz val="8"/>
      <name val="Tahoma"/>
      <family val="2"/>
    </font>
    <font>
      <b/>
      <sz val="9"/>
      <color indexed="10"/>
      <name val="Calibri"/>
      <family val="2"/>
    </font>
    <font>
      <sz val="16"/>
      <name val="Tahoma"/>
      <family val="2"/>
    </font>
    <font>
      <sz val="8"/>
      <color indexed="8"/>
      <name val="Arial"/>
      <family val="2"/>
    </font>
    <font>
      <sz val="10"/>
      <color indexed="8"/>
      <name val="Calibri"/>
      <family val="2"/>
    </font>
    <font>
      <b/>
      <sz val="10"/>
      <color indexed="9"/>
      <name val="Arial"/>
      <family val="2"/>
    </font>
    <font>
      <sz val="10"/>
      <color indexed="8"/>
      <name val="Arial"/>
      <family val="2"/>
    </font>
    <font>
      <b/>
      <sz val="11"/>
      <color indexed="10"/>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Arial"/>
      <family val="2"/>
    </font>
    <font>
      <sz val="9"/>
      <color theme="1"/>
      <name val="Tahoma"/>
      <family val="2"/>
    </font>
    <font>
      <sz val="9"/>
      <color theme="1"/>
      <name val="Calibri"/>
      <family val="2"/>
    </font>
    <font>
      <sz val="11"/>
      <color rgb="FFFF0000"/>
      <name val="Tahoma"/>
      <family val="2"/>
    </font>
    <font>
      <b/>
      <sz val="11"/>
      <color rgb="FFFF0000"/>
      <name val="Arial"/>
      <family val="2"/>
    </font>
    <font>
      <sz val="11"/>
      <color rgb="FFFF0000"/>
      <name val="Arial"/>
      <family val="2"/>
    </font>
    <font>
      <sz val="11"/>
      <color theme="1"/>
      <name val="Tahoma"/>
      <family val="2"/>
    </font>
    <font>
      <sz val="12"/>
      <color theme="1"/>
      <name val="Calibri"/>
      <family val="2"/>
    </font>
    <font>
      <sz val="26"/>
      <color rgb="FFFF0000"/>
      <name val="Calibri"/>
      <family val="2"/>
    </font>
    <font>
      <b/>
      <sz val="9"/>
      <color rgb="FFFF0000"/>
      <name val="Calibri"/>
      <family val="2"/>
    </font>
    <font>
      <sz val="8"/>
      <color rgb="FF000000"/>
      <name val="Arial"/>
      <family val="2"/>
    </font>
    <font>
      <b/>
      <sz val="8"/>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indexed="56"/>
        <bgColor indexed="64"/>
      </patternFill>
    </fill>
    <fill>
      <patternFill patternType="solid">
        <fgColor theme="0" tint="-0.3499799966812134"/>
        <bgColor indexed="64"/>
      </patternFill>
    </fill>
    <fill>
      <patternFill patternType="solid">
        <fgColor rgb="FF002060"/>
        <bgColor indexed="64"/>
      </patternFill>
    </fill>
    <fill>
      <patternFill patternType="solid">
        <fgColor theme="0" tint="-0.4999699890613556"/>
        <bgColor indexed="64"/>
      </patternFill>
    </fill>
    <fill>
      <patternFill patternType="solid">
        <fgColor theme="3" tint="-0.24997000396251678"/>
        <bgColor indexed="64"/>
      </patternFill>
    </fill>
    <fill>
      <patternFill patternType="solid">
        <fgColor indexed="13"/>
        <bgColor indexed="64"/>
      </patternFill>
    </fill>
    <fill>
      <patternFill patternType="solid">
        <fgColor indexed="51"/>
        <bgColor indexed="64"/>
      </patternFill>
    </fill>
    <fill>
      <patternFill patternType="solid">
        <fgColor indexed="22"/>
        <bgColor indexed="64"/>
      </patternFill>
    </fill>
    <fill>
      <patternFill patternType="solid">
        <fgColor rgb="FFFFFF00"/>
        <bgColor indexed="64"/>
      </patternFill>
    </fill>
    <fill>
      <patternFill patternType="solid">
        <fgColor indexed="62"/>
        <bgColor indexed="64"/>
      </patternFill>
    </fill>
    <fill>
      <patternFill patternType="solid">
        <fgColor indexed="18"/>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color indexed="63"/>
      </bottom>
    </border>
    <border>
      <left style="thin"/>
      <right style="thin"/>
      <top style="thin"/>
      <bottom>
        <color indexed="63"/>
      </bottom>
    </border>
    <border>
      <left style="thin"/>
      <right style="thin"/>
      <top style="thin"/>
      <bottom style="thin"/>
    </border>
    <border>
      <left>
        <color indexed="63"/>
      </left>
      <right style="thin">
        <color indexed="9"/>
      </right>
      <top style="thin">
        <color indexed="9"/>
      </top>
      <bottom>
        <color indexed="63"/>
      </bottom>
    </border>
    <border>
      <left style="medium"/>
      <right style="thin"/>
      <top style="thin"/>
      <bottom style="thin"/>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right style="medium"/>
      <top style="medium"/>
      <bottom/>
    </border>
    <border>
      <left/>
      <right style="medium"/>
      <top/>
      <bottom/>
    </border>
    <border>
      <left/>
      <right style="medium"/>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medium"/>
    </border>
    <border>
      <left/>
      <right/>
      <top style="medium"/>
      <bottom/>
    </border>
    <border>
      <left/>
      <right/>
      <top/>
      <bottom style="medium"/>
    </border>
    <border>
      <left/>
      <right style="thin">
        <color indexed="9"/>
      </right>
      <top/>
      <bottom/>
    </border>
    <border>
      <left style="thin"/>
      <right style="thin"/>
      <top/>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color indexed="9"/>
      </top>
      <bottom/>
    </border>
    <border>
      <left style="medium"/>
      <right/>
      <top style="medium"/>
      <bottom/>
    </border>
    <border>
      <left style="medium"/>
      <right/>
      <top/>
      <bottom/>
    </border>
    <border>
      <left style="medium"/>
      <right/>
      <top/>
      <bottom style="medium"/>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right style="thin">
        <color indexed="9"/>
      </right>
      <top/>
      <bottom style="thin"/>
    </border>
    <border>
      <left style="thin"/>
      <right>
        <color indexed="63"/>
      </right>
      <top style="thin"/>
      <bottom style="thin"/>
    </border>
    <border>
      <left>
        <color indexed="63"/>
      </left>
      <right style="thin"/>
      <top style="thin"/>
      <bottom style="thin"/>
    </border>
    <border>
      <left style="thin"/>
      <right>
        <color indexed="63"/>
      </right>
      <top style="thin">
        <color indexed="9"/>
      </top>
      <bottom style="thin"/>
    </border>
    <border>
      <left>
        <color indexed="63"/>
      </left>
      <right style="thin">
        <color indexed="9"/>
      </right>
      <top style="thin">
        <color indexed="9"/>
      </top>
      <bottom style="thin"/>
    </border>
    <border>
      <left style="thin">
        <color indexed="9"/>
      </left>
      <right>
        <color indexed="63"/>
      </right>
      <top style="thin">
        <color indexed="9"/>
      </top>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style="thin"/>
      <top>
        <color indexed="63"/>
      </top>
      <bottom>
        <color indexed="63"/>
      </bottom>
    </border>
    <border>
      <left style="thin">
        <color indexed="9"/>
      </left>
      <right>
        <color indexed="63"/>
      </right>
      <top style="thin">
        <color indexed="9"/>
      </top>
      <bottom>
        <color indexed="63"/>
      </bottom>
    </border>
    <border>
      <left style="thin"/>
      <right>
        <color indexed="63"/>
      </right>
      <top style="thin">
        <color indexed="9"/>
      </top>
      <bottom style="thin">
        <color indexed="9"/>
      </bottom>
    </border>
    <border>
      <left>
        <color indexed="63"/>
      </left>
      <right>
        <color indexed="63"/>
      </right>
      <top style="thin">
        <color indexed="9"/>
      </top>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color indexed="63"/>
      </left>
      <right style="medium"/>
      <top style="thin"/>
      <bottom>
        <color indexed="63"/>
      </bottom>
    </border>
    <border>
      <left>
        <color indexed="63"/>
      </left>
      <right style="medium"/>
      <top>
        <color indexed="63"/>
      </top>
      <bottom style="thin"/>
    </border>
  </borders>
  <cellStyleXfs count="7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5" fillId="20" borderId="0" applyNumberFormat="0" applyBorder="0" applyAlignment="0" applyProtection="0"/>
    <xf numFmtId="0" fontId="76" fillId="21" borderId="1" applyNumberFormat="0" applyAlignment="0" applyProtection="0"/>
    <xf numFmtId="0" fontId="77" fillId="22" borderId="2" applyNumberFormat="0" applyAlignment="0" applyProtection="0"/>
    <xf numFmtId="0" fontId="78" fillId="0" borderId="3" applyNumberFormat="0" applyFill="0" applyAlignment="0" applyProtection="0"/>
    <xf numFmtId="0" fontId="79" fillId="0" borderId="0" applyNumberFormat="0" applyFill="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4" fillId="26" borderId="0" applyNumberFormat="0" applyBorder="0" applyAlignment="0" applyProtection="0"/>
    <xf numFmtId="0" fontId="74" fillId="27" borderId="0" applyNumberFormat="0" applyBorder="0" applyAlignment="0" applyProtection="0"/>
    <xf numFmtId="0" fontId="74" fillId="28" borderId="0" applyNumberFormat="0" applyBorder="0" applyAlignment="0" applyProtection="0"/>
    <xf numFmtId="0" fontId="80" fillId="29" borderId="1"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54" fillId="30" borderId="0" applyNumberFormat="0" applyBorder="0" applyAlignment="0" applyProtection="0"/>
    <xf numFmtId="167"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81"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1" fillId="32"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82" fillId="21" borderId="5"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6" applyNumberFormat="0" applyFill="0" applyAlignment="0" applyProtection="0"/>
    <xf numFmtId="0" fontId="87" fillId="0" borderId="7" applyNumberFormat="0" applyFill="0" applyAlignment="0" applyProtection="0"/>
    <xf numFmtId="0" fontId="79" fillId="0" borderId="8" applyNumberFormat="0" applyFill="0" applyAlignment="0" applyProtection="0"/>
    <xf numFmtId="0" fontId="88" fillId="0" borderId="9" applyNumberFormat="0" applyFill="0" applyAlignment="0" applyProtection="0"/>
  </cellStyleXfs>
  <cellXfs count="501">
    <xf numFmtId="0" fontId="0" fillId="0" borderId="0" xfId="0" applyFont="1" applyAlignment="1">
      <alignment/>
    </xf>
    <xf numFmtId="0" fontId="0" fillId="0" borderId="0" xfId="0" applyAlignment="1" applyProtection="1">
      <alignment vertical="center"/>
      <protection/>
    </xf>
    <xf numFmtId="0" fontId="0" fillId="0" borderId="0" xfId="0" applyFill="1" applyAlignment="1" applyProtection="1">
      <alignment vertical="center"/>
      <protection/>
    </xf>
    <xf numFmtId="0" fontId="0" fillId="33" borderId="0" xfId="0" applyFill="1" applyAlignment="1" applyProtection="1">
      <alignment vertical="center"/>
      <protection/>
    </xf>
    <xf numFmtId="0" fontId="12" fillId="33" borderId="0" xfId="0" applyFont="1" applyFill="1" applyAlignment="1" applyProtection="1">
      <alignment vertical="center"/>
      <protection/>
    </xf>
    <xf numFmtId="0" fontId="0" fillId="33" borderId="0" xfId="0" applyFill="1" applyAlignment="1" applyProtection="1">
      <alignment horizontal="center" vertical="center"/>
      <protection/>
    </xf>
    <xf numFmtId="0" fontId="0" fillId="0" borderId="0" xfId="0" applyFill="1" applyAlignment="1" applyProtection="1">
      <alignment horizontal="center" vertical="center"/>
      <protection/>
    </xf>
    <xf numFmtId="0" fontId="0" fillId="0" borderId="0" xfId="0" applyFill="1" applyAlignment="1" applyProtection="1">
      <alignment horizontal="left" vertical="center"/>
      <protection/>
    </xf>
    <xf numFmtId="0" fontId="0" fillId="33" borderId="0" xfId="0" applyFill="1" applyAlignment="1" applyProtection="1">
      <alignment horizontal="left" vertical="center"/>
      <protection/>
    </xf>
    <xf numFmtId="0" fontId="0" fillId="0" borderId="0" xfId="0" applyAlignment="1" applyProtection="1">
      <alignment horizontal="center" vertical="center"/>
      <protection/>
    </xf>
    <xf numFmtId="0" fontId="7" fillId="0" borderId="0" xfId="0" applyFont="1" applyAlignment="1" applyProtection="1">
      <alignment horizontal="center" vertical="center"/>
      <protection/>
    </xf>
    <xf numFmtId="0" fontId="0" fillId="34" borderId="0" xfId="0" applyFill="1" applyAlignment="1" applyProtection="1">
      <alignment vertical="center"/>
      <protection/>
    </xf>
    <xf numFmtId="0" fontId="10" fillId="35" borderId="10" xfId="0" applyFont="1" applyFill="1" applyBorder="1" applyAlignment="1" applyProtection="1">
      <alignment horizontal="center" vertical="center" wrapText="1"/>
      <protection/>
    </xf>
    <xf numFmtId="0" fontId="3" fillId="35" borderId="11" xfId="0" applyFont="1" applyFill="1" applyBorder="1" applyAlignment="1" applyProtection="1">
      <alignment horizontal="center" vertical="center" wrapText="1"/>
      <protection/>
    </xf>
    <xf numFmtId="0" fontId="11" fillId="35" borderId="11" xfId="0" applyFont="1" applyFill="1" applyBorder="1" applyAlignment="1" applyProtection="1">
      <alignment horizontal="center" vertical="center" wrapText="1"/>
      <protection/>
    </xf>
    <xf numFmtId="0" fontId="4" fillId="35" borderId="10" xfId="0" applyFont="1" applyFill="1" applyBorder="1" applyAlignment="1" applyProtection="1">
      <alignment horizontal="center" vertical="center" wrapText="1"/>
      <protection/>
    </xf>
    <xf numFmtId="0" fontId="17" fillId="0" borderId="12" xfId="0" applyFont="1" applyFill="1" applyBorder="1" applyAlignment="1" applyProtection="1">
      <alignment horizontal="justify" vertical="center" wrapText="1"/>
      <protection/>
    </xf>
    <xf numFmtId="0" fontId="13" fillId="0" borderId="12" xfId="0" applyFont="1" applyFill="1" applyBorder="1" applyAlignment="1" applyProtection="1">
      <alignment horizontal="center" vertical="center" wrapText="1"/>
      <protection/>
    </xf>
    <xf numFmtId="0" fontId="17" fillId="0" borderId="12" xfId="0" applyFont="1" applyFill="1" applyBorder="1" applyAlignment="1" applyProtection="1">
      <alignment horizontal="center" vertical="center" wrapText="1"/>
      <protection/>
    </xf>
    <xf numFmtId="0" fontId="13" fillId="0" borderId="12" xfId="0" applyFont="1" applyFill="1" applyBorder="1" applyAlignment="1" applyProtection="1">
      <alignment vertical="center" wrapText="1"/>
      <protection/>
    </xf>
    <xf numFmtId="170" fontId="17" fillId="0" borderId="12" xfId="0" applyNumberFormat="1" applyFont="1" applyFill="1" applyBorder="1" applyAlignment="1" applyProtection="1">
      <alignment horizontal="center" vertical="center" wrapText="1"/>
      <protection/>
    </xf>
    <xf numFmtId="0" fontId="13" fillId="0" borderId="12" xfId="0" applyFont="1" applyFill="1" applyBorder="1" applyAlignment="1" applyProtection="1">
      <alignment horizontal="justify" vertical="center" wrapText="1"/>
      <protection/>
    </xf>
    <xf numFmtId="0" fontId="13" fillId="34" borderId="12" xfId="0" applyFont="1" applyFill="1" applyBorder="1" applyAlignment="1" applyProtection="1">
      <alignment horizontal="justify" vertical="center" wrapText="1"/>
      <protection/>
    </xf>
    <xf numFmtId="0" fontId="17" fillId="0" borderId="12" xfId="0" applyFont="1" applyFill="1" applyBorder="1" applyAlignment="1" applyProtection="1">
      <alignment horizontal="left" vertical="center" wrapText="1"/>
      <protection/>
    </xf>
    <xf numFmtId="170" fontId="18" fillId="0" borderId="12" xfId="0" applyNumberFormat="1" applyFont="1" applyFill="1" applyBorder="1" applyAlignment="1" applyProtection="1">
      <alignment horizontal="center" vertical="center" wrapText="1"/>
      <protection/>
    </xf>
    <xf numFmtId="0" fontId="7" fillId="0" borderId="12" xfId="0" applyFont="1" applyFill="1" applyBorder="1" applyAlignment="1" applyProtection="1">
      <alignment horizontal="center" vertical="center" wrapText="1"/>
      <protection/>
    </xf>
    <xf numFmtId="9" fontId="18" fillId="0" borderId="12" xfId="0" applyNumberFormat="1" applyFont="1" applyFill="1" applyBorder="1" applyAlignment="1" applyProtection="1">
      <alignment horizontal="center" vertical="center" wrapText="1"/>
      <protection/>
    </xf>
    <xf numFmtId="0" fontId="13" fillId="36" borderId="12" xfId="0" applyFont="1" applyFill="1" applyBorder="1" applyAlignment="1" applyProtection="1">
      <alignment horizontal="center" vertical="center" wrapText="1"/>
      <protection/>
    </xf>
    <xf numFmtId="170" fontId="13" fillId="36" borderId="12" xfId="0" applyNumberFormat="1" applyFont="1" applyFill="1" applyBorder="1" applyAlignment="1" applyProtection="1">
      <alignment horizontal="center" vertical="center" wrapText="1"/>
      <protection/>
    </xf>
    <xf numFmtId="0" fontId="0" fillId="36" borderId="12" xfId="0" applyFill="1" applyBorder="1" applyAlignment="1" applyProtection="1">
      <alignment vertical="center"/>
      <protection/>
    </xf>
    <xf numFmtId="0" fontId="89" fillId="0" borderId="12" xfId="0" applyFont="1" applyFill="1" applyBorder="1" applyAlignment="1" applyProtection="1">
      <alignment horizontal="justify" vertical="center" wrapText="1"/>
      <protection/>
    </xf>
    <xf numFmtId="0" fontId="89" fillId="34" borderId="12" xfId="0" applyFont="1" applyFill="1" applyBorder="1" applyAlignment="1" applyProtection="1">
      <alignment horizontal="justify" vertical="center" wrapText="1"/>
      <protection/>
    </xf>
    <xf numFmtId="0" fontId="89" fillId="36" borderId="12" xfId="0" applyFont="1" applyFill="1" applyBorder="1" applyAlignment="1" applyProtection="1">
      <alignment horizontal="justify" vertical="center" wrapText="1"/>
      <protection/>
    </xf>
    <xf numFmtId="0" fontId="89" fillId="0" borderId="12" xfId="0" applyFont="1" applyFill="1" applyBorder="1" applyAlignment="1" applyProtection="1">
      <alignment horizontal="left" vertical="center" wrapText="1"/>
      <protection/>
    </xf>
    <xf numFmtId="0" fontId="89" fillId="0" borderId="12" xfId="0" applyFont="1" applyFill="1" applyBorder="1" applyAlignment="1" applyProtection="1">
      <alignment horizontal="center" vertical="center" wrapText="1"/>
      <protection/>
    </xf>
    <xf numFmtId="0" fontId="0" fillId="36" borderId="12" xfId="0" applyFill="1" applyBorder="1" applyAlignment="1" applyProtection="1">
      <alignment horizontal="center" vertical="center"/>
      <protection/>
    </xf>
    <xf numFmtId="0" fontId="0" fillId="37" borderId="12" xfId="0" applyFill="1" applyBorder="1" applyAlignment="1" applyProtection="1">
      <alignment horizontal="center" vertical="center"/>
      <protection/>
    </xf>
    <xf numFmtId="0" fontId="0" fillId="37" borderId="12" xfId="0" applyFill="1" applyBorder="1" applyAlignment="1" applyProtection="1">
      <alignment vertical="center"/>
      <protection/>
    </xf>
    <xf numFmtId="0" fontId="89" fillId="37" borderId="12" xfId="0" applyFont="1" applyFill="1" applyBorder="1" applyAlignment="1" applyProtection="1">
      <alignment horizontal="justify" vertical="center" wrapText="1"/>
      <protection/>
    </xf>
    <xf numFmtId="0" fontId="13" fillId="37" borderId="12" xfId="0" applyFont="1" applyFill="1" applyBorder="1" applyAlignment="1" applyProtection="1">
      <alignment horizontal="center" vertical="center" wrapText="1"/>
      <protection/>
    </xf>
    <xf numFmtId="170" fontId="13" fillId="37" borderId="12" xfId="0" applyNumberFormat="1" applyFont="1" applyFill="1" applyBorder="1" applyAlignment="1" applyProtection="1">
      <alignment horizontal="center" vertical="center" wrapText="1"/>
      <protection/>
    </xf>
    <xf numFmtId="9" fontId="18" fillId="0" borderId="12" xfId="62" applyNumberFormat="1" applyFont="1" applyFill="1" applyBorder="1" applyAlignment="1" applyProtection="1">
      <alignment horizontal="center" vertical="center" wrapText="1"/>
      <protection/>
    </xf>
    <xf numFmtId="9" fontId="17" fillId="0" borderId="12" xfId="62" applyNumberFormat="1" applyFont="1" applyFill="1" applyBorder="1" applyAlignment="1" applyProtection="1">
      <alignment horizontal="center" vertical="center" wrapText="1"/>
      <protection/>
    </xf>
    <xf numFmtId="0" fontId="89" fillId="36" borderId="12" xfId="0" applyFont="1" applyFill="1" applyBorder="1" applyAlignment="1" applyProtection="1">
      <alignment horizontal="left" vertical="center" wrapText="1"/>
      <protection/>
    </xf>
    <xf numFmtId="0" fontId="89" fillId="37" borderId="12" xfId="0" applyFont="1" applyFill="1" applyBorder="1" applyAlignment="1" applyProtection="1">
      <alignment horizontal="left" vertical="center" wrapText="1"/>
      <protection/>
    </xf>
    <xf numFmtId="0" fontId="90" fillId="0" borderId="12" xfId="0" applyFont="1" applyFill="1" applyBorder="1" applyAlignment="1" applyProtection="1">
      <alignment horizontal="center" vertical="center" wrapText="1"/>
      <protection/>
    </xf>
    <xf numFmtId="0" fontId="91" fillId="0" borderId="12" xfId="0" applyFont="1" applyFill="1" applyBorder="1" applyAlignment="1" applyProtection="1">
      <alignment horizontal="center" vertical="center" wrapText="1"/>
      <protection/>
    </xf>
    <xf numFmtId="10" fontId="7" fillId="0" borderId="12" xfId="0" applyNumberFormat="1" applyFont="1" applyBorder="1" applyAlignment="1" applyProtection="1">
      <alignment horizontal="center" vertical="center" wrapText="1"/>
      <protection locked="0"/>
    </xf>
    <xf numFmtId="0" fontId="0" fillId="0" borderId="12" xfId="0" applyBorder="1" applyAlignment="1" applyProtection="1">
      <alignment vertical="center" wrapText="1"/>
      <protection locked="0"/>
    </xf>
    <xf numFmtId="0" fontId="7" fillId="36" borderId="12" xfId="0" applyFont="1" applyFill="1" applyBorder="1" applyAlignment="1" applyProtection="1">
      <alignment horizontal="center" vertical="center" wrapText="1"/>
      <protection locked="0"/>
    </xf>
    <xf numFmtId="0" fontId="0" fillId="36" borderId="12" xfId="0" applyFill="1" applyBorder="1" applyAlignment="1" applyProtection="1">
      <alignment vertical="center" wrapText="1"/>
      <protection locked="0"/>
    </xf>
    <xf numFmtId="10" fontId="7" fillId="37" borderId="12" xfId="0" applyNumberFormat="1" applyFont="1" applyFill="1" applyBorder="1" applyAlignment="1" applyProtection="1">
      <alignment horizontal="center" vertical="center" wrapText="1"/>
      <protection locked="0"/>
    </xf>
    <xf numFmtId="0" fontId="0" fillId="37" borderId="12" xfId="0" applyFill="1" applyBorder="1" applyAlignment="1" applyProtection="1">
      <alignment vertical="center" wrapText="1"/>
      <protection locked="0"/>
    </xf>
    <xf numFmtId="10" fontId="7" fillId="36" borderId="12" xfId="0" applyNumberFormat="1" applyFont="1" applyFill="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5" fillId="0" borderId="0" xfId="0" applyFont="1" applyAlignment="1" applyProtection="1">
      <alignment vertical="center"/>
      <protection/>
    </xf>
    <xf numFmtId="0" fontId="5" fillId="0" borderId="0" xfId="0" applyFont="1" applyAlignment="1" applyProtection="1">
      <alignment horizontal="center" vertical="center"/>
      <protection/>
    </xf>
    <xf numFmtId="0" fontId="89" fillId="0" borderId="12" xfId="0" applyFont="1" applyFill="1" applyBorder="1" applyAlignment="1" applyProtection="1">
      <alignment horizontal="justify" vertical="center"/>
      <protection/>
    </xf>
    <xf numFmtId="0" fontId="17" fillId="0" borderId="12" xfId="0" applyFont="1" applyFill="1" applyBorder="1" applyAlignment="1" applyProtection="1">
      <alignment vertical="center" wrapText="1"/>
      <protection/>
    </xf>
    <xf numFmtId="0" fontId="13" fillId="0" borderId="12" xfId="0" applyFont="1" applyFill="1" applyBorder="1" applyAlignment="1" applyProtection="1">
      <alignment horizontal="center" vertical="center" textRotation="90" wrapText="1"/>
      <protection/>
    </xf>
    <xf numFmtId="0" fontId="17" fillId="0" borderId="12" xfId="0" applyFont="1" applyFill="1" applyBorder="1" applyAlignment="1" applyProtection="1">
      <alignment horizontal="center" vertical="center" textRotation="90" wrapText="1"/>
      <protection/>
    </xf>
    <xf numFmtId="1" fontId="17" fillId="0" borderId="12" xfId="52" applyNumberFormat="1" applyFont="1" applyFill="1" applyBorder="1" applyAlignment="1" applyProtection="1">
      <alignment horizontal="center" vertical="center" textRotation="90" wrapText="1"/>
      <protection/>
    </xf>
    <xf numFmtId="0" fontId="89" fillId="34" borderId="12" xfId="0" applyFont="1" applyFill="1" applyBorder="1" applyAlignment="1" applyProtection="1">
      <alignment horizontal="center" vertical="center" wrapText="1"/>
      <protection/>
    </xf>
    <xf numFmtId="0" fontId="21" fillId="34" borderId="12" xfId="0" applyFont="1" applyFill="1" applyBorder="1" applyAlignment="1" applyProtection="1">
      <alignment horizontal="center" vertical="center"/>
      <protection/>
    </xf>
    <xf numFmtId="0" fontId="21" fillId="34" borderId="12" xfId="0" applyFont="1" applyFill="1" applyBorder="1" applyAlignment="1" applyProtection="1">
      <alignment horizontal="justify" vertical="center" wrapText="1"/>
      <protection/>
    </xf>
    <xf numFmtId="0" fontId="21" fillId="34" borderId="12" xfId="0" applyFont="1" applyFill="1" applyBorder="1" applyAlignment="1" applyProtection="1">
      <alignment horizontal="center" vertical="center" wrapText="1"/>
      <protection/>
    </xf>
    <xf numFmtId="0" fontId="21" fillId="34" borderId="12" xfId="0" applyFont="1" applyFill="1" applyBorder="1" applyAlignment="1" applyProtection="1" quotePrefix="1">
      <alignment horizontal="center" vertical="center"/>
      <protection/>
    </xf>
    <xf numFmtId="181" fontId="21" fillId="34" borderId="12" xfId="58" applyNumberFormat="1" applyFont="1" applyFill="1" applyBorder="1" applyAlignment="1" applyProtection="1">
      <alignment horizontal="center" vertical="center" wrapText="1"/>
      <protection/>
    </xf>
    <xf numFmtId="0" fontId="21" fillId="34" borderId="12" xfId="0" applyFont="1" applyFill="1" applyBorder="1" applyAlignment="1" applyProtection="1">
      <alignment horizontal="justify" vertical="center"/>
      <protection locked="0"/>
    </xf>
    <xf numFmtId="0" fontId="21" fillId="34" borderId="0" xfId="0" applyFont="1" applyFill="1" applyAlignment="1" applyProtection="1">
      <alignment horizontal="justify" vertical="center"/>
      <protection locked="0"/>
    </xf>
    <xf numFmtId="0" fontId="16" fillId="38" borderId="12" xfId="0" applyNumberFormat="1" applyFont="1" applyFill="1" applyBorder="1" applyAlignment="1" applyProtection="1">
      <alignment horizontal="center" vertical="center" wrapText="1"/>
      <protection/>
    </xf>
    <xf numFmtId="0" fontId="16" fillId="38" borderId="12" xfId="0" applyNumberFormat="1" applyFont="1" applyFill="1" applyBorder="1" applyAlignment="1" applyProtection="1">
      <alignment vertical="center" wrapText="1"/>
      <protection/>
    </xf>
    <xf numFmtId="0" fontId="16" fillId="38" borderId="12" xfId="0" applyNumberFormat="1" applyFont="1" applyFill="1" applyBorder="1" applyAlignment="1" applyProtection="1">
      <alignment horizontal="justify" vertical="center" wrapText="1"/>
      <protection/>
    </xf>
    <xf numFmtId="0" fontId="92" fillId="38" borderId="12" xfId="0" applyNumberFormat="1" applyFont="1" applyFill="1" applyBorder="1" applyAlignment="1" applyProtection="1">
      <alignment horizontal="center" vertical="center" wrapText="1"/>
      <protection/>
    </xf>
    <xf numFmtId="0" fontId="92" fillId="38" borderId="12" xfId="0" applyNumberFormat="1" applyFont="1" applyFill="1" applyBorder="1" applyAlignment="1" applyProtection="1">
      <alignment horizontal="justify" vertical="center" wrapText="1"/>
      <protection/>
    </xf>
    <xf numFmtId="0" fontId="92" fillId="38" borderId="12" xfId="0" applyNumberFormat="1" applyFont="1" applyFill="1" applyBorder="1" applyAlignment="1" applyProtection="1">
      <alignment vertical="center" wrapText="1"/>
      <protection/>
    </xf>
    <xf numFmtId="0" fontId="83" fillId="38" borderId="12" xfId="0" applyFont="1" applyFill="1" applyBorder="1" applyAlignment="1" applyProtection="1">
      <alignment horizontal="justify" vertical="center" wrapText="1"/>
      <protection/>
    </xf>
    <xf numFmtId="0" fontId="83" fillId="38" borderId="12" xfId="0" applyFont="1" applyFill="1" applyBorder="1" applyAlignment="1" applyProtection="1">
      <alignment horizontal="center" vertical="center"/>
      <protection/>
    </xf>
    <xf numFmtId="0" fontId="83" fillId="38" borderId="12" xfId="0" applyFont="1" applyFill="1" applyBorder="1" applyAlignment="1" applyProtection="1">
      <alignment horizontal="center" vertical="center"/>
      <protection/>
    </xf>
    <xf numFmtId="0" fontId="83" fillId="38" borderId="12" xfId="0" applyFont="1" applyFill="1" applyBorder="1" applyAlignment="1" applyProtection="1">
      <alignment vertical="center"/>
      <protection/>
    </xf>
    <xf numFmtId="0" fontId="83" fillId="38" borderId="12" xfId="0" applyNumberFormat="1" applyFont="1" applyFill="1" applyBorder="1" applyAlignment="1" applyProtection="1">
      <alignment horizontal="center" vertical="center" wrapText="1"/>
      <protection/>
    </xf>
    <xf numFmtId="9" fontId="93" fillId="38" borderId="12" xfId="62" applyNumberFormat="1" applyFont="1" applyFill="1" applyBorder="1" applyAlignment="1" applyProtection="1">
      <alignment horizontal="center" vertical="center" wrapText="1"/>
      <protection locked="0"/>
    </xf>
    <xf numFmtId="0" fontId="94" fillId="38" borderId="12" xfId="0" applyFont="1" applyFill="1" applyBorder="1" applyAlignment="1" applyProtection="1">
      <alignment horizontal="justify" vertical="center" wrapText="1"/>
      <protection locked="0"/>
    </xf>
    <xf numFmtId="0" fontId="0" fillId="34" borderId="0" xfId="0" applyFill="1" applyAlignment="1" applyProtection="1">
      <alignment vertical="center"/>
      <protection locked="0"/>
    </xf>
    <xf numFmtId="0" fontId="2" fillId="0" borderId="12" xfId="0" applyFont="1" applyBorder="1" applyAlignment="1" applyProtection="1">
      <alignment horizontal="center" vertical="center" wrapText="1"/>
      <protection/>
    </xf>
    <xf numFmtId="0" fontId="2" fillId="0" borderId="12" xfId="0" applyFont="1" applyBorder="1" applyAlignment="1" applyProtection="1">
      <alignment vertical="center" wrapText="1"/>
      <protection/>
    </xf>
    <xf numFmtId="0" fontId="2" fillId="0" borderId="0" xfId="0" applyFont="1" applyAlignment="1" applyProtection="1">
      <alignment vertical="center" wrapText="1"/>
      <protection locked="0"/>
    </xf>
    <xf numFmtId="0" fontId="16" fillId="37" borderId="12" xfId="0" applyNumberFormat="1" applyFont="1" applyFill="1" applyBorder="1" applyAlignment="1" applyProtection="1">
      <alignment horizontal="center" vertical="center" wrapText="1"/>
      <protection locked="0"/>
    </xf>
    <xf numFmtId="0" fontId="16" fillId="37" borderId="12" xfId="0" applyNumberFormat="1" applyFont="1" applyFill="1" applyBorder="1" applyAlignment="1" applyProtection="1">
      <alignment vertical="center" wrapText="1"/>
      <protection locked="0"/>
    </xf>
    <xf numFmtId="0" fontId="16" fillId="37" borderId="12" xfId="0" applyNumberFormat="1" applyFont="1" applyFill="1" applyBorder="1" applyAlignment="1" applyProtection="1">
      <alignment horizontal="justify" vertical="center" wrapText="1"/>
      <protection locked="0"/>
    </xf>
    <xf numFmtId="0" fontId="92" fillId="37" borderId="12" xfId="0" applyNumberFormat="1" applyFont="1" applyFill="1" applyBorder="1" applyAlignment="1" applyProtection="1">
      <alignment horizontal="center" vertical="center" wrapText="1"/>
      <protection locked="0"/>
    </xf>
    <xf numFmtId="0" fontId="92" fillId="37" borderId="12" xfId="0" applyNumberFormat="1" applyFont="1" applyFill="1" applyBorder="1" applyAlignment="1" applyProtection="1">
      <alignment horizontal="justify" vertical="center" wrapText="1"/>
      <protection locked="0"/>
    </xf>
    <xf numFmtId="0" fontId="92" fillId="37" borderId="12" xfId="0" applyNumberFormat="1" applyFont="1" applyFill="1" applyBorder="1" applyAlignment="1" applyProtection="1">
      <alignment vertical="center" wrapText="1"/>
      <protection locked="0"/>
    </xf>
    <xf numFmtId="0" fontId="83" fillId="37" borderId="12" xfId="0" applyFont="1" applyFill="1" applyBorder="1" applyAlignment="1" applyProtection="1">
      <alignment horizontal="justify" vertical="center" wrapText="1"/>
      <protection locked="0"/>
    </xf>
    <xf numFmtId="0" fontId="83" fillId="37" borderId="12" xfId="0" applyFont="1" applyFill="1" applyBorder="1" applyAlignment="1" applyProtection="1">
      <alignment horizontal="center" vertical="center"/>
      <protection locked="0"/>
    </xf>
    <xf numFmtId="0" fontId="83" fillId="37" borderId="12" xfId="0" applyFont="1" applyFill="1" applyBorder="1" applyAlignment="1" applyProtection="1">
      <alignment horizontal="center" vertical="center"/>
      <protection locked="0"/>
    </xf>
    <xf numFmtId="0" fontId="83" fillId="37" borderId="12" xfId="0" applyFont="1" applyFill="1" applyBorder="1" applyAlignment="1" applyProtection="1">
      <alignment vertical="center"/>
      <protection locked="0"/>
    </xf>
    <xf numFmtId="0" fontId="83" fillId="37" borderId="12" xfId="0" applyNumberFormat="1" applyFont="1" applyFill="1" applyBorder="1" applyAlignment="1" applyProtection="1">
      <alignment horizontal="center" vertical="center" wrapText="1"/>
      <protection locked="0"/>
    </xf>
    <xf numFmtId="9" fontId="93" fillId="37" borderId="12" xfId="62" applyNumberFormat="1" applyFont="1" applyFill="1" applyBorder="1" applyAlignment="1" applyProtection="1">
      <alignment horizontal="center" vertical="center" wrapText="1"/>
      <protection locked="0"/>
    </xf>
    <xf numFmtId="0" fontId="94" fillId="37" borderId="12" xfId="0" applyFont="1" applyFill="1" applyBorder="1" applyAlignment="1" applyProtection="1">
      <alignment horizontal="justify" vertical="center" wrapText="1"/>
      <protection locked="0"/>
    </xf>
    <xf numFmtId="0" fontId="20" fillId="0" borderId="0" xfId="0" applyFont="1" applyFill="1" applyAlignment="1" applyProtection="1">
      <alignment horizontal="left" vertical="center"/>
      <protection/>
    </xf>
    <xf numFmtId="0" fontId="20" fillId="0" borderId="0" xfId="0" applyFont="1" applyFill="1" applyAlignment="1" applyProtection="1">
      <alignment horizontal="center" vertical="center"/>
      <protection/>
    </xf>
    <xf numFmtId="0" fontId="0" fillId="0" borderId="0" xfId="0" applyFont="1" applyFill="1" applyAlignment="1" applyProtection="1">
      <alignment horizontal="center" vertical="center"/>
      <protection/>
    </xf>
    <xf numFmtId="0" fontId="23" fillId="0" borderId="0" xfId="0" applyFont="1" applyAlignment="1" applyProtection="1">
      <alignment horizontal="left"/>
      <protection/>
    </xf>
    <xf numFmtId="0" fontId="23" fillId="0" borderId="0" xfId="0" applyFont="1" applyAlignment="1" applyProtection="1">
      <alignment horizontal="center"/>
      <protection/>
    </xf>
    <xf numFmtId="0" fontId="3" fillId="35" borderId="11" xfId="0" applyFont="1" applyFill="1" applyBorder="1" applyAlignment="1" applyProtection="1">
      <alignment horizontal="left" vertical="center" wrapText="1"/>
      <protection/>
    </xf>
    <xf numFmtId="0" fontId="11" fillId="35" borderId="11" xfId="0" applyFont="1" applyFill="1" applyBorder="1" applyAlignment="1" applyProtection="1">
      <alignment horizontal="left" vertical="center" wrapText="1"/>
      <protection/>
    </xf>
    <xf numFmtId="0" fontId="10" fillId="35" borderId="13" xfId="0" applyFont="1" applyFill="1" applyBorder="1" applyAlignment="1" applyProtection="1">
      <alignment horizontal="center" vertical="center" wrapText="1"/>
      <protection/>
    </xf>
    <xf numFmtId="0" fontId="26" fillId="35" borderId="10" xfId="0" applyFont="1" applyFill="1" applyBorder="1" applyAlignment="1" applyProtection="1">
      <alignment horizontal="center" vertical="center" wrapText="1"/>
      <protection/>
    </xf>
    <xf numFmtId="0" fontId="4" fillId="35" borderId="11" xfId="0" applyFont="1" applyFill="1" applyBorder="1" applyAlignment="1" applyProtection="1">
      <alignment horizontal="center" vertical="center" wrapText="1"/>
      <protection/>
    </xf>
    <xf numFmtId="0" fontId="16" fillId="0" borderId="14" xfId="0" applyNumberFormat="1" applyFont="1" applyBorder="1" applyAlignment="1" applyProtection="1">
      <alignment horizontal="center" vertical="center"/>
      <protection/>
    </xf>
    <xf numFmtId="0" fontId="2" fillId="0" borderId="12" xfId="0" applyFont="1" applyBorder="1" applyAlignment="1">
      <alignment horizontal="center" vertical="center" wrapText="1"/>
    </xf>
    <xf numFmtId="0" fontId="2" fillId="0" borderId="12" xfId="0" applyFont="1" applyBorder="1" applyAlignment="1">
      <alignment vertical="center" wrapText="1"/>
    </xf>
    <xf numFmtId="9" fontId="21" fillId="34" borderId="12" xfId="0" applyNumberFormat="1" applyFont="1" applyFill="1" applyBorder="1" applyAlignment="1" applyProtection="1">
      <alignment horizontal="center" vertical="center" wrapText="1"/>
      <protection/>
    </xf>
    <xf numFmtId="0" fontId="16" fillId="34" borderId="12" xfId="0" applyFont="1" applyFill="1" applyBorder="1" applyAlignment="1" applyProtection="1">
      <alignment horizontal="left" vertical="center" wrapText="1"/>
      <protection locked="0"/>
    </xf>
    <xf numFmtId="0" fontId="95" fillId="34" borderId="0" xfId="0" applyFont="1" applyFill="1" applyAlignment="1" applyProtection="1">
      <alignment horizontal="left" vertical="center"/>
      <protection/>
    </xf>
    <xf numFmtId="165" fontId="16" fillId="34" borderId="12" xfId="52" applyNumberFormat="1" applyFont="1" applyFill="1" applyBorder="1" applyAlignment="1" applyProtection="1">
      <alignment horizontal="left" vertical="center" wrapText="1"/>
      <protection/>
    </xf>
    <xf numFmtId="0" fontId="29" fillId="34" borderId="0" xfId="0" applyFont="1" applyFill="1" applyAlignment="1" applyProtection="1">
      <alignment horizontal="left" vertical="center"/>
      <protection/>
    </xf>
    <xf numFmtId="0" fontId="16" fillId="0" borderId="14" xfId="0" applyNumberFormat="1" applyFont="1" applyFill="1" applyBorder="1" applyAlignment="1" applyProtection="1">
      <alignment horizontal="center" vertical="center"/>
      <protection/>
    </xf>
    <xf numFmtId="0" fontId="16" fillId="0" borderId="12" xfId="0" applyFont="1" applyFill="1" applyBorder="1" applyAlignment="1" applyProtection="1">
      <alignment horizontal="center" vertical="center" wrapText="1"/>
      <protection/>
    </xf>
    <xf numFmtId="0" fontId="27" fillId="34" borderId="12" xfId="0" applyFont="1" applyFill="1" applyBorder="1" applyAlignment="1" applyProtection="1">
      <alignment horizontal="center" vertical="center" wrapText="1"/>
      <protection/>
    </xf>
    <xf numFmtId="170" fontId="2" fillId="0" borderId="12" xfId="62" applyNumberFormat="1" applyFont="1" applyBorder="1" applyAlignment="1">
      <alignment horizontal="center" vertical="center" wrapText="1"/>
    </xf>
    <xf numFmtId="0" fontId="11" fillId="39" borderId="12" xfId="0" applyFont="1" applyFill="1" applyBorder="1" applyAlignment="1" applyProtection="1">
      <alignment horizontal="center" vertical="center"/>
      <protection/>
    </xf>
    <xf numFmtId="0" fontId="11" fillId="39" borderId="12" xfId="0" applyFont="1" applyFill="1" applyBorder="1" applyAlignment="1" applyProtection="1">
      <alignment vertical="center"/>
      <protection/>
    </xf>
    <xf numFmtId="0" fontId="30" fillId="39" borderId="12" xfId="0" applyFont="1" applyFill="1" applyBorder="1" applyAlignment="1" applyProtection="1">
      <alignment horizontal="center" vertical="center"/>
      <protection/>
    </xf>
    <xf numFmtId="165" fontId="11" fillId="39" borderId="12" xfId="0" applyNumberFormat="1" applyFont="1" applyFill="1" applyBorder="1" applyAlignment="1" applyProtection="1">
      <alignment vertical="center"/>
      <protection/>
    </xf>
    <xf numFmtId="0" fontId="96" fillId="39" borderId="0" xfId="0" applyFont="1" applyFill="1" applyAlignment="1" applyProtection="1">
      <alignment vertical="center"/>
      <protection/>
    </xf>
    <xf numFmtId="0" fontId="30" fillId="39" borderId="0" xfId="0" applyFont="1" applyFill="1" applyAlignment="1" applyProtection="1">
      <alignment vertical="center"/>
      <protection/>
    </xf>
    <xf numFmtId="0" fontId="96" fillId="0" borderId="0" xfId="0" applyFont="1" applyAlignment="1" applyProtection="1">
      <alignment horizontal="center" vertical="center"/>
      <protection/>
    </xf>
    <xf numFmtId="0" fontId="96" fillId="33" borderId="0" xfId="0" applyFont="1" applyFill="1" applyAlignment="1" applyProtection="1">
      <alignment horizontal="center" vertical="center"/>
      <protection/>
    </xf>
    <xf numFmtId="0" fontId="96" fillId="33" borderId="0" xfId="0" applyFont="1" applyFill="1" applyAlignment="1" applyProtection="1">
      <alignment vertical="center"/>
      <protection/>
    </xf>
    <xf numFmtId="0" fontId="96" fillId="33" borderId="0" xfId="0" applyFont="1" applyFill="1" applyAlignment="1" applyProtection="1">
      <alignment horizontal="left" vertical="center"/>
      <protection/>
    </xf>
    <xf numFmtId="0" fontId="96" fillId="0" borderId="0" xfId="0" applyFont="1" applyFill="1" applyAlignment="1" applyProtection="1">
      <alignment horizontal="center" vertical="center"/>
      <protection/>
    </xf>
    <xf numFmtId="0" fontId="96" fillId="0" borderId="0" xfId="0" applyFont="1" applyFill="1" applyAlignment="1" applyProtection="1">
      <alignment horizontal="left" vertical="center"/>
      <protection/>
    </xf>
    <xf numFmtId="0" fontId="96" fillId="0" borderId="0" xfId="0" applyFont="1" applyFill="1" applyAlignment="1" applyProtection="1">
      <alignment vertical="center"/>
      <protection/>
    </xf>
    <xf numFmtId="0" fontId="96" fillId="0" borderId="0" xfId="0" applyFont="1" applyAlignment="1" applyProtection="1">
      <alignment vertical="center"/>
      <protection/>
    </xf>
    <xf numFmtId="0" fontId="30" fillId="33" borderId="0" xfId="0" applyFont="1" applyFill="1" applyAlignment="1" applyProtection="1">
      <alignment vertical="center"/>
      <protection/>
    </xf>
    <xf numFmtId="0" fontId="21" fillId="34" borderId="12" xfId="0" applyFont="1" applyFill="1" applyBorder="1" applyAlignment="1" applyProtection="1">
      <alignment horizontal="justify" vertical="center" wrapText="1"/>
      <protection locked="0"/>
    </xf>
    <xf numFmtId="0" fontId="31" fillId="34" borderId="12" xfId="0" applyFont="1" applyFill="1" applyBorder="1" applyAlignment="1" applyProtection="1">
      <alignment horizontal="justify" vertical="center" wrapText="1"/>
      <protection locked="0"/>
    </xf>
    <xf numFmtId="181" fontId="21" fillId="34" borderId="12" xfId="58" applyNumberFormat="1" applyFont="1" applyFill="1" applyBorder="1" applyAlignment="1" applyProtection="1">
      <alignment horizontal="center" vertical="center" wrapText="1"/>
      <protection locked="0"/>
    </xf>
    <xf numFmtId="170" fontId="2" fillId="0" borderId="12" xfId="62" applyNumberFormat="1" applyFont="1" applyBorder="1" applyAlignment="1" applyProtection="1">
      <alignment horizontal="center" vertical="center" wrapText="1"/>
      <protection locked="0"/>
    </xf>
    <xf numFmtId="0" fontId="4" fillId="35" borderId="15" xfId="0" applyFont="1" applyFill="1" applyBorder="1" applyAlignment="1" applyProtection="1">
      <alignment horizontal="center" vertical="center" wrapText="1"/>
      <protection/>
    </xf>
    <xf numFmtId="0" fontId="3" fillId="35" borderId="16" xfId="0" applyFont="1" applyFill="1" applyBorder="1" applyAlignment="1" applyProtection="1">
      <alignment horizontal="center" vertical="center" wrapText="1"/>
      <protection/>
    </xf>
    <xf numFmtId="0" fontId="35" fillId="0" borderId="17" xfId="0" applyFont="1" applyBorder="1" applyAlignment="1">
      <alignment/>
    </xf>
    <xf numFmtId="0" fontId="35" fillId="0" borderId="0" xfId="0" applyFont="1" applyAlignment="1">
      <alignment/>
    </xf>
    <xf numFmtId="0" fontId="35" fillId="40" borderId="0" xfId="0" applyFont="1" applyFill="1" applyAlignment="1">
      <alignment/>
    </xf>
    <xf numFmtId="0" fontId="35" fillId="0" borderId="18" xfId="0" applyFont="1" applyBorder="1" applyAlignment="1">
      <alignment/>
    </xf>
    <xf numFmtId="0" fontId="35" fillId="0" borderId="19" xfId="0" applyFont="1" applyBorder="1" applyAlignment="1">
      <alignment/>
    </xf>
    <xf numFmtId="0" fontId="0" fillId="0" borderId="0" xfId="0" applyAlignment="1">
      <alignment vertical="center"/>
    </xf>
    <xf numFmtId="0" fontId="0" fillId="0" borderId="0" xfId="0" applyFill="1" applyAlignment="1">
      <alignment vertical="center"/>
    </xf>
    <xf numFmtId="0" fontId="20" fillId="0" borderId="0" xfId="0" applyFont="1" applyFill="1" applyAlignment="1">
      <alignment vertical="center"/>
    </xf>
    <xf numFmtId="0" fontId="0" fillId="40" borderId="0" xfId="0" applyFill="1" applyAlignment="1">
      <alignment vertical="center"/>
    </xf>
    <xf numFmtId="0" fontId="3" fillId="35" borderId="15" xfId="0" applyFont="1" applyFill="1" applyBorder="1" applyAlignment="1" applyProtection="1">
      <alignment horizontal="center" vertical="center" wrapText="1"/>
      <protection/>
    </xf>
    <xf numFmtId="0" fontId="3" fillId="35" borderId="12" xfId="0" applyFont="1" applyFill="1" applyBorder="1" applyAlignment="1" applyProtection="1">
      <alignment horizontal="center" vertical="center" wrapText="1"/>
      <protection/>
    </xf>
    <xf numFmtId="0" fontId="10" fillId="35" borderId="15" xfId="0" applyFont="1" applyFill="1" applyBorder="1" applyAlignment="1" applyProtection="1">
      <alignment horizontal="center" vertical="center" wrapText="1"/>
      <protection/>
    </xf>
    <xf numFmtId="0" fontId="33" fillId="40" borderId="12" xfId="0" applyFont="1" applyFill="1" applyBorder="1" applyAlignment="1" applyProtection="1">
      <alignment horizontal="center" vertical="center" wrapText="1"/>
      <protection/>
    </xf>
    <xf numFmtId="169" fontId="40" fillId="40" borderId="12" xfId="0" applyNumberFormat="1" applyFont="1" applyFill="1" applyBorder="1" applyAlignment="1">
      <alignment horizontal="center" vertical="center"/>
    </xf>
    <xf numFmtId="0" fontId="42" fillId="0" borderId="20" xfId="0" applyFont="1" applyFill="1" applyBorder="1" applyAlignment="1" applyProtection="1">
      <alignment vertical="center"/>
      <protection locked="0"/>
    </xf>
    <xf numFmtId="3" fontId="7" fillId="0" borderId="21" xfId="0" applyNumberFormat="1" applyFont="1" applyFill="1" applyBorder="1" applyAlignment="1" applyProtection="1">
      <alignment horizontal="center" vertical="center"/>
      <protection locked="0"/>
    </xf>
    <xf numFmtId="3" fontId="7" fillId="0" borderId="21" xfId="0" applyNumberFormat="1" applyFont="1" applyFill="1" applyBorder="1" applyAlignment="1">
      <alignment horizontal="center" vertical="center"/>
    </xf>
    <xf numFmtId="3" fontId="7" fillId="0" borderId="22" xfId="0" applyNumberFormat="1" applyFont="1" applyFill="1" applyBorder="1" applyAlignment="1">
      <alignment horizontal="center" vertical="center"/>
    </xf>
    <xf numFmtId="165" fontId="0" fillId="0" borderId="0" xfId="0" applyNumberFormat="1" applyFill="1" applyAlignment="1">
      <alignment vertical="center"/>
    </xf>
    <xf numFmtId="165" fontId="0" fillId="40" borderId="0" xfId="0" applyNumberFormat="1" applyFill="1" applyAlignment="1">
      <alignment vertical="center"/>
    </xf>
    <xf numFmtId="165" fontId="33" fillId="0" borderId="12" xfId="51" applyNumberFormat="1" applyFont="1" applyFill="1" applyBorder="1" applyAlignment="1" applyProtection="1">
      <alignment horizontal="center" vertical="center" wrapText="1"/>
      <protection/>
    </xf>
    <xf numFmtId="0" fontId="42" fillId="0" borderId="14" xfId="0" applyFont="1" applyFill="1" applyBorder="1" applyAlignment="1" applyProtection="1">
      <alignment vertical="center"/>
      <protection locked="0"/>
    </xf>
    <xf numFmtId="3" fontId="7" fillId="0" borderId="12" xfId="0" applyNumberFormat="1" applyFont="1" applyFill="1" applyBorder="1" applyAlignment="1" applyProtection="1">
      <alignment horizontal="center" vertical="center"/>
      <protection locked="0"/>
    </xf>
    <xf numFmtId="3" fontId="7" fillId="0" borderId="12" xfId="0" applyNumberFormat="1" applyFont="1" applyFill="1" applyBorder="1" applyAlignment="1">
      <alignment horizontal="center" vertical="center"/>
    </xf>
    <xf numFmtId="3" fontId="7" fillId="0" borderId="23" xfId="0" applyNumberFormat="1" applyFont="1" applyFill="1" applyBorder="1" applyAlignment="1">
      <alignment horizontal="center" vertical="center"/>
    </xf>
    <xf numFmtId="0" fontId="7" fillId="0" borderId="14" xfId="0" applyFont="1" applyFill="1" applyBorder="1" applyAlignment="1" applyProtection="1">
      <alignment/>
      <protection locked="0"/>
    </xf>
    <xf numFmtId="0" fontId="43" fillId="0" borderId="14" xfId="0" applyFont="1" applyFill="1" applyBorder="1" applyAlignment="1" applyProtection="1">
      <alignment/>
      <protection locked="0"/>
    </xf>
    <xf numFmtId="3" fontId="43" fillId="0" borderId="12" xfId="0" applyNumberFormat="1" applyFont="1" applyFill="1" applyBorder="1" applyAlignment="1" applyProtection="1">
      <alignment horizontal="center" vertical="center"/>
      <protection/>
    </xf>
    <xf numFmtId="3" fontId="43" fillId="0" borderId="23" xfId="0" applyNumberFormat="1" applyFont="1" applyFill="1" applyBorder="1" applyAlignment="1" applyProtection="1">
      <alignment horizontal="center" vertical="center"/>
      <protection/>
    </xf>
    <xf numFmtId="0" fontId="7" fillId="0" borderId="24" xfId="0" applyFont="1" applyFill="1" applyBorder="1" applyAlignment="1" applyProtection="1">
      <alignment/>
      <protection locked="0"/>
    </xf>
    <xf numFmtId="3" fontId="7" fillId="0" borderId="25" xfId="0" applyNumberFormat="1" applyFont="1" applyFill="1" applyBorder="1" applyAlignment="1" applyProtection="1">
      <alignment horizontal="center" vertical="center"/>
      <protection locked="0"/>
    </xf>
    <xf numFmtId="3" fontId="7" fillId="0" borderId="25" xfId="0" applyNumberFormat="1" applyFont="1" applyFill="1" applyBorder="1" applyAlignment="1">
      <alignment horizontal="center" vertical="center"/>
    </xf>
    <xf numFmtId="3" fontId="7" fillId="0" borderId="26" xfId="0" applyNumberFormat="1" applyFont="1" applyFill="1" applyBorder="1" applyAlignment="1">
      <alignment horizontal="center" vertical="center"/>
    </xf>
    <xf numFmtId="0" fontId="12" fillId="35" borderId="12" xfId="0" applyFont="1" applyFill="1" applyBorder="1" applyAlignment="1">
      <alignment vertical="center"/>
    </xf>
    <xf numFmtId="0" fontId="12" fillId="35" borderId="12" xfId="0" applyFont="1" applyFill="1" applyBorder="1" applyAlignment="1" applyProtection="1">
      <alignment vertical="center"/>
      <protection locked="0"/>
    </xf>
    <xf numFmtId="0" fontId="12" fillId="35" borderId="12" xfId="0" applyFont="1" applyFill="1" applyBorder="1" applyAlignment="1" applyProtection="1">
      <alignment vertical="center"/>
      <protection hidden="1"/>
    </xf>
    <xf numFmtId="165" fontId="3" fillId="35" borderId="12" xfId="0" applyNumberFormat="1" applyFont="1" applyFill="1" applyBorder="1" applyAlignment="1" applyProtection="1">
      <alignment vertical="center"/>
      <protection hidden="1"/>
    </xf>
    <xf numFmtId="0" fontId="12" fillId="35" borderId="0" xfId="0" applyFont="1" applyFill="1" applyAlignment="1">
      <alignment vertical="center"/>
    </xf>
    <xf numFmtId="172" fontId="1" fillId="0" borderId="0" xfId="51" applyNumberFormat="1" applyFont="1" applyAlignment="1">
      <alignment/>
    </xf>
    <xf numFmtId="165" fontId="0" fillId="0" borderId="0" xfId="0" applyNumberFormat="1" applyAlignment="1">
      <alignment vertical="center"/>
    </xf>
    <xf numFmtId="176" fontId="0" fillId="0" borderId="0" xfId="0" applyNumberFormat="1" applyAlignment="1">
      <alignment vertical="center"/>
    </xf>
    <xf numFmtId="1" fontId="0" fillId="0" borderId="0" xfId="0" applyNumberFormat="1" applyAlignment="1">
      <alignment vertical="center"/>
    </xf>
    <xf numFmtId="179" fontId="0" fillId="0" borderId="0" xfId="0" applyNumberFormat="1" applyFill="1" applyAlignment="1">
      <alignment vertical="center"/>
    </xf>
    <xf numFmtId="180" fontId="0" fillId="0" borderId="0" xfId="0" applyNumberFormat="1" applyFill="1" applyAlignment="1">
      <alignment vertical="center"/>
    </xf>
    <xf numFmtId="2" fontId="0" fillId="0" borderId="0" xfId="0" applyNumberFormat="1" applyAlignment="1">
      <alignment vertical="center"/>
    </xf>
    <xf numFmtId="173" fontId="0" fillId="0" borderId="0" xfId="0" applyNumberFormat="1" applyAlignment="1">
      <alignment vertical="center"/>
    </xf>
    <xf numFmtId="167" fontId="1" fillId="0" borderId="0" xfId="51" applyFont="1" applyAlignment="1">
      <alignment vertical="center"/>
    </xf>
    <xf numFmtId="0" fontId="0" fillId="0" borderId="0" xfId="0" applyAlignment="1">
      <alignment horizontal="left" vertical="center"/>
    </xf>
    <xf numFmtId="168" fontId="0" fillId="0" borderId="0" xfId="0" applyNumberFormat="1" applyAlignment="1">
      <alignment vertical="center"/>
    </xf>
    <xf numFmtId="174" fontId="0" fillId="0" borderId="0" xfId="0" applyNumberFormat="1" applyAlignment="1">
      <alignment vertical="center"/>
    </xf>
    <xf numFmtId="175" fontId="1" fillId="41" borderId="27" xfId="51" applyNumberFormat="1" applyFont="1" applyFill="1" applyBorder="1" applyAlignment="1">
      <alignment vertical="center"/>
    </xf>
    <xf numFmtId="9" fontId="1" fillId="0" borderId="0" xfId="64" applyFont="1" applyAlignment="1">
      <alignment vertical="center"/>
    </xf>
    <xf numFmtId="175" fontId="1" fillId="0" borderId="0" xfId="51" applyNumberFormat="1" applyFont="1" applyAlignment="1">
      <alignment vertical="center"/>
    </xf>
    <xf numFmtId="175" fontId="0" fillId="41" borderId="27" xfId="0" applyNumberFormat="1" applyFill="1" applyBorder="1" applyAlignment="1">
      <alignment vertical="center"/>
    </xf>
    <xf numFmtId="0" fontId="35" fillId="0" borderId="28" xfId="0" applyFont="1" applyBorder="1" applyAlignment="1">
      <alignment wrapText="1"/>
    </xf>
    <xf numFmtId="0" fontId="35" fillId="0" borderId="0" xfId="0" applyFont="1" applyBorder="1" applyAlignment="1">
      <alignment wrapText="1"/>
    </xf>
    <xf numFmtId="0" fontId="35" fillId="0" borderId="29" xfId="0" applyFont="1" applyBorder="1" applyAlignment="1">
      <alignment wrapText="1"/>
    </xf>
    <xf numFmtId="0" fontId="5" fillId="0" borderId="0" xfId="0" applyFont="1" applyAlignment="1" applyProtection="1">
      <alignment/>
      <protection/>
    </xf>
    <xf numFmtId="0" fontId="7" fillId="0" borderId="0" xfId="0" applyFont="1" applyAlignment="1">
      <alignment vertical="center"/>
    </xf>
    <xf numFmtId="0" fontId="3" fillId="35" borderId="30" xfId="0" applyFont="1" applyFill="1" applyBorder="1" applyAlignment="1" applyProtection="1">
      <alignment horizontal="center" vertical="center" wrapText="1"/>
      <protection/>
    </xf>
    <xf numFmtId="0" fontId="3" fillId="35" borderId="10" xfId="0" applyFont="1" applyFill="1" applyBorder="1" applyAlignment="1" applyProtection="1">
      <alignment vertical="center" wrapText="1"/>
      <protection/>
    </xf>
    <xf numFmtId="3" fontId="4" fillId="35" borderId="10" xfId="0" applyNumberFormat="1" applyFont="1" applyFill="1" applyBorder="1" applyAlignment="1" applyProtection="1">
      <alignment horizontal="center" vertical="center" wrapText="1"/>
      <protection/>
    </xf>
    <xf numFmtId="3" fontId="4" fillId="35" borderId="15" xfId="0" applyNumberFormat="1" applyFont="1" applyFill="1" applyBorder="1" applyAlignment="1" applyProtection="1">
      <alignment horizontal="center" vertical="center" wrapText="1"/>
      <protection/>
    </xf>
    <xf numFmtId="171" fontId="33" fillId="0" borderId="12" xfId="0" applyNumberFormat="1" applyFont="1" applyFill="1" applyBorder="1" applyAlignment="1" applyProtection="1">
      <alignment horizontal="center" vertical="center"/>
      <protection/>
    </xf>
    <xf numFmtId="0" fontId="33" fillId="0" borderId="12" xfId="0" applyFont="1" applyFill="1" applyBorder="1" applyAlignment="1" applyProtection="1">
      <alignment horizontal="center" vertical="center"/>
      <protection/>
    </xf>
    <xf numFmtId="0" fontId="34" fillId="0" borderId="11" xfId="0" applyFont="1" applyBorder="1" applyAlignment="1">
      <alignment vertical="center" wrapText="1"/>
    </xf>
    <xf numFmtId="0" fontId="28" fillId="33" borderId="12" xfId="0" applyFont="1" applyFill="1" applyBorder="1" applyAlignment="1">
      <alignment horizontal="justify" vertical="top" wrapText="1"/>
    </xf>
    <xf numFmtId="0" fontId="33" fillId="0" borderId="12" xfId="0" applyFont="1" applyFill="1" applyBorder="1" applyAlignment="1" applyProtection="1">
      <alignment horizontal="left" vertical="center" wrapText="1"/>
      <protection/>
    </xf>
    <xf numFmtId="0" fontId="33" fillId="0" borderId="12" xfId="0" applyFont="1" applyFill="1" applyBorder="1" applyAlignment="1" applyProtection="1">
      <alignment horizontal="center" vertical="center" wrapText="1"/>
      <protection/>
    </xf>
    <xf numFmtId="0" fontId="34" fillId="33" borderId="12" xfId="0" applyFont="1" applyFill="1" applyBorder="1" applyAlignment="1" applyProtection="1">
      <alignment horizontal="justify" vertical="top" wrapText="1"/>
      <protection/>
    </xf>
    <xf numFmtId="170" fontId="44" fillId="0" borderId="12" xfId="0" applyNumberFormat="1" applyFont="1" applyFill="1" applyBorder="1" applyAlignment="1" applyProtection="1">
      <alignment horizontal="center" vertical="center" wrapText="1"/>
      <protection/>
    </xf>
    <xf numFmtId="9" fontId="18" fillId="0" borderId="12" xfId="62" applyNumberFormat="1" applyFont="1" applyFill="1" applyBorder="1" applyAlignment="1" applyProtection="1">
      <alignment horizontal="center" vertical="center" wrapText="1"/>
      <protection locked="0"/>
    </xf>
    <xf numFmtId="182" fontId="45" fillId="0" borderId="12" xfId="0" applyNumberFormat="1" applyFont="1" applyFill="1" applyBorder="1" applyAlignment="1">
      <alignment horizontal="center" vertical="center" wrapText="1"/>
    </xf>
    <xf numFmtId="3" fontId="33" fillId="0" borderId="12" xfId="0" applyNumberFormat="1" applyFont="1" applyFill="1" applyBorder="1" applyAlignment="1" applyProtection="1">
      <alignment horizontal="center" vertical="center"/>
      <protection locked="0"/>
    </xf>
    <xf numFmtId="175" fontId="0" fillId="0" borderId="12" xfId="0" applyNumberFormat="1" applyFill="1" applyBorder="1" applyAlignment="1">
      <alignment vertical="center"/>
    </xf>
    <xf numFmtId="0" fontId="18" fillId="0" borderId="12" xfId="0" applyFont="1" applyFill="1" applyBorder="1" applyAlignment="1" applyProtection="1">
      <alignment horizontal="justify" vertical="top" wrapText="1"/>
      <protection locked="0"/>
    </xf>
    <xf numFmtId="170" fontId="33" fillId="0" borderId="12" xfId="64" applyNumberFormat="1" applyFont="1" applyFill="1" applyBorder="1" applyAlignment="1" applyProtection="1">
      <alignment horizontal="center" vertical="center"/>
      <protection/>
    </xf>
    <xf numFmtId="0" fontId="33" fillId="0" borderId="12" xfId="0" applyFont="1" applyFill="1" applyBorder="1" applyAlignment="1" applyProtection="1">
      <alignment horizontal="center" vertical="center"/>
      <protection locked="0"/>
    </xf>
    <xf numFmtId="3" fontId="0" fillId="0" borderId="0" xfId="0" applyNumberFormat="1" applyFill="1" applyAlignment="1">
      <alignment vertical="center"/>
    </xf>
    <xf numFmtId="3" fontId="0" fillId="40" borderId="0" xfId="0" applyNumberFormat="1" applyFill="1" applyAlignment="1">
      <alignment vertical="center"/>
    </xf>
    <xf numFmtId="175" fontId="0" fillId="0" borderId="0" xfId="0" applyNumberFormat="1" applyFill="1" applyAlignment="1">
      <alignment vertical="center"/>
    </xf>
    <xf numFmtId="0" fontId="34" fillId="0" borderId="12" xfId="0" applyFont="1" applyFill="1" applyBorder="1" applyAlignment="1" applyProtection="1">
      <alignment horizontal="justify" vertical="top" wrapText="1"/>
      <protection/>
    </xf>
    <xf numFmtId="175" fontId="0" fillId="0" borderId="12" xfId="0" applyNumberFormat="1" applyFill="1" applyBorder="1" applyAlignment="1" applyProtection="1">
      <alignment vertical="center"/>
      <protection locked="0"/>
    </xf>
    <xf numFmtId="3" fontId="33" fillId="34" borderId="12" xfId="0" applyNumberFormat="1" applyFont="1" applyFill="1" applyBorder="1" applyAlignment="1" applyProtection="1">
      <alignment horizontal="center" vertical="center"/>
      <protection locked="0"/>
    </xf>
    <xf numFmtId="0" fontId="33" fillId="0" borderId="12" xfId="0" applyFont="1" applyFill="1" applyBorder="1" applyAlignment="1" applyProtection="1">
      <alignment vertical="center" wrapText="1"/>
      <protection locked="0"/>
    </xf>
    <xf numFmtId="171" fontId="46" fillId="42" borderId="12" xfId="0" applyNumberFormat="1" applyFont="1" applyFill="1" applyBorder="1" applyAlignment="1" applyProtection="1">
      <alignment horizontal="center" vertical="center"/>
      <protection/>
    </xf>
    <xf numFmtId="171" fontId="33" fillId="42" borderId="12" xfId="0" applyNumberFormat="1" applyFont="1" applyFill="1" applyBorder="1" applyAlignment="1" applyProtection="1">
      <alignment horizontal="center" vertical="center"/>
      <protection/>
    </xf>
    <xf numFmtId="0" fontId="33" fillId="42" borderId="12" xfId="0" applyFont="1" applyFill="1" applyBorder="1" applyAlignment="1" applyProtection="1">
      <alignment horizontal="center" vertical="center"/>
      <protection/>
    </xf>
    <xf numFmtId="0" fontId="33" fillId="42" borderId="12" xfId="0" applyFont="1" applyFill="1" applyBorder="1" applyAlignment="1" applyProtection="1">
      <alignment horizontal="left" vertical="center" wrapText="1"/>
      <protection/>
    </xf>
    <xf numFmtId="3" fontId="33" fillId="42" borderId="12" xfId="0" applyNumberFormat="1" applyFont="1" applyFill="1" applyBorder="1" applyAlignment="1" applyProtection="1">
      <alignment horizontal="center" vertical="center"/>
      <protection/>
    </xf>
    <xf numFmtId="0" fontId="33" fillId="42" borderId="12" xfId="0" applyFont="1" applyFill="1" applyBorder="1" applyAlignment="1">
      <alignment vertical="center"/>
    </xf>
    <xf numFmtId="3" fontId="33" fillId="42" borderId="12" xfId="0" applyNumberFormat="1" applyFont="1" applyFill="1" applyBorder="1" applyAlignment="1">
      <alignment vertical="center"/>
    </xf>
    <xf numFmtId="170" fontId="33" fillId="42" borderId="12" xfId="64" applyNumberFormat="1" applyFont="1" applyFill="1" applyBorder="1" applyAlignment="1" applyProtection="1">
      <alignment horizontal="center" vertical="center"/>
      <protection/>
    </xf>
    <xf numFmtId="0" fontId="0" fillId="42" borderId="0" xfId="0" applyFill="1" applyAlignment="1">
      <alignment vertical="center"/>
    </xf>
    <xf numFmtId="171" fontId="34" fillId="0" borderId="12" xfId="0" applyNumberFormat="1" applyFont="1" applyFill="1" applyBorder="1" applyAlignment="1" applyProtection="1">
      <alignment horizontal="justify" vertical="center"/>
      <protection/>
    </xf>
    <xf numFmtId="0" fontId="34" fillId="0" borderId="12" xfId="0" applyFont="1" applyFill="1" applyBorder="1" applyAlignment="1" applyProtection="1">
      <alignment horizontal="justify" vertical="top"/>
      <protection/>
    </xf>
    <xf numFmtId="175" fontId="0" fillId="0" borderId="12" xfId="0" applyNumberFormat="1" applyFill="1" applyBorder="1" applyAlignment="1">
      <alignment horizontal="center" vertical="center"/>
    </xf>
    <xf numFmtId="0" fontId="18" fillId="43" borderId="12" xfId="0" applyFont="1" applyFill="1" applyBorder="1" applyAlignment="1" applyProtection="1">
      <alignment horizontal="justify" vertical="top" wrapText="1"/>
      <protection locked="0"/>
    </xf>
    <xf numFmtId="171" fontId="46" fillId="0" borderId="12" xfId="0" applyNumberFormat="1" applyFont="1" applyFill="1" applyBorder="1" applyAlignment="1" applyProtection="1">
      <alignment horizontal="center" vertical="center"/>
      <protection/>
    </xf>
    <xf numFmtId="0" fontId="34" fillId="0" borderId="31" xfId="0" applyFont="1" applyFill="1" applyBorder="1" applyAlignment="1" applyProtection="1">
      <alignment horizontal="justify" vertical="top"/>
      <protection/>
    </xf>
    <xf numFmtId="3" fontId="33" fillId="0" borderId="12" xfId="0" applyNumberFormat="1" applyFont="1" applyFill="1" applyBorder="1" applyAlignment="1" applyProtection="1">
      <alignment horizontal="center" vertical="center"/>
      <protection/>
    </xf>
    <xf numFmtId="3" fontId="34" fillId="0" borderId="12" xfId="0" applyNumberFormat="1" applyFont="1" applyFill="1" applyBorder="1" applyAlignment="1" applyProtection="1">
      <alignment horizontal="center" vertical="center"/>
      <protection/>
    </xf>
    <xf numFmtId="0" fontId="18" fillId="33" borderId="12" xfId="0" applyFont="1" applyFill="1" applyBorder="1" applyAlignment="1" applyProtection="1">
      <alignment horizontal="left" vertical="top" wrapText="1"/>
      <protection locked="0"/>
    </xf>
    <xf numFmtId="171" fontId="46" fillId="0" borderId="0" xfId="0" applyNumberFormat="1" applyFont="1" applyFill="1" applyBorder="1" applyAlignment="1" applyProtection="1">
      <alignment horizontal="center" vertical="center"/>
      <protection/>
    </xf>
    <xf numFmtId="0" fontId="3" fillId="44" borderId="12" xfId="0" applyFont="1" applyFill="1" applyBorder="1" applyAlignment="1" applyProtection="1">
      <alignment horizontal="center" vertical="center"/>
      <protection/>
    </xf>
    <xf numFmtId="0" fontId="3" fillId="44" borderId="12" xfId="0" applyFont="1" applyFill="1" applyBorder="1" applyAlignment="1" applyProtection="1">
      <alignment horizontal="left" vertical="center" wrapText="1"/>
      <protection/>
    </xf>
    <xf numFmtId="9" fontId="3" fillId="44" borderId="12" xfId="0" applyNumberFormat="1" applyFont="1" applyFill="1" applyBorder="1" applyAlignment="1" applyProtection="1">
      <alignment horizontal="center" vertical="center" wrapText="1"/>
      <protection locked="0"/>
    </xf>
    <xf numFmtId="9" fontId="41" fillId="44" borderId="12" xfId="0" applyNumberFormat="1" applyFont="1" applyFill="1" applyBorder="1" applyAlignment="1" applyProtection="1">
      <alignment horizontal="center" vertical="center" wrapText="1"/>
      <protection locked="0"/>
    </xf>
    <xf numFmtId="3" fontId="3" fillId="44" borderId="12" xfId="0" applyNumberFormat="1" applyFont="1" applyFill="1" applyBorder="1" applyAlignment="1" applyProtection="1">
      <alignment horizontal="center" vertical="center"/>
      <protection/>
    </xf>
    <xf numFmtId="3" fontId="48" fillId="45" borderId="12" xfId="0" applyNumberFormat="1" applyFont="1" applyFill="1" applyBorder="1" applyAlignment="1" applyProtection="1">
      <alignment horizontal="center" vertical="center"/>
      <protection/>
    </xf>
    <xf numFmtId="0" fontId="20" fillId="0" borderId="0" xfId="0" applyFont="1" applyAlignment="1">
      <alignment vertical="center"/>
    </xf>
    <xf numFmtId="175" fontId="1" fillId="40" borderId="0" xfId="51" applyNumberFormat="1" applyFont="1" applyFill="1" applyAlignment="1">
      <alignment vertical="center"/>
    </xf>
    <xf numFmtId="177" fontId="0" fillId="0" borderId="0" xfId="0" applyNumberFormat="1" applyAlignment="1">
      <alignment vertical="center"/>
    </xf>
    <xf numFmtId="3" fontId="0" fillId="0" borderId="0" xfId="0" applyNumberFormat="1" applyAlignment="1">
      <alignment vertical="center"/>
    </xf>
    <xf numFmtId="175" fontId="0" fillId="0" borderId="0" xfId="0" applyNumberFormat="1" applyAlignment="1">
      <alignment vertical="center"/>
    </xf>
    <xf numFmtId="178" fontId="0" fillId="0" borderId="0" xfId="0" applyNumberFormat="1" applyAlignment="1">
      <alignment vertical="center"/>
    </xf>
    <xf numFmtId="0" fontId="33" fillId="0" borderId="11" xfId="0" applyFont="1" applyFill="1" applyBorder="1" applyAlignment="1" applyProtection="1">
      <alignment horizontal="left" vertical="center" wrapText="1" indent="1"/>
      <protection locked="0"/>
    </xf>
    <xf numFmtId="0" fontId="33" fillId="0" borderId="32" xfId="0" applyFont="1" applyFill="1" applyBorder="1" applyAlignment="1" applyProtection="1">
      <alignment horizontal="left" vertical="center" wrapText="1" indent="1"/>
      <protection locked="0"/>
    </xf>
    <xf numFmtId="0" fontId="33" fillId="0" borderId="31" xfId="0" applyFont="1" applyFill="1" applyBorder="1" applyAlignment="1" applyProtection="1">
      <alignment horizontal="left" vertical="center" wrapText="1" indent="1"/>
      <protection locked="0"/>
    </xf>
    <xf numFmtId="165" fontId="33" fillId="0" borderId="11" xfId="51" applyNumberFormat="1" applyFont="1" applyFill="1" applyBorder="1" applyAlignment="1" applyProtection="1">
      <alignment horizontal="center" vertical="center" wrapText="1"/>
      <protection hidden="1"/>
    </xf>
    <xf numFmtId="165" fontId="33" fillId="0" borderId="32" xfId="51" applyNumberFormat="1" applyFont="1" applyFill="1" applyBorder="1" applyAlignment="1" applyProtection="1">
      <alignment horizontal="center" vertical="center" wrapText="1"/>
      <protection hidden="1"/>
    </xf>
    <xf numFmtId="165" fontId="33" fillId="0" borderId="31" xfId="51" applyNumberFormat="1" applyFont="1" applyFill="1" applyBorder="1" applyAlignment="1" applyProtection="1">
      <alignment horizontal="center" vertical="center" wrapText="1"/>
      <protection hidden="1"/>
    </xf>
    <xf numFmtId="0" fontId="33" fillId="33" borderId="11" xfId="0" applyFont="1" applyFill="1" applyBorder="1" applyAlignment="1" applyProtection="1">
      <alignment horizontal="left" vertical="center" wrapText="1" indent="1"/>
      <protection locked="0"/>
    </xf>
    <xf numFmtId="0" fontId="33" fillId="33" borderId="32" xfId="0" applyFont="1" applyFill="1" applyBorder="1" applyAlignment="1" applyProtection="1">
      <alignment horizontal="left" vertical="center" wrapText="1" indent="1"/>
      <protection locked="0"/>
    </xf>
    <xf numFmtId="0" fontId="33" fillId="33" borderId="31" xfId="0" applyFont="1" applyFill="1" applyBorder="1" applyAlignment="1" applyProtection="1">
      <alignment horizontal="left" vertical="center" wrapText="1" indent="1"/>
      <protection locked="0"/>
    </xf>
    <xf numFmtId="0" fontId="18" fillId="33" borderId="11" xfId="0" applyFont="1" applyFill="1" applyBorder="1" applyAlignment="1" applyProtection="1">
      <alignment horizontal="left" vertical="center" wrapText="1" indent="1"/>
      <protection locked="0"/>
    </xf>
    <xf numFmtId="0" fontId="18" fillId="33" borderId="32" xfId="0" applyFont="1" applyFill="1" applyBorder="1" applyAlignment="1" applyProtection="1">
      <alignment horizontal="left" vertical="center" wrapText="1" indent="1"/>
      <protection locked="0"/>
    </xf>
    <xf numFmtId="0" fontId="18" fillId="33" borderId="31" xfId="0" applyFont="1" applyFill="1" applyBorder="1" applyAlignment="1" applyProtection="1">
      <alignment horizontal="left" vertical="center" wrapText="1" indent="1"/>
      <protection locked="0"/>
    </xf>
    <xf numFmtId="10" fontId="33" fillId="0" borderId="11" xfId="0" applyNumberFormat="1" applyFont="1" applyFill="1" applyBorder="1" applyAlignment="1" applyProtection="1">
      <alignment horizontal="center" vertical="center" wrapText="1"/>
      <protection hidden="1"/>
    </xf>
    <xf numFmtId="10" fontId="33" fillId="0" borderId="32" xfId="0" applyNumberFormat="1" applyFont="1" applyFill="1" applyBorder="1" applyAlignment="1" applyProtection="1">
      <alignment horizontal="center" vertical="center" wrapText="1"/>
      <protection hidden="1"/>
    </xf>
    <xf numFmtId="10" fontId="33" fillId="0" borderId="31" xfId="0" applyNumberFormat="1" applyFont="1" applyFill="1" applyBorder="1" applyAlignment="1" applyProtection="1">
      <alignment horizontal="center" vertical="center" wrapText="1"/>
      <protection hidden="1"/>
    </xf>
    <xf numFmtId="10" fontId="33" fillId="0" borderId="11" xfId="0" applyNumberFormat="1" applyFont="1" applyFill="1" applyBorder="1" applyAlignment="1" applyProtection="1">
      <alignment horizontal="center" vertical="center" wrapText="1"/>
      <protection hidden="1" locked="0"/>
    </xf>
    <xf numFmtId="10" fontId="33" fillId="0" borderId="32" xfId="0" applyNumberFormat="1" applyFont="1" applyFill="1" applyBorder="1" applyAlignment="1" applyProtection="1">
      <alignment horizontal="center" vertical="center" wrapText="1"/>
      <protection hidden="1" locked="0"/>
    </xf>
    <xf numFmtId="10" fontId="33" fillId="0" borderId="31" xfId="0" applyNumberFormat="1" applyFont="1" applyFill="1" applyBorder="1" applyAlignment="1" applyProtection="1">
      <alignment horizontal="center" vertical="center" wrapText="1"/>
      <protection hidden="1" locked="0"/>
    </xf>
    <xf numFmtId="0" fontId="18" fillId="0" borderId="11" xfId="0" applyFont="1" applyFill="1" applyBorder="1" applyAlignment="1" applyProtection="1">
      <alignment horizontal="left" vertical="center" wrapText="1" indent="1"/>
      <protection locked="0"/>
    </xf>
    <xf numFmtId="0" fontId="18" fillId="0" borderId="32" xfId="0" applyFont="1" applyFill="1" applyBorder="1" applyAlignment="1" applyProtection="1">
      <alignment horizontal="left" vertical="center" wrapText="1" indent="1"/>
      <protection locked="0"/>
    </xf>
    <xf numFmtId="0" fontId="18" fillId="0" borderId="31" xfId="0" applyFont="1" applyFill="1" applyBorder="1" applyAlignment="1" applyProtection="1">
      <alignment horizontal="left" vertical="center" wrapText="1" indent="1"/>
      <protection locked="0"/>
    </xf>
    <xf numFmtId="0" fontId="18" fillId="0" borderId="11" xfId="0" applyFont="1" applyFill="1" applyBorder="1" applyAlignment="1" applyProtection="1">
      <alignment horizontal="center" vertical="center" wrapText="1"/>
      <protection/>
    </xf>
    <xf numFmtId="0" fontId="18" fillId="0" borderId="32" xfId="0" applyFont="1" applyFill="1" applyBorder="1" applyAlignment="1" applyProtection="1">
      <alignment horizontal="center" vertical="center" wrapText="1"/>
      <protection/>
    </xf>
    <xf numFmtId="0" fontId="18" fillId="0" borderId="31" xfId="0" applyFont="1" applyFill="1" applyBorder="1" applyAlignment="1" applyProtection="1">
      <alignment horizontal="center" vertical="center" wrapText="1"/>
      <protection/>
    </xf>
    <xf numFmtId="0" fontId="19" fillId="0" borderId="11" xfId="0" applyFont="1" applyBorder="1" applyAlignment="1" applyProtection="1">
      <alignment horizontal="center" vertical="center" wrapText="1"/>
      <protection/>
    </xf>
    <xf numFmtId="0" fontId="19" fillId="0" borderId="32" xfId="0" applyFont="1" applyBorder="1" applyAlignment="1" applyProtection="1">
      <alignment horizontal="center" vertical="center" wrapText="1"/>
      <protection/>
    </xf>
    <xf numFmtId="0" fontId="19" fillId="0" borderId="31" xfId="0" applyFont="1" applyBorder="1" applyAlignment="1" applyProtection="1">
      <alignment horizontal="center" vertical="center" wrapText="1"/>
      <protection/>
    </xf>
    <xf numFmtId="0" fontId="33" fillId="0" borderId="11" xfId="0" applyFont="1" applyFill="1" applyBorder="1" applyAlignment="1" applyProtection="1">
      <alignment horizontal="center" vertical="center" wrapText="1"/>
      <protection/>
    </xf>
    <xf numFmtId="0" fontId="33" fillId="0" borderId="32" xfId="0" applyFont="1" applyFill="1" applyBorder="1" applyAlignment="1" applyProtection="1">
      <alignment horizontal="center" vertical="center" wrapText="1"/>
      <protection/>
    </xf>
    <xf numFmtId="0" fontId="33" fillId="0" borderId="31" xfId="0" applyFont="1" applyFill="1" applyBorder="1" applyAlignment="1" applyProtection="1">
      <alignment horizontal="center" vertical="center" wrapText="1"/>
      <protection/>
    </xf>
    <xf numFmtId="0" fontId="4" fillId="35" borderId="15" xfId="0" applyFont="1" applyFill="1" applyBorder="1" applyAlignment="1" applyProtection="1">
      <alignment horizontal="center" vertical="center" wrapText="1"/>
      <protection/>
    </xf>
    <xf numFmtId="0" fontId="4" fillId="35" borderId="33" xfId="0" applyFont="1" applyFill="1" applyBorder="1" applyAlignment="1">
      <alignment horizontal="center" vertical="center"/>
    </xf>
    <xf numFmtId="0" fontId="33" fillId="0" borderId="34" xfId="0" applyFont="1" applyFill="1" applyBorder="1" applyAlignment="1" applyProtection="1">
      <alignment horizontal="center" vertical="center" wrapText="1"/>
      <protection/>
    </xf>
    <xf numFmtId="0" fontId="36" fillId="0" borderId="35" xfId="0" applyFont="1" applyBorder="1" applyAlignment="1">
      <alignment horizontal="left" wrapText="1"/>
    </xf>
    <xf numFmtId="0" fontId="36" fillId="0" borderId="28" xfId="0" applyFont="1" applyBorder="1" applyAlignment="1">
      <alignment horizontal="left" wrapText="1"/>
    </xf>
    <xf numFmtId="0" fontId="36" fillId="0" borderId="17" xfId="0" applyFont="1" applyBorder="1" applyAlignment="1">
      <alignment horizontal="left" wrapText="1"/>
    </xf>
    <xf numFmtId="0" fontId="36" fillId="0" borderId="36" xfId="0" applyFont="1" applyBorder="1" applyAlignment="1">
      <alignment horizontal="left" wrapText="1"/>
    </xf>
    <xf numFmtId="0" fontId="36" fillId="0" borderId="0" xfId="0" applyFont="1" applyBorder="1" applyAlignment="1">
      <alignment horizontal="left" wrapText="1"/>
    </xf>
    <xf numFmtId="0" fontId="36" fillId="0" borderId="18" xfId="0" applyFont="1" applyBorder="1" applyAlignment="1">
      <alignment horizontal="left" wrapText="1"/>
    </xf>
    <xf numFmtId="0" fontId="36" fillId="0" borderId="37" xfId="0" applyFont="1" applyBorder="1" applyAlignment="1">
      <alignment horizontal="left" wrapText="1"/>
    </xf>
    <xf numFmtId="0" fontId="36" fillId="0" borderId="29" xfId="0" applyFont="1" applyBorder="1" applyAlignment="1">
      <alignment horizontal="left" wrapText="1"/>
    </xf>
    <xf numFmtId="0" fontId="36" fillId="0" borderId="19" xfId="0" applyFont="1" applyBorder="1" applyAlignment="1">
      <alignment horizontal="left" wrapText="1"/>
    </xf>
    <xf numFmtId="0" fontId="35" fillId="0" borderId="35" xfId="0" applyFont="1" applyBorder="1" applyAlignment="1">
      <alignment horizontal="center"/>
    </xf>
    <xf numFmtId="0" fontId="35" fillId="0" borderId="28" xfId="0" applyFont="1" applyBorder="1" applyAlignment="1">
      <alignment horizontal="center"/>
    </xf>
    <xf numFmtId="0" fontId="35" fillId="0" borderId="36" xfId="0" applyFont="1" applyBorder="1" applyAlignment="1">
      <alignment horizontal="center"/>
    </xf>
    <xf numFmtId="0" fontId="35" fillId="0" borderId="0" xfId="0" applyFont="1" applyBorder="1" applyAlignment="1">
      <alignment horizontal="center"/>
    </xf>
    <xf numFmtId="0" fontId="35" fillId="0" borderId="37" xfId="0" applyFont="1" applyBorder="1" applyAlignment="1">
      <alignment horizontal="center"/>
    </xf>
    <xf numFmtId="0" fontId="35" fillId="0" borderId="29" xfId="0" applyFont="1" applyBorder="1" applyAlignment="1">
      <alignment horizontal="center"/>
    </xf>
    <xf numFmtId="0" fontId="3" fillId="35" borderId="0" xfId="0" applyFont="1" applyFill="1" applyBorder="1" applyAlignment="1" applyProtection="1">
      <alignment horizontal="center" vertical="center" wrapText="1"/>
      <protection/>
    </xf>
    <xf numFmtId="0" fontId="3" fillId="35" borderId="33" xfId="0" applyFont="1" applyFill="1" applyBorder="1" applyAlignment="1" applyProtection="1">
      <alignment horizontal="center" vertical="center" wrapText="1"/>
      <protection/>
    </xf>
    <xf numFmtId="0" fontId="3" fillId="35" borderId="15" xfId="0" applyFont="1" applyFill="1" applyBorder="1" applyAlignment="1" applyProtection="1">
      <alignment horizontal="center" vertical="center" wrapText="1"/>
      <protection/>
    </xf>
    <xf numFmtId="0" fontId="3" fillId="35" borderId="38" xfId="0" applyFont="1" applyFill="1" applyBorder="1" applyAlignment="1" applyProtection="1">
      <alignment horizontal="center" vertical="center" wrapText="1"/>
      <protection/>
    </xf>
    <xf numFmtId="0" fontId="3" fillId="35" borderId="39" xfId="0" applyFont="1" applyFill="1" applyBorder="1" applyAlignment="1" applyProtection="1">
      <alignment horizontal="center" vertical="center" wrapText="1"/>
      <protection/>
    </xf>
    <xf numFmtId="0" fontId="3" fillId="35" borderId="16" xfId="0" applyFont="1" applyFill="1" applyBorder="1" applyAlignment="1" applyProtection="1">
      <alignment horizontal="center" vertical="center" wrapText="1"/>
      <protection/>
    </xf>
    <xf numFmtId="0" fontId="4" fillId="35" borderId="15" xfId="0" applyFont="1" applyFill="1" applyBorder="1" applyAlignment="1">
      <alignment horizontal="center" vertical="center"/>
    </xf>
    <xf numFmtId="0" fontId="35" fillId="0" borderId="20" xfId="0" applyFont="1" applyBorder="1" applyAlignment="1">
      <alignment horizontal="center"/>
    </xf>
    <xf numFmtId="0" fontId="35" fillId="0" borderId="21" xfId="0" applyFont="1" applyBorder="1" applyAlignment="1">
      <alignment horizontal="center"/>
    </xf>
    <xf numFmtId="0" fontId="35" fillId="0" borderId="22" xfId="0" applyFont="1" applyBorder="1" applyAlignment="1">
      <alignment horizontal="center"/>
    </xf>
    <xf numFmtId="0" fontId="35" fillId="0" borderId="14" xfId="0" applyFont="1" applyBorder="1" applyAlignment="1">
      <alignment horizontal="center"/>
    </xf>
    <xf numFmtId="0" fontId="35" fillId="0" borderId="12" xfId="0" applyFont="1" applyBorder="1" applyAlignment="1">
      <alignment horizontal="center"/>
    </xf>
    <xf numFmtId="0" fontId="35" fillId="0" borderId="23" xfId="0" applyFont="1" applyBorder="1" applyAlignment="1">
      <alignment horizontal="center"/>
    </xf>
    <xf numFmtId="0" fontId="35" fillId="0" borderId="24" xfId="0" applyFont="1" applyBorder="1" applyAlignment="1">
      <alignment horizontal="center"/>
    </xf>
    <xf numFmtId="0" fontId="35" fillId="0" borderId="25" xfId="0" applyFont="1" applyBorder="1" applyAlignment="1">
      <alignment horizontal="center"/>
    </xf>
    <xf numFmtId="0" fontId="35" fillId="0" borderId="26" xfId="0" applyFont="1" applyBorder="1" applyAlignment="1">
      <alignment horizontal="center"/>
    </xf>
    <xf numFmtId="0" fontId="36" fillId="0" borderId="35" xfId="0" applyFont="1" applyBorder="1" applyAlignment="1">
      <alignment horizontal="center" wrapText="1"/>
    </xf>
    <xf numFmtId="0" fontId="36" fillId="0" borderId="28" xfId="0" applyFont="1" applyBorder="1" applyAlignment="1">
      <alignment horizontal="center" wrapText="1"/>
    </xf>
    <xf numFmtId="0" fontId="36" fillId="0" borderId="17" xfId="0" applyFont="1" applyBorder="1" applyAlignment="1">
      <alignment horizontal="center" wrapText="1"/>
    </xf>
    <xf numFmtId="0" fontId="36" fillId="0" borderId="36" xfId="0" applyFont="1" applyBorder="1" applyAlignment="1">
      <alignment horizontal="center" wrapText="1"/>
    </xf>
    <xf numFmtId="0" fontId="36" fillId="0" borderId="0" xfId="0" applyFont="1" applyBorder="1" applyAlignment="1">
      <alignment horizontal="center" wrapText="1"/>
    </xf>
    <xf numFmtId="0" fontId="36" fillId="0" borderId="18" xfId="0" applyFont="1" applyBorder="1" applyAlignment="1">
      <alignment horizontal="center" wrapText="1"/>
    </xf>
    <xf numFmtId="0" fontId="36" fillId="0" borderId="37" xfId="0" applyFont="1" applyBorder="1" applyAlignment="1">
      <alignment horizontal="center" wrapText="1"/>
    </xf>
    <xf numFmtId="0" fontId="36" fillId="0" borderId="29" xfId="0" applyFont="1" applyBorder="1" applyAlignment="1">
      <alignment horizontal="center" wrapText="1"/>
    </xf>
    <xf numFmtId="0" fontId="36" fillId="0" borderId="19" xfId="0" applyFont="1" applyBorder="1" applyAlignment="1">
      <alignment horizontal="center" wrapText="1"/>
    </xf>
    <xf numFmtId="0" fontId="35" fillId="0" borderId="17" xfId="0" applyFont="1" applyBorder="1" applyAlignment="1">
      <alignment horizontal="center"/>
    </xf>
    <xf numFmtId="0" fontId="35" fillId="0" borderId="18" xfId="0" applyFont="1" applyBorder="1" applyAlignment="1">
      <alignment horizontal="center"/>
    </xf>
    <xf numFmtId="0" fontId="35" fillId="0" borderId="19" xfId="0" applyFont="1" applyBorder="1" applyAlignment="1">
      <alignment horizontal="center"/>
    </xf>
    <xf numFmtId="0" fontId="35" fillId="0" borderId="35" xfId="0" applyFont="1" applyBorder="1" applyAlignment="1">
      <alignment horizontal="center" wrapText="1"/>
    </xf>
    <xf numFmtId="0" fontId="35" fillId="0" borderId="28" xfId="0" applyFont="1" applyBorder="1" applyAlignment="1">
      <alignment horizontal="center" wrapText="1"/>
    </xf>
    <xf numFmtId="0" fontId="35" fillId="0" borderId="17" xfId="0" applyFont="1" applyBorder="1" applyAlignment="1">
      <alignment horizontal="center" wrapText="1"/>
    </xf>
    <xf numFmtId="0" fontId="35" fillId="0" borderId="36" xfId="0" applyFont="1" applyBorder="1" applyAlignment="1">
      <alignment horizontal="center" wrapText="1"/>
    </xf>
    <xf numFmtId="0" fontId="35" fillId="0" borderId="0" xfId="0" applyFont="1" applyBorder="1" applyAlignment="1">
      <alignment horizontal="center" wrapText="1"/>
    </xf>
    <xf numFmtId="0" fontId="35" fillId="0" borderId="18" xfId="0" applyFont="1" applyBorder="1" applyAlignment="1">
      <alignment horizontal="center" wrapText="1"/>
    </xf>
    <xf numFmtId="0" fontId="35" fillId="0" borderId="37" xfId="0" applyFont="1" applyBorder="1" applyAlignment="1">
      <alignment horizontal="center" wrapText="1"/>
    </xf>
    <xf numFmtId="0" fontId="35" fillId="0" borderId="29" xfId="0" applyFont="1" applyBorder="1" applyAlignment="1">
      <alignment horizontal="center" wrapText="1"/>
    </xf>
    <xf numFmtId="0" fontId="35" fillId="0" borderId="19" xfId="0" applyFont="1" applyBorder="1" applyAlignment="1">
      <alignment horizontal="center" wrapText="1"/>
    </xf>
    <xf numFmtId="3" fontId="3" fillId="35" borderId="38" xfId="0" applyNumberFormat="1" applyFont="1" applyFill="1" applyBorder="1" applyAlignment="1" applyProtection="1">
      <alignment horizontal="center" vertical="center" wrapText="1"/>
      <protection/>
    </xf>
    <xf numFmtId="3" fontId="3" fillId="35" borderId="39" xfId="0" applyNumberFormat="1" applyFont="1" applyFill="1" applyBorder="1" applyAlignment="1" applyProtection="1">
      <alignment horizontal="center" vertical="center" wrapText="1"/>
      <protection/>
    </xf>
    <xf numFmtId="3" fontId="3" fillId="35" borderId="16" xfId="0" applyNumberFormat="1" applyFont="1" applyFill="1" applyBorder="1" applyAlignment="1" applyProtection="1">
      <alignment horizontal="center" vertical="center" wrapText="1"/>
      <protection/>
    </xf>
    <xf numFmtId="0" fontId="3" fillId="35" borderId="30" xfId="0" applyFont="1" applyFill="1" applyBorder="1" applyAlignment="1" applyProtection="1">
      <alignment horizontal="center" vertical="center" wrapText="1"/>
      <protection/>
    </xf>
    <xf numFmtId="0" fontId="3" fillId="35" borderId="40" xfId="0" applyFont="1" applyFill="1" applyBorder="1" applyAlignment="1" applyProtection="1">
      <alignment horizontal="center" vertical="center" wrapText="1"/>
      <protection/>
    </xf>
    <xf numFmtId="0" fontId="23" fillId="0" borderId="0" xfId="0" applyFont="1" applyAlignment="1" applyProtection="1">
      <alignment horizontal="left"/>
      <protection/>
    </xf>
    <xf numFmtId="0" fontId="97" fillId="0" borderId="0" xfId="0" applyFont="1" applyAlignment="1" applyProtection="1">
      <alignment horizontal="left"/>
      <protection locked="0"/>
    </xf>
    <xf numFmtId="0" fontId="24" fillId="35" borderId="11" xfId="0" applyFont="1" applyFill="1" applyBorder="1" applyAlignment="1" applyProtection="1">
      <alignment horizontal="center" vertical="center" wrapText="1"/>
      <protection/>
    </xf>
    <xf numFmtId="0" fontId="24" fillId="35" borderId="32" xfId="0" applyFont="1" applyFill="1" applyBorder="1" applyAlignment="1" applyProtection="1">
      <alignment horizontal="center" vertical="center" wrapText="1"/>
      <protection/>
    </xf>
    <xf numFmtId="0" fontId="25" fillId="35" borderId="41" xfId="0" applyFont="1" applyFill="1" applyBorder="1" applyAlignment="1" applyProtection="1">
      <alignment horizontal="center" vertical="center" wrapText="1"/>
      <protection/>
    </xf>
    <xf numFmtId="0" fontId="25" fillId="35" borderId="42" xfId="0" applyFont="1" applyFill="1" applyBorder="1" applyAlignment="1" applyProtection="1">
      <alignment horizontal="center" vertical="center" wrapText="1"/>
      <protection/>
    </xf>
    <xf numFmtId="0" fontId="11" fillId="35" borderId="43" xfId="0" applyFont="1" applyFill="1" applyBorder="1" applyAlignment="1" applyProtection="1">
      <alignment horizontal="center" vertical="center" wrapText="1"/>
      <protection/>
    </xf>
    <xf numFmtId="0" fontId="11" fillId="35" borderId="44" xfId="0" applyFont="1" applyFill="1" applyBorder="1" applyAlignment="1" applyProtection="1">
      <alignment horizontal="center" vertical="center" wrapText="1"/>
      <protection/>
    </xf>
    <xf numFmtId="0" fontId="11" fillId="35" borderId="45" xfId="0" applyFont="1" applyFill="1" applyBorder="1" applyAlignment="1" applyProtection="1">
      <alignment horizontal="center" vertical="center" wrapText="1"/>
      <protection/>
    </xf>
    <xf numFmtId="0" fontId="4" fillId="35" borderId="10" xfId="0" applyFont="1" applyFill="1" applyBorder="1" applyAlignment="1" applyProtection="1">
      <alignment horizontal="center" vertical="center" wrapText="1"/>
      <protection/>
    </xf>
    <xf numFmtId="0" fontId="4" fillId="35" borderId="15" xfId="0" applyFont="1" applyFill="1" applyBorder="1" applyAlignment="1" applyProtection="1">
      <alignment horizontal="center" vertical="center"/>
      <protection/>
    </xf>
    <xf numFmtId="0" fontId="10" fillId="35" borderId="10" xfId="0" applyFont="1" applyFill="1" applyBorder="1" applyAlignment="1" applyProtection="1">
      <alignment horizontal="center" vertical="center" wrapText="1"/>
      <protection/>
    </xf>
    <xf numFmtId="0" fontId="10" fillId="35" borderId="46" xfId="0" applyFont="1" applyFill="1" applyBorder="1" applyAlignment="1" applyProtection="1">
      <alignment horizontal="center" vertical="center" wrapText="1"/>
      <protection/>
    </xf>
    <xf numFmtId="0" fontId="4" fillId="35" borderId="38" xfId="0" applyFont="1" applyFill="1" applyBorder="1" applyAlignment="1" applyProtection="1">
      <alignment horizontal="center" vertical="center"/>
      <protection/>
    </xf>
    <xf numFmtId="0" fontId="4" fillId="35" borderId="16" xfId="0" applyFont="1" applyFill="1" applyBorder="1" applyAlignment="1" applyProtection="1">
      <alignment horizontal="center" vertical="center"/>
      <protection/>
    </xf>
    <xf numFmtId="0" fontId="3" fillId="35" borderId="47" xfId="0" applyFont="1" applyFill="1" applyBorder="1" applyAlignment="1" applyProtection="1">
      <alignment horizontal="center" vertical="center" wrapText="1"/>
      <protection/>
    </xf>
    <xf numFmtId="0" fontId="3" fillId="35" borderId="48" xfId="0" applyFont="1" applyFill="1" applyBorder="1" applyAlignment="1" applyProtection="1">
      <alignment horizontal="center" vertical="center" wrapText="1"/>
      <protection/>
    </xf>
    <xf numFmtId="165" fontId="28" fillId="34" borderId="11" xfId="52" applyNumberFormat="1" applyFont="1" applyFill="1" applyBorder="1" applyAlignment="1" applyProtection="1">
      <alignment horizontal="left" vertical="center" wrapText="1"/>
      <protection locked="0"/>
    </xf>
    <xf numFmtId="165" fontId="28" fillId="34" borderId="32" xfId="52" applyNumberFormat="1" applyFont="1" applyFill="1" applyBorder="1" applyAlignment="1" applyProtection="1">
      <alignment horizontal="left" vertical="center" wrapText="1"/>
      <protection locked="0"/>
    </xf>
    <xf numFmtId="0" fontId="4" fillId="35" borderId="33" xfId="0" applyFont="1" applyFill="1" applyBorder="1" applyAlignment="1" applyProtection="1">
      <alignment horizontal="center" vertical="center"/>
      <protection/>
    </xf>
    <xf numFmtId="0" fontId="11" fillId="35" borderId="49" xfId="0" applyFont="1" applyFill="1" applyBorder="1" applyAlignment="1" applyProtection="1">
      <alignment horizontal="center" vertical="center" wrapText="1"/>
      <protection/>
    </xf>
    <xf numFmtId="0" fontId="11" fillId="35" borderId="13" xfId="0" applyFont="1" applyFill="1" applyBorder="1" applyAlignment="1" applyProtection="1">
      <alignment horizontal="center" vertical="center" wrapText="1"/>
      <protection/>
    </xf>
    <xf numFmtId="0" fontId="3" fillId="35" borderId="50" xfId="0" applyFont="1" applyFill="1" applyBorder="1" applyAlignment="1" applyProtection="1">
      <alignment horizontal="center" vertical="center" wrapText="1"/>
      <protection/>
    </xf>
    <xf numFmtId="0" fontId="11" fillId="35" borderId="51" xfId="0" applyFont="1" applyFill="1" applyBorder="1" applyAlignment="1" applyProtection="1">
      <alignment horizontal="center" vertical="center" wrapText="1"/>
      <protection/>
    </xf>
    <xf numFmtId="0" fontId="33" fillId="0" borderId="11" xfId="0" applyFont="1" applyFill="1" applyBorder="1" applyAlignment="1" applyProtection="1">
      <alignment horizontal="left" vertical="center" wrapText="1" indent="1"/>
      <protection/>
    </xf>
    <xf numFmtId="9" fontId="33" fillId="0" borderId="11" xfId="0" applyNumberFormat="1" applyFont="1" applyFill="1" applyBorder="1" applyAlignment="1" applyProtection="1">
      <alignment horizontal="center" vertical="center" wrapText="1"/>
      <protection/>
    </xf>
    <xf numFmtId="10" fontId="33" fillId="0" borderId="11" xfId="0" applyNumberFormat="1" applyFont="1" applyFill="1" applyBorder="1" applyAlignment="1" applyProtection="1">
      <alignment horizontal="center" vertical="center" wrapText="1"/>
      <protection locked="0"/>
    </xf>
    <xf numFmtId="0" fontId="33" fillId="0" borderId="11" xfId="0" applyFont="1" applyFill="1" applyBorder="1" applyAlignment="1" applyProtection="1">
      <alignment horizontal="justify" vertical="center" wrapText="1"/>
      <protection locked="0"/>
    </xf>
    <xf numFmtId="0" fontId="33" fillId="0" borderId="32" xfId="0" applyFont="1" applyFill="1" applyBorder="1" applyAlignment="1" applyProtection="1">
      <alignment horizontal="left" vertical="center" wrapText="1" indent="1"/>
      <protection/>
    </xf>
    <xf numFmtId="9" fontId="33" fillId="0" borderId="32" xfId="0" applyNumberFormat="1" applyFont="1" applyFill="1" applyBorder="1" applyAlignment="1" applyProtection="1">
      <alignment horizontal="center" vertical="center" wrapText="1"/>
      <protection/>
    </xf>
    <xf numFmtId="10" fontId="33" fillId="0" borderId="32" xfId="0" applyNumberFormat="1" applyFont="1" applyFill="1" applyBorder="1" applyAlignment="1" applyProtection="1">
      <alignment horizontal="center" vertical="center" wrapText="1"/>
      <protection locked="0"/>
    </xf>
    <xf numFmtId="0" fontId="33" fillId="0" borderId="32" xfId="0" applyFont="1" applyFill="1" applyBorder="1" applyAlignment="1" applyProtection="1">
      <alignment horizontal="justify" vertical="center" wrapText="1"/>
      <protection locked="0"/>
    </xf>
    <xf numFmtId="0" fontId="33" fillId="0" borderId="31" xfId="0" applyFont="1" applyFill="1" applyBorder="1" applyAlignment="1" applyProtection="1">
      <alignment horizontal="left" vertical="center" wrapText="1" indent="1"/>
      <protection/>
    </xf>
    <xf numFmtId="9" fontId="33" fillId="0" borderId="31" xfId="0" applyNumberFormat="1" applyFont="1" applyFill="1" applyBorder="1" applyAlignment="1" applyProtection="1">
      <alignment horizontal="center" vertical="center" wrapText="1"/>
      <protection/>
    </xf>
    <xf numFmtId="10" fontId="33" fillId="0" borderId="31" xfId="0" applyNumberFormat="1" applyFont="1" applyFill="1" applyBorder="1" applyAlignment="1" applyProtection="1">
      <alignment horizontal="center" vertical="center" wrapText="1"/>
      <protection locked="0"/>
    </xf>
    <xf numFmtId="0" fontId="33" fillId="0" borderId="31" xfId="0" applyFont="1" applyFill="1" applyBorder="1" applyAlignment="1" applyProtection="1">
      <alignment horizontal="justify" vertical="center" wrapText="1"/>
      <protection locked="0"/>
    </xf>
    <xf numFmtId="0" fontId="33" fillId="33" borderId="12" xfId="0" applyFont="1" applyFill="1" applyBorder="1" applyAlignment="1" applyProtection="1">
      <alignment horizontal="center" vertical="center" wrapText="1"/>
      <protection/>
    </xf>
    <xf numFmtId="169" fontId="40" fillId="0" borderId="12" xfId="0" applyNumberFormat="1" applyFont="1" applyFill="1" applyBorder="1" applyAlignment="1">
      <alignment horizontal="center" vertical="center"/>
    </xf>
    <xf numFmtId="0" fontId="33" fillId="0" borderId="11" xfId="0" applyFont="1" applyFill="1" applyBorder="1" applyAlignment="1" applyProtection="1">
      <alignment horizontal="left" vertical="center" wrapText="1" indent="1"/>
      <protection/>
    </xf>
    <xf numFmtId="0" fontId="18" fillId="0" borderId="11" xfId="0" applyFont="1" applyFill="1" applyBorder="1" applyAlignment="1" applyProtection="1">
      <alignment horizontal="justify" vertical="center" wrapText="1"/>
      <protection locked="0"/>
    </xf>
    <xf numFmtId="3" fontId="0" fillId="0" borderId="21" xfId="0" applyNumberFormat="1" applyFill="1" applyBorder="1" applyAlignment="1" applyProtection="1">
      <alignment horizontal="center" vertical="center"/>
      <protection locked="0"/>
    </xf>
    <xf numFmtId="3" fontId="0" fillId="0" borderId="21" xfId="0" applyNumberFormat="1" applyFill="1" applyBorder="1" applyAlignment="1">
      <alignment horizontal="center" vertical="center"/>
    </xf>
    <xf numFmtId="3" fontId="0" fillId="0" borderId="22" xfId="0" applyNumberFormat="1" applyFill="1" applyBorder="1" applyAlignment="1">
      <alignment horizontal="center" vertical="center"/>
    </xf>
    <xf numFmtId="0" fontId="33" fillId="0" borderId="32" xfId="0" applyFont="1" applyFill="1" applyBorder="1" applyAlignment="1" applyProtection="1">
      <alignment horizontal="left" vertical="center" wrapText="1" indent="1"/>
      <protection/>
    </xf>
    <xf numFmtId="0" fontId="18" fillId="0" borderId="32" xfId="0" applyFont="1" applyFill="1" applyBorder="1" applyAlignment="1" applyProtection="1">
      <alignment horizontal="justify" vertical="center" wrapText="1"/>
      <protection locked="0"/>
    </xf>
    <xf numFmtId="3" fontId="0" fillId="0" borderId="12" xfId="0" applyNumberFormat="1" applyFill="1" applyBorder="1" applyAlignment="1" applyProtection="1">
      <alignment horizontal="center" vertical="center"/>
      <protection locked="0"/>
    </xf>
    <xf numFmtId="3" fontId="0" fillId="0" borderId="12" xfId="0" applyNumberFormat="1" applyFill="1" applyBorder="1" applyAlignment="1">
      <alignment horizontal="center" vertical="center"/>
    </xf>
    <xf numFmtId="3" fontId="0" fillId="0" borderId="23" xfId="0" applyNumberFormat="1" applyFill="1" applyBorder="1" applyAlignment="1">
      <alignment horizontal="center" vertical="center"/>
    </xf>
    <xf numFmtId="9" fontId="33" fillId="0" borderId="32" xfId="0" applyNumberFormat="1" applyFont="1" applyFill="1" applyBorder="1" applyAlignment="1" applyProtection="1">
      <alignment horizontal="left" vertical="center" wrapText="1" indent="1"/>
      <protection/>
    </xf>
    <xf numFmtId="0" fontId="0" fillId="0" borderId="14" xfId="0" applyFill="1" applyBorder="1" applyAlignment="1" applyProtection="1">
      <alignment/>
      <protection locked="0"/>
    </xf>
    <xf numFmtId="0" fontId="4" fillId="0" borderId="14" xfId="0" applyFont="1" applyFill="1" applyBorder="1" applyAlignment="1" applyProtection="1">
      <alignment/>
      <protection locked="0"/>
    </xf>
    <xf numFmtId="3" fontId="4" fillId="0" borderId="12" xfId="0" applyNumberFormat="1" applyFont="1" applyFill="1" applyBorder="1" applyAlignment="1" applyProtection="1">
      <alignment horizontal="center" vertical="center"/>
      <protection/>
    </xf>
    <xf numFmtId="3" fontId="4" fillId="0" borderId="23" xfId="0" applyNumberFormat="1" applyFont="1" applyFill="1" applyBorder="1" applyAlignment="1" applyProtection="1">
      <alignment horizontal="center" vertical="center"/>
      <protection/>
    </xf>
    <xf numFmtId="0" fontId="0" fillId="0" borderId="14" xfId="0" applyFont="1" applyFill="1" applyBorder="1" applyAlignment="1" applyProtection="1">
      <alignment/>
      <protection locked="0"/>
    </xf>
    <xf numFmtId="0" fontId="33" fillId="0" borderId="31" xfId="0" applyFont="1" applyFill="1" applyBorder="1" applyAlignment="1" applyProtection="1">
      <alignment horizontal="left" vertical="center" wrapText="1" indent="1"/>
      <protection/>
    </xf>
    <xf numFmtId="0" fontId="18" fillId="0" borderId="31" xfId="0" applyFont="1" applyFill="1" applyBorder="1" applyAlignment="1" applyProtection="1">
      <alignment horizontal="justify" vertical="center" wrapText="1"/>
      <protection locked="0"/>
    </xf>
    <xf numFmtId="0" fontId="0" fillId="0" borderId="24" xfId="0" applyFill="1" applyBorder="1" applyAlignment="1" applyProtection="1">
      <alignment/>
      <protection locked="0"/>
    </xf>
    <xf numFmtId="3" fontId="0" fillId="0" borderId="25" xfId="0" applyNumberFormat="1" applyFill="1" applyBorder="1" applyAlignment="1" applyProtection="1">
      <alignment horizontal="center" vertical="center"/>
      <protection locked="0"/>
    </xf>
    <xf numFmtId="3" fontId="0" fillId="0" borderId="25" xfId="0" applyNumberFormat="1" applyFill="1" applyBorder="1" applyAlignment="1">
      <alignment horizontal="center" vertical="center"/>
    </xf>
    <xf numFmtId="3" fontId="0" fillId="0" borderId="26" xfId="0" applyNumberFormat="1" applyFill="1" applyBorder="1" applyAlignment="1">
      <alignment horizontal="center" vertical="center"/>
    </xf>
    <xf numFmtId="0" fontId="18" fillId="34" borderId="11" xfId="0" applyFont="1" applyFill="1" applyBorder="1" applyAlignment="1" applyProtection="1">
      <alignment horizontal="justify" vertical="center" wrapText="1"/>
      <protection locked="0"/>
    </xf>
    <xf numFmtId="0" fontId="18" fillId="34" borderId="32" xfId="0" applyFont="1" applyFill="1" applyBorder="1" applyAlignment="1" applyProtection="1">
      <alignment horizontal="justify" vertical="center" wrapText="1"/>
      <protection locked="0"/>
    </xf>
    <xf numFmtId="0" fontId="18" fillId="34" borderId="31" xfId="0" applyFont="1" applyFill="1" applyBorder="1" applyAlignment="1" applyProtection="1">
      <alignment horizontal="justify" vertical="center" wrapText="1"/>
      <protection locked="0"/>
    </xf>
    <xf numFmtId="9" fontId="33" fillId="0" borderId="11" xfId="62" applyFont="1" applyFill="1" applyBorder="1" applyAlignment="1" applyProtection="1">
      <alignment horizontal="center" vertical="center" wrapText="1"/>
      <protection hidden="1"/>
    </xf>
    <xf numFmtId="9" fontId="33" fillId="0" borderId="32" xfId="62" applyFont="1" applyFill="1" applyBorder="1" applyAlignment="1" applyProtection="1">
      <alignment horizontal="center" vertical="center" wrapText="1"/>
      <protection hidden="1"/>
    </xf>
    <xf numFmtId="9" fontId="33" fillId="0" borderId="31" xfId="62" applyFont="1" applyFill="1" applyBorder="1" applyAlignment="1" applyProtection="1">
      <alignment horizontal="center" vertical="center" wrapText="1"/>
      <protection hidden="1"/>
    </xf>
    <xf numFmtId="10" fontId="33" fillId="0" borderId="11" xfId="64" applyNumberFormat="1" applyFont="1" applyFill="1" applyBorder="1" applyAlignment="1" applyProtection="1">
      <alignment horizontal="center" vertical="center" wrapText="1"/>
      <protection hidden="1"/>
    </xf>
    <xf numFmtId="10" fontId="33" fillId="0" borderId="32" xfId="64" applyNumberFormat="1" applyFont="1" applyFill="1" applyBorder="1" applyAlignment="1" applyProtection="1">
      <alignment horizontal="center" vertical="center" wrapText="1"/>
      <protection hidden="1"/>
    </xf>
    <xf numFmtId="10" fontId="33" fillId="0" borderId="31" xfId="64" applyNumberFormat="1" applyFont="1" applyFill="1" applyBorder="1" applyAlignment="1" applyProtection="1">
      <alignment horizontal="center" vertical="center" wrapText="1"/>
      <protection hidden="1"/>
    </xf>
    <xf numFmtId="0" fontId="18" fillId="34" borderId="52" xfId="0" applyFont="1" applyFill="1" applyBorder="1" applyAlignment="1" applyProtection="1">
      <alignment horizontal="justify" vertical="center" wrapText="1"/>
      <protection locked="0"/>
    </xf>
    <xf numFmtId="0" fontId="18" fillId="34" borderId="53" xfId="0" applyFont="1" applyFill="1" applyBorder="1" applyAlignment="1" applyProtection="1">
      <alignment horizontal="justify" vertical="center" wrapText="1"/>
      <protection locked="0"/>
    </xf>
    <xf numFmtId="9" fontId="0" fillId="0" borderId="0" xfId="0" applyNumberFormat="1" applyFill="1" applyAlignment="1">
      <alignment vertical="center"/>
    </xf>
    <xf numFmtId="0" fontId="18" fillId="34" borderId="54" xfId="0" applyFont="1" applyFill="1" applyBorder="1" applyAlignment="1" applyProtection="1">
      <alignment horizontal="justify" vertical="center" wrapText="1"/>
      <protection locked="0"/>
    </xf>
    <xf numFmtId="0" fontId="33" fillId="0" borderId="12" xfId="0" applyFont="1" applyBorder="1" applyAlignment="1" applyProtection="1">
      <alignment horizontal="justify" vertical="center" wrapText="1"/>
      <protection locked="0"/>
    </xf>
    <xf numFmtId="0" fontId="33" fillId="0" borderId="12" xfId="0" applyFont="1" applyFill="1" applyBorder="1" applyAlignment="1" applyProtection="1">
      <alignment horizontal="justify" vertical="center" wrapText="1"/>
      <protection locked="0"/>
    </xf>
    <xf numFmtId="165" fontId="0" fillId="34" borderId="0" xfId="0" applyNumberFormat="1" applyFill="1" applyAlignment="1">
      <alignment vertical="center"/>
    </xf>
    <xf numFmtId="0" fontId="33" fillId="0" borderId="12" xfId="0" applyFont="1" applyFill="1" applyBorder="1" applyAlignment="1" applyProtection="1">
      <alignment horizontal="left" vertical="center" wrapText="1"/>
      <protection locked="0"/>
    </xf>
    <xf numFmtId="0" fontId="67" fillId="0" borderId="12" xfId="0" applyFont="1" applyFill="1" applyBorder="1" applyAlignment="1" applyProtection="1">
      <alignment horizontal="left" vertical="center" wrapText="1"/>
      <protection locked="0"/>
    </xf>
    <xf numFmtId="0" fontId="18" fillId="0" borderId="12" xfId="0" applyFont="1" applyFill="1" applyBorder="1" applyAlignment="1" applyProtection="1">
      <alignment horizontal="left" vertical="center" wrapText="1"/>
      <protection locked="0"/>
    </xf>
    <xf numFmtId="0" fontId="18" fillId="0" borderId="12" xfId="0" applyFont="1" applyFill="1" applyBorder="1" applyAlignment="1" applyProtection="1">
      <alignment horizontal="justify" vertical="center" wrapText="1"/>
      <protection locked="0"/>
    </xf>
    <xf numFmtId="0" fontId="33" fillId="34" borderId="12" xfId="0" applyFont="1" applyFill="1" applyBorder="1" applyAlignment="1" applyProtection="1">
      <alignment horizontal="left" vertical="center" wrapText="1"/>
      <protection locked="0"/>
    </xf>
    <xf numFmtId="0" fontId="18" fillId="0" borderId="12" xfId="0" applyFont="1" applyBorder="1" applyAlignment="1" applyProtection="1">
      <alignment horizontal="justify" vertical="center" wrapText="1"/>
      <protection locked="0"/>
    </xf>
    <xf numFmtId="0" fontId="33" fillId="34" borderId="12" xfId="0" applyFont="1" applyFill="1" applyBorder="1" applyAlignment="1" applyProtection="1">
      <alignment horizontal="justify" vertical="center" wrapText="1"/>
      <protection locked="0"/>
    </xf>
    <xf numFmtId="0" fontId="98" fillId="34" borderId="12" xfId="0" applyFont="1" applyFill="1" applyBorder="1" applyAlignment="1" applyProtection="1">
      <alignment horizontal="left" vertical="center" wrapText="1"/>
      <protection locked="0"/>
    </xf>
    <xf numFmtId="0" fontId="98" fillId="34" borderId="12" xfId="0" applyFont="1" applyFill="1" applyBorder="1" applyAlignment="1" applyProtection="1">
      <alignment horizontal="justify" vertical="center" wrapText="1"/>
      <protection locked="0"/>
    </xf>
    <xf numFmtId="0" fontId="98" fillId="0" borderId="12" xfId="0" applyFont="1" applyFill="1" applyBorder="1" applyAlignment="1" applyProtection="1">
      <alignment horizontal="justify" vertical="center" wrapText="1"/>
      <protection locked="0"/>
    </xf>
    <xf numFmtId="175" fontId="33" fillId="0" borderId="11" xfId="51" applyNumberFormat="1" applyFont="1" applyFill="1" applyBorder="1" applyAlignment="1" applyProtection="1">
      <alignment horizontal="center" vertical="center" wrapText="1"/>
      <protection hidden="1"/>
    </xf>
    <xf numFmtId="0" fontId="33" fillId="0" borderId="11" xfId="0" applyNumberFormat="1" applyFont="1" applyFill="1" applyBorder="1" applyAlignment="1" applyProtection="1">
      <alignment horizontal="center" vertical="center" wrapText="1"/>
      <protection locked="0"/>
    </xf>
    <xf numFmtId="175" fontId="33" fillId="0" borderId="32" xfId="51" applyNumberFormat="1" applyFont="1" applyFill="1" applyBorder="1" applyAlignment="1" applyProtection="1">
      <alignment horizontal="center" vertical="center" wrapText="1"/>
      <protection hidden="1"/>
    </xf>
    <xf numFmtId="0" fontId="33" fillId="0" borderId="32" xfId="0" applyNumberFormat="1" applyFont="1" applyFill="1" applyBorder="1" applyAlignment="1" applyProtection="1">
      <alignment horizontal="center" vertical="center" wrapText="1"/>
      <protection locked="0"/>
    </xf>
    <xf numFmtId="0" fontId="33" fillId="0" borderId="12" xfId="0" applyNumberFormat="1" applyFont="1" applyFill="1" applyBorder="1" applyAlignment="1" applyProtection="1">
      <alignment horizontal="left" vertical="center" wrapText="1"/>
      <protection locked="0"/>
    </xf>
    <xf numFmtId="175" fontId="33" fillId="0" borderId="31" xfId="51" applyNumberFormat="1" applyFont="1" applyFill="1" applyBorder="1" applyAlignment="1" applyProtection="1">
      <alignment horizontal="center" vertical="center" wrapText="1"/>
      <protection hidden="1"/>
    </xf>
    <xf numFmtId="0" fontId="33" fillId="0" borderId="31" xfId="0" applyNumberFormat="1" applyFont="1" applyFill="1" applyBorder="1" applyAlignment="1" applyProtection="1">
      <alignment horizontal="center" vertical="center" wrapText="1"/>
      <protection locked="0"/>
    </xf>
    <xf numFmtId="0" fontId="33" fillId="0" borderId="12" xfId="0" applyFont="1" applyFill="1" applyBorder="1" applyAlignment="1" applyProtection="1">
      <alignment horizontal="justify" vertical="center" wrapText="1"/>
      <protection locked="0"/>
    </xf>
    <xf numFmtId="0" fontId="33" fillId="0" borderId="55" xfId="0" applyFont="1" applyFill="1" applyBorder="1" applyAlignment="1" applyProtection="1">
      <alignment horizontal="justify" vertical="center" wrapText="1"/>
      <protection locked="0"/>
    </xf>
    <xf numFmtId="0" fontId="33" fillId="0" borderId="18" xfId="0" applyFont="1" applyFill="1" applyBorder="1" applyAlignment="1" applyProtection="1">
      <alignment horizontal="justify" vertical="center" wrapText="1"/>
      <protection locked="0"/>
    </xf>
    <xf numFmtId="0" fontId="33" fillId="0" borderId="56" xfId="0" applyFont="1" applyFill="1" applyBorder="1" applyAlignment="1" applyProtection="1">
      <alignment horizontal="justify" vertical="center" wrapText="1"/>
      <protection locked="0"/>
    </xf>
    <xf numFmtId="0" fontId="33" fillId="34" borderId="11" xfId="0" applyFont="1" applyFill="1" applyBorder="1" applyAlignment="1" applyProtection="1">
      <alignment horizontal="justify" vertical="center" wrapText="1"/>
      <protection locked="0"/>
    </xf>
    <xf numFmtId="0" fontId="33" fillId="34" borderId="32" xfId="0" applyFont="1" applyFill="1" applyBorder="1" applyAlignment="1" applyProtection="1">
      <alignment horizontal="justify" vertical="center" wrapText="1"/>
      <protection locked="0"/>
    </xf>
    <xf numFmtId="0" fontId="33" fillId="34" borderId="31" xfId="0" applyFont="1" applyFill="1" applyBorder="1" applyAlignment="1" applyProtection="1">
      <alignment horizontal="justify" vertical="center" wrapText="1"/>
      <protection locked="0"/>
    </xf>
    <xf numFmtId="0" fontId="33" fillId="0" borderId="0" xfId="0" applyFont="1" applyAlignment="1">
      <alignment vertical="center"/>
    </xf>
    <xf numFmtId="0" fontId="19" fillId="0" borderId="12" xfId="0" applyFont="1" applyFill="1" applyBorder="1" applyAlignment="1" applyProtection="1">
      <alignment horizontal="justify" vertical="center" wrapText="1"/>
      <protection locked="0"/>
    </xf>
    <xf numFmtId="0" fontId="18" fillId="0" borderId="12" xfId="0" applyFont="1" applyFill="1" applyBorder="1" applyAlignment="1" applyProtection="1">
      <alignment horizontal="left" vertical="center" wrapText="1"/>
      <protection/>
    </xf>
    <xf numFmtId="10" fontId="18" fillId="0" borderId="12" xfId="62" applyNumberFormat="1" applyFont="1" applyFill="1" applyBorder="1" applyAlignment="1" applyProtection="1">
      <alignment vertical="center" wrapText="1"/>
      <protection locked="0"/>
    </xf>
    <xf numFmtId="172" fontId="99" fillId="0" borderId="12" xfId="51" applyNumberFormat="1" applyFont="1" applyFill="1" applyBorder="1" applyAlignment="1">
      <alignment horizontal="right" vertical="center" wrapText="1"/>
    </xf>
    <xf numFmtId="175" fontId="70" fillId="0" borderId="12" xfId="51" applyNumberFormat="1" applyFont="1" applyFill="1" applyBorder="1" applyAlignment="1">
      <alignment horizontal="right" vertical="center"/>
    </xf>
    <xf numFmtId="170" fontId="33" fillId="0" borderId="12" xfId="64" applyNumberFormat="1" applyFont="1" applyFill="1" applyBorder="1" applyAlignment="1" applyProtection="1">
      <alignment horizontal="center" vertical="center"/>
      <protection locked="0"/>
    </xf>
    <xf numFmtId="0" fontId="33" fillId="42" borderId="12" xfId="0" applyFont="1" applyFill="1" applyBorder="1" applyAlignment="1" applyProtection="1">
      <alignment horizontal="center" vertical="center"/>
      <protection locked="0"/>
    </xf>
    <xf numFmtId="3" fontId="33" fillId="42" borderId="12" xfId="0" applyNumberFormat="1" applyFont="1" applyFill="1" applyBorder="1" applyAlignment="1" applyProtection="1">
      <alignment horizontal="center" vertical="center"/>
      <protection locked="0"/>
    </xf>
    <xf numFmtId="0" fontId="33" fillId="42" borderId="12" xfId="0" applyFont="1" applyFill="1" applyBorder="1" applyAlignment="1" applyProtection="1">
      <alignment horizontal="left" vertical="center" wrapText="1"/>
      <protection locked="0"/>
    </xf>
    <xf numFmtId="0" fontId="33" fillId="42" borderId="12" xfId="0" applyFont="1" applyFill="1" applyBorder="1" applyAlignment="1" applyProtection="1">
      <alignment vertical="center"/>
      <protection locked="0"/>
    </xf>
    <xf numFmtId="10" fontId="18" fillId="0" borderId="12" xfId="0" applyNumberFormat="1" applyFont="1" applyFill="1" applyBorder="1" applyAlignment="1" applyProtection="1">
      <alignment vertical="center" wrapText="1"/>
      <protection/>
    </xf>
    <xf numFmtId="183" fontId="71" fillId="0" borderId="12" xfId="51" applyNumberFormat="1" applyFont="1" applyFill="1" applyBorder="1" applyAlignment="1">
      <alignment horizontal="center" vertical="center" wrapText="1"/>
    </xf>
    <xf numFmtId="183" fontId="72" fillId="0" borderId="12" xfId="51" applyNumberFormat="1" applyFont="1" applyFill="1" applyBorder="1" applyAlignment="1">
      <alignment horizontal="right" vertical="center" wrapText="1"/>
    </xf>
    <xf numFmtId="183" fontId="72" fillId="0" borderId="12" xfId="51" applyNumberFormat="1" applyFont="1" applyFill="1" applyBorder="1" applyAlignment="1" applyProtection="1">
      <alignment horizontal="right" vertical="center" wrapText="1"/>
      <protection locked="0"/>
    </xf>
    <xf numFmtId="175" fontId="34" fillId="33" borderId="12" xfId="51" applyNumberFormat="1" applyFont="1" applyFill="1" applyBorder="1" applyAlignment="1">
      <alignment vertical="center" wrapText="1"/>
    </xf>
    <xf numFmtId="10" fontId="18" fillId="33" borderId="12" xfId="0" applyNumberFormat="1" applyFont="1" applyFill="1" applyBorder="1" applyAlignment="1" applyProtection="1">
      <alignment vertical="center" wrapText="1"/>
      <protection/>
    </xf>
    <xf numFmtId="0" fontId="19" fillId="0" borderId="12" xfId="0" applyFont="1" applyFill="1" applyBorder="1" applyAlignment="1" applyProtection="1">
      <alignment horizontal="left" vertical="center" wrapText="1"/>
      <protection locked="0"/>
    </xf>
    <xf numFmtId="175" fontId="34" fillId="0" borderId="12" xfId="51" applyNumberFormat="1" applyFont="1" applyFill="1" applyBorder="1" applyAlignment="1">
      <alignment vertical="center" wrapText="1"/>
    </xf>
    <xf numFmtId="175" fontId="34" fillId="0" borderId="12" xfId="51" applyNumberFormat="1" applyFont="1" applyFill="1" applyBorder="1" applyAlignment="1" applyProtection="1">
      <alignment vertical="center" wrapText="1"/>
      <protection locked="0"/>
    </xf>
    <xf numFmtId="0" fontId="19" fillId="42" borderId="12" xfId="0" applyFont="1" applyFill="1" applyBorder="1" applyAlignment="1" applyProtection="1">
      <alignment horizontal="justify" vertical="center" wrapText="1"/>
      <protection locked="0"/>
    </xf>
    <xf numFmtId="9" fontId="18" fillId="42" borderId="12" xfId="62" applyNumberFormat="1" applyFont="1" applyFill="1" applyBorder="1" applyAlignment="1" applyProtection="1">
      <alignment horizontal="center" vertical="center" wrapText="1"/>
      <protection/>
    </xf>
    <xf numFmtId="9" fontId="18" fillId="42" borderId="12" xfId="62" applyNumberFormat="1" applyFont="1" applyFill="1" applyBorder="1" applyAlignment="1" applyProtection="1">
      <alignment horizontal="center" vertical="center" wrapText="1"/>
      <protection locked="0"/>
    </xf>
    <xf numFmtId="0" fontId="19" fillId="42" borderId="12" xfId="0" applyFont="1" applyFill="1" applyBorder="1" applyAlignment="1" applyProtection="1">
      <alignment horizontal="justify" vertical="center" wrapText="1"/>
      <protection/>
    </xf>
    <xf numFmtId="175" fontId="44" fillId="0" borderId="12" xfId="51" applyNumberFormat="1" applyFont="1" applyFill="1" applyBorder="1" applyAlignment="1" applyProtection="1">
      <alignment horizontal="center" vertical="center" wrapText="1"/>
      <protection/>
    </xf>
    <xf numFmtId="175" fontId="33" fillId="0" borderId="12" xfId="0" applyNumberFormat="1" applyFont="1" applyFill="1" applyBorder="1" applyAlignment="1" applyProtection="1">
      <alignment horizontal="center" vertical="center"/>
      <protection locked="0"/>
    </xf>
    <xf numFmtId="172" fontId="33" fillId="0" borderId="12" xfId="0" applyNumberFormat="1" applyFont="1" applyFill="1" applyBorder="1" applyAlignment="1" applyProtection="1">
      <alignment horizontal="center" vertical="center"/>
      <protection locked="0"/>
    </xf>
    <xf numFmtId="167" fontId="33" fillId="0" borderId="12" xfId="51" applyFont="1" applyFill="1" applyBorder="1" applyAlignment="1" applyProtection="1">
      <alignment horizontal="center" vertical="center"/>
      <protection locked="0"/>
    </xf>
    <xf numFmtId="170" fontId="18" fillId="42" borderId="12" xfId="62" applyNumberFormat="1" applyFont="1" applyFill="1" applyBorder="1" applyAlignment="1" applyProtection="1">
      <alignment horizontal="center" vertical="center" wrapText="1"/>
      <protection locked="0"/>
    </xf>
    <xf numFmtId="0" fontId="19" fillId="0" borderId="12" xfId="0" applyFont="1" applyFill="1" applyBorder="1" applyAlignment="1" applyProtection="1">
      <alignment horizontal="left" vertical="center" wrapText="1"/>
      <protection/>
    </xf>
    <xf numFmtId="175" fontId="45" fillId="33" borderId="12" xfId="51" applyNumberFormat="1" applyFont="1" applyFill="1" applyBorder="1" applyAlignment="1" applyProtection="1">
      <alignment horizontal="center" vertical="center" wrapText="1"/>
      <protection/>
    </xf>
    <xf numFmtId="3" fontId="99" fillId="0" borderId="12" xfId="0" applyNumberFormat="1" applyFont="1" applyFill="1" applyBorder="1" applyAlignment="1">
      <alignment horizontal="right" vertical="center" wrapText="1"/>
    </xf>
    <xf numFmtId="175" fontId="33" fillId="0" borderId="12" xfId="51" applyNumberFormat="1" applyFont="1" applyFill="1" applyBorder="1" applyAlignment="1" applyProtection="1">
      <alignment horizontal="center" vertical="center"/>
      <protection locked="0"/>
    </xf>
    <xf numFmtId="172" fontId="99" fillId="0" borderId="12" xfId="51" applyNumberFormat="1" applyFont="1" applyFill="1" applyBorder="1" applyAlignment="1">
      <alignment horizontal="center" vertical="center" wrapText="1"/>
    </xf>
    <xf numFmtId="175" fontId="70" fillId="33" borderId="12" xfId="51" applyNumberFormat="1" applyFont="1" applyFill="1" applyBorder="1" applyAlignment="1">
      <alignment vertical="center" wrapText="1"/>
    </xf>
    <xf numFmtId="0" fontId="94" fillId="0" borderId="12" xfId="0" applyFont="1" applyBorder="1" applyAlignment="1" applyProtection="1">
      <alignment vertical="center" wrapText="1"/>
      <protection locked="0"/>
    </xf>
    <xf numFmtId="175" fontId="45" fillId="33" borderId="12" xfId="51" applyNumberFormat="1" applyFont="1" applyFill="1" applyBorder="1" applyAlignment="1">
      <alignment vertical="center" wrapText="1"/>
    </xf>
    <xf numFmtId="0" fontId="33" fillId="0" borderId="12" xfId="0" applyFont="1" applyFill="1" applyBorder="1" applyAlignment="1" applyProtection="1">
      <alignment vertical="center"/>
      <protection locked="0"/>
    </xf>
    <xf numFmtId="183" fontId="72" fillId="33" borderId="12" xfId="51" applyNumberFormat="1" applyFont="1" applyFill="1" applyBorder="1" applyAlignment="1" applyProtection="1">
      <alignment horizontal="right" vertical="center" wrapText="1"/>
      <protection locked="0"/>
    </xf>
    <xf numFmtId="167" fontId="45" fillId="33" borderId="12" xfId="51" applyFont="1" applyFill="1" applyBorder="1" applyAlignment="1" applyProtection="1">
      <alignment horizontal="center" vertical="center" wrapText="1"/>
      <protection/>
    </xf>
    <xf numFmtId="10" fontId="45" fillId="33" borderId="12" xfId="0" applyNumberFormat="1" applyFont="1" applyFill="1" applyBorder="1" applyAlignment="1" applyProtection="1">
      <alignment vertical="center" wrapText="1"/>
      <protection/>
    </xf>
    <xf numFmtId="10" fontId="18" fillId="0" borderId="12" xfId="62" applyNumberFormat="1" applyFont="1" applyFill="1" applyBorder="1" applyAlignment="1" applyProtection="1">
      <alignment horizontal="center" vertical="center" wrapText="1"/>
      <protection locked="0"/>
    </xf>
    <xf numFmtId="3" fontId="0" fillId="43" borderId="0" xfId="0" applyNumberFormat="1" applyFill="1" applyAlignment="1">
      <alignment vertical="center"/>
    </xf>
    <xf numFmtId="0" fontId="18" fillId="42" borderId="12" xfId="0" applyFont="1" applyFill="1" applyBorder="1" applyAlignment="1" applyProtection="1">
      <alignment horizontal="justify" vertical="top" wrapText="1"/>
      <protection locked="0"/>
    </xf>
    <xf numFmtId="9" fontId="18" fillId="0" borderId="12" xfId="0" applyNumberFormat="1" applyFont="1" applyFill="1" applyBorder="1" applyAlignment="1" applyProtection="1">
      <alignment vertical="center" wrapText="1"/>
      <protection/>
    </xf>
    <xf numFmtId="172" fontId="99" fillId="0" borderId="12" xfId="51" applyNumberFormat="1" applyFont="1" applyFill="1" applyBorder="1" applyAlignment="1">
      <alignment vertical="center" wrapText="1"/>
    </xf>
    <xf numFmtId="0" fontId="18" fillId="42" borderId="12" xfId="0" applyNumberFormat="1" applyFont="1" applyFill="1" applyBorder="1" applyAlignment="1" applyProtection="1">
      <alignment horizontal="justify" vertical="top" wrapText="1"/>
      <protection locked="0"/>
    </xf>
    <xf numFmtId="3" fontId="3" fillId="44" borderId="12" xfId="0" applyNumberFormat="1" applyFont="1" applyFill="1" applyBorder="1" applyAlignment="1" applyProtection="1">
      <alignment horizontal="center" vertical="center"/>
      <protection locked="0"/>
    </xf>
    <xf numFmtId="175" fontId="91" fillId="0" borderId="0" xfId="51" applyNumberFormat="1" applyFont="1" applyAlignment="1">
      <alignment vertical="center"/>
    </xf>
    <xf numFmtId="0" fontId="33" fillId="0" borderId="0" xfId="0" applyFont="1" applyFill="1" applyBorder="1" applyAlignment="1" applyProtection="1">
      <alignment horizontal="justify" vertical="center" wrapText="1"/>
      <protection locked="0"/>
    </xf>
    <xf numFmtId="0" fontId="33" fillId="0" borderId="0" xfId="0" applyFont="1" applyBorder="1" applyAlignment="1" applyProtection="1">
      <alignment horizontal="justify" vertical="center" wrapText="1"/>
      <protection locked="0"/>
    </xf>
    <xf numFmtId="0" fontId="0" fillId="0" borderId="0" xfId="0" applyBorder="1" applyAlignment="1">
      <alignment vertical="center"/>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Millares 2 2 2" xfId="51"/>
    <cellStyle name="Millares 5" xfId="52"/>
    <cellStyle name="Currency" xfId="53"/>
    <cellStyle name="Currency [0]" xfId="54"/>
    <cellStyle name="Neutral" xfId="55"/>
    <cellStyle name="Normal 2 10 2" xfId="56"/>
    <cellStyle name="Normal 5 2" xfId="57"/>
    <cellStyle name="Normal_Actividades" xfId="58"/>
    <cellStyle name="Notas" xfId="59"/>
    <cellStyle name="Porcentaje 2" xfId="60"/>
    <cellStyle name="Percent" xfId="61"/>
    <cellStyle name="Porcentual 2" xfId="62"/>
    <cellStyle name="Porcentual 3" xfId="63"/>
    <cellStyle name="Porcentual 4" xfId="64"/>
    <cellStyle name="Salida" xfId="65"/>
    <cellStyle name="Texto de advertencia" xfId="66"/>
    <cellStyle name="Texto explicativo" xfId="67"/>
    <cellStyle name="Título" xfId="68"/>
    <cellStyle name="Título 1" xfId="69"/>
    <cellStyle name="Título 2" xfId="70"/>
    <cellStyle name="Título 3" xfId="71"/>
    <cellStyle name="Total" xfId="72"/>
  </cellStyles>
  <dxfs count="10">
    <dxf>
      <font>
        <color indexed="9"/>
      </font>
      <fill>
        <patternFill>
          <bgColor indexed="10"/>
        </patternFill>
      </fill>
    </dxf>
    <dxf>
      <font>
        <color theme="0"/>
      </font>
      <fill>
        <patternFill>
          <bgColor theme="5"/>
        </patternFill>
      </fill>
    </dxf>
    <dxf>
      <font>
        <color theme="0"/>
      </font>
      <fill>
        <patternFill>
          <bgColor theme="5"/>
        </patternFill>
      </fill>
    </dxf>
    <dxf>
      <font>
        <color indexed="9"/>
      </font>
      <fill>
        <patternFill>
          <bgColor indexed="10"/>
        </patternFill>
      </fill>
    </dxf>
    <dxf>
      <fill>
        <patternFill>
          <bgColor theme="1"/>
        </patternFill>
      </fill>
    </dxf>
    <dxf>
      <fill>
        <patternFill>
          <bgColor theme="1" tint="0.49998000264167786"/>
        </patternFill>
      </fill>
    </dxf>
    <dxf>
      <font>
        <color indexed="9"/>
      </font>
      <fill>
        <patternFill>
          <bgColor indexed="10"/>
        </patternFill>
      </fill>
    </dxf>
    <dxf>
      <font>
        <color theme="0"/>
      </font>
      <fill>
        <patternFill>
          <bgColor theme="5"/>
        </patternFill>
      </fill>
    </dxf>
    <dxf>
      <font>
        <color theme="0"/>
      </font>
      <fill>
        <patternFill>
          <bgColor theme="5"/>
        </patternFill>
      </fill>
      <border/>
    </dxf>
    <dxf>
      <font>
        <color rgb="FFFFFFFF"/>
      </font>
      <fill>
        <patternFill>
          <bgColor rgb="FFDD0806"/>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jpeg" /><Relationship Id="rId3"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114300</xdr:colOff>
      <xdr:row>2</xdr:row>
      <xdr:rowOff>9525</xdr:rowOff>
    </xdr:from>
    <xdr:to>
      <xdr:col>19</xdr:col>
      <xdr:colOff>1152525</xdr:colOff>
      <xdr:row>7</xdr:row>
      <xdr:rowOff>114300</xdr:rowOff>
    </xdr:to>
    <xdr:pic>
      <xdr:nvPicPr>
        <xdr:cNvPr id="1" name="3 Imagen" descr="SIG.jpg"/>
        <xdr:cNvPicPr preferRelativeResize="1">
          <a:picLocks noChangeAspect="1"/>
        </xdr:cNvPicPr>
      </xdr:nvPicPr>
      <xdr:blipFill>
        <a:blip r:embed="rId1"/>
        <a:stretch>
          <a:fillRect/>
        </a:stretch>
      </xdr:blipFill>
      <xdr:spPr>
        <a:xfrm>
          <a:off x="12068175" y="381000"/>
          <a:ext cx="1038225" cy="1057275"/>
        </a:xfrm>
        <a:prstGeom prst="rect">
          <a:avLst/>
        </a:prstGeom>
        <a:noFill/>
        <a:ln w="9525" cmpd="sng">
          <a:noFill/>
        </a:ln>
      </xdr:spPr>
    </xdr:pic>
    <xdr:clientData/>
  </xdr:twoCellAnchor>
  <xdr:twoCellAnchor editAs="oneCell">
    <xdr:from>
      <xdr:col>1</xdr:col>
      <xdr:colOff>133350</xdr:colOff>
      <xdr:row>1</xdr:row>
      <xdr:rowOff>123825</xdr:rowOff>
    </xdr:from>
    <xdr:to>
      <xdr:col>8</xdr:col>
      <xdr:colOff>171450</xdr:colOff>
      <xdr:row>7</xdr:row>
      <xdr:rowOff>47625</xdr:rowOff>
    </xdr:to>
    <xdr:pic>
      <xdr:nvPicPr>
        <xdr:cNvPr id="2" name="2 Imagen" descr="Escudo Bogotá_sds_color.jpg"/>
        <xdr:cNvPicPr preferRelativeResize="1">
          <a:picLocks noChangeAspect="1"/>
        </xdr:cNvPicPr>
      </xdr:nvPicPr>
      <xdr:blipFill>
        <a:blip r:embed="rId2"/>
        <a:stretch>
          <a:fillRect/>
        </a:stretch>
      </xdr:blipFill>
      <xdr:spPr>
        <a:xfrm>
          <a:off x="0" y="304800"/>
          <a:ext cx="790575" cy="1066800"/>
        </a:xfrm>
        <a:prstGeom prst="rect">
          <a:avLst/>
        </a:prstGeom>
        <a:noFill/>
        <a:ln w="9525" cmpd="sng">
          <a:noFill/>
        </a:ln>
      </xdr:spPr>
    </xdr:pic>
    <xdr:clientData/>
  </xdr:twoCellAnchor>
  <xdr:twoCellAnchor editAs="oneCell">
    <xdr:from>
      <xdr:col>41</xdr:col>
      <xdr:colOff>171450</xdr:colOff>
      <xdr:row>1</xdr:row>
      <xdr:rowOff>114300</xdr:rowOff>
    </xdr:from>
    <xdr:to>
      <xdr:col>42</xdr:col>
      <xdr:colOff>333375</xdr:colOff>
      <xdr:row>7</xdr:row>
      <xdr:rowOff>0</xdr:rowOff>
    </xdr:to>
    <xdr:pic>
      <xdr:nvPicPr>
        <xdr:cNvPr id="3" name="3 Imagen" descr="SIG.jpg"/>
        <xdr:cNvPicPr preferRelativeResize="1">
          <a:picLocks noChangeAspect="1"/>
        </xdr:cNvPicPr>
      </xdr:nvPicPr>
      <xdr:blipFill>
        <a:blip r:embed="rId1"/>
        <a:stretch>
          <a:fillRect/>
        </a:stretch>
      </xdr:blipFill>
      <xdr:spPr>
        <a:xfrm>
          <a:off x="44234100" y="295275"/>
          <a:ext cx="876300" cy="1028700"/>
        </a:xfrm>
        <a:prstGeom prst="rect">
          <a:avLst/>
        </a:prstGeom>
        <a:noFill/>
        <a:ln w="9525" cmpd="sng">
          <a:noFill/>
        </a:ln>
      </xdr:spPr>
    </xdr:pic>
    <xdr:clientData/>
  </xdr:twoCellAnchor>
  <xdr:twoCellAnchor editAs="oneCell">
    <xdr:from>
      <xdr:col>22</xdr:col>
      <xdr:colOff>1047750</xdr:colOff>
      <xdr:row>2</xdr:row>
      <xdr:rowOff>19050</xdr:rowOff>
    </xdr:from>
    <xdr:to>
      <xdr:col>22</xdr:col>
      <xdr:colOff>2076450</xdr:colOff>
      <xdr:row>7</xdr:row>
      <xdr:rowOff>47625</xdr:rowOff>
    </xdr:to>
    <xdr:pic>
      <xdr:nvPicPr>
        <xdr:cNvPr id="4" name="6 Imagen" descr="Escudo Bogotá_sds_color.jpg"/>
        <xdr:cNvPicPr preferRelativeResize="1">
          <a:picLocks noChangeAspect="1"/>
        </xdr:cNvPicPr>
      </xdr:nvPicPr>
      <xdr:blipFill>
        <a:blip r:embed="rId2"/>
        <a:stretch>
          <a:fillRect/>
        </a:stretch>
      </xdr:blipFill>
      <xdr:spPr>
        <a:xfrm>
          <a:off x="16563975" y="390525"/>
          <a:ext cx="1028700" cy="981075"/>
        </a:xfrm>
        <a:prstGeom prst="rect">
          <a:avLst/>
        </a:prstGeom>
        <a:noFill/>
        <a:ln w="9525" cmpd="sng">
          <a:noFill/>
        </a:ln>
      </xdr:spPr>
    </xdr:pic>
    <xdr:clientData/>
  </xdr:twoCellAnchor>
  <xdr:twoCellAnchor editAs="oneCell">
    <xdr:from>
      <xdr:col>22</xdr:col>
      <xdr:colOff>1047750</xdr:colOff>
      <xdr:row>2</xdr:row>
      <xdr:rowOff>19050</xdr:rowOff>
    </xdr:from>
    <xdr:to>
      <xdr:col>22</xdr:col>
      <xdr:colOff>2076450</xdr:colOff>
      <xdr:row>7</xdr:row>
      <xdr:rowOff>47625</xdr:rowOff>
    </xdr:to>
    <xdr:pic>
      <xdr:nvPicPr>
        <xdr:cNvPr id="5" name="6 Imagen" descr="Escudo Bogotá_sds_color.jpg"/>
        <xdr:cNvPicPr preferRelativeResize="1">
          <a:picLocks noChangeAspect="1"/>
        </xdr:cNvPicPr>
      </xdr:nvPicPr>
      <xdr:blipFill>
        <a:blip r:embed="rId2"/>
        <a:stretch>
          <a:fillRect/>
        </a:stretch>
      </xdr:blipFill>
      <xdr:spPr>
        <a:xfrm>
          <a:off x="16563975" y="390525"/>
          <a:ext cx="1028700" cy="981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276225</xdr:colOff>
      <xdr:row>3</xdr:row>
      <xdr:rowOff>76200</xdr:rowOff>
    </xdr:from>
    <xdr:to>
      <xdr:col>13</xdr:col>
      <xdr:colOff>1276350</xdr:colOff>
      <xdr:row>5</xdr:row>
      <xdr:rowOff>276225</xdr:rowOff>
    </xdr:to>
    <xdr:pic>
      <xdr:nvPicPr>
        <xdr:cNvPr id="1" name="3 Imagen" descr="SIG.jpg"/>
        <xdr:cNvPicPr preferRelativeResize="1">
          <a:picLocks noChangeAspect="1"/>
        </xdr:cNvPicPr>
      </xdr:nvPicPr>
      <xdr:blipFill>
        <a:blip r:embed="rId1"/>
        <a:stretch>
          <a:fillRect/>
        </a:stretch>
      </xdr:blipFill>
      <xdr:spPr>
        <a:xfrm>
          <a:off x="13535025" y="933450"/>
          <a:ext cx="1000125" cy="771525"/>
        </a:xfrm>
        <a:prstGeom prst="rect">
          <a:avLst/>
        </a:prstGeom>
        <a:noFill/>
        <a:ln w="9525" cmpd="sng">
          <a:noFill/>
        </a:ln>
      </xdr:spPr>
    </xdr:pic>
    <xdr:clientData/>
  </xdr:twoCellAnchor>
  <xdr:twoCellAnchor editAs="oneCell">
    <xdr:from>
      <xdr:col>0</xdr:col>
      <xdr:colOff>495300</xdr:colOff>
      <xdr:row>1</xdr:row>
      <xdr:rowOff>38100</xdr:rowOff>
    </xdr:from>
    <xdr:to>
      <xdr:col>3</xdr:col>
      <xdr:colOff>133350</xdr:colOff>
      <xdr:row>4</xdr:row>
      <xdr:rowOff>114300</xdr:rowOff>
    </xdr:to>
    <xdr:pic>
      <xdr:nvPicPr>
        <xdr:cNvPr id="2" name="10 Imagen" descr="Escudo Bogotá_sds_color.jpg"/>
        <xdr:cNvPicPr preferRelativeResize="1">
          <a:picLocks noChangeAspect="1"/>
        </xdr:cNvPicPr>
      </xdr:nvPicPr>
      <xdr:blipFill>
        <a:blip r:embed="rId2"/>
        <a:stretch>
          <a:fillRect/>
        </a:stretch>
      </xdr:blipFill>
      <xdr:spPr>
        <a:xfrm>
          <a:off x="0" y="323850"/>
          <a:ext cx="809625" cy="933450"/>
        </a:xfrm>
        <a:prstGeom prst="rect">
          <a:avLst/>
        </a:prstGeom>
        <a:noFill/>
        <a:ln w="9525" cmpd="sng">
          <a:noFill/>
        </a:ln>
      </xdr:spPr>
    </xdr:pic>
    <xdr:clientData/>
  </xdr:twoCellAnchor>
  <xdr:twoCellAnchor editAs="oneCell">
    <xdr:from>
      <xdr:col>48</xdr:col>
      <xdr:colOff>847725</xdr:colOff>
      <xdr:row>1</xdr:row>
      <xdr:rowOff>9525</xdr:rowOff>
    </xdr:from>
    <xdr:to>
      <xdr:col>48</xdr:col>
      <xdr:colOff>857250</xdr:colOff>
      <xdr:row>4</xdr:row>
      <xdr:rowOff>171450</xdr:rowOff>
    </xdr:to>
    <xdr:pic>
      <xdr:nvPicPr>
        <xdr:cNvPr id="3" name="3 Imagen" descr="SIG.jpg"/>
        <xdr:cNvPicPr preferRelativeResize="1">
          <a:picLocks noChangeAspect="1"/>
        </xdr:cNvPicPr>
      </xdr:nvPicPr>
      <xdr:blipFill>
        <a:blip r:embed="rId1"/>
        <a:stretch>
          <a:fillRect/>
        </a:stretch>
      </xdr:blipFill>
      <xdr:spPr>
        <a:xfrm>
          <a:off x="55616475" y="295275"/>
          <a:ext cx="9525" cy="1019175"/>
        </a:xfrm>
        <a:prstGeom prst="rect">
          <a:avLst/>
        </a:prstGeom>
        <a:noFill/>
        <a:ln w="9525" cmpd="sng">
          <a:noFill/>
        </a:ln>
      </xdr:spPr>
    </xdr:pic>
    <xdr:clientData/>
  </xdr:twoCellAnchor>
  <xdr:twoCellAnchor editAs="oneCell">
    <xdr:from>
      <xdr:col>15</xdr:col>
      <xdr:colOff>495300</xdr:colOff>
      <xdr:row>1</xdr:row>
      <xdr:rowOff>180975</xdr:rowOff>
    </xdr:from>
    <xdr:to>
      <xdr:col>15</xdr:col>
      <xdr:colOff>1419225</xdr:colOff>
      <xdr:row>5</xdr:row>
      <xdr:rowOff>19050</xdr:rowOff>
    </xdr:to>
    <xdr:pic>
      <xdr:nvPicPr>
        <xdr:cNvPr id="4" name="12 Imagen" descr="Escudo Bogotá_sds_color.jpg"/>
        <xdr:cNvPicPr preferRelativeResize="1">
          <a:picLocks noChangeAspect="1"/>
        </xdr:cNvPicPr>
      </xdr:nvPicPr>
      <xdr:blipFill>
        <a:blip r:embed="rId3"/>
        <a:stretch>
          <a:fillRect/>
        </a:stretch>
      </xdr:blipFill>
      <xdr:spPr>
        <a:xfrm>
          <a:off x="17030700" y="466725"/>
          <a:ext cx="923925" cy="981075"/>
        </a:xfrm>
        <a:prstGeom prst="rect">
          <a:avLst/>
        </a:prstGeom>
        <a:noFill/>
        <a:ln w="9525" cmpd="sng">
          <a:noFill/>
        </a:ln>
      </xdr:spPr>
    </xdr:pic>
    <xdr:clientData/>
  </xdr:twoCellAnchor>
  <xdr:twoCellAnchor editAs="oneCell">
    <xdr:from>
      <xdr:col>31</xdr:col>
      <xdr:colOff>438150</xdr:colOff>
      <xdr:row>2</xdr:row>
      <xdr:rowOff>104775</xdr:rowOff>
    </xdr:from>
    <xdr:to>
      <xdr:col>32</xdr:col>
      <xdr:colOff>752475</xdr:colOff>
      <xdr:row>5</xdr:row>
      <xdr:rowOff>0</xdr:rowOff>
    </xdr:to>
    <xdr:pic>
      <xdr:nvPicPr>
        <xdr:cNvPr id="5" name="3 Imagen" descr="SIG.jpg"/>
        <xdr:cNvPicPr preferRelativeResize="1">
          <a:picLocks noChangeAspect="1"/>
        </xdr:cNvPicPr>
      </xdr:nvPicPr>
      <xdr:blipFill>
        <a:blip r:embed="rId1"/>
        <a:stretch>
          <a:fillRect/>
        </a:stretch>
      </xdr:blipFill>
      <xdr:spPr>
        <a:xfrm>
          <a:off x="39690675" y="676275"/>
          <a:ext cx="962025" cy="752475"/>
        </a:xfrm>
        <a:prstGeom prst="rect">
          <a:avLst/>
        </a:prstGeom>
        <a:noFill/>
        <a:ln w="9525" cmpd="sng">
          <a:noFill/>
        </a:ln>
      </xdr:spPr>
    </xdr:pic>
    <xdr:clientData/>
  </xdr:twoCellAnchor>
  <xdr:twoCellAnchor editAs="oneCell">
    <xdr:from>
      <xdr:col>33</xdr:col>
      <xdr:colOff>809625</xdr:colOff>
      <xdr:row>1</xdr:row>
      <xdr:rowOff>76200</xdr:rowOff>
    </xdr:from>
    <xdr:to>
      <xdr:col>35</xdr:col>
      <xdr:colOff>57150</xdr:colOff>
      <xdr:row>4</xdr:row>
      <xdr:rowOff>200025</xdr:rowOff>
    </xdr:to>
    <xdr:pic>
      <xdr:nvPicPr>
        <xdr:cNvPr id="6" name="15 Imagen" descr="Escudo Bogotá_sds_color.jpg"/>
        <xdr:cNvPicPr preferRelativeResize="1">
          <a:picLocks noChangeAspect="1"/>
        </xdr:cNvPicPr>
      </xdr:nvPicPr>
      <xdr:blipFill>
        <a:blip r:embed="rId3"/>
        <a:stretch>
          <a:fillRect/>
        </a:stretch>
      </xdr:blipFill>
      <xdr:spPr>
        <a:xfrm>
          <a:off x="41757600" y="361950"/>
          <a:ext cx="942975" cy="981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304800</xdr:colOff>
      <xdr:row>0</xdr:row>
      <xdr:rowOff>57150</xdr:rowOff>
    </xdr:from>
    <xdr:to>
      <xdr:col>23</xdr:col>
      <xdr:colOff>1095375</xdr:colOff>
      <xdr:row>7</xdr:row>
      <xdr:rowOff>66675</xdr:rowOff>
    </xdr:to>
    <xdr:pic>
      <xdr:nvPicPr>
        <xdr:cNvPr id="1" name="2 Imagen" descr="Escudo Bogotá_sds_color.jpg"/>
        <xdr:cNvPicPr preferRelativeResize="1">
          <a:picLocks noChangeAspect="1"/>
        </xdr:cNvPicPr>
      </xdr:nvPicPr>
      <xdr:blipFill>
        <a:blip r:embed="rId1"/>
        <a:stretch>
          <a:fillRect/>
        </a:stretch>
      </xdr:blipFill>
      <xdr:spPr>
        <a:xfrm>
          <a:off x="23355300" y="57150"/>
          <a:ext cx="790575" cy="1076325"/>
        </a:xfrm>
        <a:prstGeom prst="rect">
          <a:avLst/>
        </a:prstGeom>
        <a:noFill/>
        <a:ln w="9525" cmpd="sng">
          <a:noFill/>
        </a:ln>
      </xdr:spPr>
    </xdr:pic>
    <xdr:clientData/>
  </xdr:twoCellAnchor>
  <xdr:twoCellAnchor editAs="oneCell">
    <xdr:from>
      <xdr:col>41</xdr:col>
      <xdr:colOff>180975</xdr:colOff>
      <xdr:row>0</xdr:row>
      <xdr:rowOff>66675</xdr:rowOff>
    </xdr:from>
    <xdr:to>
      <xdr:col>42</xdr:col>
      <xdr:colOff>342900</xdr:colOff>
      <xdr:row>7</xdr:row>
      <xdr:rowOff>28575</xdr:rowOff>
    </xdr:to>
    <xdr:pic>
      <xdr:nvPicPr>
        <xdr:cNvPr id="2" name="3 Imagen" descr="SIG.jpg"/>
        <xdr:cNvPicPr preferRelativeResize="1">
          <a:picLocks noChangeAspect="1"/>
        </xdr:cNvPicPr>
      </xdr:nvPicPr>
      <xdr:blipFill>
        <a:blip r:embed="rId2"/>
        <a:stretch>
          <a:fillRect/>
        </a:stretch>
      </xdr:blipFill>
      <xdr:spPr>
        <a:xfrm>
          <a:off x="44767500" y="66675"/>
          <a:ext cx="876300" cy="1028700"/>
        </a:xfrm>
        <a:prstGeom prst="rect">
          <a:avLst/>
        </a:prstGeom>
        <a:noFill/>
        <a:ln w="9525" cmpd="sng">
          <a:noFill/>
        </a:ln>
      </xdr:spPr>
    </xdr:pic>
    <xdr:clientData/>
  </xdr:twoCellAnchor>
  <xdr:twoCellAnchor editAs="oneCell">
    <xdr:from>
      <xdr:col>23</xdr:col>
      <xdr:colOff>304800</xdr:colOff>
      <xdr:row>0</xdr:row>
      <xdr:rowOff>57150</xdr:rowOff>
    </xdr:from>
    <xdr:to>
      <xdr:col>23</xdr:col>
      <xdr:colOff>1095375</xdr:colOff>
      <xdr:row>7</xdr:row>
      <xdr:rowOff>66675</xdr:rowOff>
    </xdr:to>
    <xdr:pic>
      <xdr:nvPicPr>
        <xdr:cNvPr id="3" name="2 Imagen" descr="Escudo Bogotá_sds_color.jpg"/>
        <xdr:cNvPicPr preferRelativeResize="1">
          <a:picLocks noChangeAspect="1"/>
        </xdr:cNvPicPr>
      </xdr:nvPicPr>
      <xdr:blipFill>
        <a:blip r:embed="rId1"/>
        <a:stretch>
          <a:fillRect/>
        </a:stretch>
      </xdr:blipFill>
      <xdr:spPr>
        <a:xfrm>
          <a:off x="23355300" y="57150"/>
          <a:ext cx="790575" cy="1076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276225</xdr:colOff>
      <xdr:row>2</xdr:row>
      <xdr:rowOff>95250</xdr:rowOff>
    </xdr:from>
    <xdr:to>
      <xdr:col>13</xdr:col>
      <xdr:colOff>1276350</xdr:colOff>
      <xdr:row>5</xdr:row>
      <xdr:rowOff>180975</xdr:rowOff>
    </xdr:to>
    <xdr:pic>
      <xdr:nvPicPr>
        <xdr:cNvPr id="1" name="3 Imagen" descr="SIG.jpg"/>
        <xdr:cNvPicPr preferRelativeResize="1">
          <a:picLocks noChangeAspect="1"/>
        </xdr:cNvPicPr>
      </xdr:nvPicPr>
      <xdr:blipFill>
        <a:blip r:embed="rId1"/>
        <a:stretch>
          <a:fillRect/>
        </a:stretch>
      </xdr:blipFill>
      <xdr:spPr>
        <a:xfrm>
          <a:off x="11791950" y="552450"/>
          <a:ext cx="1000125" cy="771525"/>
        </a:xfrm>
        <a:prstGeom prst="rect">
          <a:avLst/>
        </a:prstGeom>
        <a:noFill/>
        <a:ln w="9525" cmpd="sng">
          <a:noFill/>
        </a:ln>
      </xdr:spPr>
    </xdr:pic>
    <xdr:clientData/>
  </xdr:twoCellAnchor>
  <xdr:twoCellAnchor editAs="oneCell">
    <xdr:from>
      <xdr:col>0</xdr:col>
      <xdr:colOff>219075</xdr:colOff>
      <xdr:row>1</xdr:row>
      <xdr:rowOff>38100</xdr:rowOff>
    </xdr:from>
    <xdr:to>
      <xdr:col>3</xdr:col>
      <xdr:colOff>47625</xdr:colOff>
      <xdr:row>5</xdr:row>
      <xdr:rowOff>57150</xdr:rowOff>
    </xdr:to>
    <xdr:pic>
      <xdr:nvPicPr>
        <xdr:cNvPr id="2" name="10 Imagen" descr="Escudo Bogotá_sds_color.jpg"/>
        <xdr:cNvPicPr preferRelativeResize="1">
          <a:picLocks noChangeAspect="1"/>
        </xdr:cNvPicPr>
      </xdr:nvPicPr>
      <xdr:blipFill>
        <a:blip r:embed="rId2"/>
        <a:stretch>
          <a:fillRect/>
        </a:stretch>
      </xdr:blipFill>
      <xdr:spPr>
        <a:xfrm>
          <a:off x="219075" y="266700"/>
          <a:ext cx="809625" cy="933450"/>
        </a:xfrm>
        <a:prstGeom prst="rect">
          <a:avLst/>
        </a:prstGeom>
        <a:noFill/>
        <a:ln w="9525" cmpd="sng">
          <a:noFill/>
        </a:ln>
      </xdr:spPr>
    </xdr:pic>
    <xdr:clientData/>
  </xdr:twoCellAnchor>
  <xdr:twoCellAnchor editAs="oneCell">
    <xdr:from>
      <xdr:col>48</xdr:col>
      <xdr:colOff>847725</xdr:colOff>
      <xdr:row>1</xdr:row>
      <xdr:rowOff>9525</xdr:rowOff>
    </xdr:from>
    <xdr:to>
      <xdr:col>49</xdr:col>
      <xdr:colOff>676275</xdr:colOff>
      <xdr:row>5</xdr:row>
      <xdr:rowOff>114300</xdr:rowOff>
    </xdr:to>
    <xdr:pic>
      <xdr:nvPicPr>
        <xdr:cNvPr id="3" name="3 Imagen" descr="SIG.jpg"/>
        <xdr:cNvPicPr preferRelativeResize="1">
          <a:picLocks noChangeAspect="1"/>
        </xdr:cNvPicPr>
      </xdr:nvPicPr>
      <xdr:blipFill>
        <a:blip r:embed="rId1"/>
        <a:stretch>
          <a:fillRect/>
        </a:stretch>
      </xdr:blipFill>
      <xdr:spPr>
        <a:xfrm>
          <a:off x="53997225" y="238125"/>
          <a:ext cx="847725" cy="1019175"/>
        </a:xfrm>
        <a:prstGeom prst="rect">
          <a:avLst/>
        </a:prstGeom>
        <a:noFill/>
        <a:ln w="9525" cmpd="sng">
          <a:noFill/>
        </a:ln>
      </xdr:spPr>
    </xdr:pic>
    <xdr:clientData/>
  </xdr:twoCellAnchor>
  <xdr:twoCellAnchor editAs="oneCell">
    <xdr:from>
      <xdr:col>31</xdr:col>
      <xdr:colOff>438150</xdr:colOff>
      <xdr:row>2</xdr:row>
      <xdr:rowOff>104775</xdr:rowOff>
    </xdr:from>
    <xdr:to>
      <xdr:col>32</xdr:col>
      <xdr:colOff>676275</xdr:colOff>
      <xdr:row>5</xdr:row>
      <xdr:rowOff>171450</xdr:rowOff>
    </xdr:to>
    <xdr:pic>
      <xdr:nvPicPr>
        <xdr:cNvPr id="4" name="3 Imagen" descr="SIG.jpg"/>
        <xdr:cNvPicPr preferRelativeResize="1">
          <a:picLocks noChangeAspect="1"/>
        </xdr:cNvPicPr>
      </xdr:nvPicPr>
      <xdr:blipFill>
        <a:blip r:embed="rId1"/>
        <a:stretch>
          <a:fillRect/>
        </a:stretch>
      </xdr:blipFill>
      <xdr:spPr>
        <a:xfrm>
          <a:off x="36871275" y="561975"/>
          <a:ext cx="971550" cy="752475"/>
        </a:xfrm>
        <a:prstGeom prst="rect">
          <a:avLst/>
        </a:prstGeom>
        <a:noFill/>
        <a:ln w="9525" cmpd="sng">
          <a:noFill/>
        </a:ln>
      </xdr:spPr>
    </xdr:pic>
    <xdr:clientData/>
  </xdr:twoCellAnchor>
  <xdr:twoCellAnchor editAs="oneCell">
    <xdr:from>
      <xdr:col>33</xdr:col>
      <xdr:colOff>809625</xdr:colOff>
      <xdr:row>1</xdr:row>
      <xdr:rowOff>76200</xdr:rowOff>
    </xdr:from>
    <xdr:to>
      <xdr:col>34</xdr:col>
      <xdr:colOff>695325</xdr:colOff>
      <xdr:row>5</xdr:row>
      <xdr:rowOff>142875</xdr:rowOff>
    </xdr:to>
    <xdr:pic>
      <xdr:nvPicPr>
        <xdr:cNvPr id="5" name="15 Imagen" descr="Escudo Bogotá_sds_color.jpg"/>
        <xdr:cNvPicPr preferRelativeResize="1">
          <a:picLocks noChangeAspect="1"/>
        </xdr:cNvPicPr>
      </xdr:nvPicPr>
      <xdr:blipFill>
        <a:blip r:embed="rId2"/>
        <a:stretch>
          <a:fillRect/>
        </a:stretch>
      </xdr:blipFill>
      <xdr:spPr>
        <a:xfrm>
          <a:off x="39023925" y="304800"/>
          <a:ext cx="933450" cy="981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11.%20Direccion%20Planeacion%20y%20Sistemas\SEGUIMIENTO%20PROYECTOS%202015\SEGUIMIENTO%20JUNIO%202015\Seguimiento%20878%20junio%202015%20OK..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11.%20Direccion%20Planeacion%20y%20Sistemas\ANALISIS,PROGRAMACION%20Y%20EVALUACION\2015\SEG%20JUNIO%20TEC%20OK\SEGUIMIENTO%20880%20JUNIO%202015%20(OK).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11.%20Direccion%20Planeacion%20y%20Sistemas\SEGUIMIENTO%20PROYECTOS%202015\SEGUIMIENTO%20JUNIO%202015\Seguimiento%20880%20junio%202015%20OK..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P:\Users\ajreina\Documents\INFRAESTRUCTURA\ARCHIVOS%20AIDA\Informes%20contratos\CTO%200658-2015\15-07%20JULIO\OBLIGACION%202\SEGPLAN\Segplan%20880%20mayo%202015%20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tas"/>
      <sheetName val="Actividades"/>
      <sheetName val="99-METROPOLITANO"/>
    </sheetNames>
    <sheetDataSet>
      <sheetData sheetId="2">
        <row r="14">
          <cell r="N14">
            <v>391256000</v>
          </cell>
          <cell r="O14">
            <v>391256000</v>
          </cell>
          <cell r="P14">
            <v>167585827</v>
          </cell>
          <cell r="Q14">
            <v>16732733</v>
          </cell>
          <cell r="R14">
            <v>23181600</v>
          </cell>
          <cell r="S14">
            <v>22542500</v>
          </cell>
        </row>
        <row r="30">
          <cell r="N30">
            <v>0</v>
          </cell>
          <cell r="O30">
            <v>0</v>
          </cell>
          <cell r="R30">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tas"/>
      <sheetName val="Actividades"/>
      <sheetName val="01-USAQUEN"/>
      <sheetName val="02-CHAPINERO"/>
      <sheetName val="03-SANTAFE"/>
      <sheetName val="04-SAN CRISTOBAL"/>
      <sheetName val="05-USME"/>
      <sheetName val="06-TUNJUELITO"/>
      <sheetName val="07-BOSA"/>
      <sheetName val="08-KENNEDY"/>
      <sheetName val="09-FONTIBON"/>
      <sheetName val="10-ENGATIVA"/>
      <sheetName val="11-SUBA"/>
      <sheetName val="12-BARRIOS UNIDOS"/>
      <sheetName val="13-TEUSAQUILLO"/>
      <sheetName val="14-MARTIRES"/>
      <sheetName val="15-ANTONIO NARIÑO"/>
      <sheetName val="16-PUENTE ARANDA"/>
      <sheetName val="17-CANDELARIA"/>
      <sheetName val="18-RAFAEL URIBE"/>
      <sheetName val="19-CIUDAD BOLIVAR"/>
      <sheetName val="20-SUMAPAZ"/>
      <sheetName val="99-METROPOLITANO"/>
    </sheetNames>
    <sheetDataSet>
      <sheetData sheetId="0">
        <row r="17">
          <cell r="O17">
            <v>0.39</v>
          </cell>
        </row>
        <row r="33">
          <cell r="O33">
            <v>0.4</v>
          </cell>
        </row>
        <row r="49">
          <cell r="B49" t="str">
            <v>meta03</v>
          </cell>
        </row>
        <row r="65">
          <cell r="O65">
            <v>0.596</v>
          </cell>
        </row>
        <row r="81">
          <cell r="O81">
            <v>0.4734</v>
          </cell>
        </row>
        <row r="97">
          <cell r="O97">
            <v>0.5985</v>
          </cell>
        </row>
        <row r="113">
          <cell r="O113">
            <v>0.4001</v>
          </cell>
        </row>
        <row r="274">
          <cell r="O274">
            <v>0.4005</v>
          </cell>
        </row>
        <row r="290">
          <cell r="O290">
            <v>0.511</v>
          </cell>
        </row>
      </sheetData>
      <sheetData sheetId="1">
        <row r="13">
          <cell r="B13" t="str">
            <v>meta01</v>
          </cell>
          <cell r="K13">
            <v>0.4</v>
          </cell>
          <cell r="L13">
            <v>0</v>
          </cell>
          <cell r="M13">
            <v>161558000</v>
          </cell>
        </row>
        <row r="14">
          <cell r="B14" t="str">
            <v>meta01</v>
          </cell>
          <cell r="K14">
            <v>0.25</v>
          </cell>
          <cell r="L14">
            <v>0.125</v>
          </cell>
          <cell r="M14">
            <v>49428000</v>
          </cell>
        </row>
        <row r="15">
          <cell r="M15">
            <v>210986000</v>
          </cell>
        </row>
        <row r="16">
          <cell r="B16" t="str">
            <v>meta03</v>
          </cell>
          <cell r="M16">
            <v>0</v>
          </cell>
        </row>
        <row r="17">
          <cell r="B17" t="str">
            <v>meta03</v>
          </cell>
          <cell r="M17">
            <v>0</v>
          </cell>
        </row>
        <row r="18">
          <cell r="B18" t="str">
            <v>meta03</v>
          </cell>
          <cell r="M18">
            <v>0</v>
          </cell>
        </row>
        <row r="19">
          <cell r="M19">
            <v>0</v>
          </cell>
        </row>
        <row r="20">
          <cell r="B20" t="str">
            <v>meta04</v>
          </cell>
          <cell r="K20">
            <v>0.5</v>
          </cell>
          <cell r="L20">
            <v>0</v>
          </cell>
          <cell r="M20">
            <v>0</v>
          </cell>
        </row>
        <row r="21">
          <cell r="B21" t="str">
            <v>meta04</v>
          </cell>
          <cell r="K21">
            <v>1</v>
          </cell>
          <cell r="L21">
            <v>0</v>
          </cell>
          <cell r="M21">
            <v>1705848000</v>
          </cell>
        </row>
        <row r="22">
          <cell r="B22" t="str">
            <v>meta04</v>
          </cell>
          <cell r="K22">
            <v>0.5</v>
          </cell>
          <cell r="L22">
            <v>0</v>
          </cell>
          <cell r="M22">
            <v>0</v>
          </cell>
        </row>
        <row r="23">
          <cell r="M23">
            <v>1705848000</v>
          </cell>
        </row>
        <row r="24">
          <cell r="B24" t="str">
            <v>meta05</v>
          </cell>
          <cell r="K24">
            <v>0.29</v>
          </cell>
          <cell r="L24">
            <v>0</v>
          </cell>
          <cell r="M24">
            <v>4700000000</v>
          </cell>
        </row>
        <row r="25">
          <cell r="M25">
            <v>4700000000</v>
          </cell>
        </row>
        <row r="26">
          <cell r="B26" t="str">
            <v>meta06</v>
          </cell>
          <cell r="K26">
            <v>0.18</v>
          </cell>
          <cell r="L26">
            <v>0</v>
          </cell>
        </row>
        <row r="27">
          <cell r="B27" t="str">
            <v>meta06</v>
          </cell>
          <cell r="K27">
            <v>0.5</v>
          </cell>
          <cell r="L27">
            <v>0</v>
          </cell>
        </row>
        <row r="28">
          <cell r="B28" t="str">
            <v>meta06</v>
          </cell>
          <cell r="K28">
            <v>0.66</v>
          </cell>
          <cell r="L28">
            <v>0</v>
          </cell>
          <cell r="M28">
            <v>2900000000</v>
          </cell>
        </row>
        <row r="29">
          <cell r="M29">
            <v>2900000000</v>
          </cell>
        </row>
        <row r="30">
          <cell r="B30" t="str">
            <v>meta07</v>
          </cell>
          <cell r="K30">
            <v>0.29</v>
          </cell>
          <cell r="L30">
            <v>0</v>
          </cell>
        </row>
        <row r="31">
          <cell r="B31" t="str">
            <v>meta07</v>
          </cell>
          <cell r="K31">
            <v>0.5</v>
          </cell>
          <cell r="L31">
            <v>0</v>
          </cell>
        </row>
        <row r="32">
          <cell r="B32" t="str">
            <v>meta07</v>
          </cell>
          <cell r="K32">
            <v>0.45</v>
          </cell>
          <cell r="L32">
            <v>0.045000000000000005</v>
          </cell>
        </row>
        <row r="33">
          <cell r="M33">
            <v>0</v>
          </cell>
        </row>
        <row r="34">
          <cell r="B34" t="str">
            <v>meta08</v>
          </cell>
        </row>
        <row r="35">
          <cell r="B35" t="str">
            <v>meta08</v>
          </cell>
        </row>
        <row r="36">
          <cell r="B36" t="str">
            <v>meta08</v>
          </cell>
          <cell r="M36">
            <v>54716335075</v>
          </cell>
        </row>
        <row r="37">
          <cell r="M37">
            <v>54716335075</v>
          </cell>
        </row>
        <row r="38">
          <cell r="B38" t="str">
            <v>meta09</v>
          </cell>
          <cell r="K38">
            <v>4</v>
          </cell>
          <cell r="L38">
            <v>1</v>
          </cell>
          <cell r="M38">
            <v>26229999994</v>
          </cell>
        </row>
        <row r="39">
          <cell r="B39" t="str">
            <v>meta09</v>
          </cell>
          <cell r="K39">
            <v>4</v>
          </cell>
          <cell r="L39">
            <v>0</v>
          </cell>
          <cell r="M39">
            <v>45100000000</v>
          </cell>
        </row>
        <row r="40">
          <cell r="B40" t="str">
            <v>meta09</v>
          </cell>
          <cell r="K40">
            <v>18</v>
          </cell>
          <cell r="L40">
            <v>8</v>
          </cell>
          <cell r="M40">
            <v>77700000000</v>
          </cell>
        </row>
        <row r="41">
          <cell r="B41" t="str">
            <v>meta09</v>
          </cell>
          <cell r="K41">
            <v>3</v>
          </cell>
          <cell r="L41">
            <v>0</v>
          </cell>
          <cell r="M41">
            <v>11300000000</v>
          </cell>
        </row>
        <row r="42">
          <cell r="B42" t="str">
            <v>meta09</v>
          </cell>
          <cell r="K42">
            <v>5</v>
          </cell>
          <cell r="L42">
            <v>0</v>
          </cell>
          <cell r="M42">
            <v>5055987931</v>
          </cell>
        </row>
        <row r="43">
          <cell r="B43" t="str">
            <v>meta09</v>
          </cell>
          <cell r="K43">
            <v>1</v>
          </cell>
          <cell r="L43">
            <v>0</v>
          </cell>
          <cell r="M43">
            <v>34100000000</v>
          </cell>
        </row>
        <row r="44">
          <cell r="B44" t="str">
            <v>meta09</v>
          </cell>
          <cell r="K44">
            <v>1</v>
          </cell>
          <cell r="L44">
            <v>0</v>
          </cell>
          <cell r="M44">
            <v>30925000000</v>
          </cell>
        </row>
        <row r="45">
          <cell r="B45" t="str">
            <v>meta09</v>
          </cell>
          <cell r="K45">
            <v>0.32</v>
          </cell>
          <cell r="L45">
            <v>0.055981091641853886</v>
          </cell>
          <cell r="M45">
            <v>2070040000</v>
          </cell>
        </row>
        <row r="46">
          <cell r="B46" t="str">
            <v>meta09</v>
          </cell>
          <cell r="K46">
            <v>0.25</v>
          </cell>
          <cell r="L46">
            <v>0.19677083655563946</v>
          </cell>
          <cell r="M46">
            <v>778552980</v>
          </cell>
        </row>
        <row r="47">
          <cell r="B47" t="str">
            <v>meta09</v>
          </cell>
          <cell r="K47">
            <v>0.25</v>
          </cell>
          <cell r="L47">
            <v>0.23793208212185646</v>
          </cell>
          <cell r="M47">
            <v>1018251020</v>
          </cell>
        </row>
        <row r="48">
          <cell r="M48">
            <v>234277831925</v>
          </cell>
        </row>
        <row r="49">
          <cell r="B49" t="str">
            <v>meta10</v>
          </cell>
        </row>
        <row r="50">
          <cell r="B50" t="str">
            <v>meta10</v>
          </cell>
          <cell r="M50">
            <v>6330000000</v>
          </cell>
        </row>
        <row r="51">
          <cell r="M51">
            <v>6330000000</v>
          </cell>
        </row>
        <row r="52">
          <cell r="B52" t="str">
            <v>meta11</v>
          </cell>
          <cell r="K52">
            <v>0.35</v>
          </cell>
          <cell r="L52">
            <v>0</v>
          </cell>
        </row>
        <row r="53">
          <cell r="B53" t="str">
            <v>meta11</v>
          </cell>
          <cell r="K53">
            <v>0.265</v>
          </cell>
          <cell r="L53">
            <v>0.05</v>
          </cell>
          <cell r="M53">
            <v>2200000000</v>
          </cell>
        </row>
        <row r="54">
          <cell r="M54">
            <v>2200000000</v>
          </cell>
        </row>
        <row r="55">
          <cell r="B55" t="str">
            <v>meta12</v>
          </cell>
          <cell r="K55">
            <v>0</v>
          </cell>
          <cell r="L55">
            <v>0</v>
          </cell>
        </row>
        <row r="56">
          <cell r="B56" t="str">
            <v>meta12</v>
          </cell>
          <cell r="K56">
            <v>0.51</v>
          </cell>
          <cell r="L56">
            <v>0</v>
          </cell>
        </row>
        <row r="57">
          <cell r="B57" t="str">
            <v>meta12</v>
          </cell>
          <cell r="K57">
            <v>0.45</v>
          </cell>
          <cell r="L57">
            <v>0</v>
          </cell>
        </row>
        <row r="58">
          <cell r="M58">
            <v>0</v>
          </cell>
        </row>
        <row r="59">
          <cell r="B59" t="str">
            <v>meta02</v>
          </cell>
          <cell r="K59">
            <v>0.74</v>
          </cell>
          <cell r="L59">
            <v>0</v>
          </cell>
        </row>
        <row r="60">
          <cell r="B60" t="str">
            <v>meta02</v>
          </cell>
          <cell r="K60">
            <v>0.545</v>
          </cell>
          <cell r="L60">
            <v>0</v>
          </cell>
        </row>
        <row r="61">
          <cell r="B61" t="str">
            <v>meta02</v>
          </cell>
          <cell r="K61">
            <v>0.4</v>
          </cell>
          <cell r="L61">
            <v>0</v>
          </cell>
        </row>
        <row r="62">
          <cell r="M62">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tas"/>
      <sheetName val="Actividades"/>
      <sheetName val="01-USAQUEN"/>
      <sheetName val="02-CHAPINERO"/>
      <sheetName val="03-SANTAFE"/>
      <sheetName val="04-SAN CRISTOBAL"/>
      <sheetName val="05-USME"/>
      <sheetName val="06-TUNJUELITO"/>
      <sheetName val="07-BOSA"/>
      <sheetName val="08-KENNEDY"/>
      <sheetName val="09-FONTIBON"/>
      <sheetName val="10-ENGATIVA"/>
      <sheetName val="11-SUBA"/>
      <sheetName val="12-BARRIOS UNIDOS"/>
      <sheetName val="13-TEUSAQUILLO"/>
      <sheetName val="14-MARTIRES"/>
      <sheetName val="15-ANTONIO NARIÑO"/>
      <sheetName val="16-PUENTE ARANDA"/>
      <sheetName val="17-CANDELARIA"/>
      <sheetName val="18-RAFAEL URIBE"/>
      <sheetName val="19-CIUDAD BOLIVAR"/>
      <sheetName val="20-SUMAPAZ"/>
      <sheetName val="99-METROPOLITANO"/>
    </sheetNames>
    <sheetDataSet>
      <sheetData sheetId="2">
        <row r="141">
          <cell r="N141">
            <v>5980000000</v>
          </cell>
          <cell r="O141">
            <v>5980000000</v>
          </cell>
        </row>
      </sheetData>
      <sheetData sheetId="5">
        <row r="141">
          <cell r="N141">
            <v>50162172183</v>
          </cell>
          <cell r="O141">
            <v>50162172183</v>
          </cell>
          <cell r="P141">
            <v>592324761</v>
          </cell>
          <cell r="R141">
            <v>2214159634</v>
          </cell>
        </row>
      </sheetData>
      <sheetData sheetId="6">
        <row r="61">
          <cell r="N61">
            <v>1650000000</v>
          </cell>
          <cell r="O61">
            <v>1650000000</v>
          </cell>
        </row>
        <row r="157">
          <cell r="N157">
            <v>1000000000</v>
          </cell>
          <cell r="O157">
            <v>1000000000</v>
          </cell>
        </row>
      </sheetData>
      <sheetData sheetId="7">
        <row r="141">
          <cell r="N141">
            <v>11600000000</v>
          </cell>
          <cell r="O141">
            <v>11600000000</v>
          </cell>
        </row>
      </sheetData>
      <sheetData sheetId="8">
        <row r="141">
          <cell r="N141">
            <v>590909091</v>
          </cell>
          <cell r="O141">
            <v>590909091</v>
          </cell>
          <cell r="R141">
            <v>5947896414</v>
          </cell>
        </row>
        <row r="157">
          <cell r="N157">
            <v>2550000000</v>
          </cell>
          <cell r="O157">
            <v>2550000000</v>
          </cell>
        </row>
      </sheetData>
      <sheetData sheetId="9">
        <row r="141">
          <cell r="N141">
            <v>52425000000</v>
          </cell>
          <cell r="O141">
            <v>52425000000</v>
          </cell>
          <cell r="R141">
            <v>1200715000</v>
          </cell>
        </row>
        <row r="157">
          <cell r="N157">
            <v>2780000000</v>
          </cell>
          <cell r="O157">
            <v>2780000000</v>
          </cell>
        </row>
        <row r="173">
          <cell r="N173">
            <v>2200000000</v>
          </cell>
          <cell r="O173">
            <v>2200000000</v>
          </cell>
          <cell r="P173">
            <v>62457913</v>
          </cell>
          <cell r="R173">
            <v>3218609068</v>
          </cell>
          <cell r="S173">
            <v>857569550</v>
          </cell>
        </row>
      </sheetData>
      <sheetData sheetId="10">
        <row r="93">
          <cell r="N93">
            <v>2900000000</v>
          </cell>
          <cell r="O93">
            <v>2900000000</v>
          </cell>
        </row>
        <row r="141">
          <cell r="R141">
            <v>449584699</v>
          </cell>
        </row>
      </sheetData>
      <sheetData sheetId="11">
        <row r="141">
          <cell r="N141">
            <v>824040000</v>
          </cell>
          <cell r="O141">
            <v>824040000</v>
          </cell>
          <cell r="P141">
            <v>359680435</v>
          </cell>
          <cell r="R141">
            <v>679997803</v>
          </cell>
          <cell r="S141">
            <v>661125737</v>
          </cell>
        </row>
      </sheetData>
      <sheetData sheetId="12">
        <row r="77">
          <cell r="N77">
            <v>4700000000</v>
          </cell>
          <cell r="O77">
            <v>4700000000</v>
          </cell>
        </row>
        <row r="141">
          <cell r="O141">
            <v>149997208</v>
          </cell>
          <cell r="P141">
            <v>149997208</v>
          </cell>
        </row>
      </sheetData>
      <sheetData sheetId="16">
        <row r="125">
          <cell r="N125">
            <v>54716335075</v>
          </cell>
          <cell r="O125">
            <v>54716335075</v>
          </cell>
        </row>
        <row r="141">
          <cell r="N141">
            <v>44448196930</v>
          </cell>
          <cell r="O141">
            <v>44448196930</v>
          </cell>
          <cell r="R141">
            <v>185077937</v>
          </cell>
        </row>
      </sheetData>
      <sheetData sheetId="20">
        <row r="141">
          <cell r="N141">
            <v>9150000000</v>
          </cell>
          <cell r="O141">
            <v>9150000000</v>
          </cell>
        </row>
      </sheetData>
      <sheetData sheetId="21">
        <row r="141">
          <cell r="O141">
            <v>970039396</v>
          </cell>
          <cell r="P141">
            <v>970039396</v>
          </cell>
        </row>
      </sheetData>
      <sheetData sheetId="22">
        <row r="13">
          <cell r="N13">
            <v>210986000</v>
          </cell>
          <cell r="O13">
            <v>177458800</v>
          </cell>
          <cell r="P13">
            <v>175435800</v>
          </cell>
          <cell r="Q13">
            <v>25017433</v>
          </cell>
          <cell r="R13">
            <v>15272545</v>
          </cell>
          <cell r="S13">
            <v>15272545</v>
          </cell>
        </row>
        <row r="61">
          <cell r="N61">
            <v>55848000</v>
          </cell>
          <cell r="O61">
            <v>55848000</v>
          </cell>
          <cell r="P61">
            <v>55848000</v>
          </cell>
          <cell r="Q61">
            <v>12255533</v>
          </cell>
          <cell r="R61">
            <v>48994000</v>
          </cell>
          <cell r="S61">
            <v>48994000</v>
          </cell>
        </row>
        <row r="141">
          <cell r="N141">
            <v>59097513721</v>
          </cell>
          <cell r="O141">
            <v>57996975299</v>
          </cell>
          <cell r="P141">
            <v>21829327577</v>
          </cell>
          <cell r="Q141">
            <v>241641249</v>
          </cell>
          <cell r="R141">
            <v>473482790</v>
          </cell>
          <cell r="S141">
            <v>321150743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etas"/>
      <sheetName val="Actividades"/>
      <sheetName val="01-USAQUEN"/>
      <sheetName val="02-CHAPINERO"/>
      <sheetName val="03-SANTAFE"/>
      <sheetName val="04-SAN CRISTOBAL"/>
      <sheetName val="05-USME"/>
      <sheetName val="06-TUNJUELITO"/>
      <sheetName val="07-BOSA"/>
      <sheetName val="08-KENNEDY"/>
      <sheetName val="09-FONTIBON"/>
      <sheetName val="10-ENGATIVA"/>
      <sheetName val="11-SUBA"/>
      <sheetName val="12-BARRIOS UNIDOS"/>
      <sheetName val="13-TEUSAQUILLO"/>
      <sheetName val="14-MARTIRES"/>
      <sheetName val="15-ANTONIO NARIÑO"/>
      <sheetName val="16-PUENTE ARANDA"/>
      <sheetName val="17-CANDELARIA"/>
      <sheetName val="18-RAFAEL URIBE"/>
      <sheetName val="19-CIUDAD BOLIVAR"/>
      <sheetName val="20-SUMAPAZ"/>
      <sheetName val="99-METROPOLITANO"/>
    </sheetNames>
    <sheetDataSet>
      <sheetData sheetId="1">
        <row r="34">
          <cell r="K34">
            <v>0</v>
          </cell>
          <cell r="L34">
            <v>0</v>
          </cell>
        </row>
        <row r="35">
          <cell r="K35">
            <v>0.5</v>
          </cell>
          <cell r="L35">
            <v>0</v>
          </cell>
        </row>
        <row r="36">
          <cell r="K36">
            <v>0.585</v>
          </cell>
          <cell r="L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C000"/>
  </sheetPr>
  <dimension ref="A1:CB325"/>
  <sheetViews>
    <sheetView showGridLines="0" zoomScale="80" zoomScaleNormal="80" zoomScalePageLayoutView="0" workbookViewId="0" topLeftCell="H13">
      <selection activeCell="F14" sqref="F14"/>
    </sheetView>
  </sheetViews>
  <sheetFormatPr defaultColWidth="11.421875" defaultRowHeight="15"/>
  <cols>
    <col min="1" max="1" width="2.8515625" style="148" hidden="1" customWidth="1"/>
    <col min="2" max="2" width="4.57421875" style="148" hidden="1" customWidth="1"/>
    <col min="3" max="3" width="2.7109375" style="148" hidden="1" customWidth="1"/>
    <col min="4" max="4" width="3.8515625" style="148" hidden="1" customWidth="1"/>
    <col min="5" max="5" width="5.140625" style="148" hidden="1" customWidth="1"/>
    <col min="6" max="6" width="8.140625" style="148" hidden="1" customWidth="1"/>
    <col min="7" max="7" width="9.57421875" style="148" hidden="1" customWidth="1"/>
    <col min="8" max="8" width="9.28125" style="149" customWidth="1"/>
    <col min="9" max="9" width="40.7109375" style="149" customWidth="1"/>
    <col min="10" max="10" width="6.28125" style="149" customWidth="1"/>
    <col min="11" max="12" width="5.57421875" style="149" customWidth="1"/>
    <col min="13" max="13" width="7.7109375" style="149" customWidth="1"/>
    <col min="14" max="14" width="12.7109375" style="149" customWidth="1"/>
    <col min="15" max="15" width="11.7109375" style="149" customWidth="1"/>
    <col min="16" max="16" width="12.57421875" style="149" customWidth="1"/>
    <col min="17" max="17" width="21.00390625" style="148" bestFit="1" customWidth="1"/>
    <col min="18" max="18" width="24.28125" style="148" customWidth="1"/>
    <col min="19" max="19" width="21.8515625" style="148" customWidth="1"/>
    <col min="20" max="20" width="19.7109375" style="148" customWidth="1"/>
    <col min="21" max="22" width="16.8515625" style="148" customWidth="1"/>
    <col min="23" max="27" width="50.7109375" style="148" customWidth="1"/>
    <col min="28" max="28" width="35.28125" style="148" customWidth="1"/>
    <col min="29" max="44" width="10.7109375" style="148" customWidth="1"/>
    <col min="45" max="45" width="16.00390625" style="148" bestFit="1" customWidth="1"/>
    <col min="46" max="47" width="12.28125" style="148" bestFit="1" customWidth="1"/>
    <col min="48" max="48" width="13.8515625" style="151" customWidth="1"/>
    <col min="49" max="51" width="14.140625" style="148" bestFit="1" customWidth="1"/>
    <col min="52" max="52" width="12.57421875" style="148" bestFit="1" customWidth="1"/>
    <col min="53" max="53" width="11.421875" style="148" customWidth="1"/>
    <col min="54" max="55" width="14.8515625" style="148" customWidth="1"/>
    <col min="56" max="56" width="14.421875" style="148" customWidth="1"/>
    <col min="57" max="57" width="18.00390625" style="148" customWidth="1"/>
    <col min="58" max="59" width="14.00390625" style="148" customWidth="1"/>
    <col min="60" max="62" width="11.421875" style="148" customWidth="1"/>
    <col min="63" max="80" width="11.421875" style="149" customWidth="1"/>
    <col min="81" max="16384" width="11.421875" style="148" customWidth="1"/>
  </cols>
  <sheetData>
    <row r="1" spans="1:48" s="144" customFormat="1" ht="14.25" customHeight="1">
      <c r="A1" s="314"/>
      <c r="B1" s="315"/>
      <c r="C1" s="315"/>
      <c r="D1" s="316"/>
      <c r="E1" s="323" t="s">
        <v>241</v>
      </c>
      <c r="F1" s="324"/>
      <c r="G1" s="324"/>
      <c r="H1" s="324"/>
      <c r="I1" s="324"/>
      <c r="J1" s="324"/>
      <c r="K1" s="324"/>
      <c r="L1" s="324"/>
      <c r="M1" s="324"/>
      <c r="N1" s="325"/>
      <c r="O1" s="292" t="s">
        <v>242</v>
      </c>
      <c r="P1" s="293"/>
      <c r="Q1" s="293"/>
      <c r="R1" s="294"/>
      <c r="S1" s="301"/>
      <c r="T1" s="302"/>
      <c r="U1" s="302"/>
      <c r="V1" s="143"/>
      <c r="W1" s="301"/>
      <c r="X1" s="302"/>
      <c r="Y1" s="332"/>
      <c r="Z1" s="335" t="s">
        <v>243</v>
      </c>
      <c r="AA1" s="336"/>
      <c r="AB1" s="336"/>
      <c r="AC1" s="336"/>
      <c r="AD1" s="336"/>
      <c r="AE1" s="336"/>
      <c r="AF1" s="336"/>
      <c r="AG1" s="336"/>
      <c r="AH1" s="336"/>
      <c r="AI1" s="336"/>
      <c r="AJ1" s="337"/>
      <c r="AK1" s="292" t="s">
        <v>242</v>
      </c>
      <c r="AL1" s="293"/>
      <c r="AM1" s="293"/>
      <c r="AN1" s="294"/>
      <c r="AO1" s="301"/>
      <c r="AP1" s="302"/>
      <c r="AQ1" s="302"/>
      <c r="AR1" s="143"/>
      <c r="AV1" s="145"/>
    </row>
    <row r="2" spans="1:48" s="144" customFormat="1" ht="15" customHeight="1">
      <c r="A2" s="317"/>
      <c r="B2" s="318"/>
      <c r="C2" s="318"/>
      <c r="D2" s="319"/>
      <c r="E2" s="326"/>
      <c r="F2" s="327"/>
      <c r="G2" s="327"/>
      <c r="H2" s="327"/>
      <c r="I2" s="327"/>
      <c r="J2" s="327"/>
      <c r="K2" s="327"/>
      <c r="L2" s="327"/>
      <c r="M2" s="327"/>
      <c r="N2" s="328"/>
      <c r="O2" s="295"/>
      <c r="P2" s="296"/>
      <c r="Q2" s="296"/>
      <c r="R2" s="297"/>
      <c r="S2" s="303"/>
      <c r="T2" s="304"/>
      <c r="U2" s="304"/>
      <c r="V2" s="146"/>
      <c r="W2" s="303"/>
      <c r="X2" s="304"/>
      <c r="Y2" s="333"/>
      <c r="Z2" s="338"/>
      <c r="AA2" s="339"/>
      <c r="AB2" s="339"/>
      <c r="AC2" s="339"/>
      <c r="AD2" s="339"/>
      <c r="AE2" s="339"/>
      <c r="AF2" s="339"/>
      <c r="AG2" s="339"/>
      <c r="AH2" s="339"/>
      <c r="AI2" s="339"/>
      <c r="AJ2" s="340"/>
      <c r="AK2" s="295"/>
      <c r="AL2" s="296"/>
      <c r="AM2" s="296"/>
      <c r="AN2" s="297"/>
      <c r="AO2" s="303"/>
      <c r="AP2" s="304"/>
      <c r="AQ2" s="304"/>
      <c r="AR2" s="146"/>
      <c r="AV2" s="145"/>
    </row>
    <row r="3" spans="1:48" s="144" customFormat="1" ht="15" customHeight="1">
      <c r="A3" s="317"/>
      <c r="B3" s="318"/>
      <c r="C3" s="318"/>
      <c r="D3" s="319"/>
      <c r="E3" s="326"/>
      <c r="F3" s="327"/>
      <c r="G3" s="327"/>
      <c r="H3" s="327"/>
      <c r="I3" s="327"/>
      <c r="J3" s="327"/>
      <c r="K3" s="327"/>
      <c r="L3" s="327"/>
      <c r="M3" s="327"/>
      <c r="N3" s="328"/>
      <c r="O3" s="295"/>
      <c r="P3" s="296"/>
      <c r="Q3" s="296"/>
      <c r="R3" s="297"/>
      <c r="S3" s="303"/>
      <c r="T3" s="304"/>
      <c r="U3" s="304"/>
      <c r="V3" s="146"/>
      <c r="W3" s="303"/>
      <c r="X3" s="304"/>
      <c r="Y3" s="333"/>
      <c r="Z3" s="338"/>
      <c r="AA3" s="339"/>
      <c r="AB3" s="339"/>
      <c r="AC3" s="339"/>
      <c r="AD3" s="339"/>
      <c r="AE3" s="339"/>
      <c r="AF3" s="339"/>
      <c r="AG3" s="339"/>
      <c r="AH3" s="339"/>
      <c r="AI3" s="339"/>
      <c r="AJ3" s="340"/>
      <c r="AK3" s="295"/>
      <c r="AL3" s="296"/>
      <c r="AM3" s="296"/>
      <c r="AN3" s="297"/>
      <c r="AO3" s="303"/>
      <c r="AP3" s="304"/>
      <c r="AQ3" s="304"/>
      <c r="AR3" s="146"/>
      <c r="AV3" s="145"/>
    </row>
    <row r="4" spans="1:48" s="144" customFormat="1" ht="15" customHeight="1">
      <c r="A4" s="317"/>
      <c r="B4" s="318"/>
      <c r="C4" s="318"/>
      <c r="D4" s="319"/>
      <c r="E4" s="326"/>
      <c r="F4" s="327"/>
      <c r="G4" s="327"/>
      <c r="H4" s="327"/>
      <c r="I4" s="327"/>
      <c r="J4" s="327"/>
      <c r="K4" s="327"/>
      <c r="L4" s="327"/>
      <c r="M4" s="327"/>
      <c r="N4" s="328"/>
      <c r="O4" s="295"/>
      <c r="P4" s="296"/>
      <c r="Q4" s="296"/>
      <c r="R4" s="297"/>
      <c r="S4" s="303"/>
      <c r="T4" s="304"/>
      <c r="U4" s="304"/>
      <c r="V4" s="146"/>
      <c r="W4" s="303"/>
      <c r="X4" s="304"/>
      <c r="Y4" s="333"/>
      <c r="Z4" s="338"/>
      <c r="AA4" s="339"/>
      <c r="AB4" s="339"/>
      <c r="AC4" s="339"/>
      <c r="AD4" s="339"/>
      <c r="AE4" s="339"/>
      <c r="AF4" s="339"/>
      <c r="AG4" s="339"/>
      <c r="AH4" s="339"/>
      <c r="AI4" s="339"/>
      <c r="AJ4" s="340"/>
      <c r="AK4" s="295"/>
      <c r="AL4" s="296"/>
      <c r="AM4" s="296"/>
      <c r="AN4" s="297"/>
      <c r="AO4" s="303"/>
      <c r="AP4" s="304"/>
      <c r="AQ4" s="304"/>
      <c r="AR4" s="146"/>
      <c r="AV4" s="145"/>
    </row>
    <row r="5" spans="1:48" s="144" customFormat="1" ht="15" customHeight="1">
      <c r="A5" s="317"/>
      <c r="B5" s="318"/>
      <c r="C5" s="318"/>
      <c r="D5" s="319"/>
      <c r="E5" s="326"/>
      <c r="F5" s="327"/>
      <c r="G5" s="327"/>
      <c r="H5" s="327"/>
      <c r="I5" s="327"/>
      <c r="J5" s="327"/>
      <c r="K5" s="327"/>
      <c r="L5" s="327"/>
      <c r="M5" s="327"/>
      <c r="N5" s="328"/>
      <c r="O5" s="295"/>
      <c r="P5" s="296"/>
      <c r="Q5" s="296"/>
      <c r="R5" s="297"/>
      <c r="S5" s="303"/>
      <c r="T5" s="304"/>
      <c r="U5" s="304"/>
      <c r="V5" s="146"/>
      <c r="W5" s="303"/>
      <c r="X5" s="304"/>
      <c r="Y5" s="333"/>
      <c r="Z5" s="338"/>
      <c r="AA5" s="339"/>
      <c r="AB5" s="339"/>
      <c r="AC5" s="339"/>
      <c r="AD5" s="339"/>
      <c r="AE5" s="339"/>
      <c r="AF5" s="339"/>
      <c r="AG5" s="339"/>
      <c r="AH5" s="339"/>
      <c r="AI5" s="339"/>
      <c r="AJ5" s="340"/>
      <c r="AK5" s="295"/>
      <c r="AL5" s="296"/>
      <c r="AM5" s="296"/>
      <c r="AN5" s="297"/>
      <c r="AO5" s="303"/>
      <c r="AP5" s="304"/>
      <c r="AQ5" s="304"/>
      <c r="AR5" s="146"/>
      <c r="AV5" s="145"/>
    </row>
    <row r="6" spans="1:48" s="144" customFormat="1" ht="15" customHeight="1">
      <c r="A6" s="317"/>
      <c r="B6" s="318"/>
      <c r="C6" s="318"/>
      <c r="D6" s="319"/>
      <c r="E6" s="326"/>
      <c r="F6" s="327"/>
      <c r="G6" s="327"/>
      <c r="H6" s="327"/>
      <c r="I6" s="327"/>
      <c r="J6" s="327"/>
      <c r="K6" s="327"/>
      <c r="L6" s="327"/>
      <c r="M6" s="327"/>
      <c r="N6" s="328"/>
      <c r="O6" s="295"/>
      <c r="P6" s="296"/>
      <c r="Q6" s="296"/>
      <c r="R6" s="297"/>
      <c r="S6" s="303"/>
      <c r="T6" s="304"/>
      <c r="U6" s="304"/>
      <c r="V6" s="146"/>
      <c r="W6" s="303"/>
      <c r="X6" s="304"/>
      <c r="Y6" s="333"/>
      <c r="Z6" s="338"/>
      <c r="AA6" s="339"/>
      <c r="AB6" s="339"/>
      <c r="AC6" s="339"/>
      <c r="AD6" s="339"/>
      <c r="AE6" s="339"/>
      <c r="AF6" s="339"/>
      <c r="AG6" s="339"/>
      <c r="AH6" s="339"/>
      <c r="AI6" s="339"/>
      <c r="AJ6" s="340"/>
      <c r="AK6" s="295"/>
      <c r="AL6" s="296"/>
      <c r="AM6" s="296"/>
      <c r="AN6" s="297"/>
      <c r="AO6" s="303"/>
      <c r="AP6" s="304"/>
      <c r="AQ6" s="304"/>
      <c r="AR6" s="146"/>
      <c r="AV6" s="145"/>
    </row>
    <row r="7" spans="1:48" s="144" customFormat="1" ht="15" customHeight="1">
      <c r="A7" s="317"/>
      <c r="B7" s="318"/>
      <c r="C7" s="318"/>
      <c r="D7" s="319"/>
      <c r="E7" s="326"/>
      <c r="F7" s="327"/>
      <c r="G7" s="327"/>
      <c r="H7" s="327"/>
      <c r="I7" s="327"/>
      <c r="J7" s="327"/>
      <c r="K7" s="327"/>
      <c r="L7" s="327"/>
      <c r="M7" s="327"/>
      <c r="N7" s="328"/>
      <c r="O7" s="295"/>
      <c r="P7" s="296"/>
      <c r="Q7" s="296"/>
      <c r="R7" s="297"/>
      <c r="S7" s="303"/>
      <c r="T7" s="304"/>
      <c r="U7" s="304"/>
      <c r="V7" s="146"/>
      <c r="W7" s="303"/>
      <c r="X7" s="304"/>
      <c r="Y7" s="333"/>
      <c r="Z7" s="338"/>
      <c r="AA7" s="339"/>
      <c r="AB7" s="339"/>
      <c r="AC7" s="339"/>
      <c r="AD7" s="339"/>
      <c r="AE7" s="339"/>
      <c r="AF7" s="339"/>
      <c r="AG7" s="339"/>
      <c r="AH7" s="339"/>
      <c r="AI7" s="339"/>
      <c r="AJ7" s="340"/>
      <c r="AK7" s="295"/>
      <c r="AL7" s="296"/>
      <c r="AM7" s="296"/>
      <c r="AN7" s="297"/>
      <c r="AO7" s="303"/>
      <c r="AP7" s="304"/>
      <c r="AQ7" s="304"/>
      <c r="AR7" s="146"/>
      <c r="AV7" s="145"/>
    </row>
    <row r="8" spans="1:48" s="144" customFormat="1" ht="27" customHeight="1" thickBot="1">
      <c r="A8" s="320"/>
      <c r="B8" s="321"/>
      <c r="C8" s="321"/>
      <c r="D8" s="322"/>
      <c r="E8" s="329"/>
      <c r="F8" s="330"/>
      <c r="G8" s="330"/>
      <c r="H8" s="330"/>
      <c r="I8" s="330"/>
      <c r="J8" s="330"/>
      <c r="K8" s="330"/>
      <c r="L8" s="330"/>
      <c r="M8" s="330"/>
      <c r="N8" s="331"/>
      <c r="O8" s="298"/>
      <c r="P8" s="299"/>
      <c r="Q8" s="299"/>
      <c r="R8" s="300"/>
      <c r="S8" s="305"/>
      <c r="T8" s="306"/>
      <c r="U8" s="306"/>
      <c r="V8" s="147"/>
      <c r="W8" s="305"/>
      <c r="X8" s="306"/>
      <c r="Y8" s="334"/>
      <c r="Z8" s="341"/>
      <c r="AA8" s="342"/>
      <c r="AB8" s="342"/>
      <c r="AC8" s="342"/>
      <c r="AD8" s="342"/>
      <c r="AE8" s="342"/>
      <c r="AF8" s="342"/>
      <c r="AG8" s="342"/>
      <c r="AH8" s="342"/>
      <c r="AI8" s="342"/>
      <c r="AJ8" s="343"/>
      <c r="AK8" s="298"/>
      <c r="AL8" s="299"/>
      <c r="AM8" s="299"/>
      <c r="AN8" s="300"/>
      <c r="AO8" s="305"/>
      <c r="AP8" s="306"/>
      <c r="AQ8" s="306"/>
      <c r="AR8" s="147"/>
      <c r="AV8" s="145"/>
    </row>
    <row r="11" spans="9:10" ht="15">
      <c r="I11" s="150" t="s">
        <v>244</v>
      </c>
      <c r="J11" s="150"/>
    </row>
    <row r="12" spans="9:10" ht="15">
      <c r="I12" s="150" t="s">
        <v>245</v>
      </c>
      <c r="J12" s="150"/>
    </row>
    <row r="13" spans="9:10" ht="15">
      <c r="I13" s="150" t="s">
        <v>246</v>
      </c>
      <c r="J13" s="150"/>
    </row>
    <row r="14" spans="9:10" ht="15">
      <c r="I14" s="150" t="s">
        <v>247</v>
      </c>
      <c r="J14" s="150"/>
    </row>
    <row r="15" spans="7:59" ht="22.5" customHeight="1">
      <c r="G15" s="307" t="s">
        <v>248</v>
      </c>
      <c r="H15" s="309" t="s">
        <v>249</v>
      </c>
      <c r="I15" s="309" t="s">
        <v>9</v>
      </c>
      <c r="J15" s="310" t="s">
        <v>208</v>
      </c>
      <c r="K15" s="311"/>
      <c r="L15" s="312"/>
      <c r="M15" s="142"/>
      <c r="N15" s="142"/>
      <c r="O15" s="313" t="s">
        <v>0</v>
      </c>
      <c r="P15" s="313"/>
      <c r="Q15" s="313" t="s">
        <v>217</v>
      </c>
      <c r="R15" s="313"/>
      <c r="S15" s="313" t="s">
        <v>218</v>
      </c>
      <c r="T15" s="313"/>
      <c r="U15" s="313" t="s">
        <v>212</v>
      </c>
      <c r="V15" s="313"/>
      <c r="W15" s="289" t="s">
        <v>250</v>
      </c>
      <c r="X15" s="289" t="s">
        <v>251</v>
      </c>
      <c r="Y15" s="289" t="s">
        <v>252</v>
      </c>
      <c r="Z15" s="289" t="s">
        <v>253</v>
      </c>
      <c r="AA15" s="289" t="s">
        <v>254</v>
      </c>
      <c r="AB15" s="289" t="s">
        <v>255</v>
      </c>
      <c r="AC15" s="289" t="s">
        <v>256</v>
      </c>
      <c r="AD15" s="289"/>
      <c r="AE15" s="289" t="s">
        <v>257</v>
      </c>
      <c r="AF15" s="289"/>
      <c r="AG15" s="289" t="s">
        <v>258</v>
      </c>
      <c r="AH15" s="289"/>
      <c r="AI15" s="289" t="s">
        <v>259</v>
      </c>
      <c r="AJ15" s="289"/>
      <c r="AK15" s="289" t="s">
        <v>260</v>
      </c>
      <c r="AL15" s="289"/>
      <c r="AM15" s="289" t="s">
        <v>261</v>
      </c>
      <c r="AN15" s="289"/>
      <c r="AO15" s="289" t="s">
        <v>262</v>
      </c>
      <c r="AP15" s="289"/>
      <c r="AQ15" s="289" t="s">
        <v>263</v>
      </c>
      <c r="AR15" s="289"/>
      <c r="BB15" s="290" t="s">
        <v>217</v>
      </c>
      <c r="BC15" s="290"/>
      <c r="BD15" s="290" t="s">
        <v>218</v>
      </c>
      <c r="BE15" s="290"/>
      <c r="BF15" s="290" t="s">
        <v>212</v>
      </c>
      <c r="BG15" s="290"/>
    </row>
    <row r="16" spans="1:59" ht="37.5" customHeight="1" thickBot="1">
      <c r="A16" s="153" t="s">
        <v>264</v>
      </c>
      <c r="B16" s="153" t="s">
        <v>249</v>
      </c>
      <c r="C16" s="153" t="s">
        <v>265</v>
      </c>
      <c r="D16" s="153" t="s">
        <v>266</v>
      </c>
      <c r="E16" s="153" t="s">
        <v>267</v>
      </c>
      <c r="F16" s="153" t="s">
        <v>268</v>
      </c>
      <c r="G16" s="308"/>
      <c r="H16" s="309"/>
      <c r="I16" s="309"/>
      <c r="J16" s="154" t="s">
        <v>4</v>
      </c>
      <c r="K16" s="154" t="s">
        <v>5</v>
      </c>
      <c r="L16" s="154" t="s">
        <v>6</v>
      </c>
      <c r="M16" s="154" t="s">
        <v>209</v>
      </c>
      <c r="N16" s="154" t="s">
        <v>7</v>
      </c>
      <c r="O16" s="141" t="s">
        <v>191</v>
      </c>
      <c r="P16" s="141" t="s">
        <v>269</v>
      </c>
      <c r="Q16" s="141" t="s">
        <v>221</v>
      </c>
      <c r="R16" s="141" t="s">
        <v>222</v>
      </c>
      <c r="S16" s="141" t="s">
        <v>223</v>
      </c>
      <c r="T16" s="141" t="s">
        <v>224</v>
      </c>
      <c r="U16" s="141" t="s">
        <v>219</v>
      </c>
      <c r="V16" s="141" t="s">
        <v>224</v>
      </c>
      <c r="W16" s="289"/>
      <c r="X16" s="289"/>
      <c r="Y16" s="289"/>
      <c r="Z16" s="289"/>
      <c r="AA16" s="289"/>
      <c r="AB16" s="289"/>
      <c r="AC16" s="141" t="s">
        <v>270</v>
      </c>
      <c r="AD16" s="141" t="s">
        <v>271</v>
      </c>
      <c r="AE16" s="141" t="s">
        <v>270</v>
      </c>
      <c r="AF16" s="141" t="s">
        <v>271</v>
      </c>
      <c r="AG16" s="141" t="s">
        <v>270</v>
      </c>
      <c r="AH16" s="141" t="s">
        <v>271</v>
      </c>
      <c r="AI16" s="141" t="s">
        <v>270</v>
      </c>
      <c r="AJ16" s="141" t="s">
        <v>271</v>
      </c>
      <c r="AK16" s="141" t="s">
        <v>270</v>
      </c>
      <c r="AL16" s="141" t="s">
        <v>271</v>
      </c>
      <c r="AM16" s="141" t="s">
        <v>270</v>
      </c>
      <c r="AN16" s="141" t="s">
        <v>271</v>
      </c>
      <c r="AO16" s="141" t="s">
        <v>270</v>
      </c>
      <c r="AP16" s="141" t="s">
        <v>271</v>
      </c>
      <c r="AQ16" s="141" t="s">
        <v>270</v>
      </c>
      <c r="AR16" s="141" t="s">
        <v>271</v>
      </c>
      <c r="BB16" s="109" t="s">
        <v>221</v>
      </c>
      <c r="BC16" s="109" t="s">
        <v>222</v>
      </c>
      <c r="BD16" s="109" t="s">
        <v>223</v>
      </c>
      <c r="BE16" s="109" t="s">
        <v>224</v>
      </c>
      <c r="BF16" s="109" t="s">
        <v>219</v>
      </c>
      <c r="BG16" s="109" t="s">
        <v>224</v>
      </c>
    </row>
    <row r="17" spans="1:80" s="151" customFormat="1" ht="15.75" customHeight="1">
      <c r="A17" s="155" t="s">
        <v>272</v>
      </c>
      <c r="B17" s="155" t="s">
        <v>273</v>
      </c>
      <c r="C17" s="155" t="s">
        <v>274</v>
      </c>
      <c r="D17" s="155" t="s">
        <v>275</v>
      </c>
      <c r="E17" s="155" t="s">
        <v>276</v>
      </c>
      <c r="F17" s="155" t="s">
        <v>276</v>
      </c>
      <c r="G17" s="156">
        <v>11</v>
      </c>
      <c r="H17" s="280">
        <v>878</v>
      </c>
      <c r="I17" s="283" t="s">
        <v>25</v>
      </c>
      <c r="J17" s="291"/>
      <c r="K17" s="286" t="s">
        <v>23</v>
      </c>
      <c r="L17" s="286"/>
      <c r="M17" s="286">
        <v>0</v>
      </c>
      <c r="N17" s="286" t="s">
        <v>277</v>
      </c>
      <c r="O17" s="271">
        <v>0.27</v>
      </c>
      <c r="P17" s="274">
        <v>0.02</v>
      </c>
      <c r="Q17" s="262">
        <f>SUMIF('Actividades inversión 878'!$B$14:$B$20,'Metas inversión 878'!$B17,'Actividades inversión 878'!M$14:M$20)</f>
        <v>391256000</v>
      </c>
      <c r="R17" s="262">
        <f>SUMIF('Actividades inversión 878'!$B$14:$B$20,'Metas inversión 878'!$B17,'Actividades inversión 878'!N$14:N$20)</f>
        <v>391256000</v>
      </c>
      <c r="S17" s="262">
        <f>SUMIF('Actividades inversión 878'!$B$14:$B$20,'Metas inversión 878'!$B17,'Actividades inversión 878'!O$14:O$20)</f>
        <v>167585827</v>
      </c>
      <c r="T17" s="262">
        <f>SUMIF('Actividades inversión 878'!$B$14:$B$20,'Metas inversión 878'!$B17,'Actividades inversión 878'!P$14:P$20)</f>
        <v>16732733</v>
      </c>
      <c r="U17" s="262">
        <f>SUMIF('Actividades inversión 878'!$B$14:$B$20,'Metas inversión 878'!$B17,'Actividades inversión 878'!Q$14:Q$20)</f>
        <v>23181600</v>
      </c>
      <c r="V17" s="262">
        <f>SUMIF('Actividades inversión 878'!$B$14:$B$20,'Metas inversión 878'!$B17,'Actividades inversión 878'!R$14:R$20)</f>
        <v>22542500</v>
      </c>
      <c r="W17" s="265" t="s">
        <v>278</v>
      </c>
      <c r="X17" s="277" t="s">
        <v>279</v>
      </c>
      <c r="Y17" s="277" t="s">
        <v>280</v>
      </c>
      <c r="Z17" s="268" t="s">
        <v>281</v>
      </c>
      <c r="AA17" s="259" t="s">
        <v>282</v>
      </c>
      <c r="AB17" s="157" t="s">
        <v>283</v>
      </c>
      <c r="AC17" s="158"/>
      <c r="AD17" s="158"/>
      <c r="AE17" s="158"/>
      <c r="AF17" s="158"/>
      <c r="AG17" s="158"/>
      <c r="AH17" s="158"/>
      <c r="AI17" s="158"/>
      <c r="AJ17" s="158"/>
      <c r="AK17" s="158"/>
      <c r="AL17" s="158"/>
      <c r="AM17" s="158"/>
      <c r="AN17" s="158"/>
      <c r="AO17" s="158"/>
      <c r="AP17" s="158"/>
      <c r="AQ17" s="159">
        <f aca="true" t="shared" si="0" ref="AQ17:AR22">+AC17+AE17+AG17+AI17+AK17+AM17+AO17</f>
        <v>0</v>
      </c>
      <c r="AR17" s="160">
        <f t="shared" si="0"/>
        <v>0</v>
      </c>
      <c r="AS17" s="161">
        <f>+R17-S17</f>
        <v>223670173</v>
      </c>
      <c r="AT17" s="161">
        <f>+S17-T17</f>
        <v>150853094</v>
      </c>
      <c r="AU17" s="161">
        <f>+U17-V17</f>
        <v>639100</v>
      </c>
      <c r="AV17" s="162"/>
      <c r="AW17" s="161"/>
      <c r="AX17" s="161"/>
      <c r="AY17" s="161"/>
      <c r="AZ17" s="161"/>
      <c r="BA17" s="149"/>
      <c r="BB17" s="163">
        <f>SUM('[1]99-METROPOLITANO'!N14)</f>
        <v>391256000</v>
      </c>
      <c r="BC17" s="163">
        <f>SUM('[1]99-METROPOLITANO'!O14)</f>
        <v>391256000</v>
      </c>
      <c r="BD17" s="163">
        <f>SUM('[1]99-METROPOLITANO'!P14)</f>
        <v>167585827</v>
      </c>
      <c r="BE17" s="163">
        <f>SUM('[1]99-METROPOLITANO'!Q14)</f>
        <v>16732733</v>
      </c>
      <c r="BF17" s="163">
        <f>SUM('[1]99-METROPOLITANO'!R14)</f>
        <v>23181600</v>
      </c>
      <c r="BG17" s="163">
        <f>SUM('[1]99-METROPOLITANO'!S14)</f>
        <v>22542500</v>
      </c>
      <c r="BK17" s="149"/>
      <c r="BL17" s="149"/>
      <c r="BM17" s="149"/>
      <c r="BN17" s="149"/>
      <c r="BO17" s="149"/>
      <c r="BP17" s="149"/>
      <c r="BQ17" s="149"/>
      <c r="BR17" s="149"/>
      <c r="BS17" s="149"/>
      <c r="BT17" s="149"/>
      <c r="BU17" s="149"/>
      <c r="BV17" s="149"/>
      <c r="BW17" s="149"/>
      <c r="BX17" s="149"/>
      <c r="BY17" s="149"/>
      <c r="BZ17" s="149"/>
      <c r="CA17" s="149"/>
      <c r="CB17" s="149"/>
    </row>
    <row r="18" spans="1:80" s="151" customFormat="1" ht="15.75">
      <c r="A18" s="155"/>
      <c r="B18" s="155"/>
      <c r="C18" s="155"/>
      <c r="D18" s="155"/>
      <c r="E18" s="155"/>
      <c r="F18" s="155"/>
      <c r="G18" s="156"/>
      <c r="H18" s="281"/>
      <c r="I18" s="284"/>
      <c r="J18" s="287"/>
      <c r="K18" s="287"/>
      <c r="L18" s="287"/>
      <c r="M18" s="287"/>
      <c r="N18" s="287"/>
      <c r="O18" s="272"/>
      <c r="P18" s="275"/>
      <c r="Q18" s="263"/>
      <c r="R18" s="263"/>
      <c r="S18" s="263"/>
      <c r="T18" s="263"/>
      <c r="U18" s="263"/>
      <c r="V18" s="263"/>
      <c r="W18" s="266"/>
      <c r="X18" s="260"/>
      <c r="Y18" s="278"/>
      <c r="Z18" s="269"/>
      <c r="AA18" s="260"/>
      <c r="AB18" s="164" t="s">
        <v>284</v>
      </c>
      <c r="AC18" s="165"/>
      <c r="AD18" s="165"/>
      <c r="AE18" s="165"/>
      <c r="AF18" s="165"/>
      <c r="AG18" s="165"/>
      <c r="AH18" s="165"/>
      <c r="AI18" s="165"/>
      <c r="AJ18" s="165"/>
      <c r="AK18" s="165"/>
      <c r="AL18" s="165"/>
      <c r="AM18" s="165"/>
      <c r="AN18" s="165"/>
      <c r="AO18" s="165"/>
      <c r="AP18" s="165"/>
      <c r="AQ18" s="166">
        <f t="shared" si="0"/>
        <v>0</v>
      </c>
      <c r="AR18" s="167">
        <f t="shared" si="0"/>
        <v>0</v>
      </c>
      <c r="AS18" s="161">
        <f aca="true" t="shared" si="1" ref="AS18:AT49">+R18-S18</f>
        <v>0</v>
      </c>
      <c r="AT18" s="161">
        <f t="shared" si="1"/>
        <v>0</v>
      </c>
      <c r="AU18" s="161">
        <f aca="true" t="shared" si="2" ref="AU18:AU49">+U18-V18</f>
        <v>0</v>
      </c>
      <c r="AV18" s="162"/>
      <c r="AW18" s="161"/>
      <c r="AX18" s="161"/>
      <c r="AY18" s="161"/>
      <c r="AZ18" s="161"/>
      <c r="BA18" s="149"/>
      <c r="BB18" s="163"/>
      <c r="BC18" s="163"/>
      <c r="BD18" s="163"/>
      <c r="BE18" s="163"/>
      <c r="BF18" s="163"/>
      <c r="BG18" s="163"/>
      <c r="BK18" s="149"/>
      <c r="BL18" s="149"/>
      <c r="BM18" s="149"/>
      <c r="BN18" s="149"/>
      <c r="BO18" s="149"/>
      <c r="BP18" s="149"/>
      <c r="BQ18" s="149"/>
      <c r="BR18" s="149"/>
      <c r="BS18" s="149"/>
      <c r="BT18" s="149"/>
      <c r="BU18" s="149"/>
      <c r="BV18" s="149"/>
      <c r="BW18" s="149"/>
      <c r="BX18" s="149"/>
      <c r="BY18" s="149"/>
      <c r="BZ18" s="149"/>
      <c r="CA18" s="149"/>
      <c r="CB18" s="149"/>
    </row>
    <row r="19" spans="1:80" s="151" customFormat="1" ht="15.75">
      <c r="A19" s="155"/>
      <c r="B19" s="155"/>
      <c r="C19" s="155"/>
      <c r="D19" s="155"/>
      <c r="E19" s="155"/>
      <c r="F19" s="155"/>
      <c r="G19" s="156"/>
      <c r="H19" s="281"/>
      <c r="I19" s="284"/>
      <c r="J19" s="287"/>
      <c r="K19" s="287"/>
      <c r="L19" s="287"/>
      <c r="M19" s="287"/>
      <c r="N19" s="287"/>
      <c r="O19" s="272"/>
      <c r="P19" s="275"/>
      <c r="Q19" s="263"/>
      <c r="R19" s="263"/>
      <c r="S19" s="263"/>
      <c r="T19" s="263"/>
      <c r="U19" s="263"/>
      <c r="V19" s="263"/>
      <c r="W19" s="266"/>
      <c r="X19" s="260"/>
      <c r="Y19" s="278"/>
      <c r="Z19" s="269"/>
      <c r="AA19" s="260"/>
      <c r="AB19" s="164" t="s">
        <v>285</v>
      </c>
      <c r="AC19" s="165"/>
      <c r="AD19" s="165"/>
      <c r="AE19" s="165"/>
      <c r="AF19" s="165"/>
      <c r="AG19" s="165"/>
      <c r="AH19" s="165"/>
      <c r="AI19" s="165"/>
      <c r="AJ19" s="165"/>
      <c r="AK19" s="165"/>
      <c r="AL19" s="165"/>
      <c r="AM19" s="165"/>
      <c r="AN19" s="165"/>
      <c r="AO19" s="165"/>
      <c r="AP19" s="165"/>
      <c r="AQ19" s="166">
        <f t="shared" si="0"/>
        <v>0</v>
      </c>
      <c r="AR19" s="167">
        <f t="shared" si="0"/>
        <v>0</v>
      </c>
      <c r="AS19" s="161">
        <f t="shared" si="1"/>
        <v>0</v>
      </c>
      <c r="AT19" s="161">
        <f t="shared" si="1"/>
        <v>0</v>
      </c>
      <c r="AU19" s="161">
        <f t="shared" si="2"/>
        <v>0</v>
      </c>
      <c r="AV19" s="162"/>
      <c r="AW19" s="161"/>
      <c r="AX19" s="161"/>
      <c r="AY19" s="161"/>
      <c r="AZ19" s="161"/>
      <c r="BA19" s="149"/>
      <c r="BB19" s="163"/>
      <c r="BC19" s="163"/>
      <c r="BD19" s="163"/>
      <c r="BE19" s="163"/>
      <c r="BF19" s="163"/>
      <c r="BG19" s="163"/>
      <c r="BK19" s="149"/>
      <c r="BL19" s="149"/>
      <c r="BM19" s="149"/>
      <c r="BN19" s="149"/>
      <c r="BO19" s="149"/>
      <c r="BP19" s="149"/>
      <c r="BQ19" s="149"/>
      <c r="BR19" s="149"/>
      <c r="BS19" s="149"/>
      <c r="BT19" s="149"/>
      <c r="BU19" s="149"/>
      <c r="BV19" s="149"/>
      <c r="BW19" s="149"/>
      <c r="BX19" s="149"/>
      <c r="BY19" s="149"/>
      <c r="BZ19" s="149"/>
      <c r="CA19" s="149"/>
      <c r="CB19" s="149"/>
    </row>
    <row r="20" spans="1:80" s="151" customFormat="1" ht="15.75">
      <c r="A20" s="155"/>
      <c r="B20" s="155"/>
      <c r="C20" s="155"/>
      <c r="D20" s="155"/>
      <c r="E20" s="155"/>
      <c r="F20" s="155"/>
      <c r="G20" s="156"/>
      <c r="H20" s="281"/>
      <c r="I20" s="284"/>
      <c r="J20" s="287"/>
      <c r="K20" s="287"/>
      <c r="L20" s="287"/>
      <c r="M20" s="287"/>
      <c r="N20" s="287"/>
      <c r="O20" s="272"/>
      <c r="P20" s="275"/>
      <c r="Q20" s="263"/>
      <c r="R20" s="263"/>
      <c r="S20" s="263"/>
      <c r="T20" s="263"/>
      <c r="U20" s="263"/>
      <c r="V20" s="263"/>
      <c r="W20" s="266"/>
      <c r="X20" s="260"/>
      <c r="Y20" s="278"/>
      <c r="Z20" s="269"/>
      <c r="AA20" s="260"/>
      <c r="AB20" s="164" t="s">
        <v>286</v>
      </c>
      <c r="AC20" s="165"/>
      <c r="AD20" s="165"/>
      <c r="AE20" s="165"/>
      <c r="AF20" s="165"/>
      <c r="AG20" s="165"/>
      <c r="AH20" s="165"/>
      <c r="AI20" s="165"/>
      <c r="AJ20" s="165"/>
      <c r="AK20" s="165"/>
      <c r="AL20" s="165"/>
      <c r="AM20" s="165"/>
      <c r="AN20" s="165"/>
      <c r="AO20" s="165"/>
      <c r="AP20" s="165"/>
      <c r="AQ20" s="166">
        <f t="shared" si="0"/>
        <v>0</v>
      </c>
      <c r="AR20" s="167">
        <f t="shared" si="0"/>
        <v>0</v>
      </c>
      <c r="AS20" s="161">
        <f t="shared" si="1"/>
        <v>0</v>
      </c>
      <c r="AT20" s="161">
        <f t="shared" si="1"/>
        <v>0</v>
      </c>
      <c r="AU20" s="161">
        <f t="shared" si="2"/>
        <v>0</v>
      </c>
      <c r="AV20" s="162"/>
      <c r="AW20" s="161"/>
      <c r="AX20" s="161"/>
      <c r="AY20" s="161"/>
      <c r="AZ20" s="161"/>
      <c r="BA20" s="149"/>
      <c r="BB20" s="163"/>
      <c r="BC20" s="163"/>
      <c r="BD20" s="163"/>
      <c r="BE20" s="163"/>
      <c r="BF20" s="163"/>
      <c r="BG20" s="163"/>
      <c r="BK20" s="149"/>
      <c r="BL20" s="149"/>
      <c r="BM20" s="149"/>
      <c r="BN20" s="149"/>
      <c r="BO20" s="149"/>
      <c r="BP20" s="149"/>
      <c r="BQ20" s="149"/>
      <c r="BR20" s="149"/>
      <c r="BS20" s="149"/>
      <c r="BT20" s="149"/>
      <c r="BU20" s="149"/>
      <c r="BV20" s="149"/>
      <c r="BW20" s="149"/>
      <c r="BX20" s="149"/>
      <c r="BY20" s="149"/>
      <c r="BZ20" s="149"/>
      <c r="CA20" s="149"/>
      <c r="CB20" s="149"/>
    </row>
    <row r="21" spans="1:80" s="151" customFormat="1" ht="15.75">
      <c r="A21" s="155"/>
      <c r="B21" s="155"/>
      <c r="C21" s="155"/>
      <c r="D21" s="155"/>
      <c r="E21" s="155"/>
      <c r="F21" s="155"/>
      <c r="G21" s="156"/>
      <c r="H21" s="281"/>
      <c r="I21" s="284"/>
      <c r="J21" s="287"/>
      <c r="K21" s="287"/>
      <c r="L21" s="287"/>
      <c r="M21" s="287"/>
      <c r="N21" s="287"/>
      <c r="O21" s="272"/>
      <c r="P21" s="275"/>
      <c r="Q21" s="263"/>
      <c r="R21" s="263"/>
      <c r="S21" s="263"/>
      <c r="T21" s="263"/>
      <c r="U21" s="263"/>
      <c r="V21" s="263"/>
      <c r="W21" s="266"/>
      <c r="X21" s="260"/>
      <c r="Y21" s="278"/>
      <c r="Z21" s="269"/>
      <c r="AA21" s="260"/>
      <c r="AB21" s="164" t="s">
        <v>287</v>
      </c>
      <c r="AC21" s="165"/>
      <c r="AD21" s="165"/>
      <c r="AE21" s="165"/>
      <c r="AF21" s="165"/>
      <c r="AG21" s="165"/>
      <c r="AH21" s="165"/>
      <c r="AI21" s="165"/>
      <c r="AJ21" s="165"/>
      <c r="AK21" s="165"/>
      <c r="AL21" s="165"/>
      <c r="AM21" s="165"/>
      <c r="AN21" s="165"/>
      <c r="AO21" s="165"/>
      <c r="AP21" s="165"/>
      <c r="AQ21" s="166">
        <f t="shared" si="0"/>
        <v>0</v>
      </c>
      <c r="AR21" s="167">
        <f t="shared" si="0"/>
        <v>0</v>
      </c>
      <c r="AS21" s="161">
        <f t="shared" si="1"/>
        <v>0</v>
      </c>
      <c r="AT21" s="161">
        <f t="shared" si="1"/>
        <v>0</v>
      </c>
      <c r="AU21" s="161">
        <f t="shared" si="2"/>
        <v>0</v>
      </c>
      <c r="AV21" s="162"/>
      <c r="AW21" s="161"/>
      <c r="AX21" s="161"/>
      <c r="AY21" s="161"/>
      <c r="AZ21" s="161"/>
      <c r="BA21" s="149"/>
      <c r="BB21" s="163"/>
      <c r="BC21" s="163"/>
      <c r="BD21" s="163"/>
      <c r="BE21" s="163"/>
      <c r="BF21" s="163"/>
      <c r="BG21" s="163"/>
      <c r="BK21" s="149"/>
      <c r="BL21" s="149"/>
      <c r="BM21" s="149"/>
      <c r="BN21" s="149"/>
      <c r="BO21" s="149"/>
      <c r="BP21" s="149"/>
      <c r="BQ21" s="149"/>
      <c r="BR21" s="149"/>
      <c r="BS21" s="149"/>
      <c r="BT21" s="149"/>
      <c r="BU21" s="149"/>
      <c r="BV21" s="149"/>
      <c r="BW21" s="149"/>
      <c r="BX21" s="149"/>
      <c r="BY21" s="149"/>
      <c r="BZ21" s="149"/>
      <c r="CA21" s="149"/>
      <c r="CB21" s="149"/>
    </row>
    <row r="22" spans="1:80" s="151" customFormat="1" ht="15.75">
      <c r="A22" s="155"/>
      <c r="B22" s="155"/>
      <c r="C22" s="155"/>
      <c r="D22" s="155"/>
      <c r="E22" s="155"/>
      <c r="F22" s="155"/>
      <c r="G22" s="156"/>
      <c r="H22" s="281"/>
      <c r="I22" s="284"/>
      <c r="J22" s="287"/>
      <c r="K22" s="287"/>
      <c r="L22" s="287"/>
      <c r="M22" s="287"/>
      <c r="N22" s="287"/>
      <c r="O22" s="272"/>
      <c r="P22" s="275"/>
      <c r="Q22" s="263"/>
      <c r="R22" s="263"/>
      <c r="S22" s="263"/>
      <c r="T22" s="263"/>
      <c r="U22" s="263"/>
      <c r="V22" s="263"/>
      <c r="W22" s="266"/>
      <c r="X22" s="260"/>
      <c r="Y22" s="278"/>
      <c r="Z22" s="269"/>
      <c r="AA22" s="260"/>
      <c r="AB22" s="168" t="s">
        <v>288</v>
      </c>
      <c r="AC22" s="165"/>
      <c r="AD22" s="165"/>
      <c r="AE22" s="165"/>
      <c r="AF22" s="165"/>
      <c r="AG22" s="165"/>
      <c r="AH22" s="165"/>
      <c r="AI22" s="165"/>
      <c r="AJ22" s="165"/>
      <c r="AK22" s="165"/>
      <c r="AL22" s="165"/>
      <c r="AM22" s="165"/>
      <c r="AN22" s="165"/>
      <c r="AO22" s="165"/>
      <c r="AP22" s="165"/>
      <c r="AQ22" s="166">
        <f t="shared" si="0"/>
        <v>0</v>
      </c>
      <c r="AR22" s="167">
        <f t="shared" si="0"/>
        <v>0</v>
      </c>
      <c r="AS22" s="161">
        <f t="shared" si="1"/>
        <v>0</v>
      </c>
      <c r="AT22" s="161">
        <f t="shared" si="1"/>
        <v>0</v>
      </c>
      <c r="AU22" s="161">
        <f t="shared" si="2"/>
        <v>0</v>
      </c>
      <c r="AV22" s="162"/>
      <c r="AW22" s="161"/>
      <c r="AX22" s="161"/>
      <c r="AY22" s="161"/>
      <c r="AZ22" s="161"/>
      <c r="BA22" s="149"/>
      <c r="BB22" s="163"/>
      <c r="BC22" s="163"/>
      <c r="BD22" s="163"/>
      <c r="BE22" s="163"/>
      <c r="BF22" s="163"/>
      <c r="BG22" s="163"/>
      <c r="BK22" s="149"/>
      <c r="BL22" s="149"/>
      <c r="BM22" s="149"/>
      <c r="BN22" s="149"/>
      <c r="BO22" s="149"/>
      <c r="BP22" s="149"/>
      <c r="BQ22" s="149"/>
      <c r="BR22" s="149"/>
      <c r="BS22" s="149"/>
      <c r="BT22" s="149"/>
      <c r="BU22" s="149"/>
      <c r="BV22" s="149"/>
      <c r="BW22" s="149"/>
      <c r="BX22" s="149"/>
      <c r="BY22" s="149"/>
      <c r="BZ22" s="149"/>
      <c r="CA22" s="149"/>
      <c r="CB22" s="149"/>
    </row>
    <row r="23" spans="1:80" s="151" customFormat="1" ht="15.75">
      <c r="A23" s="155"/>
      <c r="B23" s="155"/>
      <c r="C23" s="155"/>
      <c r="D23" s="155"/>
      <c r="E23" s="155"/>
      <c r="F23" s="155"/>
      <c r="G23" s="156"/>
      <c r="H23" s="281"/>
      <c r="I23" s="284"/>
      <c r="J23" s="287"/>
      <c r="K23" s="287"/>
      <c r="L23" s="287"/>
      <c r="M23" s="287"/>
      <c r="N23" s="287"/>
      <c r="O23" s="272"/>
      <c r="P23" s="275"/>
      <c r="Q23" s="263"/>
      <c r="R23" s="263"/>
      <c r="S23" s="263"/>
      <c r="T23" s="263"/>
      <c r="U23" s="263"/>
      <c r="V23" s="263"/>
      <c r="W23" s="266"/>
      <c r="X23" s="260"/>
      <c r="Y23" s="278"/>
      <c r="Z23" s="269"/>
      <c r="AA23" s="260"/>
      <c r="AB23" s="169" t="s">
        <v>289</v>
      </c>
      <c r="AC23" s="170">
        <f aca="true" t="shared" si="3" ref="AC23:AR23">SUM(AC17:AC22)</f>
        <v>0</v>
      </c>
      <c r="AD23" s="170">
        <f t="shared" si="3"/>
        <v>0</v>
      </c>
      <c r="AE23" s="170">
        <f t="shared" si="3"/>
        <v>0</v>
      </c>
      <c r="AF23" s="170">
        <f t="shared" si="3"/>
        <v>0</v>
      </c>
      <c r="AG23" s="170">
        <f t="shared" si="3"/>
        <v>0</v>
      </c>
      <c r="AH23" s="170">
        <f t="shared" si="3"/>
        <v>0</v>
      </c>
      <c r="AI23" s="170">
        <f t="shared" si="3"/>
        <v>0</v>
      </c>
      <c r="AJ23" s="170">
        <f t="shared" si="3"/>
        <v>0</v>
      </c>
      <c r="AK23" s="170">
        <f t="shared" si="3"/>
        <v>0</v>
      </c>
      <c r="AL23" s="170">
        <f t="shared" si="3"/>
        <v>0</v>
      </c>
      <c r="AM23" s="170">
        <f t="shared" si="3"/>
        <v>0</v>
      </c>
      <c r="AN23" s="170">
        <f t="shared" si="3"/>
        <v>0</v>
      </c>
      <c r="AO23" s="170">
        <f t="shared" si="3"/>
        <v>0</v>
      </c>
      <c r="AP23" s="170">
        <f t="shared" si="3"/>
        <v>0</v>
      </c>
      <c r="AQ23" s="170">
        <f t="shared" si="3"/>
        <v>0</v>
      </c>
      <c r="AR23" s="171">
        <f t="shared" si="3"/>
        <v>0</v>
      </c>
      <c r="AS23" s="161">
        <f t="shared" si="1"/>
        <v>0</v>
      </c>
      <c r="AT23" s="161">
        <f t="shared" si="1"/>
        <v>0</v>
      </c>
      <c r="AU23" s="161">
        <f t="shared" si="2"/>
        <v>0</v>
      </c>
      <c r="AV23" s="162"/>
      <c r="AW23" s="161"/>
      <c r="AX23" s="161"/>
      <c r="AY23" s="161"/>
      <c r="AZ23" s="161"/>
      <c r="BA23" s="149"/>
      <c r="BB23" s="163"/>
      <c r="BC23" s="163"/>
      <c r="BD23" s="163"/>
      <c r="BE23" s="163"/>
      <c r="BF23" s="163"/>
      <c r="BG23" s="163"/>
      <c r="BK23" s="149"/>
      <c r="BL23" s="149"/>
      <c r="BM23" s="149"/>
      <c r="BN23" s="149"/>
      <c r="BO23" s="149"/>
      <c r="BP23" s="149"/>
      <c r="BQ23" s="149"/>
      <c r="BR23" s="149"/>
      <c r="BS23" s="149"/>
      <c r="BT23" s="149"/>
      <c r="BU23" s="149"/>
      <c r="BV23" s="149"/>
      <c r="BW23" s="149"/>
      <c r="BX23" s="149"/>
      <c r="BY23" s="149"/>
      <c r="BZ23" s="149"/>
      <c r="CA23" s="149"/>
      <c r="CB23" s="149"/>
    </row>
    <row r="24" spans="1:80" s="151" customFormat="1" ht="15.75">
      <c r="A24" s="155"/>
      <c r="B24" s="155"/>
      <c r="C24" s="155"/>
      <c r="D24" s="155"/>
      <c r="E24" s="155"/>
      <c r="F24" s="155"/>
      <c r="G24" s="156"/>
      <c r="H24" s="281"/>
      <c r="I24" s="284"/>
      <c r="J24" s="287"/>
      <c r="K24" s="287"/>
      <c r="L24" s="287"/>
      <c r="M24" s="287"/>
      <c r="N24" s="287"/>
      <c r="O24" s="272"/>
      <c r="P24" s="275"/>
      <c r="Q24" s="263"/>
      <c r="R24" s="263"/>
      <c r="S24" s="263"/>
      <c r="T24" s="263"/>
      <c r="U24" s="263"/>
      <c r="V24" s="263"/>
      <c r="W24" s="266"/>
      <c r="X24" s="260"/>
      <c r="Y24" s="278"/>
      <c r="Z24" s="269"/>
      <c r="AA24" s="260"/>
      <c r="AB24" s="164" t="s">
        <v>290</v>
      </c>
      <c r="AC24" s="165"/>
      <c r="AD24" s="165"/>
      <c r="AE24" s="165"/>
      <c r="AF24" s="165"/>
      <c r="AG24" s="165"/>
      <c r="AH24" s="165"/>
      <c r="AI24" s="165"/>
      <c r="AJ24" s="165"/>
      <c r="AK24" s="165"/>
      <c r="AL24" s="165"/>
      <c r="AM24" s="165"/>
      <c r="AN24" s="165"/>
      <c r="AO24" s="165"/>
      <c r="AP24" s="165"/>
      <c r="AQ24" s="166">
        <f>+AC24+AE24+AG24+AI24+AK24+AM24+AO24</f>
        <v>0</v>
      </c>
      <c r="AR24" s="167">
        <f aca="true" t="shared" si="4" ref="AR24:AR30">+AD24+AF24+AH24+AJ24+AL24+AN24+AP24</f>
        <v>0</v>
      </c>
      <c r="AS24" s="161">
        <f t="shared" si="1"/>
        <v>0</v>
      </c>
      <c r="AT24" s="161">
        <f t="shared" si="1"/>
        <v>0</v>
      </c>
      <c r="AU24" s="161">
        <f t="shared" si="2"/>
        <v>0</v>
      </c>
      <c r="AV24" s="162"/>
      <c r="AW24" s="161"/>
      <c r="AX24" s="161"/>
      <c r="AY24" s="161"/>
      <c r="AZ24" s="161"/>
      <c r="BA24" s="149"/>
      <c r="BB24" s="163"/>
      <c r="BC24" s="163"/>
      <c r="BD24" s="163"/>
      <c r="BE24" s="163"/>
      <c r="BF24" s="163"/>
      <c r="BG24" s="163"/>
      <c r="BK24" s="149"/>
      <c r="BL24" s="149"/>
      <c r="BM24" s="149"/>
      <c r="BN24" s="149"/>
      <c r="BO24" s="149"/>
      <c r="BP24" s="149"/>
      <c r="BQ24" s="149"/>
      <c r="BR24" s="149"/>
      <c r="BS24" s="149"/>
      <c r="BT24" s="149"/>
      <c r="BU24" s="149"/>
      <c r="BV24" s="149"/>
      <c r="BW24" s="149"/>
      <c r="BX24" s="149"/>
      <c r="BY24" s="149"/>
      <c r="BZ24" s="149"/>
      <c r="CA24" s="149"/>
      <c r="CB24" s="149"/>
    </row>
    <row r="25" spans="1:80" s="151" customFormat="1" ht="15.75">
      <c r="A25" s="155"/>
      <c r="B25" s="155"/>
      <c r="C25" s="155"/>
      <c r="D25" s="155"/>
      <c r="E25" s="155"/>
      <c r="F25" s="155"/>
      <c r="G25" s="156"/>
      <c r="H25" s="281"/>
      <c r="I25" s="284"/>
      <c r="J25" s="287"/>
      <c r="K25" s="287"/>
      <c r="L25" s="287"/>
      <c r="M25" s="287"/>
      <c r="N25" s="287"/>
      <c r="O25" s="272"/>
      <c r="P25" s="275"/>
      <c r="Q25" s="263"/>
      <c r="R25" s="263"/>
      <c r="S25" s="263"/>
      <c r="T25" s="263"/>
      <c r="U25" s="263"/>
      <c r="V25" s="263"/>
      <c r="W25" s="266"/>
      <c r="X25" s="260"/>
      <c r="Y25" s="278"/>
      <c r="Z25" s="269"/>
      <c r="AA25" s="260"/>
      <c r="AB25" s="164" t="s">
        <v>291</v>
      </c>
      <c r="AC25" s="165"/>
      <c r="AD25" s="165"/>
      <c r="AE25" s="165"/>
      <c r="AF25" s="165"/>
      <c r="AG25" s="165"/>
      <c r="AH25" s="165"/>
      <c r="AI25" s="165"/>
      <c r="AJ25" s="165"/>
      <c r="AK25" s="165"/>
      <c r="AL25" s="165"/>
      <c r="AM25" s="165"/>
      <c r="AN25" s="165"/>
      <c r="AO25" s="165"/>
      <c r="AP25" s="165"/>
      <c r="AQ25" s="166">
        <f aca="true" t="shared" si="5" ref="AQ25:AQ30">+AC25+AE25+AG25+AI25+AK25+AM25+AO25</f>
        <v>0</v>
      </c>
      <c r="AR25" s="167">
        <f t="shared" si="4"/>
        <v>0</v>
      </c>
      <c r="AS25" s="161">
        <f t="shared" si="1"/>
        <v>0</v>
      </c>
      <c r="AT25" s="161">
        <f t="shared" si="1"/>
        <v>0</v>
      </c>
      <c r="AU25" s="161">
        <f t="shared" si="2"/>
        <v>0</v>
      </c>
      <c r="AV25" s="162"/>
      <c r="AW25" s="161"/>
      <c r="AX25" s="161"/>
      <c r="AY25" s="161"/>
      <c r="AZ25" s="161"/>
      <c r="BA25" s="149"/>
      <c r="BB25" s="163"/>
      <c r="BC25" s="163"/>
      <c r="BD25" s="163"/>
      <c r="BE25" s="163"/>
      <c r="BF25" s="163"/>
      <c r="BG25" s="163"/>
      <c r="BK25" s="149"/>
      <c r="BL25" s="149"/>
      <c r="BM25" s="149"/>
      <c r="BN25" s="149"/>
      <c r="BO25" s="149"/>
      <c r="BP25" s="149"/>
      <c r="BQ25" s="149"/>
      <c r="BR25" s="149"/>
      <c r="BS25" s="149"/>
      <c r="BT25" s="149"/>
      <c r="BU25" s="149"/>
      <c r="BV25" s="149"/>
      <c r="BW25" s="149"/>
      <c r="BX25" s="149"/>
      <c r="BY25" s="149"/>
      <c r="BZ25" s="149"/>
      <c r="CA25" s="149"/>
      <c r="CB25" s="149"/>
    </row>
    <row r="26" spans="1:80" s="151" customFormat="1" ht="15.75">
      <c r="A26" s="155"/>
      <c r="B26" s="155"/>
      <c r="C26" s="155"/>
      <c r="D26" s="155"/>
      <c r="E26" s="155"/>
      <c r="F26" s="155"/>
      <c r="G26" s="156"/>
      <c r="H26" s="281"/>
      <c r="I26" s="284"/>
      <c r="J26" s="287"/>
      <c r="K26" s="287"/>
      <c r="L26" s="287"/>
      <c r="M26" s="287"/>
      <c r="N26" s="287"/>
      <c r="O26" s="272"/>
      <c r="P26" s="275"/>
      <c r="Q26" s="263"/>
      <c r="R26" s="263"/>
      <c r="S26" s="263"/>
      <c r="T26" s="263"/>
      <c r="U26" s="263"/>
      <c r="V26" s="263"/>
      <c r="W26" s="266"/>
      <c r="X26" s="260"/>
      <c r="Y26" s="278"/>
      <c r="Z26" s="269"/>
      <c r="AA26" s="260"/>
      <c r="AB26" s="168" t="s">
        <v>292</v>
      </c>
      <c r="AC26" s="165"/>
      <c r="AD26" s="165"/>
      <c r="AE26" s="165"/>
      <c r="AF26" s="165"/>
      <c r="AG26" s="165"/>
      <c r="AH26" s="165"/>
      <c r="AI26" s="165"/>
      <c r="AJ26" s="165"/>
      <c r="AK26" s="165"/>
      <c r="AL26" s="165"/>
      <c r="AM26" s="165"/>
      <c r="AN26" s="165"/>
      <c r="AO26" s="165"/>
      <c r="AP26" s="165"/>
      <c r="AQ26" s="166">
        <f t="shared" si="5"/>
        <v>0</v>
      </c>
      <c r="AR26" s="167">
        <f t="shared" si="4"/>
        <v>0</v>
      </c>
      <c r="AS26" s="161">
        <f t="shared" si="1"/>
        <v>0</v>
      </c>
      <c r="AT26" s="161">
        <f t="shared" si="1"/>
        <v>0</v>
      </c>
      <c r="AU26" s="161">
        <f t="shared" si="2"/>
        <v>0</v>
      </c>
      <c r="AV26" s="162"/>
      <c r="AW26" s="161"/>
      <c r="AX26" s="161"/>
      <c r="AY26" s="161"/>
      <c r="AZ26" s="161"/>
      <c r="BA26" s="149"/>
      <c r="BB26" s="163"/>
      <c r="BC26" s="163"/>
      <c r="BD26" s="163"/>
      <c r="BE26" s="163"/>
      <c r="BF26" s="163"/>
      <c r="BG26" s="163"/>
      <c r="BK26" s="149"/>
      <c r="BL26" s="149"/>
      <c r="BM26" s="149"/>
      <c r="BN26" s="149"/>
      <c r="BO26" s="149"/>
      <c r="BP26" s="149"/>
      <c r="BQ26" s="149"/>
      <c r="BR26" s="149"/>
      <c r="BS26" s="149"/>
      <c r="BT26" s="149"/>
      <c r="BU26" s="149"/>
      <c r="BV26" s="149"/>
      <c r="BW26" s="149"/>
      <c r="BX26" s="149"/>
      <c r="BY26" s="149"/>
      <c r="BZ26" s="149"/>
      <c r="CA26" s="149"/>
      <c r="CB26" s="149"/>
    </row>
    <row r="27" spans="1:80" s="151" customFormat="1" ht="15.75">
      <c r="A27" s="155"/>
      <c r="B27" s="155"/>
      <c r="C27" s="155"/>
      <c r="D27" s="155"/>
      <c r="E27" s="155"/>
      <c r="F27" s="155"/>
      <c r="G27" s="156"/>
      <c r="H27" s="281"/>
      <c r="I27" s="284"/>
      <c r="J27" s="287"/>
      <c r="K27" s="287"/>
      <c r="L27" s="287"/>
      <c r="M27" s="287"/>
      <c r="N27" s="287"/>
      <c r="O27" s="272"/>
      <c r="P27" s="275"/>
      <c r="Q27" s="263"/>
      <c r="R27" s="263"/>
      <c r="S27" s="263"/>
      <c r="T27" s="263"/>
      <c r="U27" s="263"/>
      <c r="V27" s="263"/>
      <c r="W27" s="266"/>
      <c r="X27" s="260"/>
      <c r="Y27" s="278"/>
      <c r="Z27" s="269"/>
      <c r="AA27" s="260"/>
      <c r="AB27" s="168" t="s">
        <v>293</v>
      </c>
      <c r="AC27" s="165"/>
      <c r="AD27" s="165"/>
      <c r="AE27" s="165"/>
      <c r="AF27" s="165"/>
      <c r="AG27" s="165"/>
      <c r="AH27" s="165"/>
      <c r="AI27" s="165"/>
      <c r="AJ27" s="165"/>
      <c r="AK27" s="165"/>
      <c r="AL27" s="165"/>
      <c r="AM27" s="165"/>
      <c r="AN27" s="165"/>
      <c r="AO27" s="165"/>
      <c r="AP27" s="165"/>
      <c r="AQ27" s="166">
        <f t="shared" si="5"/>
        <v>0</v>
      </c>
      <c r="AR27" s="167">
        <f t="shared" si="4"/>
        <v>0</v>
      </c>
      <c r="AS27" s="161">
        <f t="shared" si="1"/>
        <v>0</v>
      </c>
      <c r="AT27" s="161">
        <f t="shared" si="1"/>
        <v>0</v>
      </c>
      <c r="AU27" s="161">
        <f t="shared" si="2"/>
        <v>0</v>
      </c>
      <c r="AV27" s="162"/>
      <c r="AW27" s="161"/>
      <c r="AX27" s="161"/>
      <c r="AY27" s="161"/>
      <c r="AZ27" s="161"/>
      <c r="BA27" s="149"/>
      <c r="BB27" s="163"/>
      <c r="BC27" s="163"/>
      <c r="BD27" s="163"/>
      <c r="BE27" s="163"/>
      <c r="BF27" s="163"/>
      <c r="BG27" s="163"/>
      <c r="BK27" s="149"/>
      <c r="BL27" s="149"/>
      <c r="BM27" s="149"/>
      <c r="BN27" s="149"/>
      <c r="BO27" s="149"/>
      <c r="BP27" s="149"/>
      <c r="BQ27" s="149"/>
      <c r="BR27" s="149"/>
      <c r="BS27" s="149"/>
      <c r="BT27" s="149"/>
      <c r="BU27" s="149"/>
      <c r="BV27" s="149"/>
      <c r="BW27" s="149"/>
      <c r="BX27" s="149"/>
      <c r="BY27" s="149"/>
      <c r="BZ27" s="149"/>
      <c r="CA27" s="149"/>
      <c r="CB27" s="149"/>
    </row>
    <row r="28" spans="1:80" s="151" customFormat="1" ht="15.75">
      <c r="A28" s="155"/>
      <c r="B28" s="155"/>
      <c r="C28" s="155"/>
      <c r="D28" s="155"/>
      <c r="E28" s="155"/>
      <c r="F28" s="155"/>
      <c r="G28" s="156"/>
      <c r="H28" s="281"/>
      <c r="I28" s="284"/>
      <c r="J28" s="287"/>
      <c r="K28" s="287"/>
      <c r="L28" s="287"/>
      <c r="M28" s="287"/>
      <c r="N28" s="287"/>
      <c r="O28" s="272"/>
      <c r="P28" s="275"/>
      <c r="Q28" s="263"/>
      <c r="R28" s="263"/>
      <c r="S28" s="263"/>
      <c r="T28" s="263"/>
      <c r="U28" s="263"/>
      <c r="V28" s="263"/>
      <c r="W28" s="266"/>
      <c r="X28" s="260"/>
      <c r="Y28" s="278"/>
      <c r="Z28" s="269"/>
      <c r="AA28" s="260"/>
      <c r="AB28" s="168" t="s">
        <v>294</v>
      </c>
      <c r="AC28" s="165"/>
      <c r="AD28" s="165"/>
      <c r="AE28" s="165"/>
      <c r="AF28" s="165"/>
      <c r="AG28" s="165"/>
      <c r="AH28" s="165"/>
      <c r="AI28" s="165"/>
      <c r="AJ28" s="165"/>
      <c r="AK28" s="165"/>
      <c r="AL28" s="165"/>
      <c r="AM28" s="165"/>
      <c r="AN28" s="165"/>
      <c r="AO28" s="165"/>
      <c r="AP28" s="165"/>
      <c r="AQ28" s="166">
        <f t="shared" si="5"/>
        <v>0</v>
      </c>
      <c r="AR28" s="167">
        <f t="shared" si="4"/>
        <v>0</v>
      </c>
      <c r="AS28" s="161">
        <f t="shared" si="1"/>
        <v>0</v>
      </c>
      <c r="AT28" s="161">
        <f t="shared" si="1"/>
        <v>0</v>
      </c>
      <c r="AU28" s="161">
        <f t="shared" si="2"/>
        <v>0</v>
      </c>
      <c r="AV28" s="162"/>
      <c r="AW28" s="161"/>
      <c r="AX28" s="161"/>
      <c r="AY28" s="161"/>
      <c r="AZ28" s="161"/>
      <c r="BA28" s="149"/>
      <c r="BB28" s="163"/>
      <c r="BC28" s="163"/>
      <c r="BD28" s="163"/>
      <c r="BE28" s="163"/>
      <c r="BF28" s="163"/>
      <c r="BG28" s="163"/>
      <c r="BK28" s="149"/>
      <c r="BL28" s="149"/>
      <c r="BM28" s="149"/>
      <c r="BN28" s="149"/>
      <c r="BO28" s="149"/>
      <c r="BP28" s="149"/>
      <c r="BQ28" s="149"/>
      <c r="BR28" s="149"/>
      <c r="BS28" s="149"/>
      <c r="BT28" s="149"/>
      <c r="BU28" s="149"/>
      <c r="BV28" s="149"/>
      <c r="BW28" s="149"/>
      <c r="BX28" s="149"/>
      <c r="BY28" s="149"/>
      <c r="BZ28" s="149"/>
      <c r="CA28" s="149"/>
      <c r="CB28" s="149"/>
    </row>
    <row r="29" spans="1:80" s="151" customFormat="1" ht="15.75">
      <c r="A29" s="155"/>
      <c r="B29" s="155"/>
      <c r="C29" s="155"/>
      <c r="D29" s="155"/>
      <c r="E29" s="155"/>
      <c r="F29" s="155"/>
      <c r="G29" s="156"/>
      <c r="H29" s="281"/>
      <c r="I29" s="284"/>
      <c r="J29" s="287"/>
      <c r="K29" s="287"/>
      <c r="L29" s="287"/>
      <c r="M29" s="287"/>
      <c r="N29" s="287"/>
      <c r="O29" s="272"/>
      <c r="P29" s="275"/>
      <c r="Q29" s="263"/>
      <c r="R29" s="263"/>
      <c r="S29" s="263"/>
      <c r="T29" s="263"/>
      <c r="U29" s="263"/>
      <c r="V29" s="263"/>
      <c r="W29" s="266"/>
      <c r="X29" s="260"/>
      <c r="Y29" s="278"/>
      <c r="Z29" s="269"/>
      <c r="AA29" s="260"/>
      <c r="AB29" s="168" t="s">
        <v>295</v>
      </c>
      <c r="AC29" s="165"/>
      <c r="AD29" s="165"/>
      <c r="AE29" s="165"/>
      <c r="AF29" s="165"/>
      <c r="AG29" s="165"/>
      <c r="AH29" s="165"/>
      <c r="AI29" s="165"/>
      <c r="AJ29" s="165"/>
      <c r="AK29" s="165"/>
      <c r="AL29" s="165"/>
      <c r="AM29" s="165"/>
      <c r="AN29" s="165"/>
      <c r="AO29" s="165"/>
      <c r="AP29" s="165"/>
      <c r="AQ29" s="166">
        <f t="shared" si="5"/>
        <v>0</v>
      </c>
      <c r="AR29" s="167">
        <f t="shared" si="4"/>
        <v>0</v>
      </c>
      <c r="AS29" s="161">
        <f t="shared" si="1"/>
        <v>0</v>
      </c>
      <c r="AT29" s="161">
        <f t="shared" si="1"/>
        <v>0</v>
      </c>
      <c r="AU29" s="161">
        <f t="shared" si="2"/>
        <v>0</v>
      </c>
      <c r="AV29" s="162"/>
      <c r="AW29" s="161"/>
      <c r="AX29" s="161"/>
      <c r="AY29" s="161"/>
      <c r="AZ29" s="161"/>
      <c r="BA29" s="149"/>
      <c r="BB29" s="163"/>
      <c r="BC29" s="163"/>
      <c r="BD29" s="163"/>
      <c r="BE29" s="163"/>
      <c r="BF29" s="163"/>
      <c r="BG29" s="163"/>
      <c r="BK29" s="149"/>
      <c r="BL29" s="149"/>
      <c r="BM29" s="149"/>
      <c r="BN29" s="149"/>
      <c r="BO29" s="149"/>
      <c r="BP29" s="149"/>
      <c r="BQ29" s="149"/>
      <c r="BR29" s="149"/>
      <c r="BS29" s="149"/>
      <c r="BT29" s="149"/>
      <c r="BU29" s="149"/>
      <c r="BV29" s="149"/>
      <c r="BW29" s="149"/>
      <c r="BX29" s="149"/>
      <c r="BY29" s="149"/>
      <c r="BZ29" s="149"/>
      <c r="CA29" s="149"/>
      <c r="CB29" s="149"/>
    </row>
    <row r="30" spans="1:80" s="151" customFormat="1" ht="15.75">
      <c r="A30" s="155"/>
      <c r="B30" s="155"/>
      <c r="C30" s="155"/>
      <c r="D30" s="155"/>
      <c r="E30" s="155"/>
      <c r="F30" s="155"/>
      <c r="G30" s="156"/>
      <c r="H30" s="281"/>
      <c r="I30" s="284"/>
      <c r="J30" s="287"/>
      <c r="K30" s="287"/>
      <c r="L30" s="287"/>
      <c r="M30" s="287"/>
      <c r="N30" s="287"/>
      <c r="O30" s="272"/>
      <c r="P30" s="275"/>
      <c r="Q30" s="263"/>
      <c r="R30" s="263"/>
      <c r="S30" s="263"/>
      <c r="T30" s="263"/>
      <c r="U30" s="263"/>
      <c r="V30" s="263"/>
      <c r="W30" s="266"/>
      <c r="X30" s="260"/>
      <c r="Y30" s="278"/>
      <c r="Z30" s="269"/>
      <c r="AA30" s="260"/>
      <c r="AB30" s="168" t="s">
        <v>296</v>
      </c>
      <c r="AC30" s="165"/>
      <c r="AD30" s="165"/>
      <c r="AE30" s="165"/>
      <c r="AF30" s="165"/>
      <c r="AG30" s="165"/>
      <c r="AH30" s="165"/>
      <c r="AI30" s="165"/>
      <c r="AJ30" s="165"/>
      <c r="AK30" s="165"/>
      <c r="AL30" s="165"/>
      <c r="AM30" s="165"/>
      <c r="AN30" s="165"/>
      <c r="AO30" s="165"/>
      <c r="AP30" s="165"/>
      <c r="AQ30" s="166">
        <f t="shared" si="5"/>
        <v>0</v>
      </c>
      <c r="AR30" s="167">
        <f t="shared" si="4"/>
        <v>0</v>
      </c>
      <c r="AS30" s="161">
        <f t="shared" si="1"/>
        <v>0</v>
      </c>
      <c r="AT30" s="161">
        <f t="shared" si="1"/>
        <v>0</v>
      </c>
      <c r="AU30" s="161">
        <f t="shared" si="2"/>
        <v>0</v>
      </c>
      <c r="AV30" s="162"/>
      <c r="AW30" s="161"/>
      <c r="AX30" s="161"/>
      <c r="AY30" s="161"/>
      <c r="AZ30" s="161"/>
      <c r="BA30" s="149"/>
      <c r="BB30" s="163"/>
      <c r="BC30" s="163"/>
      <c r="BD30" s="163"/>
      <c r="BE30" s="163"/>
      <c r="BF30" s="163"/>
      <c r="BG30" s="163"/>
      <c r="BK30" s="149"/>
      <c r="BL30" s="149"/>
      <c r="BM30" s="149"/>
      <c r="BN30" s="149"/>
      <c r="BO30" s="149"/>
      <c r="BP30" s="149"/>
      <c r="BQ30" s="149"/>
      <c r="BR30" s="149"/>
      <c r="BS30" s="149"/>
      <c r="BT30" s="149"/>
      <c r="BU30" s="149"/>
      <c r="BV30" s="149"/>
      <c r="BW30" s="149"/>
      <c r="BX30" s="149"/>
      <c r="BY30" s="149"/>
      <c r="BZ30" s="149"/>
      <c r="CA30" s="149"/>
      <c r="CB30" s="149"/>
    </row>
    <row r="31" spans="1:80" s="151" customFormat="1" ht="15.75">
      <c r="A31" s="155"/>
      <c r="B31" s="155"/>
      <c r="C31" s="155"/>
      <c r="D31" s="155"/>
      <c r="E31" s="155"/>
      <c r="F31" s="155"/>
      <c r="G31" s="156"/>
      <c r="H31" s="281"/>
      <c r="I31" s="284"/>
      <c r="J31" s="287"/>
      <c r="K31" s="287"/>
      <c r="L31" s="287"/>
      <c r="M31" s="287"/>
      <c r="N31" s="287"/>
      <c r="O31" s="272"/>
      <c r="P31" s="275"/>
      <c r="Q31" s="263"/>
      <c r="R31" s="263"/>
      <c r="S31" s="263"/>
      <c r="T31" s="263"/>
      <c r="U31" s="263"/>
      <c r="V31" s="263"/>
      <c r="W31" s="266"/>
      <c r="X31" s="260"/>
      <c r="Y31" s="278"/>
      <c r="Z31" s="269"/>
      <c r="AA31" s="260"/>
      <c r="AB31" s="169" t="s">
        <v>297</v>
      </c>
      <c r="AC31" s="170">
        <f aca="true" t="shared" si="6" ref="AC31:AR31">SUM(AC25:AC30)+IF(AC23=0,AC24,AC23)</f>
        <v>0</v>
      </c>
      <c r="AD31" s="170">
        <f t="shared" si="6"/>
        <v>0</v>
      </c>
      <c r="AE31" s="170">
        <f t="shared" si="6"/>
        <v>0</v>
      </c>
      <c r="AF31" s="170">
        <f t="shared" si="6"/>
        <v>0</v>
      </c>
      <c r="AG31" s="170">
        <f t="shared" si="6"/>
        <v>0</v>
      </c>
      <c r="AH31" s="170">
        <f t="shared" si="6"/>
        <v>0</v>
      </c>
      <c r="AI31" s="170">
        <f t="shared" si="6"/>
        <v>0</v>
      </c>
      <c r="AJ31" s="170">
        <f t="shared" si="6"/>
        <v>0</v>
      </c>
      <c r="AK31" s="170">
        <f t="shared" si="6"/>
        <v>0</v>
      </c>
      <c r="AL31" s="170">
        <f t="shared" si="6"/>
        <v>0</v>
      </c>
      <c r="AM31" s="170">
        <f t="shared" si="6"/>
        <v>0</v>
      </c>
      <c r="AN31" s="170">
        <f t="shared" si="6"/>
        <v>0</v>
      </c>
      <c r="AO31" s="170">
        <f t="shared" si="6"/>
        <v>0</v>
      </c>
      <c r="AP31" s="170">
        <f t="shared" si="6"/>
        <v>0</v>
      </c>
      <c r="AQ31" s="170">
        <f t="shared" si="6"/>
        <v>0</v>
      </c>
      <c r="AR31" s="171">
        <f t="shared" si="6"/>
        <v>0</v>
      </c>
      <c r="AS31" s="161">
        <f t="shared" si="1"/>
        <v>0</v>
      </c>
      <c r="AT31" s="161">
        <f t="shared" si="1"/>
        <v>0</v>
      </c>
      <c r="AU31" s="161">
        <f t="shared" si="2"/>
        <v>0</v>
      </c>
      <c r="AV31" s="162"/>
      <c r="AW31" s="161"/>
      <c r="AX31" s="161"/>
      <c r="AY31" s="161"/>
      <c r="AZ31" s="161"/>
      <c r="BA31" s="149"/>
      <c r="BB31" s="163"/>
      <c r="BC31" s="163"/>
      <c r="BD31" s="163"/>
      <c r="BE31" s="163"/>
      <c r="BF31" s="163"/>
      <c r="BG31" s="163"/>
      <c r="BK31" s="149"/>
      <c r="BL31" s="149"/>
      <c r="BM31" s="149"/>
      <c r="BN31" s="149"/>
      <c r="BO31" s="149"/>
      <c r="BP31" s="149"/>
      <c r="BQ31" s="149"/>
      <c r="BR31" s="149"/>
      <c r="BS31" s="149"/>
      <c r="BT31" s="149"/>
      <c r="BU31" s="149"/>
      <c r="BV31" s="149"/>
      <c r="BW31" s="149"/>
      <c r="BX31" s="149"/>
      <c r="BY31" s="149"/>
      <c r="BZ31" s="149"/>
      <c r="CA31" s="149"/>
      <c r="CB31" s="149"/>
    </row>
    <row r="32" spans="1:80" s="151" customFormat="1" ht="16.5" thickBot="1">
      <c r="A32" s="155"/>
      <c r="B32" s="155"/>
      <c r="C32" s="155"/>
      <c r="D32" s="155"/>
      <c r="E32" s="155"/>
      <c r="F32" s="155"/>
      <c r="G32" s="156"/>
      <c r="H32" s="282"/>
      <c r="I32" s="285"/>
      <c r="J32" s="288"/>
      <c r="K32" s="288"/>
      <c r="L32" s="288"/>
      <c r="M32" s="288"/>
      <c r="N32" s="288"/>
      <c r="O32" s="273"/>
      <c r="P32" s="276"/>
      <c r="Q32" s="264"/>
      <c r="R32" s="264"/>
      <c r="S32" s="264"/>
      <c r="T32" s="264"/>
      <c r="U32" s="264"/>
      <c r="V32" s="264"/>
      <c r="W32" s="267"/>
      <c r="X32" s="261"/>
      <c r="Y32" s="279"/>
      <c r="Z32" s="270"/>
      <c r="AA32" s="261"/>
      <c r="AB32" s="172" t="s">
        <v>298</v>
      </c>
      <c r="AC32" s="173"/>
      <c r="AD32" s="173"/>
      <c r="AE32" s="173"/>
      <c r="AF32" s="173"/>
      <c r="AG32" s="173"/>
      <c r="AH32" s="173"/>
      <c r="AI32" s="173"/>
      <c r="AJ32" s="173"/>
      <c r="AK32" s="173"/>
      <c r="AL32" s="173"/>
      <c r="AM32" s="173"/>
      <c r="AN32" s="173"/>
      <c r="AO32" s="173"/>
      <c r="AP32" s="173"/>
      <c r="AQ32" s="174">
        <f aca="true" t="shared" si="7" ref="AQ32:AR38">+AC32+AE32+AG32+AI32+AK32+AM32+AO32</f>
        <v>0</v>
      </c>
      <c r="AR32" s="175">
        <f t="shared" si="7"/>
        <v>0</v>
      </c>
      <c r="AS32" s="161">
        <f t="shared" si="1"/>
        <v>0</v>
      </c>
      <c r="AT32" s="161">
        <f t="shared" si="1"/>
        <v>0</v>
      </c>
      <c r="AU32" s="161">
        <f t="shared" si="2"/>
        <v>0</v>
      </c>
      <c r="AV32" s="162"/>
      <c r="AW32" s="161"/>
      <c r="AX32" s="161"/>
      <c r="AY32" s="161"/>
      <c r="AZ32" s="161"/>
      <c r="BA32" s="149"/>
      <c r="BB32" s="163"/>
      <c r="BC32" s="163"/>
      <c r="BD32" s="163"/>
      <c r="BE32" s="163"/>
      <c r="BF32" s="163"/>
      <c r="BG32" s="163"/>
      <c r="BK32" s="149"/>
      <c r="BL32" s="149"/>
      <c r="BM32" s="149"/>
      <c r="BN32" s="149"/>
      <c r="BO32" s="149"/>
      <c r="BP32" s="149"/>
      <c r="BQ32" s="149"/>
      <c r="BR32" s="149"/>
      <c r="BS32" s="149"/>
      <c r="BT32" s="149"/>
      <c r="BU32" s="149"/>
      <c r="BV32" s="149"/>
      <c r="BW32" s="149"/>
      <c r="BX32" s="149"/>
      <c r="BY32" s="149"/>
      <c r="BZ32" s="149"/>
      <c r="CA32" s="149"/>
      <c r="CB32" s="149"/>
    </row>
    <row r="33" spans="1:80" s="151" customFormat="1" ht="15.75" customHeight="1">
      <c r="A33" s="155" t="s">
        <v>299</v>
      </c>
      <c r="B33" s="155" t="s">
        <v>300</v>
      </c>
      <c r="C33" s="155" t="s">
        <v>274</v>
      </c>
      <c r="D33" s="155" t="s">
        <v>275</v>
      </c>
      <c r="E33" s="155" t="s">
        <v>276</v>
      </c>
      <c r="F33" s="155" t="s">
        <v>301</v>
      </c>
      <c r="G33" s="156">
        <v>12</v>
      </c>
      <c r="H33" s="280">
        <v>878</v>
      </c>
      <c r="I33" s="283" t="s">
        <v>38</v>
      </c>
      <c r="J33" s="286"/>
      <c r="K33" s="286" t="s">
        <v>23</v>
      </c>
      <c r="L33" s="286"/>
      <c r="M33" s="286">
        <v>0</v>
      </c>
      <c r="N33" s="286" t="s">
        <v>302</v>
      </c>
      <c r="O33" s="271">
        <v>0.53</v>
      </c>
      <c r="P33" s="274">
        <v>0</v>
      </c>
      <c r="Q33" s="262">
        <f>SUMIF('Actividades inversión 878'!$B$14:$B$20,'Metas inversión 878'!$B33,'Actividades inversión 878'!M$14:M$20)</f>
        <v>0</v>
      </c>
      <c r="R33" s="262">
        <f>SUMIF('Actividades inversión 878'!$B$14:$B$20,'Metas inversión 878'!$B33,'Actividades inversión 878'!N$14:N$20)</f>
        <v>0</v>
      </c>
      <c r="S33" s="262">
        <f>SUMIF('Actividades inversión 878'!$B$14:$B$20,'Metas inversión 878'!$B33,'Actividades inversión 878'!O$14:O$20)</f>
        <v>0</v>
      </c>
      <c r="T33" s="262">
        <f>SUMIF('Actividades inversión 878'!$B$14:$B$20,'Metas inversión 878'!$B33,'Actividades inversión 878'!P$14:P$20)</f>
        <v>0</v>
      </c>
      <c r="U33" s="262">
        <f>SUMIF('Actividades inversión 878'!$B$14:$B$20,'Metas inversión 878'!$B33,'Actividades inversión 878'!Q$14:Q$20)</f>
        <v>0</v>
      </c>
      <c r="V33" s="262">
        <f>SUMIF('Actividades inversión 878'!$B$14:$B$20,'Metas inversión 878'!$B33,'Actividades inversión 878'!R$14:R$20)</f>
        <v>0</v>
      </c>
      <c r="W33" s="265" t="s">
        <v>303</v>
      </c>
      <c r="X33" s="259" t="s">
        <v>304</v>
      </c>
      <c r="Y33" s="259" t="s">
        <v>305</v>
      </c>
      <c r="Z33" s="268"/>
      <c r="AA33" s="259" t="s">
        <v>306</v>
      </c>
      <c r="AB33" s="157" t="s">
        <v>283</v>
      </c>
      <c r="AC33" s="158"/>
      <c r="AD33" s="158"/>
      <c r="AE33" s="158"/>
      <c r="AF33" s="158"/>
      <c r="AG33" s="158"/>
      <c r="AH33" s="158"/>
      <c r="AI33" s="158"/>
      <c r="AJ33" s="158"/>
      <c r="AK33" s="158"/>
      <c r="AL33" s="158"/>
      <c r="AM33" s="158"/>
      <c r="AN33" s="158"/>
      <c r="AO33" s="158"/>
      <c r="AP33" s="158"/>
      <c r="AQ33" s="159">
        <f t="shared" si="7"/>
        <v>0</v>
      </c>
      <c r="AR33" s="160">
        <f t="shared" si="7"/>
        <v>0</v>
      </c>
      <c r="AS33" s="161">
        <f t="shared" si="1"/>
        <v>0</v>
      </c>
      <c r="AT33" s="161">
        <f t="shared" si="1"/>
        <v>0</v>
      </c>
      <c r="AU33" s="161">
        <f t="shared" si="2"/>
        <v>0</v>
      </c>
      <c r="AV33" s="162"/>
      <c r="AW33" s="161"/>
      <c r="AX33" s="161"/>
      <c r="AY33" s="161"/>
      <c r="AZ33" s="161"/>
      <c r="BA33" s="149"/>
      <c r="BB33" s="163">
        <f>SUM('[1]99-METROPOLITANO'!N30)</f>
        <v>0</v>
      </c>
      <c r="BC33" s="163">
        <f>SUM('[1]99-METROPOLITANO'!O30)</f>
        <v>0</v>
      </c>
      <c r="BD33" s="163">
        <f>SUM('[1]99-METROPOLITANO'!P30)</f>
        <v>0</v>
      </c>
      <c r="BE33" s="163">
        <f>SUM('[1]99-METROPOLITANO'!Q30)</f>
        <v>0</v>
      </c>
      <c r="BF33" s="163">
        <f>SUM('[1]99-METROPOLITANO'!R30)</f>
        <v>0</v>
      </c>
      <c r="BG33" s="163">
        <f>SUM('[1]99-METROPOLITANO'!S30)</f>
        <v>0</v>
      </c>
      <c r="BK33" s="149"/>
      <c r="BL33" s="149"/>
      <c r="BM33" s="149"/>
      <c r="BN33" s="149"/>
      <c r="BO33" s="149"/>
      <c r="BP33" s="149"/>
      <c r="BQ33" s="149"/>
      <c r="BR33" s="149"/>
      <c r="BS33" s="149"/>
      <c r="BT33" s="149"/>
      <c r="BU33" s="149"/>
      <c r="BV33" s="149"/>
      <c r="BW33" s="149"/>
      <c r="BX33" s="149"/>
      <c r="BY33" s="149"/>
      <c r="BZ33" s="149"/>
      <c r="CA33" s="149"/>
      <c r="CB33" s="149"/>
    </row>
    <row r="34" spans="1:80" s="151" customFormat="1" ht="15.75">
      <c r="A34" s="155"/>
      <c r="B34" s="155"/>
      <c r="C34" s="155"/>
      <c r="D34" s="155"/>
      <c r="E34" s="155"/>
      <c r="F34" s="155"/>
      <c r="G34" s="156"/>
      <c r="H34" s="281"/>
      <c r="I34" s="284"/>
      <c r="J34" s="287"/>
      <c r="K34" s="287"/>
      <c r="L34" s="287"/>
      <c r="M34" s="287"/>
      <c r="N34" s="287"/>
      <c r="O34" s="272"/>
      <c r="P34" s="275"/>
      <c r="Q34" s="263"/>
      <c r="R34" s="263"/>
      <c r="S34" s="263"/>
      <c r="T34" s="263"/>
      <c r="U34" s="263"/>
      <c r="V34" s="263"/>
      <c r="W34" s="266"/>
      <c r="X34" s="260"/>
      <c r="Y34" s="260"/>
      <c r="Z34" s="269"/>
      <c r="AA34" s="260"/>
      <c r="AB34" s="164" t="s">
        <v>284</v>
      </c>
      <c r="AC34" s="165"/>
      <c r="AD34" s="165"/>
      <c r="AE34" s="165"/>
      <c r="AF34" s="165"/>
      <c r="AG34" s="165"/>
      <c r="AH34" s="165"/>
      <c r="AI34" s="165"/>
      <c r="AJ34" s="165"/>
      <c r="AK34" s="165"/>
      <c r="AL34" s="165"/>
      <c r="AM34" s="165"/>
      <c r="AN34" s="165"/>
      <c r="AO34" s="165"/>
      <c r="AP34" s="165"/>
      <c r="AQ34" s="166">
        <f t="shared" si="7"/>
        <v>0</v>
      </c>
      <c r="AR34" s="167">
        <f t="shared" si="7"/>
        <v>0</v>
      </c>
      <c r="AS34" s="161">
        <f t="shared" si="1"/>
        <v>0</v>
      </c>
      <c r="AT34" s="161">
        <f t="shared" si="1"/>
        <v>0</v>
      </c>
      <c r="AU34" s="161">
        <f t="shared" si="2"/>
        <v>0</v>
      </c>
      <c r="AV34" s="162"/>
      <c r="AW34" s="161"/>
      <c r="AX34" s="161"/>
      <c r="AY34" s="161"/>
      <c r="AZ34" s="161"/>
      <c r="BA34" s="149"/>
      <c r="BB34" s="163"/>
      <c r="BC34" s="163"/>
      <c r="BD34" s="163"/>
      <c r="BE34" s="163"/>
      <c r="BF34" s="163"/>
      <c r="BG34" s="163"/>
      <c r="BK34" s="149"/>
      <c r="BL34" s="149"/>
      <c r="BM34" s="149"/>
      <c r="BN34" s="149"/>
      <c r="BO34" s="149"/>
      <c r="BP34" s="149"/>
      <c r="BQ34" s="149"/>
      <c r="BR34" s="149"/>
      <c r="BS34" s="149"/>
      <c r="BT34" s="149"/>
      <c r="BU34" s="149"/>
      <c r="BV34" s="149"/>
      <c r="BW34" s="149"/>
      <c r="BX34" s="149"/>
      <c r="BY34" s="149"/>
      <c r="BZ34" s="149"/>
      <c r="CA34" s="149"/>
      <c r="CB34" s="149"/>
    </row>
    <row r="35" spans="1:80" s="151" customFormat="1" ht="15.75">
      <c r="A35" s="155"/>
      <c r="B35" s="155"/>
      <c r="C35" s="155"/>
      <c r="D35" s="155"/>
      <c r="E35" s="155"/>
      <c r="F35" s="155"/>
      <c r="G35" s="156"/>
      <c r="H35" s="281"/>
      <c r="I35" s="284"/>
      <c r="J35" s="287"/>
      <c r="K35" s="287"/>
      <c r="L35" s="287"/>
      <c r="M35" s="287"/>
      <c r="N35" s="287"/>
      <c r="O35" s="272"/>
      <c r="P35" s="275"/>
      <c r="Q35" s="263"/>
      <c r="R35" s="263"/>
      <c r="S35" s="263"/>
      <c r="T35" s="263"/>
      <c r="U35" s="263"/>
      <c r="V35" s="263"/>
      <c r="W35" s="266"/>
      <c r="X35" s="260"/>
      <c r="Y35" s="260"/>
      <c r="Z35" s="269"/>
      <c r="AA35" s="260"/>
      <c r="AB35" s="164" t="s">
        <v>285</v>
      </c>
      <c r="AC35" s="165"/>
      <c r="AD35" s="165"/>
      <c r="AE35" s="165"/>
      <c r="AF35" s="165"/>
      <c r="AG35" s="165"/>
      <c r="AH35" s="165"/>
      <c r="AI35" s="165"/>
      <c r="AJ35" s="165"/>
      <c r="AK35" s="165"/>
      <c r="AL35" s="165"/>
      <c r="AM35" s="165"/>
      <c r="AN35" s="165"/>
      <c r="AO35" s="165"/>
      <c r="AP35" s="165"/>
      <c r="AQ35" s="166">
        <f t="shared" si="7"/>
        <v>0</v>
      </c>
      <c r="AR35" s="167">
        <f t="shared" si="7"/>
        <v>0</v>
      </c>
      <c r="AS35" s="161">
        <f t="shared" si="1"/>
        <v>0</v>
      </c>
      <c r="AT35" s="161">
        <f t="shared" si="1"/>
        <v>0</v>
      </c>
      <c r="AU35" s="161">
        <f t="shared" si="2"/>
        <v>0</v>
      </c>
      <c r="AV35" s="162"/>
      <c r="AW35" s="161"/>
      <c r="AX35" s="161"/>
      <c r="AY35" s="161"/>
      <c r="AZ35" s="161"/>
      <c r="BA35" s="149"/>
      <c r="BB35" s="163"/>
      <c r="BC35" s="163"/>
      <c r="BD35" s="163"/>
      <c r="BE35" s="163"/>
      <c r="BF35" s="163"/>
      <c r="BG35" s="163"/>
      <c r="BK35" s="149"/>
      <c r="BL35" s="149"/>
      <c r="BM35" s="149"/>
      <c r="BN35" s="149"/>
      <c r="BO35" s="149"/>
      <c r="BP35" s="149"/>
      <c r="BQ35" s="149"/>
      <c r="BR35" s="149"/>
      <c r="BS35" s="149"/>
      <c r="BT35" s="149"/>
      <c r="BU35" s="149"/>
      <c r="BV35" s="149"/>
      <c r="BW35" s="149"/>
      <c r="BX35" s="149"/>
      <c r="BY35" s="149"/>
      <c r="BZ35" s="149"/>
      <c r="CA35" s="149"/>
      <c r="CB35" s="149"/>
    </row>
    <row r="36" spans="1:80" s="151" customFormat="1" ht="15.75">
      <c r="A36" s="155"/>
      <c r="B36" s="155"/>
      <c r="C36" s="155"/>
      <c r="D36" s="155"/>
      <c r="E36" s="155"/>
      <c r="F36" s="155"/>
      <c r="G36" s="156"/>
      <c r="H36" s="281"/>
      <c r="I36" s="284"/>
      <c r="J36" s="287"/>
      <c r="K36" s="287"/>
      <c r="L36" s="287"/>
      <c r="M36" s="287"/>
      <c r="N36" s="287"/>
      <c r="O36" s="272"/>
      <c r="P36" s="275"/>
      <c r="Q36" s="263"/>
      <c r="R36" s="263"/>
      <c r="S36" s="263"/>
      <c r="T36" s="263"/>
      <c r="U36" s="263"/>
      <c r="V36" s="263"/>
      <c r="W36" s="266"/>
      <c r="X36" s="260"/>
      <c r="Y36" s="260"/>
      <c r="Z36" s="269"/>
      <c r="AA36" s="260"/>
      <c r="AB36" s="164" t="s">
        <v>286</v>
      </c>
      <c r="AC36" s="165"/>
      <c r="AD36" s="165"/>
      <c r="AE36" s="165"/>
      <c r="AF36" s="165"/>
      <c r="AG36" s="165"/>
      <c r="AH36" s="165"/>
      <c r="AI36" s="165"/>
      <c r="AJ36" s="165"/>
      <c r="AK36" s="165"/>
      <c r="AL36" s="165"/>
      <c r="AM36" s="165"/>
      <c r="AN36" s="165"/>
      <c r="AO36" s="165"/>
      <c r="AP36" s="165"/>
      <c r="AQ36" s="166">
        <f t="shared" si="7"/>
        <v>0</v>
      </c>
      <c r="AR36" s="167">
        <f t="shared" si="7"/>
        <v>0</v>
      </c>
      <c r="AS36" s="161">
        <f t="shared" si="1"/>
        <v>0</v>
      </c>
      <c r="AT36" s="161">
        <f t="shared" si="1"/>
        <v>0</v>
      </c>
      <c r="AU36" s="161">
        <f t="shared" si="2"/>
        <v>0</v>
      </c>
      <c r="AV36" s="162"/>
      <c r="AW36" s="161"/>
      <c r="AX36" s="161"/>
      <c r="AY36" s="161"/>
      <c r="AZ36" s="161"/>
      <c r="BA36" s="149"/>
      <c r="BB36" s="163"/>
      <c r="BC36" s="163"/>
      <c r="BD36" s="163"/>
      <c r="BE36" s="163"/>
      <c r="BF36" s="163"/>
      <c r="BG36" s="163"/>
      <c r="BK36" s="149"/>
      <c r="BL36" s="149"/>
      <c r="BM36" s="149"/>
      <c r="BN36" s="149"/>
      <c r="BO36" s="149"/>
      <c r="BP36" s="149"/>
      <c r="BQ36" s="149"/>
      <c r="BR36" s="149"/>
      <c r="BS36" s="149"/>
      <c r="BT36" s="149"/>
      <c r="BU36" s="149"/>
      <c r="BV36" s="149"/>
      <c r="BW36" s="149"/>
      <c r="BX36" s="149"/>
      <c r="BY36" s="149"/>
      <c r="BZ36" s="149"/>
      <c r="CA36" s="149"/>
      <c r="CB36" s="149"/>
    </row>
    <row r="37" spans="1:80" s="151" customFormat="1" ht="15.75">
      <c r="A37" s="155"/>
      <c r="B37" s="155"/>
      <c r="C37" s="155"/>
      <c r="D37" s="155"/>
      <c r="E37" s="155"/>
      <c r="F37" s="155"/>
      <c r="G37" s="156"/>
      <c r="H37" s="281"/>
      <c r="I37" s="284"/>
      <c r="J37" s="287"/>
      <c r="K37" s="287"/>
      <c r="L37" s="287"/>
      <c r="M37" s="287"/>
      <c r="N37" s="287"/>
      <c r="O37" s="272"/>
      <c r="P37" s="275"/>
      <c r="Q37" s="263"/>
      <c r="R37" s="263"/>
      <c r="S37" s="263"/>
      <c r="T37" s="263"/>
      <c r="U37" s="263"/>
      <c r="V37" s="263"/>
      <c r="W37" s="266"/>
      <c r="X37" s="260"/>
      <c r="Y37" s="260"/>
      <c r="Z37" s="269"/>
      <c r="AA37" s="260"/>
      <c r="AB37" s="164" t="s">
        <v>287</v>
      </c>
      <c r="AC37" s="165"/>
      <c r="AD37" s="165"/>
      <c r="AE37" s="165"/>
      <c r="AF37" s="165"/>
      <c r="AG37" s="165"/>
      <c r="AH37" s="165"/>
      <c r="AI37" s="165"/>
      <c r="AJ37" s="165"/>
      <c r="AK37" s="165"/>
      <c r="AL37" s="165"/>
      <c r="AM37" s="165"/>
      <c r="AN37" s="165"/>
      <c r="AO37" s="165"/>
      <c r="AP37" s="165"/>
      <c r="AQ37" s="166">
        <f t="shared" si="7"/>
        <v>0</v>
      </c>
      <c r="AR37" s="167">
        <f t="shared" si="7"/>
        <v>0</v>
      </c>
      <c r="AS37" s="161">
        <f t="shared" si="1"/>
        <v>0</v>
      </c>
      <c r="AT37" s="161">
        <f t="shared" si="1"/>
        <v>0</v>
      </c>
      <c r="AU37" s="161">
        <f t="shared" si="2"/>
        <v>0</v>
      </c>
      <c r="AV37" s="162"/>
      <c r="AW37" s="161"/>
      <c r="AX37" s="161"/>
      <c r="AY37" s="161"/>
      <c r="AZ37" s="161"/>
      <c r="BA37" s="149"/>
      <c r="BB37" s="163"/>
      <c r="BC37" s="163"/>
      <c r="BD37" s="163"/>
      <c r="BE37" s="163"/>
      <c r="BF37" s="163"/>
      <c r="BG37" s="163"/>
      <c r="BK37" s="149"/>
      <c r="BL37" s="149"/>
      <c r="BM37" s="149"/>
      <c r="BN37" s="149"/>
      <c r="BO37" s="149"/>
      <c r="BP37" s="149"/>
      <c r="BQ37" s="149"/>
      <c r="BR37" s="149"/>
      <c r="BS37" s="149"/>
      <c r="BT37" s="149"/>
      <c r="BU37" s="149"/>
      <c r="BV37" s="149"/>
      <c r="BW37" s="149"/>
      <c r="BX37" s="149"/>
      <c r="BY37" s="149"/>
      <c r="BZ37" s="149"/>
      <c r="CA37" s="149"/>
      <c r="CB37" s="149"/>
    </row>
    <row r="38" spans="1:80" s="151" customFormat="1" ht="15.75">
      <c r="A38" s="155"/>
      <c r="B38" s="155"/>
      <c r="C38" s="155"/>
      <c r="D38" s="155"/>
      <c r="E38" s="155"/>
      <c r="F38" s="155"/>
      <c r="G38" s="156"/>
      <c r="H38" s="281"/>
      <c r="I38" s="284"/>
      <c r="J38" s="287"/>
      <c r="K38" s="287"/>
      <c r="L38" s="287"/>
      <c r="M38" s="287"/>
      <c r="N38" s="287"/>
      <c r="O38" s="272"/>
      <c r="P38" s="275"/>
      <c r="Q38" s="263"/>
      <c r="R38" s="263"/>
      <c r="S38" s="263"/>
      <c r="T38" s="263"/>
      <c r="U38" s="263"/>
      <c r="V38" s="263"/>
      <c r="W38" s="266"/>
      <c r="X38" s="260"/>
      <c r="Y38" s="260"/>
      <c r="Z38" s="269"/>
      <c r="AA38" s="260"/>
      <c r="AB38" s="168" t="s">
        <v>288</v>
      </c>
      <c r="AC38" s="165"/>
      <c r="AD38" s="165"/>
      <c r="AE38" s="165"/>
      <c r="AF38" s="165"/>
      <c r="AG38" s="165"/>
      <c r="AH38" s="165"/>
      <c r="AI38" s="165"/>
      <c r="AJ38" s="165"/>
      <c r="AK38" s="165"/>
      <c r="AL38" s="165"/>
      <c r="AM38" s="165"/>
      <c r="AN38" s="165"/>
      <c r="AO38" s="165"/>
      <c r="AP38" s="165"/>
      <c r="AQ38" s="166">
        <f t="shared" si="7"/>
        <v>0</v>
      </c>
      <c r="AR38" s="167">
        <f t="shared" si="7"/>
        <v>0</v>
      </c>
      <c r="AS38" s="161">
        <f t="shared" si="1"/>
        <v>0</v>
      </c>
      <c r="AT38" s="161">
        <f t="shared" si="1"/>
        <v>0</v>
      </c>
      <c r="AU38" s="161">
        <f t="shared" si="2"/>
        <v>0</v>
      </c>
      <c r="AV38" s="162"/>
      <c r="AW38" s="161"/>
      <c r="AX38" s="161"/>
      <c r="AY38" s="161"/>
      <c r="AZ38" s="161"/>
      <c r="BA38" s="149"/>
      <c r="BB38" s="163"/>
      <c r="BC38" s="163"/>
      <c r="BD38" s="163"/>
      <c r="BE38" s="163"/>
      <c r="BF38" s="163"/>
      <c r="BG38" s="163"/>
      <c r="BK38" s="149"/>
      <c r="BL38" s="149"/>
      <c r="BM38" s="149"/>
      <c r="BN38" s="149"/>
      <c r="BO38" s="149"/>
      <c r="BP38" s="149"/>
      <c r="BQ38" s="149"/>
      <c r="BR38" s="149"/>
      <c r="BS38" s="149"/>
      <c r="BT38" s="149"/>
      <c r="BU38" s="149"/>
      <c r="BV38" s="149"/>
      <c r="BW38" s="149"/>
      <c r="BX38" s="149"/>
      <c r="BY38" s="149"/>
      <c r="BZ38" s="149"/>
      <c r="CA38" s="149"/>
      <c r="CB38" s="149"/>
    </row>
    <row r="39" spans="1:80" s="151" customFormat="1" ht="15.75">
      <c r="A39" s="155"/>
      <c r="B39" s="155"/>
      <c r="C39" s="155"/>
      <c r="D39" s="155"/>
      <c r="E39" s="155"/>
      <c r="F39" s="155"/>
      <c r="G39" s="156"/>
      <c r="H39" s="281"/>
      <c r="I39" s="284"/>
      <c r="J39" s="287"/>
      <c r="K39" s="287"/>
      <c r="L39" s="287"/>
      <c r="M39" s="287"/>
      <c r="N39" s="287"/>
      <c r="O39" s="272"/>
      <c r="P39" s="275"/>
      <c r="Q39" s="263"/>
      <c r="R39" s="263"/>
      <c r="S39" s="263"/>
      <c r="T39" s="263"/>
      <c r="U39" s="263"/>
      <c r="V39" s="263"/>
      <c r="W39" s="266"/>
      <c r="X39" s="260"/>
      <c r="Y39" s="260"/>
      <c r="Z39" s="269"/>
      <c r="AA39" s="260"/>
      <c r="AB39" s="169" t="s">
        <v>289</v>
      </c>
      <c r="AC39" s="170">
        <f aca="true" t="shared" si="8" ref="AC39:AR39">SUM(AC33:AC38)</f>
        <v>0</v>
      </c>
      <c r="AD39" s="170">
        <f t="shared" si="8"/>
        <v>0</v>
      </c>
      <c r="AE39" s="170">
        <f t="shared" si="8"/>
        <v>0</v>
      </c>
      <c r="AF39" s="170">
        <f t="shared" si="8"/>
        <v>0</v>
      </c>
      <c r="AG39" s="170">
        <f t="shared" si="8"/>
        <v>0</v>
      </c>
      <c r="AH39" s="170">
        <f t="shared" si="8"/>
        <v>0</v>
      </c>
      <c r="AI39" s="170">
        <f t="shared" si="8"/>
        <v>0</v>
      </c>
      <c r="AJ39" s="170">
        <f t="shared" si="8"/>
        <v>0</v>
      </c>
      <c r="AK39" s="170">
        <f t="shared" si="8"/>
        <v>0</v>
      </c>
      <c r="AL39" s="170">
        <f t="shared" si="8"/>
        <v>0</v>
      </c>
      <c r="AM39" s="170">
        <f t="shared" si="8"/>
        <v>0</v>
      </c>
      <c r="AN39" s="170">
        <f t="shared" si="8"/>
        <v>0</v>
      </c>
      <c r="AO39" s="170">
        <f t="shared" si="8"/>
        <v>0</v>
      </c>
      <c r="AP39" s="170">
        <f t="shared" si="8"/>
        <v>0</v>
      </c>
      <c r="AQ39" s="170">
        <f t="shared" si="8"/>
        <v>0</v>
      </c>
      <c r="AR39" s="171">
        <f t="shared" si="8"/>
        <v>0</v>
      </c>
      <c r="AS39" s="161">
        <f t="shared" si="1"/>
        <v>0</v>
      </c>
      <c r="AT39" s="161">
        <f t="shared" si="1"/>
        <v>0</v>
      </c>
      <c r="AU39" s="161">
        <f t="shared" si="2"/>
        <v>0</v>
      </c>
      <c r="AV39" s="162"/>
      <c r="AW39" s="161"/>
      <c r="AX39" s="161"/>
      <c r="AY39" s="161"/>
      <c r="AZ39" s="161"/>
      <c r="BA39" s="149"/>
      <c r="BB39" s="163"/>
      <c r="BC39" s="163"/>
      <c r="BD39" s="163"/>
      <c r="BE39" s="163"/>
      <c r="BF39" s="163"/>
      <c r="BG39" s="163"/>
      <c r="BK39" s="149"/>
      <c r="BL39" s="149"/>
      <c r="BM39" s="149"/>
      <c r="BN39" s="149"/>
      <c r="BO39" s="149"/>
      <c r="BP39" s="149"/>
      <c r="BQ39" s="149"/>
      <c r="BR39" s="149"/>
      <c r="BS39" s="149"/>
      <c r="BT39" s="149"/>
      <c r="BU39" s="149"/>
      <c r="BV39" s="149"/>
      <c r="BW39" s="149"/>
      <c r="BX39" s="149"/>
      <c r="BY39" s="149"/>
      <c r="BZ39" s="149"/>
      <c r="CA39" s="149"/>
      <c r="CB39" s="149"/>
    </row>
    <row r="40" spans="1:80" s="151" customFormat="1" ht="15.75">
      <c r="A40" s="155"/>
      <c r="B40" s="155"/>
      <c r="C40" s="155"/>
      <c r="D40" s="155"/>
      <c r="E40" s="155"/>
      <c r="F40" s="155"/>
      <c r="G40" s="156"/>
      <c r="H40" s="281"/>
      <c r="I40" s="284"/>
      <c r="J40" s="287"/>
      <c r="K40" s="287"/>
      <c r="L40" s="287"/>
      <c r="M40" s="287"/>
      <c r="N40" s="287"/>
      <c r="O40" s="272"/>
      <c r="P40" s="275"/>
      <c r="Q40" s="263"/>
      <c r="R40" s="263"/>
      <c r="S40" s="263"/>
      <c r="T40" s="263"/>
      <c r="U40" s="263"/>
      <c r="V40" s="263"/>
      <c r="W40" s="266"/>
      <c r="X40" s="260"/>
      <c r="Y40" s="260"/>
      <c r="Z40" s="269"/>
      <c r="AA40" s="260"/>
      <c r="AB40" s="164" t="s">
        <v>290</v>
      </c>
      <c r="AC40" s="165"/>
      <c r="AD40" s="165"/>
      <c r="AE40" s="165"/>
      <c r="AF40" s="165"/>
      <c r="AG40" s="165"/>
      <c r="AH40" s="165"/>
      <c r="AI40" s="165"/>
      <c r="AJ40" s="165"/>
      <c r="AK40" s="165"/>
      <c r="AL40" s="165"/>
      <c r="AM40" s="165"/>
      <c r="AN40" s="165"/>
      <c r="AO40" s="165"/>
      <c r="AP40" s="165"/>
      <c r="AQ40" s="166">
        <f>+AC40+AE40+AG40+AI40+AK40+AM40+AO40</f>
        <v>0</v>
      </c>
      <c r="AR40" s="167">
        <f aca="true" t="shared" si="9" ref="AR40:AR46">+AD40+AF40+AH40+AJ40+AL40+AN40+AP40</f>
        <v>0</v>
      </c>
      <c r="AS40" s="161">
        <f t="shared" si="1"/>
        <v>0</v>
      </c>
      <c r="AT40" s="161">
        <f t="shared" si="1"/>
        <v>0</v>
      </c>
      <c r="AU40" s="161">
        <f t="shared" si="2"/>
        <v>0</v>
      </c>
      <c r="AV40" s="162"/>
      <c r="AW40" s="161"/>
      <c r="AX40" s="161"/>
      <c r="AY40" s="161"/>
      <c r="AZ40" s="161"/>
      <c r="BA40" s="149"/>
      <c r="BB40" s="163"/>
      <c r="BC40" s="163"/>
      <c r="BD40" s="163"/>
      <c r="BE40" s="163"/>
      <c r="BF40" s="163"/>
      <c r="BG40" s="163"/>
      <c r="BK40" s="149"/>
      <c r="BL40" s="149"/>
      <c r="BM40" s="149"/>
      <c r="BN40" s="149"/>
      <c r="BO40" s="149"/>
      <c r="BP40" s="149"/>
      <c r="BQ40" s="149"/>
      <c r="BR40" s="149"/>
      <c r="BS40" s="149"/>
      <c r="BT40" s="149"/>
      <c r="BU40" s="149"/>
      <c r="BV40" s="149"/>
      <c r="BW40" s="149"/>
      <c r="BX40" s="149"/>
      <c r="BY40" s="149"/>
      <c r="BZ40" s="149"/>
      <c r="CA40" s="149"/>
      <c r="CB40" s="149"/>
    </row>
    <row r="41" spans="1:80" s="151" customFormat="1" ht="15.75">
      <c r="A41" s="155"/>
      <c r="B41" s="155"/>
      <c r="C41" s="155"/>
      <c r="D41" s="155"/>
      <c r="E41" s="155"/>
      <c r="F41" s="155"/>
      <c r="G41" s="156"/>
      <c r="H41" s="281"/>
      <c r="I41" s="284"/>
      <c r="J41" s="287"/>
      <c r="K41" s="287"/>
      <c r="L41" s="287"/>
      <c r="M41" s="287"/>
      <c r="N41" s="287"/>
      <c r="O41" s="272"/>
      <c r="P41" s="275"/>
      <c r="Q41" s="263"/>
      <c r="R41" s="263"/>
      <c r="S41" s="263"/>
      <c r="T41" s="263"/>
      <c r="U41" s="263"/>
      <c r="V41" s="263"/>
      <c r="W41" s="266"/>
      <c r="X41" s="260"/>
      <c r="Y41" s="260"/>
      <c r="Z41" s="269"/>
      <c r="AA41" s="260"/>
      <c r="AB41" s="164" t="s">
        <v>291</v>
      </c>
      <c r="AC41" s="165"/>
      <c r="AD41" s="165"/>
      <c r="AE41" s="165"/>
      <c r="AF41" s="165"/>
      <c r="AG41" s="165"/>
      <c r="AH41" s="165"/>
      <c r="AI41" s="165"/>
      <c r="AJ41" s="165"/>
      <c r="AK41" s="165"/>
      <c r="AL41" s="165"/>
      <c r="AM41" s="165"/>
      <c r="AN41" s="165"/>
      <c r="AO41" s="165"/>
      <c r="AP41" s="165"/>
      <c r="AQ41" s="166">
        <f aca="true" t="shared" si="10" ref="AQ41:AQ46">+AC41+AE41+AG41+AI41+AK41+AM41+AO41</f>
        <v>0</v>
      </c>
      <c r="AR41" s="167">
        <f t="shared" si="9"/>
        <v>0</v>
      </c>
      <c r="AS41" s="161">
        <f t="shared" si="1"/>
        <v>0</v>
      </c>
      <c r="AT41" s="161">
        <f t="shared" si="1"/>
        <v>0</v>
      </c>
      <c r="AU41" s="161">
        <f t="shared" si="2"/>
        <v>0</v>
      </c>
      <c r="AV41" s="162"/>
      <c r="AW41" s="161"/>
      <c r="AX41" s="161"/>
      <c r="AY41" s="161"/>
      <c r="AZ41" s="161"/>
      <c r="BA41" s="149"/>
      <c r="BB41" s="163"/>
      <c r="BC41" s="163"/>
      <c r="BD41" s="163"/>
      <c r="BE41" s="163"/>
      <c r="BF41" s="163"/>
      <c r="BG41" s="163"/>
      <c r="BK41" s="149"/>
      <c r="BL41" s="149"/>
      <c r="BM41" s="149"/>
      <c r="BN41" s="149"/>
      <c r="BO41" s="149"/>
      <c r="BP41" s="149"/>
      <c r="BQ41" s="149"/>
      <c r="BR41" s="149"/>
      <c r="BS41" s="149"/>
      <c r="BT41" s="149"/>
      <c r="BU41" s="149"/>
      <c r="BV41" s="149"/>
      <c r="BW41" s="149"/>
      <c r="BX41" s="149"/>
      <c r="BY41" s="149"/>
      <c r="BZ41" s="149"/>
      <c r="CA41" s="149"/>
      <c r="CB41" s="149"/>
    </row>
    <row r="42" spans="1:80" s="151" customFormat="1" ht="15.75">
      <c r="A42" s="155"/>
      <c r="B42" s="155"/>
      <c r="C42" s="155"/>
      <c r="D42" s="155"/>
      <c r="E42" s="155"/>
      <c r="F42" s="155"/>
      <c r="G42" s="156"/>
      <c r="H42" s="281"/>
      <c r="I42" s="284"/>
      <c r="J42" s="287"/>
      <c r="K42" s="287"/>
      <c r="L42" s="287"/>
      <c r="M42" s="287"/>
      <c r="N42" s="287"/>
      <c r="O42" s="272"/>
      <c r="P42" s="275"/>
      <c r="Q42" s="263"/>
      <c r="R42" s="263"/>
      <c r="S42" s="263"/>
      <c r="T42" s="263"/>
      <c r="U42" s="263"/>
      <c r="V42" s="263"/>
      <c r="W42" s="266"/>
      <c r="X42" s="260"/>
      <c r="Y42" s="260"/>
      <c r="Z42" s="269"/>
      <c r="AA42" s="260"/>
      <c r="AB42" s="168" t="s">
        <v>292</v>
      </c>
      <c r="AC42" s="165"/>
      <c r="AD42" s="165"/>
      <c r="AE42" s="165"/>
      <c r="AF42" s="165"/>
      <c r="AG42" s="165"/>
      <c r="AH42" s="165"/>
      <c r="AI42" s="165"/>
      <c r="AJ42" s="165"/>
      <c r="AK42" s="165"/>
      <c r="AL42" s="165"/>
      <c r="AM42" s="165"/>
      <c r="AN42" s="165"/>
      <c r="AO42" s="165"/>
      <c r="AP42" s="165"/>
      <c r="AQ42" s="166">
        <f t="shared" si="10"/>
        <v>0</v>
      </c>
      <c r="AR42" s="167">
        <f t="shared" si="9"/>
        <v>0</v>
      </c>
      <c r="AS42" s="161">
        <f t="shared" si="1"/>
        <v>0</v>
      </c>
      <c r="AT42" s="161">
        <f t="shared" si="1"/>
        <v>0</v>
      </c>
      <c r="AU42" s="161">
        <f t="shared" si="2"/>
        <v>0</v>
      </c>
      <c r="AV42" s="162"/>
      <c r="AW42" s="161"/>
      <c r="AX42" s="161"/>
      <c r="AY42" s="161"/>
      <c r="AZ42" s="161"/>
      <c r="BA42" s="149"/>
      <c r="BB42" s="163"/>
      <c r="BC42" s="163"/>
      <c r="BD42" s="163"/>
      <c r="BE42" s="163"/>
      <c r="BF42" s="163"/>
      <c r="BG42" s="163"/>
      <c r="BK42" s="149"/>
      <c r="BL42" s="149"/>
      <c r="BM42" s="149"/>
      <c r="BN42" s="149"/>
      <c r="BO42" s="149"/>
      <c r="BP42" s="149"/>
      <c r="BQ42" s="149"/>
      <c r="BR42" s="149"/>
      <c r="BS42" s="149"/>
      <c r="BT42" s="149"/>
      <c r="BU42" s="149"/>
      <c r="BV42" s="149"/>
      <c r="BW42" s="149"/>
      <c r="BX42" s="149"/>
      <c r="BY42" s="149"/>
      <c r="BZ42" s="149"/>
      <c r="CA42" s="149"/>
      <c r="CB42" s="149"/>
    </row>
    <row r="43" spans="1:80" s="151" customFormat="1" ht="15.75">
      <c r="A43" s="155"/>
      <c r="B43" s="155"/>
      <c r="C43" s="155"/>
      <c r="D43" s="155"/>
      <c r="E43" s="155"/>
      <c r="F43" s="155"/>
      <c r="G43" s="156"/>
      <c r="H43" s="281"/>
      <c r="I43" s="284"/>
      <c r="J43" s="287"/>
      <c r="K43" s="287"/>
      <c r="L43" s="287"/>
      <c r="M43" s="287"/>
      <c r="N43" s="287"/>
      <c r="O43" s="272"/>
      <c r="P43" s="275"/>
      <c r="Q43" s="263"/>
      <c r="R43" s="263"/>
      <c r="S43" s="263"/>
      <c r="T43" s="263"/>
      <c r="U43" s="263"/>
      <c r="V43" s="263"/>
      <c r="W43" s="266"/>
      <c r="X43" s="260"/>
      <c r="Y43" s="260"/>
      <c r="Z43" s="269"/>
      <c r="AA43" s="260"/>
      <c r="AB43" s="168" t="s">
        <v>293</v>
      </c>
      <c r="AC43" s="165"/>
      <c r="AD43" s="165"/>
      <c r="AE43" s="165"/>
      <c r="AF43" s="165"/>
      <c r="AG43" s="165"/>
      <c r="AH43" s="165"/>
      <c r="AI43" s="165"/>
      <c r="AJ43" s="165"/>
      <c r="AK43" s="165"/>
      <c r="AL43" s="165"/>
      <c r="AM43" s="165"/>
      <c r="AN43" s="165"/>
      <c r="AO43" s="165"/>
      <c r="AP43" s="165"/>
      <c r="AQ43" s="166">
        <f t="shared" si="10"/>
        <v>0</v>
      </c>
      <c r="AR43" s="167">
        <f t="shared" si="9"/>
        <v>0</v>
      </c>
      <c r="AS43" s="161">
        <f t="shared" si="1"/>
        <v>0</v>
      </c>
      <c r="AT43" s="161">
        <f t="shared" si="1"/>
        <v>0</v>
      </c>
      <c r="AU43" s="161">
        <f t="shared" si="2"/>
        <v>0</v>
      </c>
      <c r="AV43" s="162"/>
      <c r="AW43" s="161"/>
      <c r="AX43" s="161"/>
      <c r="AY43" s="161"/>
      <c r="AZ43" s="161"/>
      <c r="BA43" s="149"/>
      <c r="BB43" s="163"/>
      <c r="BC43" s="163"/>
      <c r="BD43" s="163"/>
      <c r="BE43" s="163"/>
      <c r="BF43" s="163"/>
      <c r="BG43" s="163"/>
      <c r="BK43" s="149"/>
      <c r="BL43" s="149"/>
      <c r="BM43" s="149"/>
      <c r="BN43" s="149"/>
      <c r="BO43" s="149"/>
      <c r="BP43" s="149"/>
      <c r="BQ43" s="149"/>
      <c r="BR43" s="149"/>
      <c r="BS43" s="149"/>
      <c r="BT43" s="149"/>
      <c r="BU43" s="149"/>
      <c r="BV43" s="149"/>
      <c r="BW43" s="149"/>
      <c r="BX43" s="149"/>
      <c r="BY43" s="149"/>
      <c r="BZ43" s="149"/>
      <c r="CA43" s="149"/>
      <c r="CB43" s="149"/>
    </row>
    <row r="44" spans="1:80" s="151" customFormat="1" ht="15.75">
      <c r="A44" s="155"/>
      <c r="B44" s="155"/>
      <c r="C44" s="155"/>
      <c r="D44" s="155"/>
      <c r="E44" s="155"/>
      <c r="F44" s="155"/>
      <c r="G44" s="156"/>
      <c r="H44" s="281"/>
      <c r="I44" s="284"/>
      <c r="J44" s="287"/>
      <c r="K44" s="287"/>
      <c r="L44" s="287"/>
      <c r="M44" s="287"/>
      <c r="N44" s="287"/>
      <c r="O44" s="272"/>
      <c r="P44" s="275"/>
      <c r="Q44" s="263"/>
      <c r="R44" s="263"/>
      <c r="S44" s="263"/>
      <c r="T44" s="263"/>
      <c r="U44" s="263"/>
      <c r="V44" s="263"/>
      <c r="W44" s="266"/>
      <c r="X44" s="260"/>
      <c r="Y44" s="260"/>
      <c r="Z44" s="269"/>
      <c r="AA44" s="260"/>
      <c r="AB44" s="168" t="s">
        <v>294</v>
      </c>
      <c r="AC44" s="165"/>
      <c r="AD44" s="165"/>
      <c r="AE44" s="165"/>
      <c r="AF44" s="165"/>
      <c r="AG44" s="165"/>
      <c r="AH44" s="165"/>
      <c r="AI44" s="165"/>
      <c r="AJ44" s="165"/>
      <c r="AK44" s="165"/>
      <c r="AL44" s="165"/>
      <c r="AM44" s="165"/>
      <c r="AN44" s="165"/>
      <c r="AO44" s="165"/>
      <c r="AP44" s="165"/>
      <c r="AQ44" s="166">
        <f t="shared" si="10"/>
        <v>0</v>
      </c>
      <c r="AR44" s="167">
        <f t="shared" si="9"/>
        <v>0</v>
      </c>
      <c r="AS44" s="161">
        <f t="shared" si="1"/>
        <v>0</v>
      </c>
      <c r="AT44" s="161">
        <f t="shared" si="1"/>
        <v>0</v>
      </c>
      <c r="AU44" s="161">
        <f t="shared" si="2"/>
        <v>0</v>
      </c>
      <c r="AV44" s="162"/>
      <c r="AW44" s="161"/>
      <c r="AX44" s="161"/>
      <c r="AY44" s="161"/>
      <c r="AZ44" s="161"/>
      <c r="BA44" s="149"/>
      <c r="BB44" s="163"/>
      <c r="BC44" s="163"/>
      <c r="BD44" s="163"/>
      <c r="BE44" s="163"/>
      <c r="BF44" s="163"/>
      <c r="BG44" s="163"/>
      <c r="BK44" s="149"/>
      <c r="BL44" s="149"/>
      <c r="BM44" s="149"/>
      <c r="BN44" s="149"/>
      <c r="BO44" s="149"/>
      <c r="BP44" s="149"/>
      <c r="BQ44" s="149"/>
      <c r="BR44" s="149"/>
      <c r="BS44" s="149"/>
      <c r="BT44" s="149"/>
      <c r="BU44" s="149"/>
      <c r="BV44" s="149"/>
      <c r="BW44" s="149"/>
      <c r="BX44" s="149"/>
      <c r="BY44" s="149"/>
      <c r="BZ44" s="149"/>
      <c r="CA44" s="149"/>
      <c r="CB44" s="149"/>
    </row>
    <row r="45" spans="1:80" s="151" customFormat="1" ht="15.75">
      <c r="A45" s="155"/>
      <c r="B45" s="155"/>
      <c r="C45" s="155"/>
      <c r="D45" s="155"/>
      <c r="E45" s="155"/>
      <c r="F45" s="155"/>
      <c r="G45" s="156"/>
      <c r="H45" s="281"/>
      <c r="I45" s="284"/>
      <c r="J45" s="287"/>
      <c r="K45" s="287"/>
      <c r="L45" s="287"/>
      <c r="M45" s="287"/>
      <c r="N45" s="287"/>
      <c r="O45" s="272"/>
      <c r="P45" s="275"/>
      <c r="Q45" s="263"/>
      <c r="R45" s="263"/>
      <c r="S45" s="263"/>
      <c r="T45" s="263"/>
      <c r="U45" s="263"/>
      <c r="V45" s="263"/>
      <c r="W45" s="266"/>
      <c r="X45" s="260"/>
      <c r="Y45" s="260"/>
      <c r="Z45" s="269"/>
      <c r="AA45" s="260"/>
      <c r="AB45" s="168" t="s">
        <v>295</v>
      </c>
      <c r="AC45" s="165"/>
      <c r="AD45" s="165"/>
      <c r="AE45" s="165"/>
      <c r="AF45" s="165"/>
      <c r="AG45" s="165"/>
      <c r="AH45" s="165"/>
      <c r="AI45" s="165"/>
      <c r="AJ45" s="165"/>
      <c r="AK45" s="165"/>
      <c r="AL45" s="165"/>
      <c r="AM45" s="165"/>
      <c r="AN45" s="165"/>
      <c r="AO45" s="165"/>
      <c r="AP45" s="165"/>
      <c r="AQ45" s="166">
        <f t="shared" si="10"/>
        <v>0</v>
      </c>
      <c r="AR45" s="167">
        <f t="shared" si="9"/>
        <v>0</v>
      </c>
      <c r="AS45" s="161">
        <f t="shared" si="1"/>
        <v>0</v>
      </c>
      <c r="AT45" s="161">
        <f t="shared" si="1"/>
        <v>0</v>
      </c>
      <c r="AU45" s="161">
        <f t="shared" si="2"/>
        <v>0</v>
      </c>
      <c r="AV45" s="162"/>
      <c r="AW45" s="161"/>
      <c r="AX45" s="161"/>
      <c r="AY45" s="161"/>
      <c r="AZ45" s="161"/>
      <c r="BA45" s="149"/>
      <c r="BB45" s="163"/>
      <c r="BC45" s="163"/>
      <c r="BD45" s="163"/>
      <c r="BE45" s="163"/>
      <c r="BF45" s="163"/>
      <c r="BG45" s="163"/>
      <c r="BK45" s="149"/>
      <c r="BL45" s="149"/>
      <c r="BM45" s="149"/>
      <c r="BN45" s="149"/>
      <c r="BO45" s="149"/>
      <c r="BP45" s="149"/>
      <c r="BQ45" s="149"/>
      <c r="BR45" s="149"/>
      <c r="BS45" s="149"/>
      <c r="BT45" s="149"/>
      <c r="BU45" s="149"/>
      <c r="BV45" s="149"/>
      <c r="BW45" s="149"/>
      <c r="BX45" s="149"/>
      <c r="BY45" s="149"/>
      <c r="BZ45" s="149"/>
      <c r="CA45" s="149"/>
      <c r="CB45" s="149"/>
    </row>
    <row r="46" spans="1:80" s="151" customFormat="1" ht="15.75">
      <c r="A46" s="155"/>
      <c r="B46" s="155"/>
      <c r="C46" s="155"/>
      <c r="D46" s="155"/>
      <c r="E46" s="155"/>
      <c r="F46" s="155"/>
      <c r="G46" s="156"/>
      <c r="H46" s="281"/>
      <c r="I46" s="284"/>
      <c r="J46" s="287"/>
      <c r="K46" s="287"/>
      <c r="L46" s="287"/>
      <c r="M46" s="287"/>
      <c r="N46" s="287"/>
      <c r="O46" s="272"/>
      <c r="P46" s="275"/>
      <c r="Q46" s="263"/>
      <c r="R46" s="263"/>
      <c r="S46" s="263"/>
      <c r="T46" s="263"/>
      <c r="U46" s="263"/>
      <c r="V46" s="263"/>
      <c r="W46" s="266"/>
      <c r="X46" s="260"/>
      <c r="Y46" s="260"/>
      <c r="Z46" s="269"/>
      <c r="AA46" s="260"/>
      <c r="AB46" s="168" t="s">
        <v>296</v>
      </c>
      <c r="AC46" s="165"/>
      <c r="AD46" s="165"/>
      <c r="AE46" s="165"/>
      <c r="AF46" s="165"/>
      <c r="AG46" s="165"/>
      <c r="AH46" s="165"/>
      <c r="AI46" s="165"/>
      <c r="AJ46" s="165"/>
      <c r="AK46" s="165"/>
      <c r="AL46" s="165"/>
      <c r="AM46" s="165"/>
      <c r="AN46" s="165"/>
      <c r="AO46" s="165"/>
      <c r="AP46" s="165"/>
      <c r="AQ46" s="166">
        <f t="shared" si="10"/>
        <v>0</v>
      </c>
      <c r="AR46" s="167">
        <f t="shared" si="9"/>
        <v>0</v>
      </c>
      <c r="AS46" s="161">
        <f t="shared" si="1"/>
        <v>0</v>
      </c>
      <c r="AT46" s="161">
        <f t="shared" si="1"/>
        <v>0</v>
      </c>
      <c r="AU46" s="161">
        <f t="shared" si="2"/>
        <v>0</v>
      </c>
      <c r="AV46" s="162"/>
      <c r="AW46" s="161"/>
      <c r="AX46" s="161"/>
      <c r="AY46" s="161"/>
      <c r="AZ46" s="161"/>
      <c r="BA46" s="149"/>
      <c r="BB46" s="163"/>
      <c r="BC46" s="163"/>
      <c r="BD46" s="163"/>
      <c r="BE46" s="163"/>
      <c r="BF46" s="163"/>
      <c r="BG46" s="163"/>
      <c r="BK46" s="149"/>
      <c r="BL46" s="149"/>
      <c r="BM46" s="149"/>
      <c r="BN46" s="149"/>
      <c r="BO46" s="149"/>
      <c r="BP46" s="149"/>
      <c r="BQ46" s="149"/>
      <c r="BR46" s="149"/>
      <c r="BS46" s="149"/>
      <c r="BT46" s="149"/>
      <c r="BU46" s="149"/>
      <c r="BV46" s="149"/>
      <c r="BW46" s="149"/>
      <c r="BX46" s="149"/>
      <c r="BY46" s="149"/>
      <c r="BZ46" s="149"/>
      <c r="CA46" s="149"/>
      <c r="CB46" s="149"/>
    </row>
    <row r="47" spans="1:80" s="151" customFormat="1" ht="15.75">
      <c r="A47" s="155"/>
      <c r="B47" s="155"/>
      <c r="C47" s="155"/>
      <c r="D47" s="155"/>
      <c r="E47" s="155"/>
      <c r="F47" s="155"/>
      <c r="G47" s="156"/>
      <c r="H47" s="281"/>
      <c r="I47" s="284"/>
      <c r="J47" s="287"/>
      <c r="K47" s="287"/>
      <c r="L47" s="287"/>
      <c r="M47" s="287"/>
      <c r="N47" s="287"/>
      <c r="O47" s="272"/>
      <c r="P47" s="275"/>
      <c r="Q47" s="263"/>
      <c r="R47" s="263"/>
      <c r="S47" s="263"/>
      <c r="T47" s="263"/>
      <c r="U47" s="263"/>
      <c r="V47" s="263"/>
      <c r="W47" s="266"/>
      <c r="X47" s="260"/>
      <c r="Y47" s="260"/>
      <c r="Z47" s="269"/>
      <c r="AA47" s="260"/>
      <c r="AB47" s="169" t="s">
        <v>297</v>
      </c>
      <c r="AC47" s="170">
        <f aca="true" t="shared" si="11" ref="AC47:AR47">SUM(AC41:AC46)+IF(AC39=0,AC40,AC39)</f>
        <v>0</v>
      </c>
      <c r="AD47" s="170">
        <f t="shared" si="11"/>
        <v>0</v>
      </c>
      <c r="AE47" s="170">
        <f t="shared" si="11"/>
        <v>0</v>
      </c>
      <c r="AF47" s="170">
        <f t="shared" si="11"/>
        <v>0</v>
      </c>
      <c r="AG47" s="170">
        <f t="shared" si="11"/>
        <v>0</v>
      </c>
      <c r="AH47" s="170">
        <f t="shared" si="11"/>
        <v>0</v>
      </c>
      <c r="AI47" s="170">
        <f t="shared" si="11"/>
        <v>0</v>
      </c>
      <c r="AJ47" s="170">
        <f t="shared" si="11"/>
        <v>0</v>
      </c>
      <c r="AK47" s="170">
        <f t="shared" si="11"/>
        <v>0</v>
      </c>
      <c r="AL47" s="170">
        <f t="shared" si="11"/>
        <v>0</v>
      </c>
      <c r="AM47" s="170">
        <f t="shared" si="11"/>
        <v>0</v>
      </c>
      <c r="AN47" s="170">
        <f t="shared" si="11"/>
        <v>0</v>
      </c>
      <c r="AO47" s="170">
        <f t="shared" si="11"/>
        <v>0</v>
      </c>
      <c r="AP47" s="170">
        <f t="shared" si="11"/>
        <v>0</v>
      </c>
      <c r="AQ47" s="170">
        <f t="shared" si="11"/>
        <v>0</v>
      </c>
      <c r="AR47" s="171">
        <f t="shared" si="11"/>
        <v>0</v>
      </c>
      <c r="AS47" s="161">
        <f t="shared" si="1"/>
        <v>0</v>
      </c>
      <c r="AT47" s="161">
        <f t="shared" si="1"/>
        <v>0</v>
      </c>
      <c r="AU47" s="161">
        <f t="shared" si="2"/>
        <v>0</v>
      </c>
      <c r="AV47" s="162"/>
      <c r="AW47" s="161"/>
      <c r="AX47" s="161"/>
      <c r="AY47" s="161"/>
      <c r="AZ47" s="161"/>
      <c r="BA47" s="149"/>
      <c r="BB47" s="163"/>
      <c r="BC47" s="163"/>
      <c r="BD47" s="163"/>
      <c r="BE47" s="163"/>
      <c r="BF47" s="163"/>
      <c r="BG47" s="163"/>
      <c r="BK47" s="149"/>
      <c r="BL47" s="149"/>
      <c r="BM47" s="149"/>
      <c r="BN47" s="149"/>
      <c r="BO47" s="149"/>
      <c r="BP47" s="149"/>
      <c r="BQ47" s="149"/>
      <c r="BR47" s="149"/>
      <c r="BS47" s="149"/>
      <c r="BT47" s="149"/>
      <c r="BU47" s="149"/>
      <c r="BV47" s="149"/>
      <c r="BW47" s="149"/>
      <c r="BX47" s="149"/>
      <c r="BY47" s="149"/>
      <c r="BZ47" s="149"/>
      <c r="CA47" s="149"/>
      <c r="CB47" s="149"/>
    </row>
    <row r="48" spans="1:80" s="151" customFormat="1" ht="16.5" thickBot="1">
      <c r="A48" s="155"/>
      <c r="B48" s="155"/>
      <c r="C48" s="155"/>
      <c r="D48" s="155"/>
      <c r="E48" s="155"/>
      <c r="F48" s="155"/>
      <c r="G48" s="156"/>
      <c r="H48" s="282"/>
      <c r="I48" s="285"/>
      <c r="J48" s="288"/>
      <c r="K48" s="288"/>
      <c r="L48" s="288"/>
      <c r="M48" s="288"/>
      <c r="N48" s="288"/>
      <c r="O48" s="273"/>
      <c r="P48" s="276"/>
      <c r="Q48" s="264"/>
      <c r="R48" s="264"/>
      <c r="S48" s="264"/>
      <c r="T48" s="264"/>
      <c r="U48" s="264"/>
      <c r="V48" s="264"/>
      <c r="W48" s="267"/>
      <c r="X48" s="261"/>
      <c r="Y48" s="261"/>
      <c r="Z48" s="270"/>
      <c r="AA48" s="261"/>
      <c r="AB48" s="172" t="s">
        <v>298</v>
      </c>
      <c r="AC48" s="173"/>
      <c r="AD48" s="173"/>
      <c r="AE48" s="173"/>
      <c r="AF48" s="173"/>
      <c r="AG48" s="173"/>
      <c r="AH48" s="173"/>
      <c r="AI48" s="173"/>
      <c r="AJ48" s="173"/>
      <c r="AK48" s="173"/>
      <c r="AL48" s="173"/>
      <c r="AM48" s="173"/>
      <c r="AN48" s="173"/>
      <c r="AO48" s="173"/>
      <c r="AP48" s="173"/>
      <c r="AQ48" s="174">
        <f>+AC48+AE48+AG48+AI48+AK48+AM48+AO48</f>
        <v>0</v>
      </c>
      <c r="AR48" s="175">
        <f>+AD48+AF48+AH48+AJ48+AL48+AN48+AP48</f>
        <v>0</v>
      </c>
      <c r="AS48" s="161">
        <f t="shared" si="1"/>
        <v>0</v>
      </c>
      <c r="AT48" s="161">
        <f t="shared" si="1"/>
        <v>0</v>
      </c>
      <c r="AU48" s="161">
        <f t="shared" si="2"/>
        <v>0</v>
      </c>
      <c r="AV48" s="162"/>
      <c r="AW48" s="161"/>
      <c r="AX48" s="161"/>
      <c r="AY48" s="161"/>
      <c r="AZ48" s="161"/>
      <c r="BA48" s="149"/>
      <c r="BB48" s="163"/>
      <c r="BC48" s="163"/>
      <c r="BD48" s="163"/>
      <c r="BE48" s="163"/>
      <c r="BF48" s="163"/>
      <c r="BG48" s="163"/>
      <c r="BK48" s="149"/>
      <c r="BL48" s="149"/>
      <c r="BM48" s="149"/>
      <c r="BN48" s="149"/>
      <c r="BO48" s="149"/>
      <c r="BP48" s="149"/>
      <c r="BQ48" s="149"/>
      <c r="BR48" s="149"/>
      <c r="BS48" s="149"/>
      <c r="BT48" s="149"/>
      <c r="BU48" s="149"/>
      <c r="BV48" s="149"/>
      <c r="BW48" s="149"/>
      <c r="BX48" s="149"/>
      <c r="BY48" s="149"/>
      <c r="BZ48" s="149"/>
      <c r="CA48" s="149"/>
      <c r="CB48" s="149"/>
    </row>
    <row r="49" spans="7:59" s="180" customFormat="1" ht="15">
      <c r="G49" s="176"/>
      <c r="H49" s="176"/>
      <c r="I49" s="177"/>
      <c r="J49" s="177"/>
      <c r="K49" s="177"/>
      <c r="L49" s="177"/>
      <c r="M49" s="177"/>
      <c r="N49" s="177"/>
      <c r="O49" s="178"/>
      <c r="P49" s="178"/>
      <c r="Q49" s="179">
        <f>+Q17+Q33</f>
        <v>391256000</v>
      </c>
      <c r="R49" s="179">
        <f>SUBTOTAL(9,R17:R48)</f>
        <v>391256000</v>
      </c>
      <c r="S49" s="179">
        <f>SUBTOTAL(9,S17:S48)</f>
        <v>167585827</v>
      </c>
      <c r="T49" s="179">
        <f>SUBTOTAL(9,T17:T48)</f>
        <v>16732733</v>
      </c>
      <c r="U49" s="179">
        <f>SUBTOTAL(9,U17:U48)</f>
        <v>23181600</v>
      </c>
      <c r="V49" s="179">
        <f>SUBTOTAL(9,V17:V48)</f>
        <v>22542500</v>
      </c>
      <c r="W49" s="177"/>
      <c r="X49" s="177"/>
      <c r="Y49" s="177"/>
      <c r="Z49" s="177"/>
      <c r="AA49" s="177"/>
      <c r="AB49" s="176"/>
      <c r="AC49" s="176"/>
      <c r="AD49" s="176"/>
      <c r="AE49" s="176"/>
      <c r="AF49" s="176"/>
      <c r="AG49" s="176"/>
      <c r="AH49" s="176"/>
      <c r="AI49" s="176"/>
      <c r="AJ49" s="176"/>
      <c r="AK49" s="176"/>
      <c r="AL49" s="176"/>
      <c r="AM49" s="176"/>
      <c r="AN49" s="176"/>
      <c r="AO49" s="176"/>
      <c r="AP49" s="176"/>
      <c r="AQ49" s="176"/>
      <c r="AR49" s="176"/>
      <c r="AS49" s="161">
        <f t="shared" si="1"/>
        <v>223670173</v>
      </c>
      <c r="AT49" s="161">
        <f t="shared" si="1"/>
        <v>150853094</v>
      </c>
      <c r="AU49" s="161">
        <f t="shared" si="2"/>
        <v>639100</v>
      </c>
      <c r="AV49" s="162"/>
      <c r="AW49" s="161"/>
      <c r="AX49" s="161"/>
      <c r="AY49" s="161"/>
      <c r="AZ49" s="161"/>
      <c r="BB49" s="179">
        <f aca="true" t="shared" si="12" ref="BB49:BG49">SUBTOTAL(9,BB17:BB48)</f>
        <v>391256000</v>
      </c>
      <c r="BC49" s="179">
        <f t="shared" si="12"/>
        <v>391256000</v>
      </c>
      <c r="BD49" s="179">
        <f t="shared" si="12"/>
        <v>167585827</v>
      </c>
      <c r="BE49" s="179">
        <f t="shared" si="12"/>
        <v>16732733</v>
      </c>
      <c r="BF49" s="179">
        <f t="shared" si="12"/>
        <v>23181600</v>
      </c>
      <c r="BG49" s="179">
        <f t="shared" si="12"/>
        <v>22542500</v>
      </c>
    </row>
    <row r="50" spans="17:59" ht="15">
      <c r="Q50" s="181"/>
      <c r="R50" s="181"/>
      <c r="S50" s="181"/>
      <c r="T50" s="181"/>
      <c r="U50" s="181"/>
      <c r="V50" s="181"/>
      <c r="AB50" s="149"/>
      <c r="AC50" s="149"/>
      <c r="AD50" s="149"/>
      <c r="AE50" s="149"/>
      <c r="AF50" s="149"/>
      <c r="AG50" s="149"/>
      <c r="AH50" s="149"/>
      <c r="AI50" s="149"/>
      <c r="AJ50" s="149"/>
      <c r="AK50" s="149"/>
      <c r="AL50" s="149"/>
      <c r="AM50" s="149"/>
      <c r="AN50" s="149"/>
      <c r="AO50" s="149"/>
      <c r="AP50" s="149"/>
      <c r="AQ50" s="149"/>
      <c r="AR50" s="149"/>
      <c r="AS50" s="149"/>
      <c r="AT50" s="149"/>
      <c r="AU50" s="149"/>
      <c r="AW50" s="149"/>
      <c r="AX50" s="149"/>
      <c r="AY50" s="149"/>
      <c r="AZ50" s="149"/>
      <c r="BA50" s="149"/>
      <c r="BB50" s="149"/>
      <c r="BC50" s="163"/>
      <c r="BD50" s="163"/>
      <c r="BE50" s="163"/>
      <c r="BF50" s="163"/>
      <c r="BG50" s="163"/>
    </row>
    <row r="51" spans="17:54" ht="15">
      <c r="Q51" s="182"/>
      <c r="R51" s="162"/>
      <c r="S51" s="182"/>
      <c r="T51" s="182"/>
      <c r="U51" s="182"/>
      <c r="V51" s="162"/>
      <c r="AB51" s="149"/>
      <c r="AC51" s="149"/>
      <c r="AD51" s="149"/>
      <c r="AE51" s="149"/>
      <c r="AF51" s="149"/>
      <c r="AG51" s="149"/>
      <c r="AH51" s="149"/>
      <c r="AI51" s="149"/>
      <c r="AJ51" s="149"/>
      <c r="AK51" s="149"/>
      <c r="AL51" s="149"/>
      <c r="AM51" s="149"/>
      <c r="AN51" s="149"/>
      <c r="AO51" s="149"/>
      <c r="AP51" s="149"/>
      <c r="AQ51" s="149"/>
      <c r="AR51" s="149"/>
      <c r="AS51" s="149"/>
      <c r="AT51" s="149"/>
      <c r="AU51" s="149"/>
      <c r="AW51" s="149"/>
      <c r="AX51" s="149"/>
      <c r="AY51" s="149"/>
      <c r="AZ51" s="149"/>
      <c r="BA51" s="149"/>
      <c r="BB51" s="149"/>
    </row>
    <row r="52" spans="20:54" ht="15">
      <c r="T52" s="183"/>
      <c r="AB52" s="149"/>
      <c r="AC52" s="149"/>
      <c r="AD52" s="149"/>
      <c r="AE52" s="149"/>
      <c r="AF52" s="149"/>
      <c r="AG52" s="149"/>
      <c r="AH52" s="149"/>
      <c r="AI52" s="149"/>
      <c r="AJ52" s="149"/>
      <c r="AK52" s="149"/>
      <c r="AL52" s="149"/>
      <c r="AM52" s="149"/>
      <c r="AN52" s="149"/>
      <c r="AO52" s="149"/>
      <c r="AP52" s="149"/>
      <c r="AQ52" s="149"/>
      <c r="AR52" s="149"/>
      <c r="AS52" s="149"/>
      <c r="AT52" s="149"/>
      <c r="AU52" s="149"/>
      <c r="AW52" s="149"/>
      <c r="AX52" s="149"/>
      <c r="AY52" s="149"/>
      <c r="AZ52" s="149"/>
      <c r="BA52" s="149"/>
      <c r="BB52" s="149"/>
    </row>
    <row r="53" spans="18:54" ht="15">
      <c r="R53" s="184"/>
      <c r="AB53" s="149"/>
      <c r="AC53" s="149"/>
      <c r="AD53" s="149"/>
      <c r="AE53" s="149"/>
      <c r="AF53" s="149"/>
      <c r="AG53" s="149"/>
      <c r="AH53" s="149"/>
      <c r="AI53" s="149"/>
      <c r="AJ53" s="149"/>
      <c r="AK53" s="149"/>
      <c r="AL53" s="149"/>
      <c r="AM53" s="149"/>
      <c r="AN53" s="149"/>
      <c r="AO53" s="149"/>
      <c r="AP53" s="149"/>
      <c r="AQ53" s="149"/>
      <c r="AR53" s="149"/>
      <c r="AS53" s="149"/>
      <c r="AT53" s="149"/>
      <c r="AU53" s="149"/>
      <c r="AW53" s="149"/>
      <c r="AX53" s="149"/>
      <c r="AY53" s="149"/>
      <c r="AZ53" s="149"/>
      <c r="BA53" s="149"/>
      <c r="BB53" s="149"/>
    </row>
    <row r="54" spans="28:54" ht="15">
      <c r="AB54" s="149"/>
      <c r="AC54" s="149"/>
      <c r="AD54" s="149"/>
      <c r="AE54" s="149"/>
      <c r="AF54" s="149"/>
      <c r="AG54" s="149"/>
      <c r="AH54" s="149"/>
      <c r="AI54" s="149"/>
      <c r="AJ54" s="149"/>
      <c r="AK54" s="149"/>
      <c r="AL54" s="149"/>
      <c r="AM54" s="149"/>
      <c r="AN54" s="149"/>
      <c r="AO54" s="149"/>
      <c r="AP54" s="149"/>
      <c r="AQ54" s="149"/>
      <c r="AR54" s="149"/>
      <c r="AS54" s="149"/>
      <c r="AT54" s="149"/>
      <c r="AU54" s="149"/>
      <c r="AW54" s="149"/>
      <c r="AX54" s="149"/>
      <c r="AY54" s="149"/>
      <c r="AZ54" s="149"/>
      <c r="BA54" s="149"/>
      <c r="BB54" s="149"/>
    </row>
    <row r="55" spans="18:54" ht="15">
      <c r="R55" s="185"/>
      <c r="S55" s="186"/>
      <c r="T55" s="149"/>
      <c r="AB55" s="149"/>
      <c r="AC55" s="149"/>
      <c r="AD55" s="149"/>
      <c r="AE55" s="149"/>
      <c r="AF55" s="149"/>
      <c r="AG55" s="149"/>
      <c r="AH55" s="149"/>
      <c r="AI55" s="149"/>
      <c r="AJ55" s="149"/>
      <c r="AK55" s="149"/>
      <c r="AL55" s="149"/>
      <c r="AM55" s="149"/>
      <c r="AN55" s="149"/>
      <c r="AO55" s="149"/>
      <c r="AP55" s="149"/>
      <c r="AQ55" s="149"/>
      <c r="AR55" s="149"/>
      <c r="AS55" s="149"/>
      <c r="AT55" s="149"/>
      <c r="AU55" s="149"/>
      <c r="AW55" s="149"/>
      <c r="AX55" s="149"/>
      <c r="AY55" s="149"/>
      <c r="AZ55" s="149"/>
      <c r="BA55" s="149"/>
      <c r="BB55" s="149"/>
    </row>
    <row r="56" spans="18:54" ht="15">
      <c r="R56" s="185"/>
      <c r="S56" s="186"/>
      <c r="AB56" s="149"/>
      <c r="AC56" s="149"/>
      <c r="AD56" s="149"/>
      <c r="AE56" s="149"/>
      <c r="AF56" s="149"/>
      <c r="AG56" s="149"/>
      <c r="AH56" s="149"/>
      <c r="AI56" s="149"/>
      <c r="AJ56" s="149"/>
      <c r="AK56" s="149"/>
      <c r="AL56" s="149"/>
      <c r="AM56" s="149"/>
      <c r="AN56" s="149"/>
      <c r="AO56" s="149"/>
      <c r="AP56" s="149"/>
      <c r="AQ56" s="149"/>
      <c r="AR56" s="149"/>
      <c r="AS56" s="149"/>
      <c r="AT56" s="149"/>
      <c r="AU56" s="149"/>
      <c r="AW56" s="149"/>
      <c r="AX56" s="149"/>
      <c r="AY56" s="149"/>
      <c r="AZ56" s="149"/>
      <c r="BA56" s="149"/>
      <c r="BB56" s="149"/>
    </row>
    <row r="57" spans="18:54" ht="15">
      <c r="R57" s="185"/>
      <c r="S57" s="186"/>
      <c r="AB57" s="149"/>
      <c r="AC57" s="149"/>
      <c r="AD57" s="149"/>
      <c r="AE57" s="149"/>
      <c r="AF57" s="149"/>
      <c r="AG57" s="149"/>
      <c r="AH57" s="149"/>
      <c r="AI57" s="149"/>
      <c r="AJ57" s="149"/>
      <c r="AK57" s="149"/>
      <c r="AL57" s="149"/>
      <c r="AM57" s="149"/>
      <c r="AN57" s="149"/>
      <c r="AO57" s="149"/>
      <c r="AP57" s="149"/>
      <c r="AQ57" s="149"/>
      <c r="AR57" s="149"/>
      <c r="AS57" s="149"/>
      <c r="AT57" s="149"/>
      <c r="AU57" s="149"/>
      <c r="AW57" s="149"/>
      <c r="AX57" s="149"/>
      <c r="AY57" s="149"/>
      <c r="AZ57" s="149"/>
      <c r="BA57" s="149"/>
      <c r="BB57" s="149"/>
    </row>
    <row r="58" spans="18:54" ht="15">
      <c r="R58" s="185"/>
      <c r="S58" s="186"/>
      <c r="AB58" s="149"/>
      <c r="AC58" s="149"/>
      <c r="AD58" s="149"/>
      <c r="AE58" s="149"/>
      <c r="AF58" s="149"/>
      <c r="AG58" s="149"/>
      <c r="AH58" s="149"/>
      <c r="AI58" s="149"/>
      <c r="AJ58" s="149"/>
      <c r="AK58" s="149"/>
      <c r="AL58" s="149"/>
      <c r="AM58" s="149"/>
      <c r="AN58" s="149"/>
      <c r="AO58" s="149"/>
      <c r="AP58" s="149"/>
      <c r="AQ58" s="149"/>
      <c r="AR58" s="149"/>
      <c r="AS58" s="149"/>
      <c r="AT58" s="149"/>
      <c r="AU58" s="149"/>
      <c r="AW58" s="149"/>
      <c r="AX58" s="149"/>
      <c r="AY58" s="149"/>
      <c r="AZ58" s="149"/>
      <c r="BA58" s="149"/>
      <c r="BB58" s="149"/>
    </row>
    <row r="59" spans="18:54" ht="15">
      <c r="R59" s="185"/>
      <c r="S59" s="186"/>
      <c r="AB59" s="149"/>
      <c r="AC59" s="149"/>
      <c r="AD59" s="149"/>
      <c r="AE59" s="149"/>
      <c r="AF59" s="149"/>
      <c r="AG59" s="149"/>
      <c r="AH59" s="149"/>
      <c r="AI59" s="149"/>
      <c r="AJ59" s="149"/>
      <c r="AK59" s="149"/>
      <c r="AL59" s="149"/>
      <c r="AM59" s="149"/>
      <c r="AN59" s="149"/>
      <c r="AO59" s="149"/>
      <c r="AP59" s="149"/>
      <c r="AQ59" s="149"/>
      <c r="AR59" s="149"/>
      <c r="AS59" s="149"/>
      <c r="AT59" s="149"/>
      <c r="AU59" s="149"/>
      <c r="AW59" s="149"/>
      <c r="AX59" s="149"/>
      <c r="AY59" s="149"/>
      <c r="AZ59" s="149"/>
      <c r="BA59" s="149"/>
      <c r="BB59" s="149"/>
    </row>
    <row r="60" spans="18:54" ht="15">
      <c r="R60" s="185"/>
      <c r="S60" s="186"/>
      <c r="U60" s="184"/>
      <c r="AB60" s="149"/>
      <c r="AC60" s="149"/>
      <c r="AD60" s="149"/>
      <c r="AE60" s="149"/>
      <c r="AF60" s="149"/>
      <c r="AG60" s="149"/>
      <c r="AH60" s="149"/>
      <c r="AI60" s="149"/>
      <c r="AJ60" s="149"/>
      <c r="AK60" s="149"/>
      <c r="AL60" s="149"/>
      <c r="AM60" s="149"/>
      <c r="AN60" s="149"/>
      <c r="AO60" s="149"/>
      <c r="AP60" s="149"/>
      <c r="AQ60" s="149"/>
      <c r="AR60" s="149"/>
      <c r="AS60" s="149"/>
      <c r="AT60" s="149"/>
      <c r="AU60" s="149"/>
      <c r="AW60" s="149"/>
      <c r="AX60" s="149"/>
      <c r="AY60" s="149"/>
      <c r="AZ60" s="149"/>
      <c r="BA60" s="149"/>
      <c r="BB60" s="149"/>
    </row>
    <row r="61" spans="18:54" ht="15">
      <c r="R61" s="185"/>
      <c r="S61" s="186"/>
      <c r="U61" s="184"/>
      <c r="V61" s="187"/>
      <c r="X61" s="188"/>
      <c r="AB61" s="149"/>
      <c r="AC61" s="149"/>
      <c r="AD61" s="149"/>
      <c r="AE61" s="149"/>
      <c r="AF61" s="149"/>
      <c r="AG61" s="149"/>
      <c r="AH61" s="149"/>
      <c r="AI61" s="149"/>
      <c r="AJ61" s="149"/>
      <c r="AK61" s="149"/>
      <c r="AL61" s="149"/>
      <c r="AM61" s="149"/>
      <c r="AN61" s="149"/>
      <c r="AO61" s="149"/>
      <c r="AP61" s="149"/>
      <c r="AQ61" s="149"/>
      <c r="AR61" s="149"/>
      <c r="AS61" s="149"/>
      <c r="AT61" s="149"/>
      <c r="AU61" s="149"/>
      <c r="AW61" s="149"/>
      <c r="AX61" s="149"/>
      <c r="AY61" s="149"/>
      <c r="AZ61" s="149"/>
      <c r="BA61" s="149"/>
      <c r="BB61" s="149"/>
    </row>
    <row r="62" spans="18:54" ht="15">
      <c r="R62" s="185"/>
      <c r="U62" s="184"/>
      <c r="V62" s="187"/>
      <c r="X62" s="188"/>
      <c r="AB62" s="149"/>
      <c r="AC62" s="149"/>
      <c r="AD62" s="149"/>
      <c r="AE62" s="149"/>
      <c r="AF62" s="149"/>
      <c r="AG62" s="149"/>
      <c r="AH62" s="149"/>
      <c r="AI62" s="149"/>
      <c r="AJ62" s="149"/>
      <c r="AK62" s="149"/>
      <c r="AL62" s="149"/>
      <c r="AM62" s="149"/>
      <c r="AN62" s="149"/>
      <c r="AO62" s="149"/>
      <c r="AP62" s="149"/>
      <c r="AQ62" s="149"/>
      <c r="AR62" s="149"/>
      <c r="AS62" s="149"/>
      <c r="AT62" s="149"/>
      <c r="AU62" s="149"/>
      <c r="AW62" s="149"/>
      <c r="AX62" s="149"/>
      <c r="AY62" s="149"/>
      <c r="AZ62" s="149"/>
      <c r="BA62" s="149"/>
      <c r="BB62" s="149"/>
    </row>
    <row r="63" spans="18:54" ht="15">
      <c r="R63" s="185"/>
      <c r="U63" s="184"/>
      <c r="V63" s="187"/>
      <c r="X63" s="188"/>
      <c r="AB63" s="149"/>
      <c r="AC63" s="149"/>
      <c r="AD63" s="149"/>
      <c r="AE63" s="149"/>
      <c r="AF63" s="149"/>
      <c r="AG63" s="149"/>
      <c r="AH63" s="149"/>
      <c r="AI63" s="149"/>
      <c r="AJ63" s="149"/>
      <c r="AK63" s="149"/>
      <c r="AL63" s="149"/>
      <c r="AM63" s="149"/>
      <c r="AN63" s="149"/>
      <c r="AO63" s="149"/>
      <c r="AP63" s="149"/>
      <c r="AQ63" s="149"/>
      <c r="AR63" s="149"/>
      <c r="AS63" s="149"/>
      <c r="AT63" s="149"/>
      <c r="AU63" s="149"/>
      <c r="AW63" s="149"/>
      <c r="AX63" s="149"/>
      <c r="AY63" s="149"/>
      <c r="AZ63" s="149"/>
      <c r="BA63" s="149"/>
      <c r="BB63" s="149"/>
    </row>
    <row r="64" spans="18:54" ht="15">
      <c r="R64" s="185"/>
      <c r="U64" s="184"/>
      <c r="V64" s="187"/>
      <c r="X64" s="188"/>
      <c r="AB64" s="149"/>
      <c r="AC64" s="149"/>
      <c r="AD64" s="149"/>
      <c r="AE64" s="149"/>
      <c r="AF64" s="149"/>
      <c r="AG64" s="149"/>
      <c r="AH64" s="149"/>
      <c r="AI64" s="149"/>
      <c r="AJ64" s="149"/>
      <c r="AK64" s="149"/>
      <c r="AL64" s="149"/>
      <c r="AM64" s="149"/>
      <c r="AN64" s="149"/>
      <c r="AO64" s="149"/>
      <c r="AP64" s="149"/>
      <c r="AQ64" s="149"/>
      <c r="AR64" s="149"/>
      <c r="AS64" s="149"/>
      <c r="AT64" s="149"/>
      <c r="AU64" s="149"/>
      <c r="AW64" s="149"/>
      <c r="AX64" s="149"/>
      <c r="AY64" s="149"/>
      <c r="AZ64" s="149"/>
      <c r="BA64" s="149"/>
      <c r="BB64" s="149"/>
    </row>
    <row r="65" spans="21:54" ht="15">
      <c r="U65" s="184"/>
      <c r="V65" s="187"/>
      <c r="X65" s="188"/>
      <c r="AB65" s="149"/>
      <c r="AC65" s="149"/>
      <c r="AD65" s="149"/>
      <c r="AE65" s="149"/>
      <c r="AF65" s="149"/>
      <c r="AG65" s="149"/>
      <c r="AH65" s="149"/>
      <c r="AI65" s="149"/>
      <c r="AJ65" s="149"/>
      <c r="AK65" s="149"/>
      <c r="AL65" s="149"/>
      <c r="AM65" s="149"/>
      <c r="AN65" s="149"/>
      <c r="AO65" s="149"/>
      <c r="AP65" s="149"/>
      <c r="AQ65" s="149"/>
      <c r="AR65" s="149"/>
      <c r="AS65" s="149"/>
      <c r="AT65" s="149"/>
      <c r="AU65" s="149"/>
      <c r="AW65" s="149"/>
      <c r="AX65" s="149"/>
      <c r="AY65" s="149"/>
      <c r="AZ65" s="149"/>
      <c r="BA65" s="149"/>
      <c r="BB65" s="149"/>
    </row>
    <row r="66" spans="21:54" ht="15">
      <c r="U66" s="184"/>
      <c r="V66" s="187"/>
      <c r="X66" s="188"/>
      <c r="AB66" s="149"/>
      <c r="AC66" s="149"/>
      <c r="AD66" s="149"/>
      <c r="AE66" s="149"/>
      <c r="AF66" s="149"/>
      <c r="AG66" s="149"/>
      <c r="AH66" s="149"/>
      <c r="AI66" s="149"/>
      <c r="AJ66" s="149"/>
      <c r="AK66" s="149"/>
      <c r="AL66" s="149"/>
      <c r="AM66" s="149"/>
      <c r="AN66" s="149"/>
      <c r="AO66" s="149"/>
      <c r="AP66" s="149"/>
      <c r="AQ66" s="149"/>
      <c r="AR66" s="149"/>
      <c r="AS66" s="149"/>
      <c r="AT66" s="149"/>
      <c r="AU66" s="149"/>
      <c r="AW66" s="149"/>
      <c r="AX66" s="149"/>
      <c r="AY66" s="149"/>
      <c r="AZ66" s="149"/>
      <c r="BA66" s="149"/>
      <c r="BB66" s="149"/>
    </row>
    <row r="67" spans="21:54" ht="15">
      <c r="U67" s="184"/>
      <c r="V67" s="187"/>
      <c r="W67" s="189"/>
      <c r="X67" s="188"/>
      <c r="AB67" s="149"/>
      <c r="AC67" s="149"/>
      <c r="AD67" s="149"/>
      <c r="AE67" s="149"/>
      <c r="AF67" s="149"/>
      <c r="AG67" s="149"/>
      <c r="AH67" s="149"/>
      <c r="AI67" s="149"/>
      <c r="AJ67" s="149"/>
      <c r="AK67" s="149"/>
      <c r="AL67" s="149"/>
      <c r="AM67" s="149"/>
      <c r="AN67" s="149"/>
      <c r="AO67" s="149"/>
      <c r="AP67" s="149"/>
      <c r="AQ67" s="149"/>
      <c r="AR67" s="149"/>
      <c r="AS67" s="149"/>
      <c r="AT67" s="149"/>
      <c r="AU67" s="149"/>
      <c r="AW67" s="149"/>
      <c r="AX67" s="149"/>
      <c r="AY67" s="149"/>
      <c r="AZ67" s="149"/>
      <c r="BA67" s="149"/>
      <c r="BB67" s="149"/>
    </row>
    <row r="68" spans="21:54" ht="15">
      <c r="U68" s="184"/>
      <c r="V68" s="187"/>
      <c r="W68" s="189"/>
      <c r="X68" s="188"/>
      <c r="AB68" s="149"/>
      <c r="AC68" s="149"/>
      <c r="AD68" s="149"/>
      <c r="AE68" s="149"/>
      <c r="AF68" s="149"/>
      <c r="AG68" s="149"/>
      <c r="AH68" s="149"/>
      <c r="AI68" s="149"/>
      <c r="AJ68" s="149"/>
      <c r="AK68" s="149"/>
      <c r="AL68" s="149"/>
      <c r="AM68" s="149"/>
      <c r="AN68" s="149"/>
      <c r="AO68" s="149"/>
      <c r="AP68" s="149"/>
      <c r="AQ68" s="149"/>
      <c r="AR68" s="149"/>
      <c r="AS68" s="149"/>
      <c r="AT68" s="149"/>
      <c r="AU68" s="149"/>
      <c r="AW68" s="149"/>
      <c r="AX68" s="149"/>
      <c r="AY68" s="149"/>
      <c r="AZ68" s="149"/>
      <c r="BA68" s="149"/>
      <c r="BB68" s="149"/>
    </row>
    <row r="69" spans="18:54" ht="15">
      <c r="R69" s="184"/>
      <c r="U69" s="184"/>
      <c r="V69" s="187"/>
      <c r="W69" s="189"/>
      <c r="X69" s="188"/>
      <c r="AB69" s="149"/>
      <c r="AC69" s="149"/>
      <c r="AD69" s="149"/>
      <c r="AE69" s="149"/>
      <c r="AF69" s="149"/>
      <c r="AG69" s="149"/>
      <c r="AH69" s="149"/>
      <c r="AI69" s="149"/>
      <c r="AJ69" s="149"/>
      <c r="AK69" s="149"/>
      <c r="AL69" s="149"/>
      <c r="AM69" s="149"/>
      <c r="AN69" s="149"/>
      <c r="AO69" s="149"/>
      <c r="AP69" s="149"/>
      <c r="AQ69" s="149"/>
      <c r="AR69" s="149"/>
      <c r="AS69" s="149"/>
      <c r="AT69" s="149"/>
      <c r="AU69" s="149"/>
      <c r="AW69" s="149"/>
      <c r="AX69" s="149"/>
      <c r="AY69" s="149"/>
      <c r="AZ69" s="149"/>
      <c r="BA69" s="149"/>
      <c r="BB69" s="149"/>
    </row>
    <row r="70" spans="21:54" ht="15">
      <c r="U70" s="184"/>
      <c r="V70" s="187"/>
      <c r="W70" s="189"/>
      <c r="X70" s="188"/>
      <c r="AB70" s="149"/>
      <c r="AC70" s="149"/>
      <c r="AD70" s="149"/>
      <c r="AE70" s="149"/>
      <c r="AF70" s="149"/>
      <c r="AG70" s="149"/>
      <c r="AH70" s="149"/>
      <c r="AI70" s="149"/>
      <c r="AJ70" s="149"/>
      <c r="AK70" s="149"/>
      <c r="AL70" s="149"/>
      <c r="AM70" s="149"/>
      <c r="AN70" s="149"/>
      <c r="AO70" s="149"/>
      <c r="AP70" s="149"/>
      <c r="AQ70" s="149"/>
      <c r="AR70" s="149"/>
      <c r="AS70" s="149"/>
      <c r="AT70" s="149"/>
      <c r="AU70" s="149"/>
      <c r="AW70" s="149"/>
      <c r="AX70" s="149"/>
      <c r="AY70" s="149"/>
      <c r="AZ70" s="149"/>
      <c r="BA70" s="149"/>
      <c r="BB70" s="149"/>
    </row>
    <row r="71" spans="21:54" ht="15">
      <c r="U71" s="184"/>
      <c r="V71" s="187"/>
      <c r="W71" s="189"/>
      <c r="X71" s="188"/>
      <c r="AB71" s="149"/>
      <c r="AC71" s="149"/>
      <c r="AD71" s="149"/>
      <c r="AE71" s="149"/>
      <c r="AF71" s="149"/>
      <c r="AG71" s="149"/>
      <c r="AH71" s="149"/>
      <c r="AI71" s="149"/>
      <c r="AJ71" s="149"/>
      <c r="AK71" s="149"/>
      <c r="AL71" s="149"/>
      <c r="AM71" s="149"/>
      <c r="AN71" s="149"/>
      <c r="AO71" s="149"/>
      <c r="AP71" s="149"/>
      <c r="AQ71" s="149"/>
      <c r="AR71" s="149"/>
      <c r="AS71" s="149"/>
      <c r="AT71" s="149"/>
      <c r="AU71" s="149"/>
      <c r="AW71" s="149"/>
      <c r="AX71" s="149"/>
      <c r="AY71" s="149"/>
      <c r="AZ71" s="149"/>
      <c r="BA71" s="149"/>
      <c r="BB71" s="149"/>
    </row>
    <row r="72" spans="18:54" ht="15">
      <c r="R72" s="190"/>
      <c r="U72" s="184"/>
      <c r="V72" s="187"/>
      <c r="W72" s="189"/>
      <c r="X72" s="188"/>
      <c r="AB72" s="149"/>
      <c r="AC72" s="149"/>
      <c r="AD72" s="149"/>
      <c r="AE72" s="149"/>
      <c r="AF72" s="149"/>
      <c r="AG72" s="149"/>
      <c r="AH72" s="149"/>
      <c r="AI72" s="149"/>
      <c r="AJ72" s="149"/>
      <c r="AK72" s="149"/>
      <c r="AL72" s="149"/>
      <c r="AM72" s="149"/>
      <c r="AN72" s="149"/>
      <c r="AO72" s="149"/>
      <c r="AP72" s="149"/>
      <c r="AQ72" s="149"/>
      <c r="AR72" s="149"/>
      <c r="AS72" s="149"/>
      <c r="AT72" s="149"/>
      <c r="AU72" s="149"/>
      <c r="AW72" s="149"/>
      <c r="AX72" s="149"/>
      <c r="AY72" s="149"/>
      <c r="AZ72" s="149"/>
      <c r="BA72" s="149"/>
      <c r="BB72" s="149"/>
    </row>
    <row r="73" spans="21:54" ht="15">
      <c r="U73" s="184"/>
      <c r="V73" s="187"/>
      <c r="W73" s="189"/>
      <c r="X73" s="188"/>
      <c r="AB73" s="149"/>
      <c r="AC73" s="149"/>
      <c r="AD73" s="149"/>
      <c r="AE73" s="149"/>
      <c r="AF73" s="149"/>
      <c r="AG73" s="149"/>
      <c r="AH73" s="149"/>
      <c r="AI73" s="149"/>
      <c r="AJ73" s="149"/>
      <c r="AK73" s="149"/>
      <c r="AL73" s="149"/>
      <c r="AM73" s="149"/>
      <c r="AN73" s="149"/>
      <c r="AO73" s="149"/>
      <c r="AP73" s="149"/>
      <c r="AQ73" s="149"/>
      <c r="AR73" s="149"/>
      <c r="AS73" s="149"/>
      <c r="AT73" s="149"/>
      <c r="AU73" s="149"/>
      <c r="AW73" s="149"/>
      <c r="AX73" s="149"/>
      <c r="AY73" s="149"/>
      <c r="AZ73" s="149"/>
      <c r="BA73" s="149"/>
      <c r="BB73" s="149"/>
    </row>
    <row r="74" spans="21:54" ht="15">
      <c r="U74" s="184"/>
      <c r="V74" s="187"/>
      <c r="W74" s="189"/>
      <c r="X74" s="188"/>
      <c r="AB74" s="149"/>
      <c r="AC74" s="149"/>
      <c r="AD74" s="149"/>
      <c r="AE74" s="149"/>
      <c r="AF74" s="149"/>
      <c r="AG74" s="149"/>
      <c r="AH74" s="149"/>
      <c r="AI74" s="149"/>
      <c r="AJ74" s="149"/>
      <c r="AK74" s="149"/>
      <c r="AL74" s="149"/>
      <c r="AM74" s="149"/>
      <c r="AN74" s="149"/>
      <c r="AO74" s="149"/>
      <c r="AP74" s="149"/>
      <c r="AQ74" s="149"/>
      <c r="AR74" s="149"/>
      <c r="AS74" s="149"/>
      <c r="AT74" s="149"/>
      <c r="AU74" s="149"/>
      <c r="AW74" s="149"/>
      <c r="AX74" s="149"/>
      <c r="AY74" s="149"/>
      <c r="AZ74" s="149"/>
      <c r="BA74" s="149"/>
      <c r="BB74" s="149"/>
    </row>
    <row r="75" spans="21:54" ht="15">
      <c r="U75" s="184"/>
      <c r="V75" s="187"/>
      <c r="W75" s="189"/>
      <c r="X75" s="188"/>
      <c r="AB75" s="149"/>
      <c r="AC75" s="149"/>
      <c r="AD75" s="149"/>
      <c r="AE75" s="149"/>
      <c r="AF75" s="149"/>
      <c r="AG75" s="149"/>
      <c r="AH75" s="149"/>
      <c r="AI75" s="149"/>
      <c r="AJ75" s="149"/>
      <c r="AK75" s="149"/>
      <c r="AL75" s="149"/>
      <c r="AM75" s="149"/>
      <c r="AN75" s="149"/>
      <c r="AO75" s="149"/>
      <c r="AP75" s="149"/>
      <c r="AQ75" s="149"/>
      <c r="AR75" s="149"/>
      <c r="AS75" s="149"/>
      <c r="AT75" s="149"/>
      <c r="AU75" s="149"/>
      <c r="AW75" s="149"/>
      <c r="AX75" s="149"/>
      <c r="AY75" s="149"/>
      <c r="AZ75" s="149"/>
      <c r="BA75" s="149"/>
      <c r="BB75" s="149"/>
    </row>
    <row r="76" spans="21:54" ht="15">
      <c r="U76" s="184"/>
      <c r="V76" s="187"/>
      <c r="W76" s="189"/>
      <c r="X76" s="188"/>
      <c r="AB76" s="149"/>
      <c r="AC76" s="149"/>
      <c r="AD76" s="149"/>
      <c r="AE76" s="149"/>
      <c r="AF76" s="149"/>
      <c r="AG76" s="149"/>
      <c r="AH76" s="149"/>
      <c r="AI76" s="149"/>
      <c r="AJ76" s="149"/>
      <c r="AK76" s="149"/>
      <c r="AL76" s="149"/>
      <c r="AM76" s="149"/>
      <c r="AN76" s="149"/>
      <c r="AO76" s="149"/>
      <c r="AP76" s="149"/>
      <c r="AQ76" s="149"/>
      <c r="AR76" s="149"/>
      <c r="AS76" s="149"/>
      <c r="AT76" s="149"/>
      <c r="AU76" s="149"/>
      <c r="AW76" s="149"/>
      <c r="AX76" s="149"/>
      <c r="AY76" s="149"/>
      <c r="AZ76" s="149"/>
      <c r="BA76" s="149"/>
      <c r="BB76" s="149"/>
    </row>
    <row r="77" spans="21:54" ht="15">
      <c r="U77" s="184"/>
      <c r="V77" s="187"/>
      <c r="W77" s="189"/>
      <c r="X77" s="188"/>
      <c r="AB77" s="149"/>
      <c r="AC77" s="149"/>
      <c r="AD77" s="149"/>
      <c r="AE77" s="149"/>
      <c r="AF77" s="149"/>
      <c r="AG77" s="149"/>
      <c r="AH77" s="149"/>
      <c r="AI77" s="149"/>
      <c r="AJ77" s="149"/>
      <c r="AK77" s="149"/>
      <c r="AL77" s="149"/>
      <c r="AM77" s="149"/>
      <c r="AN77" s="149"/>
      <c r="AO77" s="149"/>
      <c r="AP77" s="149"/>
      <c r="AQ77" s="149"/>
      <c r="AR77" s="149"/>
      <c r="AS77" s="149"/>
      <c r="AT77" s="149"/>
      <c r="AU77" s="149"/>
      <c r="AW77" s="149"/>
      <c r="AX77" s="149"/>
      <c r="AY77" s="149"/>
      <c r="AZ77" s="149"/>
      <c r="BA77" s="149"/>
      <c r="BB77" s="149"/>
    </row>
    <row r="78" spans="21:54" ht="15">
      <c r="U78" s="184"/>
      <c r="V78" s="187"/>
      <c r="W78" s="189"/>
      <c r="X78" s="188"/>
      <c r="AB78" s="149"/>
      <c r="AC78" s="149"/>
      <c r="AD78" s="149"/>
      <c r="AE78" s="149"/>
      <c r="AF78" s="149"/>
      <c r="AG78" s="149"/>
      <c r="AH78" s="149"/>
      <c r="AI78" s="149"/>
      <c r="AJ78" s="149"/>
      <c r="AK78" s="149"/>
      <c r="AL78" s="149"/>
      <c r="AM78" s="149"/>
      <c r="AN78" s="149"/>
      <c r="AO78" s="149"/>
      <c r="AP78" s="149"/>
      <c r="AQ78" s="149"/>
      <c r="AR78" s="149"/>
      <c r="AS78" s="149"/>
      <c r="AT78" s="149"/>
      <c r="AU78" s="149"/>
      <c r="AW78" s="149"/>
      <c r="AX78" s="149"/>
      <c r="AY78" s="149"/>
      <c r="AZ78" s="149"/>
      <c r="BA78" s="149"/>
      <c r="BB78" s="149"/>
    </row>
    <row r="79" spans="28:54" ht="15">
      <c r="AB79" s="149"/>
      <c r="AC79" s="149"/>
      <c r="AD79" s="149"/>
      <c r="AE79" s="149"/>
      <c r="AF79" s="149"/>
      <c r="AG79" s="149"/>
      <c r="AH79" s="149"/>
      <c r="AI79" s="149"/>
      <c r="AJ79" s="149"/>
      <c r="AK79" s="149"/>
      <c r="AL79" s="149"/>
      <c r="AM79" s="149"/>
      <c r="AN79" s="149"/>
      <c r="AO79" s="149"/>
      <c r="AP79" s="149"/>
      <c r="AQ79" s="149"/>
      <c r="AR79" s="149"/>
      <c r="AS79" s="149"/>
      <c r="AT79" s="149"/>
      <c r="AU79" s="149"/>
      <c r="AW79" s="149"/>
      <c r="AX79" s="149"/>
      <c r="AY79" s="149"/>
      <c r="AZ79" s="149"/>
      <c r="BA79" s="149"/>
      <c r="BB79" s="149"/>
    </row>
    <row r="80" spans="18:54" ht="15">
      <c r="R80" s="190"/>
      <c r="U80" s="189"/>
      <c r="AB80" s="149"/>
      <c r="AC80" s="149"/>
      <c r="AD80" s="149"/>
      <c r="AE80" s="149"/>
      <c r="AF80" s="149"/>
      <c r="AG80" s="149"/>
      <c r="AH80" s="149"/>
      <c r="AI80" s="149"/>
      <c r="AJ80" s="149"/>
      <c r="AK80" s="149"/>
      <c r="AL80" s="149"/>
      <c r="AM80" s="149"/>
      <c r="AN80" s="149"/>
      <c r="AO80" s="149"/>
      <c r="AP80" s="149"/>
      <c r="AQ80" s="149"/>
      <c r="AR80" s="149"/>
      <c r="AS80" s="149"/>
      <c r="AT80" s="149"/>
      <c r="AU80" s="149"/>
      <c r="AW80" s="149"/>
      <c r="AX80" s="149"/>
      <c r="AY80" s="149"/>
      <c r="AZ80" s="149"/>
      <c r="BA80" s="149"/>
      <c r="BB80" s="149"/>
    </row>
    <row r="81" spans="21:54" ht="15">
      <c r="U81" s="189"/>
      <c r="V81" s="187"/>
      <c r="W81" s="184"/>
      <c r="AB81" s="149"/>
      <c r="AC81" s="149"/>
      <c r="AD81" s="149"/>
      <c r="AE81" s="149"/>
      <c r="AF81" s="149"/>
      <c r="AG81" s="149"/>
      <c r="AH81" s="149"/>
      <c r="AI81" s="149"/>
      <c r="AJ81" s="149"/>
      <c r="AK81" s="149"/>
      <c r="AL81" s="149"/>
      <c r="AM81" s="149"/>
      <c r="AN81" s="149"/>
      <c r="AO81" s="149"/>
      <c r="AP81" s="149"/>
      <c r="AQ81" s="149"/>
      <c r="AR81" s="149"/>
      <c r="AS81" s="149"/>
      <c r="AT81" s="149"/>
      <c r="AU81" s="149"/>
      <c r="AW81" s="149"/>
      <c r="AX81" s="149"/>
      <c r="AY81" s="149"/>
      <c r="AZ81" s="149"/>
      <c r="BA81" s="149"/>
      <c r="BB81" s="149"/>
    </row>
    <row r="82" spans="21:54" ht="15">
      <c r="U82" s="189"/>
      <c r="V82" s="187"/>
      <c r="AB82" s="149"/>
      <c r="AC82" s="149"/>
      <c r="AD82" s="149"/>
      <c r="AE82" s="149"/>
      <c r="AF82" s="149"/>
      <c r="AG82" s="149"/>
      <c r="AH82" s="149"/>
      <c r="AI82" s="149"/>
      <c r="AJ82" s="149"/>
      <c r="AK82" s="149"/>
      <c r="AL82" s="149"/>
      <c r="AM82" s="149"/>
      <c r="AN82" s="149"/>
      <c r="AO82" s="149"/>
      <c r="AP82" s="149"/>
      <c r="AQ82" s="149"/>
      <c r="AR82" s="149"/>
      <c r="AS82" s="149"/>
      <c r="AT82" s="149"/>
      <c r="AU82" s="149"/>
      <c r="AW82" s="149"/>
      <c r="AX82" s="149"/>
      <c r="AY82" s="149"/>
      <c r="AZ82" s="149"/>
      <c r="BA82" s="149"/>
      <c r="BB82" s="149"/>
    </row>
    <row r="83" spans="21:54" ht="15">
      <c r="U83" s="189"/>
      <c r="V83" s="187"/>
      <c r="AB83" s="149"/>
      <c r="AC83" s="149"/>
      <c r="AD83" s="149"/>
      <c r="AE83" s="149"/>
      <c r="AF83" s="149"/>
      <c r="AG83" s="149"/>
      <c r="AH83" s="149"/>
      <c r="AI83" s="149"/>
      <c r="AJ83" s="149"/>
      <c r="AK83" s="149"/>
      <c r="AL83" s="149"/>
      <c r="AM83" s="149"/>
      <c r="AN83" s="149"/>
      <c r="AO83" s="149"/>
      <c r="AP83" s="149"/>
      <c r="AQ83" s="149"/>
      <c r="AR83" s="149"/>
      <c r="AS83" s="149"/>
      <c r="AT83" s="149"/>
      <c r="AU83" s="149"/>
      <c r="AW83" s="149"/>
      <c r="AX83" s="149"/>
      <c r="AY83" s="149"/>
      <c r="AZ83" s="149"/>
      <c r="BA83" s="149"/>
      <c r="BB83" s="149"/>
    </row>
    <row r="84" spans="21:54" ht="15">
      <c r="U84" s="189"/>
      <c r="V84" s="187"/>
      <c r="AB84" s="149"/>
      <c r="AC84" s="149"/>
      <c r="AD84" s="149"/>
      <c r="AE84" s="149"/>
      <c r="AF84" s="149"/>
      <c r="AG84" s="149"/>
      <c r="AH84" s="149"/>
      <c r="AI84" s="149"/>
      <c r="AJ84" s="149"/>
      <c r="AK84" s="149"/>
      <c r="AL84" s="149"/>
      <c r="AM84" s="149"/>
      <c r="AN84" s="149"/>
      <c r="AO84" s="149"/>
      <c r="AP84" s="149"/>
      <c r="AQ84" s="149"/>
      <c r="AR84" s="149"/>
      <c r="AS84" s="149"/>
      <c r="AT84" s="149"/>
      <c r="AU84" s="149"/>
      <c r="AW84" s="149"/>
      <c r="AX84" s="149"/>
      <c r="AY84" s="149"/>
      <c r="AZ84" s="149"/>
      <c r="BA84" s="149"/>
      <c r="BB84" s="149"/>
    </row>
    <row r="85" spans="18:54" ht="15">
      <c r="R85" s="184"/>
      <c r="U85" s="189"/>
      <c r="V85" s="187"/>
      <c r="AB85" s="149"/>
      <c r="AC85" s="149"/>
      <c r="AD85" s="149"/>
      <c r="AE85" s="149"/>
      <c r="AF85" s="149"/>
      <c r="AG85" s="149"/>
      <c r="AH85" s="149"/>
      <c r="AI85" s="149"/>
      <c r="AJ85" s="149"/>
      <c r="AK85" s="149"/>
      <c r="AL85" s="149"/>
      <c r="AM85" s="149"/>
      <c r="AN85" s="149"/>
      <c r="AO85" s="149"/>
      <c r="AP85" s="149"/>
      <c r="AQ85" s="149"/>
      <c r="AR85" s="149"/>
      <c r="AS85" s="149"/>
      <c r="AT85" s="149"/>
      <c r="AU85" s="149"/>
      <c r="AW85" s="149"/>
      <c r="AX85" s="149"/>
      <c r="AY85" s="149"/>
      <c r="AZ85" s="149"/>
      <c r="BA85" s="149"/>
      <c r="BB85" s="149"/>
    </row>
    <row r="86" spans="21:54" ht="15">
      <c r="U86" s="189"/>
      <c r="V86" s="187"/>
      <c r="AB86" s="149"/>
      <c r="AC86" s="149"/>
      <c r="AD86" s="149"/>
      <c r="AE86" s="149"/>
      <c r="AF86" s="149"/>
      <c r="AG86" s="149"/>
      <c r="AH86" s="149"/>
      <c r="AI86" s="149"/>
      <c r="AJ86" s="149"/>
      <c r="AK86" s="149"/>
      <c r="AL86" s="149"/>
      <c r="AM86" s="149"/>
      <c r="AN86" s="149"/>
      <c r="AO86" s="149"/>
      <c r="AP86" s="149"/>
      <c r="AQ86" s="149"/>
      <c r="AR86" s="149"/>
      <c r="AS86" s="149"/>
      <c r="AT86" s="149"/>
      <c r="AU86" s="149"/>
      <c r="AW86" s="149"/>
      <c r="AX86" s="149"/>
      <c r="AY86" s="149"/>
      <c r="AZ86" s="149"/>
      <c r="BA86" s="149"/>
      <c r="BB86" s="149"/>
    </row>
    <row r="87" spans="21:54" ht="15">
      <c r="U87" s="184"/>
      <c r="V87" s="187"/>
      <c r="AB87" s="149"/>
      <c r="AC87" s="149"/>
      <c r="AD87" s="149"/>
      <c r="AE87" s="149"/>
      <c r="AF87" s="149"/>
      <c r="AG87" s="149"/>
      <c r="AH87" s="149"/>
      <c r="AI87" s="149"/>
      <c r="AJ87" s="149"/>
      <c r="AK87" s="149"/>
      <c r="AL87" s="149"/>
      <c r="AM87" s="149"/>
      <c r="AN87" s="149"/>
      <c r="AO87" s="149"/>
      <c r="AP87" s="149"/>
      <c r="AQ87" s="149"/>
      <c r="AR87" s="149"/>
      <c r="AS87" s="149"/>
      <c r="AT87" s="149"/>
      <c r="AU87" s="149"/>
      <c r="AW87" s="149"/>
      <c r="AX87" s="149"/>
      <c r="AY87" s="149"/>
      <c r="AZ87" s="149"/>
      <c r="BA87" s="149"/>
      <c r="BB87" s="149"/>
    </row>
    <row r="88" spans="28:54" ht="15">
      <c r="AB88" s="149"/>
      <c r="AC88" s="149"/>
      <c r="AD88" s="149"/>
      <c r="AE88" s="149"/>
      <c r="AF88" s="149"/>
      <c r="AG88" s="149"/>
      <c r="AH88" s="149"/>
      <c r="AI88" s="149"/>
      <c r="AJ88" s="149"/>
      <c r="AK88" s="149"/>
      <c r="AL88" s="149"/>
      <c r="AM88" s="149"/>
      <c r="AN88" s="149"/>
      <c r="AO88" s="149"/>
      <c r="AP88" s="149"/>
      <c r="AQ88" s="149"/>
      <c r="AR88" s="149"/>
      <c r="AS88" s="149"/>
      <c r="AT88" s="149"/>
      <c r="AU88" s="149"/>
      <c r="AW88" s="149"/>
      <c r="AX88" s="149"/>
      <c r="AY88" s="149"/>
      <c r="AZ88" s="149"/>
      <c r="BA88" s="149"/>
      <c r="BB88" s="149"/>
    </row>
    <row r="89" spans="18:54" ht="15">
      <c r="R89" s="190"/>
      <c r="AB89" s="149"/>
      <c r="AC89" s="149"/>
      <c r="AD89" s="149"/>
      <c r="AE89" s="149"/>
      <c r="AF89" s="149"/>
      <c r="AG89" s="149"/>
      <c r="AH89" s="149"/>
      <c r="AI89" s="149"/>
      <c r="AJ89" s="149"/>
      <c r="AK89" s="149"/>
      <c r="AL89" s="149"/>
      <c r="AM89" s="149"/>
      <c r="AN89" s="149"/>
      <c r="AO89" s="149"/>
      <c r="AP89" s="149"/>
      <c r="AQ89" s="149"/>
      <c r="AR89" s="149"/>
      <c r="AS89" s="149"/>
      <c r="AT89" s="149"/>
      <c r="AU89" s="149"/>
      <c r="AW89" s="149"/>
      <c r="AX89" s="149"/>
      <c r="AY89" s="149"/>
      <c r="AZ89" s="149"/>
      <c r="BA89" s="149"/>
      <c r="BB89" s="149"/>
    </row>
    <row r="90" spans="21:54" ht="15">
      <c r="U90" s="189"/>
      <c r="V90" s="187"/>
      <c r="AB90" s="149"/>
      <c r="AC90" s="149"/>
      <c r="AD90" s="149"/>
      <c r="AE90" s="149"/>
      <c r="AF90" s="149"/>
      <c r="AG90" s="149"/>
      <c r="AH90" s="149"/>
      <c r="AI90" s="149"/>
      <c r="AJ90" s="149"/>
      <c r="AK90" s="149"/>
      <c r="AL90" s="149"/>
      <c r="AM90" s="149"/>
      <c r="AN90" s="149"/>
      <c r="AO90" s="149"/>
      <c r="AP90" s="149"/>
      <c r="AQ90" s="149"/>
      <c r="AR90" s="149"/>
      <c r="AS90" s="149"/>
      <c r="AT90" s="149"/>
      <c r="AU90" s="149"/>
      <c r="AW90" s="149"/>
      <c r="AX90" s="149"/>
      <c r="AY90" s="149"/>
      <c r="AZ90" s="149"/>
      <c r="BA90" s="149"/>
      <c r="BB90" s="149"/>
    </row>
    <row r="91" spans="21:54" ht="15">
      <c r="U91" s="189"/>
      <c r="V91" s="187"/>
      <c r="AB91" s="149"/>
      <c r="AC91" s="149"/>
      <c r="AD91" s="149"/>
      <c r="AE91" s="149"/>
      <c r="AF91" s="149"/>
      <c r="AG91" s="149"/>
      <c r="AH91" s="149"/>
      <c r="AI91" s="149"/>
      <c r="AJ91" s="149"/>
      <c r="AK91" s="149"/>
      <c r="AL91" s="149"/>
      <c r="AM91" s="149"/>
      <c r="AN91" s="149"/>
      <c r="AO91" s="149"/>
      <c r="AP91" s="149"/>
      <c r="AQ91" s="149"/>
      <c r="AR91" s="149"/>
      <c r="AS91" s="149"/>
      <c r="AT91" s="149"/>
      <c r="AU91" s="149"/>
      <c r="AW91" s="149"/>
      <c r="AX91" s="149"/>
      <c r="AY91" s="149"/>
      <c r="AZ91" s="149"/>
      <c r="BA91" s="149"/>
      <c r="BB91" s="149"/>
    </row>
    <row r="92" spans="21:54" ht="15">
      <c r="U92" s="189"/>
      <c r="V92" s="187"/>
      <c r="AB92" s="149"/>
      <c r="AC92" s="149"/>
      <c r="AD92" s="149"/>
      <c r="AE92" s="149"/>
      <c r="AF92" s="149"/>
      <c r="AG92" s="149"/>
      <c r="AH92" s="149"/>
      <c r="AI92" s="149"/>
      <c r="AJ92" s="149"/>
      <c r="AK92" s="149"/>
      <c r="AL92" s="149"/>
      <c r="AM92" s="149"/>
      <c r="AN92" s="149"/>
      <c r="AO92" s="149"/>
      <c r="AP92" s="149"/>
      <c r="AQ92" s="149"/>
      <c r="AR92" s="149"/>
      <c r="AS92" s="149"/>
      <c r="AT92" s="149"/>
      <c r="AU92" s="149"/>
      <c r="AW92" s="149"/>
      <c r="AX92" s="149"/>
      <c r="AY92" s="149"/>
      <c r="AZ92" s="149"/>
      <c r="BA92" s="149"/>
      <c r="BB92" s="149"/>
    </row>
    <row r="93" spans="21:54" ht="15">
      <c r="U93" s="189"/>
      <c r="V93" s="187"/>
      <c r="AB93" s="149"/>
      <c r="AC93" s="149"/>
      <c r="AD93" s="149"/>
      <c r="AE93" s="149"/>
      <c r="AF93" s="149"/>
      <c r="AG93" s="149"/>
      <c r="AH93" s="149"/>
      <c r="AI93" s="149"/>
      <c r="AJ93" s="149"/>
      <c r="AK93" s="149"/>
      <c r="AL93" s="149"/>
      <c r="AM93" s="149"/>
      <c r="AN93" s="149"/>
      <c r="AO93" s="149"/>
      <c r="AP93" s="149"/>
      <c r="AQ93" s="149"/>
      <c r="AR93" s="149"/>
      <c r="AS93" s="149"/>
      <c r="AT93" s="149"/>
      <c r="AU93" s="149"/>
      <c r="AW93" s="149"/>
      <c r="AX93" s="149"/>
      <c r="AY93" s="149"/>
      <c r="AZ93" s="149"/>
      <c r="BA93" s="149"/>
      <c r="BB93" s="149"/>
    </row>
    <row r="94" spans="21:54" ht="15">
      <c r="U94" s="189"/>
      <c r="V94" s="187"/>
      <c r="AB94" s="149"/>
      <c r="AC94" s="149"/>
      <c r="AD94" s="149"/>
      <c r="AE94" s="149"/>
      <c r="AF94" s="149"/>
      <c r="AG94" s="149"/>
      <c r="AH94" s="149"/>
      <c r="AI94" s="149"/>
      <c r="AJ94" s="149"/>
      <c r="AK94" s="149"/>
      <c r="AL94" s="149"/>
      <c r="AM94" s="149"/>
      <c r="AN94" s="149"/>
      <c r="AO94" s="149"/>
      <c r="AP94" s="149"/>
      <c r="AQ94" s="149"/>
      <c r="AR94" s="149"/>
      <c r="AS94" s="149"/>
      <c r="AT94" s="149"/>
      <c r="AU94" s="149"/>
      <c r="AW94" s="149"/>
      <c r="AX94" s="149"/>
      <c r="AY94" s="149"/>
      <c r="AZ94" s="149"/>
      <c r="BA94" s="149"/>
      <c r="BB94" s="149"/>
    </row>
    <row r="95" spans="21:54" ht="15">
      <c r="U95" s="189"/>
      <c r="V95" s="187"/>
      <c r="AB95" s="149"/>
      <c r="AC95" s="149"/>
      <c r="AD95" s="149"/>
      <c r="AE95" s="149"/>
      <c r="AF95" s="149"/>
      <c r="AG95" s="149"/>
      <c r="AH95" s="149"/>
      <c r="AI95" s="149"/>
      <c r="AJ95" s="149"/>
      <c r="AK95" s="149"/>
      <c r="AL95" s="149"/>
      <c r="AM95" s="149"/>
      <c r="AN95" s="149"/>
      <c r="AO95" s="149"/>
      <c r="AP95" s="149"/>
      <c r="AQ95" s="149"/>
      <c r="AR95" s="149"/>
      <c r="AS95" s="149"/>
      <c r="AT95" s="149"/>
      <c r="AU95" s="149"/>
      <c r="AW95" s="149"/>
      <c r="AX95" s="149"/>
      <c r="AY95" s="149"/>
      <c r="AZ95" s="149"/>
      <c r="BA95" s="149"/>
      <c r="BB95" s="149"/>
    </row>
    <row r="96" spans="22:54" ht="15">
      <c r="V96" s="187"/>
      <c r="AB96" s="149"/>
      <c r="AC96" s="149"/>
      <c r="AD96" s="149"/>
      <c r="AE96" s="149"/>
      <c r="AF96" s="149"/>
      <c r="AG96" s="149"/>
      <c r="AH96" s="149"/>
      <c r="AI96" s="149"/>
      <c r="AJ96" s="149"/>
      <c r="AK96" s="149"/>
      <c r="AL96" s="149"/>
      <c r="AM96" s="149"/>
      <c r="AN96" s="149"/>
      <c r="AO96" s="149"/>
      <c r="AP96" s="149"/>
      <c r="AQ96" s="149"/>
      <c r="AR96" s="149"/>
      <c r="AS96" s="149"/>
      <c r="AT96" s="149"/>
      <c r="AU96" s="149"/>
      <c r="AW96" s="149"/>
      <c r="AX96" s="149"/>
      <c r="AY96" s="149"/>
      <c r="AZ96" s="149"/>
      <c r="BA96" s="149"/>
      <c r="BB96" s="149"/>
    </row>
    <row r="97" spans="28:54" ht="15">
      <c r="AB97" s="149"/>
      <c r="AC97" s="149"/>
      <c r="AD97" s="149"/>
      <c r="AE97" s="149"/>
      <c r="AF97" s="149"/>
      <c r="AG97" s="149"/>
      <c r="AH97" s="149"/>
      <c r="AI97" s="149"/>
      <c r="AJ97" s="149"/>
      <c r="AK97" s="149"/>
      <c r="AL97" s="149"/>
      <c r="AM97" s="149"/>
      <c r="AN97" s="149"/>
      <c r="AO97" s="149"/>
      <c r="AP97" s="149"/>
      <c r="AQ97" s="149"/>
      <c r="AR97" s="149"/>
      <c r="AS97" s="149"/>
      <c r="AT97" s="149"/>
      <c r="AU97" s="149"/>
      <c r="AW97" s="149"/>
      <c r="AX97" s="149"/>
      <c r="AY97" s="149"/>
      <c r="AZ97" s="149"/>
      <c r="BA97" s="149"/>
      <c r="BB97" s="149"/>
    </row>
    <row r="98" spans="18:54" ht="15">
      <c r="R98" s="190"/>
      <c r="AB98" s="149"/>
      <c r="AC98" s="149"/>
      <c r="AD98" s="149"/>
      <c r="AE98" s="149"/>
      <c r="AF98" s="149"/>
      <c r="AG98" s="149"/>
      <c r="AH98" s="149"/>
      <c r="AI98" s="149"/>
      <c r="AJ98" s="149"/>
      <c r="AK98" s="149"/>
      <c r="AL98" s="149"/>
      <c r="AM98" s="149"/>
      <c r="AN98" s="149"/>
      <c r="AO98" s="149"/>
      <c r="AP98" s="149"/>
      <c r="AQ98" s="149"/>
      <c r="AR98" s="149"/>
      <c r="AS98" s="149"/>
      <c r="AT98" s="149"/>
      <c r="AU98" s="149"/>
      <c r="AW98" s="149"/>
      <c r="AX98" s="149"/>
      <c r="AY98" s="149"/>
      <c r="AZ98" s="149"/>
      <c r="BA98" s="149"/>
      <c r="BB98" s="149"/>
    </row>
    <row r="99" spans="21:54" ht="15">
      <c r="U99" s="189"/>
      <c r="V99" s="187"/>
      <c r="AB99" s="149"/>
      <c r="AC99" s="149"/>
      <c r="AD99" s="149"/>
      <c r="AE99" s="149"/>
      <c r="AF99" s="149"/>
      <c r="AG99" s="149"/>
      <c r="AH99" s="149"/>
      <c r="AI99" s="149"/>
      <c r="AJ99" s="149"/>
      <c r="AK99" s="149"/>
      <c r="AL99" s="149"/>
      <c r="AM99" s="149"/>
      <c r="AN99" s="149"/>
      <c r="AO99" s="149"/>
      <c r="AP99" s="149"/>
      <c r="AQ99" s="149"/>
      <c r="AR99" s="149"/>
      <c r="AS99" s="149"/>
      <c r="AT99" s="149"/>
      <c r="AU99" s="149"/>
      <c r="AW99" s="149"/>
      <c r="AX99" s="149"/>
      <c r="AY99" s="149"/>
      <c r="AZ99" s="149"/>
      <c r="BA99" s="149"/>
      <c r="BB99" s="149"/>
    </row>
    <row r="100" spans="21:54" ht="15">
      <c r="U100" s="189"/>
      <c r="V100" s="187"/>
      <c r="AB100" s="149"/>
      <c r="AC100" s="149"/>
      <c r="AD100" s="149"/>
      <c r="AE100" s="149"/>
      <c r="AF100" s="149"/>
      <c r="AG100" s="149"/>
      <c r="AH100" s="149"/>
      <c r="AI100" s="149"/>
      <c r="AJ100" s="149"/>
      <c r="AK100" s="149"/>
      <c r="AL100" s="149"/>
      <c r="AM100" s="149"/>
      <c r="AN100" s="149"/>
      <c r="AO100" s="149"/>
      <c r="AP100" s="149"/>
      <c r="AQ100" s="149"/>
      <c r="AR100" s="149"/>
      <c r="AS100" s="149"/>
      <c r="AT100" s="149"/>
      <c r="AU100" s="149"/>
      <c r="AW100" s="149"/>
      <c r="AX100" s="149"/>
      <c r="AY100" s="149"/>
      <c r="AZ100" s="149"/>
      <c r="BA100" s="149"/>
      <c r="BB100" s="149"/>
    </row>
    <row r="101" spans="21:54" ht="15">
      <c r="U101" s="189"/>
      <c r="V101" s="187"/>
      <c r="AB101" s="149"/>
      <c r="AC101" s="149"/>
      <c r="AD101" s="149"/>
      <c r="AE101" s="149"/>
      <c r="AF101" s="149"/>
      <c r="AG101" s="149"/>
      <c r="AH101" s="149"/>
      <c r="AI101" s="149"/>
      <c r="AJ101" s="149"/>
      <c r="AK101" s="149"/>
      <c r="AL101" s="149"/>
      <c r="AM101" s="149"/>
      <c r="AN101" s="149"/>
      <c r="AO101" s="149"/>
      <c r="AP101" s="149"/>
      <c r="AQ101" s="149"/>
      <c r="AR101" s="149"/>
      <c r="AS101" s="149"/>
      <c r="AT101" s="149"/>
      <c r="AU101" s="149"/>
      <c r="AW101" s="149"/>
      <c r="AX101" s="149"/>
      <c r="AY101" s="149"/>
      <c r="AZ101" s="149"/>
      <c r="BA101" s="149"/>
      <c r="BB101" s="149"/>
    </row>
    <row r="102" spans="21:54" ht="15">
      <c r="U102" s="189"/>
      <c r="V102" s="187"/>
      <c r="AB102" s="149"/>
      <c r="AC102" s="149"/>
      <c r="AD102" s="149"/>
      <c r="AE102" s="149"/>
      <c r="AF102" s="149"/>
      <c r="AG102" s="149"/>
      <c r="AH102" s="149"/>
      <c r="AI102" s="149"/>
      <c r="AJ102" s="149"/>
      <c r="AK102" s="149"/>
      <c r="AL102" s="149"/>
      <c r="AM102" s="149"/>
      <c r="AN102" s="149"/>
      <c r="AO102" s="149"/>
      <c r="AP102" s="149"/>
      <c r="AQ102" s="149"/>
      <c r="AR102" s="149"/>
      <c r="AS102" s="149"/>
      <c r="AT102" s="149"/>
      <c r="AU102" s="149"/>
      <c r="AW102" s="149"/>
      <c r="AX102" s="149"/>
      <c r="AY102" s="149"/>
      <c r="AZ102" s="149"/>
      <c r="BA102" s="149"/>
      <c r="BB102" s="149"/>
    </row>
    <row r="103" spans="21:54" ht="15">
      <c r="U103" s="189"/>
      <c r="V103" s="187"/>
      <c r="AB103" s="149"/>
      <c r="AC103" s="149"/>
      <c r="AD103" s="149"/>
      <c r="AE103" s="149"/>
      <c r="AF103" s="149"/>
      <c r="AG103" s="149"/>
      <c r="AH103" s="149"/>
      <c r="AI103" s="149"/>
      <c r="AJ103" s="149"/>
      <c r="AK103" s="149"/>
      <c r="AL103" s="149"/>
      <c r="AM103" s="149"/>
      <c r="AN103" s="149"/>
      <c r="AO103" s="149"/>
      <c r="AP103" s="149"/>
      <c r="AQ103" s="149"/>
      <c r="AR103" s="149"/>
      <c r="AS103" s="149"/>
      <c r="AT103" s="149"/>
      <c r="AU103" s="149"/>
      <c r="AW103" s="149"/>
      <c r="AX103" s="149"/>
      <c r="AY103" s="149"/>
      <c r="AZ103" s="149"/>
      <c r="BA103" s="149"/>
      <c r="BB103" s="149"/>
    </row>
    <row r="104" spans="21:54" ht="15">
      <c r="U104" s="189"/>
      <c r="V104" s="187"/>
      <c r="AB104" s="149"/>
      <c r="AC104" s="149"/>
      <c r="AD104" s="149"/>
      <c r="AE104" s="149"/>
      <c r="AF104" s="149"/>
      <c r="AG104" s="149"/>
      <c r="AH104" s="149"/>
      <c r="AI104" s="149"/>
      <c r="AJ104" s="149"/>
      <c r="AK104" s="149"/>
      <c r="AL104" s="149"/>
      <c r="AM104" s="149"/>
      <c r="AN104" s="149"/>
      <c r="AO104" s="149"/>
      <c r="AP104" s="149"/>
      <c r="AQ104" s="149"/>
      <c r="AR104" s="149"/>
      <c r="AS104" s="149"/>
      <c r="AT104" s="149"/>
      <c r="AU104" s="149"/>
      <c r="AW104" s="149"/>
      <c r="AX104" s="149"/>
      <c r="AY104" s="149"/>
      <c r="AZ104" s="149"/>
      <c r="BA104" s="149"/>
      <c r="BB104" s="149"/>
    </row>
    <row r="105" spans="21:54" ht="15">
      <c r="U105" s="184"/>
      <c r="V105" s="187"/>
      <c r="AB105" s="149"/>
      <c r="AC105" s="149"/>
      <c r="AD105" s="149"/>
      <c r="AE105" s="149"/>
      <c r="AF105" s="149"/>
      <c r="AG105" s="149"/>
      <c r="AH105" s="149"/>
      <c r="AI105" s="149"/>
      <c r="AJ105" s="149"/>
      <c r="AK105" s="149"/>
      <c r="AL105" s="149"/>
      <c r="AM105" s="149"/>
      <c r="AN105" s="149"/>
      <c r="AO105" s="149"/>
      <c r="AP105" s="149"/>
      <c r="AQ105" s="149"/>
      <c r="AR105" s="149"/>
      <c r="AS105" s="149"/>
      <c r="AT105" s="149"/>
      <c r="AU105" s="149"/>
      <c r="AW105" s="149"/>
      <c r="AX105" s="149"/>
      <c r="AY105" s="149"/>
      <c r="AZ105" s="149"/>
      <c r="BA105" s="149"/>
      <c r="BB105" s="149"/>
    </row>
    <row r="106" spans="28:54" ht="15">
      <c r="AB106" s="149"/>
      <c r="AC106" s="149"/>
      <c r="AD106" s="149"/>
      <c r="AE106" s="149"/>
      <c r="AF106" s="149"/>
      <c r="AG106" s="149"/>
      <c r="AH106" s="149"/>
      <c r="AI106" s="149"/>
      <c r="AJ106" s="149"/>
      <c r="AK106" s="149"/>
      <c r="AL106" s="149"/>
      <c r="AM106" s="149"/>
      <c r="AN106" s="149"/>
      <c r="AO106" s="149"/>
      <c r="AP106" s="149"/>
      <c r="AQ106" s="149"/>
      <c r="AR106" s="149"/>
      <c r="AS106" s="149"/>
      <c r="AT106" s="149"/>
      <c r="AU106" s="149"/>
      <c r="AW106" s="149"/>
      <c r="AX106" s="149"/>
      <c r="AY106" s="149"/>
      <c r="AZ106" s="149"/>
      <c r="BA106" s="149"/>
      <c r="BB106" s="149"/>
    </row>
    <row r="107" spans="18:54" ht="15">
      <c r="R107" s="190"/>
      <c r="U107" s="189"/>
      <c r="AB107" s="149"/>
      <c r="AC107" s="149"/>
      <c r="AD107" s="149"/>
      <c r="AE107" s="149"/>
      <c r="AF107" s="149"/>
      <c r="AG107" s="149"/>
      <c r="AH107" s="149"/>
      <c r="AI107" s="149"/>
      <c r="AJ107" s="149"/>
      <c r="AK107" s="149"/>
      <c r="AL107" s="149"/>
      <c r="AM107" s="149"/>
      <c r="AN107" s="149"/>
      <c r="AO107" s="149"/>
      <c r="AP107" s="149"/>
      <c r="AQ107" s="149"/>
      <c r="AR107" s="149"/>
      <c r="AS107" s="149"/>
      <c r="AT107" s="149"/>
      <c r="AU107" s="149"/>
      <c r="AW107" s="149"/>
      <c r="AX107" s="149"/>
      <c r="AY107" s="149"/>
      <c r="AZ107" s="149"/>
      <c r="BA107" s="149"/>
      <c r="BB107" s="149"/>
    </row>
    <row r="108" spans="21:54" ht="15">
      <c r="U108" s="189"/>
      <c r="V108" s="187"/>
      <c r="AB108" s="149"/>
      <c r="AC108" s="149"/>
      <c r="AD108" s="149"/>
      <c r="AE108" s="149"/>
      <c r="AF108" s="149"/>
      <c r="AG108" s="149"/>
      <c r="AH108" s="149"/>
      <c r="AI108" s="149"/>
      <c r="AJ108" s="149"/>
      <c r="AK108" s="149"/>
      <c r="AL108" s="149"/>
      <c r="AM108" s="149"/>
      <c r="AN108" s="149"/>
      <c r="AO108" s="149"/>
      <c r="AP108" s="149"/>
      <c r="AQ108" s="149"/>
      <c r="AR108" s="149"/>
      <c r="AS108" s="149"/>
      <c r="AT108" s="149"/>
      <c r="AU108" s="149"/>
      <c r="AW108" s="149"/>
      <c r="AX108" s="149"/>
      <c r="AY108" s="149"/>
      <c r="AZ108" s="149"/>
      <c r="BA108" s="149"/>
      <c r="BB108" s="149"/>
    </row>
    <row r="109" spans="21:54" ht="15">
      <c r="U109" s="189"/>
      <c r="V109" s="187"/>
      <c r="AB109" s="149"/>
      <c r="AC109" s="149"/>
      <c r="AD109" s="149"/>
      <c r="AE109" s="149"/>
      <c r="AF109" s="149"/>
      <c r="AG109" s="149"/>
      <c r="AH109" s="149"/>
      <c r="AI109" s="149"/>
      <c r="AJ109" s="149"/>
      <c r="AK109" s="149"/>
      <c r="AL109" s="149"/>
      <c r="AM109" s="149"/>
      <c r="AN109" s="149"/>
      <c r="AO109" s="149"/>
      <c r="AP109" s="149"/>
      <c r="AQ109" s="149"/>
      <c r="AR109" s="149"/>
      <c r="AS109" s="149"/>
      <c r="AT109" s="149"/>
      <c r="AU109" s="149"/>
      <c r="AW109" s="149"/>
      <c r="AX109" s="149"/>
      <c r="AY109" s="149"/>
      <c r="AZ109" s="149"/>
      <c r="BA109" s="149"/>
      <c r="BB109" s="149"/>
    </row>
    <row r="110" spans="21:54" ht="15">
      <c r="U110" s="189"/>
      <c r="V110" s="187"/>
      <c r="AB110" s="149"/>
      <c r="AC110" s="149"/>
      <c r="AD110" s="149"/>
      <c r="AE110" s="149"/>
      <c r="AF110" s="149"/>
      <c r="AG110" s="149"/>
      <c r="AH110" s="149"/>
      <c r="AI110" s="149"/>
      <c r="AJ110" s="149"/>
      <c r="AK110" s="149"/>
      <c r="AL110" s="149"/>
      <c r="AM110" s="149"/>
      <c r="AN110" s="149"/>
      <c r="AO110" s="149"/>
      <c r="AP110" s="149"/>
      <c r="AQ110" s="149"/>
      <c r="AR110" s="149"/>
      <c r="AS110" s="149"/>
      <c r="AT110" s="149"/>
      <c r="AU110" s="149"/>
      <c r="AW110" s="149"/>
      <c r="AX110" s="149"/>
      <c r="AY110" s="149"/>
      <c r="AZ110" s="149"/>
      <c r="BA110" s="149"/>
      <c r="BB110" s="149"/>
    </row>
    <row r="111" spans="21:54" ht="15">
      <c r="U111" s="189"/>
      <c r="V111" s="187"/>
      <c r="AB111" s="149"/>
      <c r="AC111" s="149"/>
      <c r="AD111" s="149"/>
      <c r="AE111" s="149"/>
      <c r="AF111" s="149"/>
      <c r="AG111" s="149"/>
      <c r="AH111" s="149"/>
      <c r="AI111" s="149"/>
      <c r="AJ111" s="149"/>
      <c r="AK111" s="149"/>
      <c r="AL111" s="149"/>
      <c r="AM111" s="149"/>
      <c r="AN111" s="149"/>
      <c r="AO111" s="149"/>
      <c r="AP111" s="149"/>
      <c r="AQ111" s="149"/>
      <c r="AR111" s="149"/>
      <c r="AS111" s="149"/>
      <c r="AT111" s="149"/>
      <c r="AU111" s="149"/>
      <c r="AW111" s="149"/>
      <c r="AX111" s="149"/>
      <c r="AY111" s="149"/>
      <c r="AZ111" s="149"/>
      <c r="BA111" s="149"/>
      <c r="BB111" s="149"/>
    </row>
    <row r="112" spans="21:54" ht="15">
      <c r="U112" s="189"/>
      <c r="V112" s="187"/>
      <c r="AB112" s="149"/>
      <c r="AC112" s="149"/>
      <c r="AD112" s="149"/>
      <c r="AE112" s="149"/>
      <c r="AF112" s="149"/>
      <c r="AG112" s="149"/>
      <c r="AH112" s="149"/>
      <c r="AI112" s="149"/>
      <c r="AJ112" s="149"/>
      <c r="AK112" s="149"/>
      <c r="AL112" s="149"/>
      <c r="AM112" s="149"/>
      <c r="AN112" s="149"/>
      <c r="AO112" s="149"/>
      <c r="AP112" s="149"/>
      <c r="AQ112" s="149"/>
      <c r="AR112" s="149"/>
      <c r="AS112" s="149"/>
      <c r="AT112" s="149"/>
      <c r="AU112" s="149"/>
      <c r="AW112" s="149"/>
      <c r="AX112" s="149"/>
      <c r="AY112" s="149"/>
      <c r="AZ112" s="149"/>
      <c r="BA112" s="149"/>
      <c r="BB112" s="149"/>
    </row>
    <row r="113" spans="21:54" ht="15">
      <c r="U113" s="189"/>
      <c r="V113" s="187"/>
      <c r="AB113" s="149"/>
      <c r="AC113" s="149"/>
      <c r="AD113" s="149"/>
      <c r="AE113" s="149"/>
      <c r="AF113" s="149"/>
      <c r="AG113" s="149"/>
      <c r="AH113" s="149"/>
      <c r="AI113" s="149"/>
      <c r="AJ113" s="149"/>
      <c r="AK113" s="149"/>
      <c r="AL113" s="149"/>
      <c r="AM113" s="149"/>
      <c r="AN113" s="149"/>
      <c r="AO113" s="149"/>
      <c r="AP113" s="149"/>
      <c r="AQ113" s="149"/>
      <c r="AR113" s="149"/>
      <c r="AS113" s="149"/>
      <c r="AT113" s="149"/>
      <c r="AU113" s="149"/>
      <c r="AW113" s="149"/>
      <c r="AX113" s="149"/>
      <c r="AY113" s="149"/>
      <c r="AZ113" s="149"/>
      <c r="BA113" s="149"/>
      <c r="BB113" s="149"/>
    </row>
    <row r="114" spans="21:54" ht="15">
      <c r="U114" s="189"/>
      <c r="V114" s="187"/>
      <c r="AB114" s="149"/>
      <c r="AC114" s="149"/>
      <c r="AD114" s="149"/>
      <c r="AE114" s="149"/>
      <c r="AF114" s="149"/>
      <c r="AG114" s="149"/>
      <c r="AH114" s="149"/>
      <c r="AI114" s="149"/>
      <c r="AJ114" s="149"/>
      <c r="AK114" s="149"/>
      <c r="AL114" s="149"/>
      <c r="AM114" s="149"/>
      <c r="AN114" s="149"/>
      <c r="AO114" s="149"/>
      <c r="AP114" s="149"/>
      <c r="AQ114" s="149"/>
      <c r="AR114" s="149"/>
      <c r="AS114" s="149"/>
      <c r="AT114" s="149"/>
      <c r="AU114" s="149"/>
      <c r="AW114" s="149"/>
      <c r="AX114" s="149"/>
      <c r="AY114" s="149"/>
      <c r="AZ114" s="149"/>
      <c r="BA114" s="149"/>
      <c r="BB114" s="149"/>
    </row>
    <row r="115" spans="22:54" ht="15">
      <c r="V115" s="187"/>
      <c r="AB115" s="149"/>
      <c r="AC115" s="149"/>
      <c r="AD115" s="149"/>
      <c r="AE115" s="149"/>
      <c r="AF115" s="149"/>
      <c r="AG115" s="149"/>
      <c r="AH115" s="149"/>
      <c r="AI115" s="149"/>
      <c r="AJ115" s="149"/>
      <c r="AK115" s="149"/>
      <c r="AL115" s="149"/>
      <c r="AM115" s="149"/>
      <c r="AN115" s="149"/>
      <c r="AO115" s="149"/>
      <c r="AP115" s="149"/>
      <c r="AQ115" s="149"/>
      <c r="AR115" s="149"/>
      <c r="AS115" s="149"/>
      <c r="AT115" s="149"/>
      <c r="AU115" s="149"/>
      <c r="AW115" s="149"/>
      <c r="AX115" s="149"/>
      <c r="AY115" s="149"/>
      <c r="AZ115" s="149"/>
      <c r="BA115" s="149"/>
      <c r="BB115" s="149"/>
    </row>
    <row r="116" spans="18:54" ht="15">
      <c r="R116" s="190"/>
      <c r="U116" s="189"/>
      <c r="AB116" s="149"/>
      <c r="AC116" s="149"/>
      <c r="AD116" s="149"/>
      <c r="AE116" s="149"/>
      <c r="AF116" s="149"/>
      <c r="AG116" s="149"/>
      <c r="AH116" s="149"/>
      <c r="AI116" s="149"/>
      <c r="AJ116" s="149"/>
      <c r="AK116" s="149"/>
      <c r="AL116" s="149"/>
      <c r="AM116" s="149"/>
      <c r="AN116" s="149"/>
      <c r="AO116" s="149"/>
      <c r="AP116" s="149"/>
      <c r="AQ116" s="149"/>
      <c r="AR116" s="149"/>
      <c r="AS116" s="149"/>
      <c r="AT116" s="149"/>
      <c r="AU116" s="149"/>
      <c r="AW116" s="149"/>
      <c r="AX116" s="149"/>
      <c r="AY116" s="149"/>
      <c r="AZ116" s="149"/>
      <c r="BA116" s="149"/>
      <c r="BB116" s="149"/>
    </row>
    <row r="117" spans="18:22" ht="15">
      <c r="R117" s="184"/>
      <c r="U117" s="189"/>
      <c r="V117" s="187"/>
    </row>
    <row r="118" spans="21:22" ht="15">
      <c r="U118" s="189"/>
      <c r="V118" s="187"/>
    </row>
    <row r="119" spans="21:22" ht="15">
      <c r="U119" s="189"/>
      <c r="V119" s="187"/>
    </row>
    <row r="120" spans="21:22" ht="15">
      <c r="U120" s="189"/>
      <c r="V120" s="187"/>
    </row>
    <row r="121" spans="21:22" ht="15">
      <c r="U121" s="189"/>
      <c r="V121" s="187"/>
    </row>
    <row r="122" spans="21:22" ht="15">
      <c r="U122" s="189"/>
      <c r="V122" s="187"/>
    </row>
    <row r="123" spans="21:22" ht="15">
      <c r="U123" s="189"/>
      <c r="V123" s="187"/>
    </row>
    <row r="126" spans="18:21" ht="15">
      <c r="R126" s="190"/>
      <c r="U126" s="189"/>
    </row>
    <row r="127" spans="21:22" ht="15">
      <c r="U127" s="189"/>
      <c r="V127" s="184"/>
    </row>
    <row r="128" spans="21:22" ht="15">
      <c r="U128" s="189"/>
      <c r="V128" s="184"/>
    </row>
    <row r="129" spans="21:22" ht="15">
      <c r="U129" s="189"/>
      <c r="V129" s="184"/>
    </row>
    <row r="130" spans="21:22" ht="15">
      <c r="U130" s="189"/>
      <c r="V130" s="184"/>
    </row>
    <row r="131" spans="21:22" ht="15">
      <c r="U131" s="189"/>
      <c r="V131" s="184"/>
    </row>
    <row r="132" spans="21:22" ht="15">
      <c r="U132" s="189"/>
      <c r="V132" s="184"/>
    </row>
    <row r="133" spans="18:22" ht="15">
      <c r="R133" s="184"/>
      <c r="U133" s="189"/>
      <c r="V133" s="184"/>
    </row>
    <row r="135" ht="15">
      <c r="R135" s="184"/>
    </row>
    <row r="136" spans="18:21" ht="15">
      <c r="R136" s="190"/>
      <c r="U136" s="189"/>
    </row>
    <row r="137" spans="21:22" ht="15">
      <c r="U137" s="189"/>
      <c r="V137" s="184"/>
    </row>
    <row r="138" spans="21:22" ht="15">
      <c r="U138" s="189"/>
      <c r="V138" s="184"/>
    </row>
    <row r="139" spans="21:22" ht="15">
      <c r="U139" s="189"/>
      <c r="V139" s="184"/>
    </row>
    <row r="140" spans="21:22" ht="15">
      <c r="U140" s="189"/>
      <c r="V140" s="184"/>
    </row>
    <row r="141" spans="21:22" ht="15">
      <c r="U141" s="189"/>
      <c r="V141" s="184"/>
    </row>
    <row r="142" spans="21:22" ht="15">
      <c r="U142" s="189"/>
      <c r="V142" s="184"/>
    </row>
    <row r="143" spans="21:22" ht="15">
      <c r="U143" s="189"/>
      <c r="V143" s="184"/>
    </row>
    <row r="144" ht="15">
      <c r="U144" s="184"/>
    </row>
    <row r="145" spans="18:21" ht="15">
      <c r="R145" s="190"/>
      <c r="U145" s="189"/>
    </row>
    <row r="146" spans="21:22" ht="15">
      <c r="U146" s="189"/>
      <c r="V146" s="184"/>
    </row>
    <row r="147" spans="21:22" ht="15">
      <c r="U147" s="189"/>
      <c r="V147" s="184"/>
    </row>
    <row r="148" spans="21:22" ht="15">
      <c r="U148" s="189"/>
      <c r="V148" s="184"/>
    </row>
    <row r="149" spans="21:22" ht="15">
      <c r="U149" s="189"/>
      <c r="V149" s="184"/>
    </row>
    <row r="150" spans="21:22" ht="15">
      <c r="U150" s="189"/>
      <c r="V150" s="184"/>
    </row>
    <row r="151" spans="21:22" ht="15">
      <c r="U151" s="189"/>
      <c r="V151" s="184"/>
    </row>
    <row r="152" spans="21:22" ht="15">
      <c r="U152" s="189"/>
      <c r="V152" s="184"/>
    </row>
    <row r="154" spans="18:21" ht="15">
      <c r="R154" s="190"/>
      <c r="U154" s="189"/>
    </row>
    <row r="155" spans="21:22" ht="15">
      <c r="U155" s="189"/>
      <c r="V155" s="184"/>
    </row>
    <row r="156" spans="21:22" ht="15">
      <c r="U156" s="189"/>
      <c r="V156" s="184"/>
    </row>
    <row r="157" spans="21:22" ht="15">
      <c r="U157" s="189"/>
      <c r="V157" s="184"/>
    </row>
    <row r="158" spans="21:22" ht="15">
      <c r="U158" s="189"/>
      <c r="V158" s="184"/>
    </row>
    <row r="159" spans="21:22" ht="15">
      <c r="U159" s="189"/>
      <c r="V159" s="184"/>
    </row>
    <row r="160" spans="21:22" ht="15">
      <c r="U160" s="189"/>
      <c r="V160" s="184"/>
    </row>
    <row r="161" spans="21:22" ht="15">
      <c r="U161" s="189"/>
      <c r="V161" s="184"/>
    </row>
    <row r="162" spans="21:22" ht="15">
      <c r="U162" s="189"/>
      <c r="V162" s="184"/>
    </row>
    <row r="163" spans="21:22" ht="15">
      <c r="U163" s="189"/>
      <c r="V163" s="184"/>
    </row>
    <row r="164" spans="21:22" ht="15">
      <c r="U164" s="184"/>
      <c r="V164" s="187"/>
    </row>
    <row r="165" spans="21:22" ht="15">
      <c r="U165" s="184"/>
      <c r="V165" s="187"/>
    </row>
    <row r="166" spans="18:22" ht="15">
      <c r="R166" s="190"/>
      <c r="U166" s="184"/>
      <c r="V166" s="187"/>
    </row>
    <row r="167" spans="21:22" ht="15">
      <c r="U167" s="184"/>
      <c r="V167" s="187"/>
    </row>
    <row r="168" spans="21:22" ht="15">
      <c r="U168" s="184"/>
      <c r="V168" s="187"/>
    </row>
    <row r="169" spans="21:22" ht="15">
      <c r="U169" s="184"/>
      <c r="V169" s="187"/>
    </row>
    <row r="170" spans="21:22" ht="15">
      <c r="U170" s="184"/>
      <c r="V170" s="187"/>
    </row>
    <row r="171" spans="21:22" ht="15">
      <c r="U171" s="184"/>
      <c r="V171" s="187"/>
    </row>
    <row r="172" spans="21:22" ht="15">
      <c r="U172" s="189"/>
      <c r="V172" s="184"/>
    </row>
    <row r="173" spans="21:22" ht="15">
      <c r="U173" s="189"/>
      <c r="V173" s="184"/>
    </row>
    <row r="174" spans="21:22" ht="15">
      <c r="U174" s="184"/>
      <c r="V174" s="187"/>
    </row>
    <row r="175" spans="21:22" ht="15">
      <c r="U175" s="184"/>
      <c r="V175" s="187"/>
    </row>
    <row r="176" spans="18:22" ht="15">
      <c r="R176" s="190"/>
      <c r="U176" s="184"/>
      <c r="V176" s="187"/>
    </row>
    <row r="177" spans="21:22" ht="15">
      <c r="U177" s="184"/>
      <c r="V177" s="187"/>
    </row>
    <row r="178" spans="21:22" ht="15">
      <c r="U178" s="184"/>
      <c r="V178" s="187"/>
    </row>
    <row r="179" spans="21:22" ht="15">
      <c r="U179" s="184"/>
      <c r="V179" s="187"/>
    </row>
    <row r="180" spans="21:22" ht="15">
      <c r="U180" s="184"/>
      <c r="V180" s="187"/>
    </row>
    <row r="181" spans="21:22" ht="15">
      <c r="U181" s="184"/>
      <c r="V181" s="187"/>
    </row>
    <row r="182" spans="21:22" ht="15">
      <c r="U182" s="189"/>
      <c r="V182" s="184"/>
    </row>
    <row r="183" spans="21:22" ht="15">
      <c r="U183" s="189"/>
      <c r="V183" s="184"/>
    </row>
    <row r="186" spans="18:21" ht="15">
      <c r="R186" s="190"/>
      <c r="U186" s="189"/>
    </row>
    <row r="187" spans="18:22" ht="15">
      <c r="R187" s="190"/>
      <c r="U187" s="189"/>
      <c r="V187" s="184"/>
    </row>
    <row r="188" spans="18:22" ht="15">
      <c r="R188" s="190"/>
      <c r="U188" s="189"/>
      <c r="V188" s="184"/>
    </row>
    <row r="189" spans="18:22" ht="15">
      <c r="R189" s="190"/>
      <c r="U189" s="189"/>
      <c r="V189" s="184"/>
    </row>
    <row r="190" spans="18:22" ht="15">
      <c r="R190" s="190"/>
      <c r="U190" s="189"/>
      <c r="V190" s="184"/>
    </row>
    <row r="191" spans="18:22" ht="15">
      <c r="R191" s="190"/>
      <c r="U191" s="189"/>
      <c r="V191" s="184"/>
    </row>
    <row r="192" spans="18:22" ht="15">
      <c r="R192" s="190"/>
      <c r="U192" s="189"/>
      <c r="V192" s="184"/>
    </row>
    <row r="193" spans="18:22" ht="15">
      <c r="R193" s="190"/>
      <c r="U193" s="189"/>
      <c r="V193" s="184"/>
    </row>
    <row r="194" ht="15">
      <c r="R194" s="190"/>
    </row>
    <row r="195" ht="15">
      <c r="R195" s="190"/>
    </row>
    <row r="196" spans="18:21" ht="15">
      <c r="R196" s="190"/>
      <c r="U196" s="189"/>
    </row>
    <row r="197" spans="18:22" ht="15">
      <c r="R197" s="190"/>
      <c r="U197" s="189"/>
      <c r="V197" s="184"/>
    </row>
    <row r="198" spans="18:22" ht="15">
      <c r="R198" s="190"/>
      <c r="U198" s="189"/>
      <c r="V198" s="184"/>
    </row>
    <row r="199" spans="18:22" ht="15">
      <c r="R199" s="190"/>
      <c r="U199" s="189"/>
      <c r="V199" s="184"/>
    </row>
    <row r="200" spans="18:22" ht="15">
      <c r="R200" s="190"/>
      <c r="U200" s="189"/>
      <c r="V200" s="184"/>
    </row>
    <row r="201" spans="18:22" ht="15">
      <c r="R201" s="190"/>
      <c r="U201" s="189"/>
      <c r="V201" s="184"/>
    </row>
    <row r="202" spans="18:22" ht="15">
      <c r="R202" s="190"/>
      <c r="U202" s="189"/>
      <c r="V202" s="184"/>
    </row>
    <row r="203" spans="18:22" ht="15">
      <c r="R203" s="190"/>
      <c r="U203" s="189"/>
      <c r="V203" s="184"/>
    </row>
    <row r="204" ht="15">
      <c r="R204" s="190"/>
    </row>
    <row r="205" ht="15">
      <c r="R205" s="190"/>
    </row>
    <row r="206" spans="18:21" ht="15">
      <c r="R206" s="190"/>
      <c r="U206" s="189"/>
    </row>
    <row r="207" spans="18:22" ht="15">
      <c r="R207" s="190"/>
      <c r="U207" s="189"/>
      <c r="V207" s="184"/>
    </row>
    <row r="208" spans="18:22" ht="15">
      <c r="R208" s="190"/>
      <c r="U208" s="189"/>
      <c r="V208" s="184"/>
    </row>
    <row r="209" spans="18:22" ht="15">
      <c r="R209" s="190"/>
      <c r="U209" s="189"/>
      <c r="V209" s="184"/>
    </row>
    <row r="210" spans="18:22" ht="15">
      <c r="R210" s="190"/>
      <c r="U210" s="189"/>
      <c r="V210" s="184"/>
    </row>
    <row r="211" spans="18:22" ht="15">
      <c r="R211" s="190"/>
      <c r="U211" s="189"/>
      <c r="V211" s="184"/>
    </row>
    <row r="212" spans="18:22" ht="15">
      <c r="R212" s="190"/>
      <c r="U212" s="189"/>
      <c r="V212" s="184"/>
    </row>
    <row r="213" spans="18:22" ht="15">
      <c r="R213" s="190"/>
      <c r="U213" s="189"/>
      <c r="V213" s="184"/>
    </row>
    <row r="214" ht="15">
      <c r="R214" s="190"/>
    </row>
    <row r="215" ht="15">
      <c r="R215" s="190"/>
    </row>
    <row r="216" spans="18:21" ht="15">
      <c r="R216" s="190"/>
      <c r="U216" s="189"/>
    </row>
    <row r="217" spans="21:22" ht="15">
      <c r="U217" s="189"/>
      <c r="V217" s="184"/>
    </row>
    <row r="218" spans="21:22" ht="15">
      <c r="U218" s="189"/>
      <c r="V218" s="184"/>
    </row>
    <row r="219" spans="21:22" ht="15">
      <c r="U219" s="189"/>
      <c r="V219" s="184"/>
    </row>
    <row r="220" spans="21:22" ht="15">
      <c r="U220" s="189"/>
      <c r="V220" s="184"/>
    </row>
    <row r="221" spans="21:22" ht="15">
      <c r="U221" s="189"/>
      <c r="V221" s="184"/>
    </row>
    <row r="222" spans="21:22" ht="15">
      <c r="U222" s="189"/>
      <c r="V222" s="184"/>
    </row>
    <row r="223" spans="21:22" ht="15">
      <c r="U223" s="189"/>
      <c r="V223" s="184"/>
    </row>
    <row r="226" spans="18:21" ht="15">
      <c r="R226" s="190"/>
      <c r="U226" s="189"/>
    </row>
    <row r="227" spans="21:22" ht="15">
      <c r="U227" s="189"/>
      <c r="V227" s="184"/>
    </row>
    <row r="228" spans="21:22" ht="15">
      <c r="U228" s="189"/>
      <c r="V228" s="184"/>
    </row>
    <row r="229" spans="21:22" ht="15">
      <c r="U229" s="189"/>
      <c r="V229" s="184"/>
    </row>
    <row r="230" spans="21:22" ht="15">
      <c r="U230" s="189"/>
      <c r="V230" s="184"/>
    </row>
    <row r="231" spans="21:22" ht="15">
      <c r="U231" s="189"/>
      <c r="V231" s="184"/>
    </row>
    <row r="232" spans="21:22" ht="15">
      <c r="U232" s="189"/>
      <c r="V232" s="184"/>
    </row>
    <row r="233" spans="21:22" ht="15">
      <c r="U233" s="189"/>
      <c r="V233" s="184"/>
    </row>
    <row r="235" spans="18:21" ht="15">
      <c r="R235" s="190"/>
      <c r="U235" s="189"/>
    </row>
    <row r="236" spans="21:22" ht="15">
      <c r="U236" s="189"/>
      <c r="V236" s="184"/>
    </row>
    <row r="237" spans="21:22" ht="15">
      <c r="U237" s="189"/>
      <c r="V237" s="184"/>
    </row>
    <row r="238" spans="21:22" ht="15">
      <c r="U238" s="189"/>
      <c r="V238" s="184"/>
    </row>
    <row r="239" spans="21:22" ht="15">
      <c r="U239" s="189"/>
      <c r="V239" s="184"/>
    </row>
    <row r="240" spans="21:22" ht="15">
      <c r="U240" s="189"/>
      <c r="V240" s="184"/>
    </row>
    <row r="241" spans="21:22" ht="15">
      <c r="U241" s="189"/>
      <c r="V241" s="184"/>
    </row>
    <row r="242" spans="21:22" ht="15">
      <c r="U242" s="189"/>
      <c r="V242" s="184"/>
    </row>
    <row r="245" spans="18:21" ht="15">
      <c r="R245" s="190"/>
      <c r="U245" s="189"/>
    </row>
    <row r="246" spans="21:22" ht="15">
      <c r="U246" s="189"/>
      <c r="V246" s="184"/>
    </row>
    <row r="247" spans="21:22" ht="15">
      <c r="U247" s="189"/>
      <c r="V247" s="184"/>
    </row>
    <row r="248" spans="21:22" ht="15">
      <c r="U248" s="189"/>
      <c r="V248" s="184"/>
    </row>
    <row r="249" spans="21:22" ht="15">
      <c r="U249" s="189"/>
      <c r="V249" s="184"/>
    </row>
    <row r="250" spans="21:22" ht="15">
      <c r="U250" s="189"/>
      <c r="V250" s="184"/>
    </row>
    <row r="251" spans="21:22" ht="15">
      <c r="U251" s="189"/>
      <c r="V251" s="184"/>
    </row>
    <row r="252" spans="21:22" ht="15">
      <c r="U252" s="189"/>
      <c r="V252" s="184"/>
    </row>
    <row r="255" ht="15">
      <c r="U255" s="189"/>
    </row>
    <row r="256" spans="21:22" ht="15">
      <c r="U256" s="189"/>
      <c r="V256" s="184"/>
    </row>
    <row r="257" spans="21:22" ht="15">
      <c r="U257" s="189"/>
      <c r="V257" s="184"/>
    </row>
    <row r="258" spans="21:22" ht="15">
      <c r="U258" s="189"/>
      <c r="V258" s="184"/>
    </row>
    <row r="259" spans="21:22" ht="15">
      <c r="U259" s="189"/>
      <c r="V259" s="184"/>
    </row>
    <row r="260" spans="21:22" ht="15">
      <c r="U260" s="189"/>
      <c r="V260" s="184"/>
    </row>
    <row r="261" spans="21:22" ht="15">
      <c r="U261" s="189"/>
      <c r="V261" s="184"/>
    </row>
    <row r="262" spans="21:22" ht="15">
      <c r="U262" s="189"/>
      <c r="V262" s="184"/>
    </row>
    <row r="264" ht="15">
      <c r="U264" s="191"/>
    </row>
    <row r="265" spans="19:20" ht="15">
      <c r="S265" s="189"/>
      <c r="T265" s="191"/>
    </row>
    <row r="266" spans="19:20" ht="15">
      <c r="S266" s="189"/>
      <c r="T266" s="191"/>
    </row>
    <row r="267" spans="19:20" ht="15">
      <c r="S267" s="189"/>
      <c r="T267" s="191"/>
    </row>
    <row r="268" spans="19:20" ht="15">
      <c r="S268" s="189"/>
      <c r="T268" s="191"/>
    </row>
    <row r="269" spans="19:20" ht="15">
      <c r="S269" s="189"/>
      <c r="T269" s="191"/>
    </row>
    <row r="270" spans="19:20" ht="15">
      <c r="S270" s="189"/>
      <c r="T270" s="191"/>
    </row>
    <row r="271" ht="15">
      <c r="S271" s="189"/>
    </row>
    <row r="273" ht="15">
      <c r="U273" s="184"/>
    </row>
    <row r="275" ht="15">
      <c r="U275" s="191"/>
    </row>
    <row r="276" ht="15">
      <c r="U276" s="191"/>
    </row>
    <row r="277" ht="15">
      <c r="U277" s="191"/>
    </row>
    <row r="278" spans="21:22" ht="15">
      <c r="U278" s="191"/>
      <c r="V278" s="192"/>
    </row>
    <row r="279" spans="21:22" ht="15">
      <c r="U279" s="191"/>
      <c r="V279" s="192"/>
    </row>
    <row r="280" spans="21:22" ht="15">
      <c r="U280" s="191"/>
      <c r="V280" s="192"/>
    </row>
    <row r="281" spans="21:22" ht="15">
      <c r="U281" s="191"/>
      <c r="V281" s="192"/>
    </row>
    <row r="282" spans="21:22" ht="15">
      <c r="U282" s="191"/>
      <c r="V282" s="192"/>
    </row>
    <row r="283" spans="21:22" ht="15">
      <c r="U283" s="191"/>
      <c r="V283" s="192"/>
    </row>
    <row r="284" spans="21:22" ht="15">
      <c r="U284" s="191"/>
      <c r="V284" s="192"/>
    </row>
    <row r="286" ht="15">
      <c r="X286" s="191"/>
    </row>
    <row r="287" ht="15">
      <c r="X287" s="191"/>
    </row>
    <row r="288" ht="15">
      <c r="X288" s="191"/>
    </row>
    <row r="289" ht="15">
      <c r="X289" s="191"/>
    </row>
    <row r="290" ht="15">
      <c r="X290" s="191"/>
    </row>
    <row r="291" ht="15">
      <c r="X291" s="191"/>
    </row>
    <row r="292" ht="15">
      <c r="X292" s="191"/>
    </row>
    <row r="293" ht="15">
      <c r="X293" s="191"/>
    </row>
    <row r="294" ht="15">
      <c r="X294" s="191"/>
    </row>
    <row r="295" ht="15">
      <c r="X295" s="191"/>
    </row>
    <row r="296" ht="15">
      <c r="X296" s="191"/>
    </row>
    <row r="297" ht="15">
      <c r="X297" s="191"/>
    </row>
    <row r="298" ht="15.75" thickBot="1"/>
    <row r="299" spans="19:20" ht="15.75" thickBot="1">
      <c r="S299" s="193"/>
      <c r="T299" s="194"/>
    </row>
    <row r="300" spans="20:25" ht="15">
      <c r="T300" s="194"/>
      <c r="V300" s="184"/>
      <c r="X300" s="189"/>
      <c r="Y300" s="182"/>
    </row>
    <row r="301" spans="20:25" ht="15">
      <c r="T301" s="194"/>
      <c r="V301" s="184"/>
      <c r="X301" s="189"/>
      <c r="Y301" s="182"/>
    </row>
    <row r="302" spans="20:25" ht="15">
      <c r="T302" s="194"/>
      <c r="V302" s="184"/>
      <c r="X302" s="189"/>
      <c r="Y302" s="182"/>
    </row>
    <row r="303" spans="20:25" ht="15">
      <c r="T303" s="194"/>
      <c r="V303" s="184"/>
      <c r="X303" s="189"/>
      <c r="Y303" s="182"/>
    </row>
    <row r="304" spans="20:25" ht="15">
      <c r="T304" s="194"/>
      <c r="V304" s="184"/>
      <c r="X304" s="189"/>
      <c r="Y304" s="182"/>
    </row>
    <row r="305" spans="20:25" ht="15">
      <c r="T305" s="194"/>
      <c r="V305" s="184"/>
      <c r="X305" s="189"/>
      <c r="Y305" s="182"/>
    </row>
    <row r="306" ht="15">
      <c r="T306" s="194"/>
    </row>
    <row r="307" spans="24:25" ht="15">
      <c r="X307" s="182"/>
      <c r="Y307" s="182"/>
    </row>
    <row r="308" spans="24:25" ht="15">
      <c r="X308" s="182"/>
      <c r="Y308" s="182"/>
    </row>
    <row r="309" spans="24:25" ht="15">
      <c r="X309" s="182"/>
      <c r="Y309" s="182"/>
    </row>
    <row r="310" spans="20:25" ht="15">
      <c r="T310" s="194"/>
      <c r="U310" s="184"/>
      <c r="X310" s="182"/>
      <c r="Y310" s="182"/>
    </row>
    <row r="311" spans="20:25" ht="15">
      <c r="T311" s="194"/>
      <c r="U311" s="184"/>
      <c r="X311" s="182"/>
      <c r="Y311" s="182"/>
    </row>
    <row r="312" spans="20:25" ht="15">
      <c r="T312" s="194"/>
      <c r="U312" s="184"/>
      <c r="X312" s="182"/>
      <c r="Y312" s="182"/>
    </row>
    <row r="313" spans="20:21" ht="15">
      <c r="T313" s="194"/>
      <c r="U313" s="184"/>
    </row>
    <row r="314" spans="20:21" ht="15">
      <c r="T314" s="194"/>
      <c r="U314" s="184"/>
    </row>
    <row r="315" spans="20:23" ht="15">
      <c r="T315" s="194"/>
      <c r="U315" s="184"/>
      <c r="W315" s="195"/>
    </row>
    <row r="316" ht="15">
      <c r="T316" s="194"/>
    </row>
    <row r="322" ht="15">
      <c r="V322" s="195"/>
    </row>
    <row r="324" ht="15.75" thickBot="1"/>
    <row r="325" ht="15.75" thickBot="1">
      <c r="V325" s="196"/>
    </row>
  </sheetData>
  <sheetProtection password="C61F" sheet="1" objects="1" scenarios="1"/>
  <autoFilter ref="A16:AA48"/>
  <mergeCells count="73">
    <mergeCell ref="A1:D8"/>
    <mergeCell ref="E1:N8"/>
    <mergeCell ref="O1:R8"/>
    <mergeCell ref="S1:U8"/>
    <mergeCell ref="W1:Y8"/>
    <mergeCell ref="Z1:AJ8"/>
    <mergeCell ref="AK1:AN8"/>
    <mergeCell ref="AO1:AQ8"/>
    <mergeCell ref="G15:G16"/>
    <mergeCell ref="H15:H16"/>
    <mergeCell ref="I15:I16"/>
    <mergeCell ref="J15:L15"/>
    <mergeCell ref="O15:P15"/>
    <mergeCell ref="Q15:R15"/>
    <mergeCell ref="S15:T15"/>
    <mergeCell ref="U15:V15"/>
    <mergeCell ref="W15:W16"/>
    <mergeCell ref="X15:X16"/>
    <mergeCell ref="Y15:Y16"/>
    <mergeCell ref="Z15:Z16"/>
    <mergeCell ref="AA15:AA16"/>
    <mergeCell ref="AB15:AB16"/>
    <mergeCell ref="AC15:AD15"/>
    <mergeCell ref="AE15:AF15"/>
    <mergeCell ref="AG15:AH15"/>
    <mergeCell ref="AI15:AJ15"/>
    <mergeCell ref="AK15:AL15"/>
    <mergeCell ref="AM15:AN15"/>
    <mergeCell ref="AO15:AP15"/>
    <mergeCell ref="AQ15:AR15"/>
    <mergeCell ref="BB15:BC15"/>
    <mergeCell ref="BD15:BE15"/>
    <mergeCell ref="BF15:BG15"/>
    <mergeCell ref="H17:H32"/>
    <mergeCell ref="I17:I32"/>
    <mergeCell ref="J17:J32"/>
    <mergeCell ref="K17:K32"/>
    <mergeCell ref="L17:L32"/>
    <mergeCell ref="M17:M32"/>
    <mergeCell ref="N17:N32"/>
    <mergeCell ref="O17:O32"/>
    <mergeCell ref="P17:P32"/>
    <mergeCell ref="Q17:Q32"/>
    <mergeCell ref="R17:R32"/>
    <mergeCell ref="S17:S32"/>
    <mergeCell ref="T17:T32"/>
    <mergeCell ref="U17:U32"/>
    <mergeCell ref="V17:V32"/>
    <mergeCell ref="W17:W32"/>
    <mergeCell ref="X17:X32"/>
    <mergeCell ref="Y17:Y32"/>
    <mergeCell ref="Z17:Z32"/>
    <mergeCell ref="AA17:AA32"/>
    <mergeCell ref="H33:H48"/>
    <mergeCell ref="I33:I48"/>
    <mergeCell ref="J33:J48"/>
    <mergeCell ref="K33:K48"/>
    <mergeCell ref="L33:L48"/>
    <mergeCell ref="M33:M48"/>
    <mergeCell ref="N33:N48"/>
    <mergeCell ref="O33:O48"/>
    <mergeCell ref="P33:P48"/>
    <mergeCell ref="Q33:Q48"/>
    <mergeCell ref="R33:R48"/>
    <mergeCell ref="S33:S48"/>
    <mergeCell ref="T33:T48"/>
    <mergeCell ref="AA33:AA48"/>
    <mergeCell ref="U33:U48"/>
    <mergeCell ref="V33:V48"/>
    <mergeCell ref="W33:W48"/>
    <mergeCell ref="X33:X48"/>
    <mergeCell ref="Y33:Y48"/>
    <mergeCell ref="Z33:Z48"/>
  </mergeCells>
  <conditionalFormatting sqref="Q49:T49 BB49:BG49">
    <cfRule type="cellIs" priority="4" dxfId="8" operator="notEqual" stopIfTrue="1">
      <formula>#REF!</formula>
    </cfRule>
  </conditionalFormatting>
  <conditionalFormatting sqref="Q17:V48">
    <cfRule type="cellIs" priority="3" dxfId="9" operator="notEqual" stopIfTrue="1">
      <formula>BB17</formula>
    </cfRule>
  </conditionalFormatting>
  <conditionalFormatting sqref="H17:H48">
    <cfRule type="containsText" priority="1" dxfId="5" operator="containsText" stopIfTrue="1" text="X">
      <formula>NOT(ISERROR(SEARCH("X",H17)))</formula>
    </cfRule>
    <cfRule type="containsText" priority="2" dxfId="4" operator="containsText" stopIfTrue="1" text="X">
      <formula>NOT(ISERROR(SEARCH("X",H17)))</formula>
    </cfRule>
  </conditionalFormatting>
  <dataValidations count="1">
    <dataValidation type="whole" allowBlank="1" showInputMessage="1" showErrorMessage="1" sqref="AC17:AR48">
      <formula1>0</formula1>
      <formula2>99999999999</formula2>
    </dataValidation>
  </dataValidation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rgb="FFFFC000"/>
  </sheetPr>
  <dimension ref="A1:BC33"/>
  <sheetViews>
    <sheetView showGridLines="0" zoomScale="73" zoomScaleNormal="73" zoomScalePageLayoutView="0" workbookViewId="0" topLeftCell="C10">
      <selection activeCell="F14" sqref="F14"/>
    </sheetView>
  </sheetViews>
  <sheetFormatPr defaultColWidth="11.421875" defaultRowHeight="22.5" customHeight="1" outlineLevelRow="2"/>
  <cols>
    <col min="1" max="1" width="7.8515625" style="148" hidden="1" customWidth="1"/>
    <col min="2" max="2" width="9.421875" style="148" hidden="1" customWidth="1"/>
    <col min="3" max="3" width="10.140625" style="148" customWidth="1"/>
    <col min="4" max="4" width="34.28125" style="148" customWidth="1"/>
    <col min="5" max="5" width="6.8515625" style="148" customWidth="1"/>
    <col min="6" max="6" width="38.00390625" style="148" customWidth="1"/>
    <col min="7" max="7" width="11.421875" style="148" customWidth="1"/>
    <col min="8" max="8" width="9.00390625" style="148" customWidth="1"/>
    <col min="9" max="9" width="10.28125" style="148" customWidth="1"/>
    <col min="10" max="10" width="27.7109375" style="148" customWidth="1"/>
    <col min="11" max="11" width="11.421875" style="148" customWidth="1"/>
    <col min="12" max="12" width="11.421875" style="201" customWidth="1"/>
    <col min="13" max="13" width="28.28125" style="148" customWidth="1"/>
    <col min="14" max="14" width="27.7109375" style="148" customWidth="1"/>
    <col min="15" max="15" width="21.421875" style="148" customWidth="1"/>
    <col min="16" max="16" width="25.8515625" style="148" customWidth="1"/>
    <col min="17" max="17" width="26.28125" style="148" customWidth="1"/>
    <col min="18" max="18" width="24.421875" style="148" customWidth="1"/>
    <col min="19" max="20" width="50.7109375" style="148" customWidth="1"/>
    <col min="21" max="21" width="19.421875" style="148" customWidth="1"/>
    <col min="22" max="22" width="19.8515625" style="148" customWidth="1"/>
    <col min="23" max="23" width="9.7109375" style="148" customWidth="1"/>
    <col min="24" max="25" width="15.7109375" style="148" customWidth="1"/>
    <col min="26" max="26" width="9.7109375" style="148" customWidth="1"/>
    <col min="27" max="28" width="15.7109375" style="148" customWidth="1"/>
    <col min="29" max="29" width="9.7109375" style="148" customWidth="1"/>
    <col min="30" max="31" width="15.7109375" style="148" customWidth="1"/>
    <col min="32" max="32" width="9.7109375" style="148" customWidth="1"/>
    <col min="33" max="34" width="15.7109375" style="148" customWidth="1"/>
    <col min="35" max="35" width="9.7109375" style="148" customWidth="1"/>
    <col min="36" max="37" width="15.7109375" style="148" customWidth="1"/>
    <col min="38" max="38" width="9.7109375" style="148" customWidth="1"/>
    <col min="39" max="40" width="15.7109375" style="148" customWidth="1"/>
    <col min="41" max="41" width="9.7109375" style="148" customWidth="1"/>
    <col min="42" max="43" width="15.7109375" style="148" customWidth="1"/>
    <col min="44" max="44" width="9.7109375" style="148" customWidth="1"/>
    <col min="45" max="46" width="15.7109375" style="148" customWidth="1"/>
    <col min="47" max="47" width="9.7109375" style="148" customWidth="1"/>
    <col min="48" max="48" width="17.28125" style="148" bestFit="1" customWidth="1"/>
    <col min="49" max="50" width="13.140625" style="148" bestFit="1" customWidth="1"/>
    <col min="51" max="51" width="21.421875" style="151" customWidth="1"/>
    <col min="52" max="52" width="13.7109375" style="148" customWidth="1"/>
    <col min="53" max="53" width="14.28125" style="148" customWidth="1"/>
    <col min="54" max="54" width="14.140625" style="148" customWidth="1"/>
    <col min="55" max="16384" width="11.421875" style="148" customWidth="1"/>
  </cols>
  <sheetData>
    <row r="1" spans="1:51" s="144" customFormat="1" ht="22.5" customHeight="1">
      <c r="A1" s="301"/>
      <c r="B1" s="302"/>
      <c r="C1" s="332"/>
      <c r="D1" s="335" t="s">
        <v>307</v>
      </c>
      <c r="E1" s="336"/>
      <c r="F1" s="336"/>
      <c r="G1" s="336"/>
      <c r="H1" s="336"/>
      <c r="I1" s="337"/>
      <c r="J1" s="292" t="s">
        <v>242</v>
      </c>
      <c r="K1" s="293"/>
      <c r="L1" s="293"/>
      <c r="M1" s="294"/>
      <c r="N1" s="335"/>
      <c r="O1" s="337"/>
      <c r="P1" s="335"/>
      <c r="Q1" s="336"/>
      <c r="R1" s="337"/>
      <c r="S1" s="338" t="s">
        <v>308</v>
      </c>
      <c r="T1" s="339"/>
      <c r="U1" s="339"/>
      <c r="V1" s="339"/>
      <c r="W1" s="339"/>
      <c r="X1" s="339"/>
      <c r="Y1" s="339"/>
      <c r="Z1" s="339"/>
      <c r="AA1" s="340"/>
      <c r="AB1" s="292" t="s">
        <v>242</v>
      </c>
      <c r="AC1" s="293"/>
      <c r="AD1" s="293"/>
      <c r="AE1" s="294"/>
      <c r="AF1" s="197"/>
      <c r="AG1" s="197"/>
      <c r="AH1" s="335"/>
      <c r="AI1" s="336"/>
      <c r="AJ1" s="337"/>
      <c r="AK1" s="338" t="s">
        <v>309</v>
      </c>
      <c r="AL1" s="339"/>
      <c r="AM1" s="339"/>
      <c r="AN1" s="339"/>
      <c r="AO1" s="339"/>
      <c r="AP1" s="339"/>
      <c r="AQ1" s="339"/>
      <c r="AR1" s="340"/>
      <c r="AS1" s="292" t="s">
        <v>242</v>
      </c>
      <c r="AT1" s="293"/>
      <c r="AU1" s="293"/>
      <c r="AV1" s="294"/>
      <c r="AW1" s="301"/>
      <c r="AX1" s="302"/>
      <c r="AY1" s="332"/>
    </row>
    <row r="2" spans="1:51" s="144" customFormat="1" ht="22.5" customHeight="1">
      <c r="A2" s="303"/>
      <c r="B2" s="304"/>
      <c r="C2" s="333"/>
      <c r="D2" s="338"/>
      <c r="E2" s="339"/>
      <c r="F2" s="339"/>
      <c r="G2" s="339"/>
      <c r="H2" s="339"/>
      <c r="I2" s="340"/>
      <c r="J2" s="295"/>
      <c r="K2" s="296"/>
      <c r="L2" s="296"/>
      <c r="M2" s="297"/>
      <c r="N2" s="338"/>
      <c r="O2" s="340"/>
      <c r="P2" s="338"/>
      <c r="Q2" s="339"/>
      <c r="R2" s="340"/>
      <c r="S2" s="338"/>
      <c r="T2" s="339"/>
      <c r="U2" s="339"/>
      <c r="V2" s="339"/>
      <c r="W2" s="339"/>
      <c r="X2" s="339"/>
      <c r="Y2" s="339"/>
      <c r="Z2" s="339"/>
      <c r="AA2" s="340"/>
      <c r="AB2" s="295"/>
      <c r="AC2" s="296"/>
      <c r="AD2" s="296"/>
      <c r="AE2" s="297"/>
      <c r="AF2" s="198"/>
      <c r="AG2" s="198"/>
      <c r="AH2" s="338"/>
      <c r="AI2" s="339"/>
      <c r="AJ2" s="340"/>
      <c r="AK2" s="338"/>
      <c r="AL2" s="339"/>
      <c r="AM2" s="339"/>
      <c r="AN2" s="339"/>
      <c r="AO2" s="339"/>
      <c r="AP2" s="339"/>
      <c r="AQ2" s="339"/>
      <c r="AR2" s="340"/>
      <c r="AS2" s="295"/>
      <c r="AT2" s="296"/>
      <c r="AU2" s="296"/>
      <c r="AV2" s="297"/>
      <c r="AW2" s="303"/>
      <c r="AX2" s="304"/>
      <c r="AY2" s="333"/>
    </row>
    <row r="3" spans="1:51" s="144" customFormat="1" ht="22.5" customHeight="1">
      <c r="A3" s="303"/>
      <c r="B3" s="304"/>
      <c r="C3" s="333"/>
      <c r="D3" s="338"/>
      <c r="E3" s="339"/>
      <c r="F3" s="339"/>
      <c r="G3" s="339"/>
      <c r="H3" s="339"/>
      <c r="I3" s="340"/>
      <c r="J3" s="295"/>
      <c r="K3" s="296"/>
      <c r="L3" s="296"/>
      <c r="M3" s="297"/>
      <c r="N3" s="338"/>
      <c r="O3" s="340"/>
      <c r="P3" s="338"/>
      <c r="Q3" s="339"/>
      <c r="R3" s="340"/>
      <c r="S3" s="338"/>
      <c r="T3" s="339"/>
      <c r="U3" s="339"/>
      <c r="V3" s="339"/>
      <c r="W3" s="339"/>
      <c r="X3" s="339"/>
      <c r="Y3" s="339"/>
      <c r="Z3" s="339"/>
      <c r="AA3" s="340"/>
      <c r="AB3" s="295"/>
      <c r="AC3" s="296"/>
      <c r="AD3" s="296"/>
      <c r="AE3" s="297"/>
      <c r="AF3" s="198"/>
      <c r="AG3" s="198"/>
      <c r="AH3" s="338"/>
      <c r="AI3" s="339"/>
      <c r="AJ3" s="340"/>
      <c r="AK3" s="338"/>
      <c r="AL3" s="339"/>
      <c r="AM3" s="339"/>
      <c r="AN3" s="339"/>
      <c r="AO3" s="339"/>
      <c r="AP3" s="339"/>
      <c r="AQ3" s="339"/>
      <c r="AR3" s="340"/>
      <c r="AS3" s="295"/>
      <c r="AT3" s="296"/>
      <c r="AU3" s="296"/>
      <c r="AV3" s="297"/>
      <c r="AW3" s="303"/>
      <c r="AX3" s="304"/>
      <c r="AY3" s="333"/>
    </row>
    <row r="4" spans="1:51" s="144" customFormat="1" ht="22.5" customHeight="1">
      <c r="A4" s="303"/>
      <c r="B4" s="304"/>
      <c r="C4" s="333"/>
      <c r="D4" s="338"/>
      <c r="E4" s="339"/>
      <c r="F4" s="339"/>
      <c r="G4" s="339"/>
      <c r="H4" s="339"/>
      <c r="I4" s="340"/>
      <c r="J4" s="295"/>
      <c r="K4" s="296"/>
      <c r="L4" s="296"/>
      <c r="M4" s="297"/>
      <c r="N4" s="338"/>
      <c r="O4" s="340"/>
      <c r="P4" s="338"/>
      <c r="Q4" s="339"/>
      <c r="R4" s="340"/>
      <c r="S4" s="338"/>
      <c r="T4" s="339"/>
      <c r="U4" s="339"/>
      <c r="V4" s="339"/>
      <c r="W4" s="339"/>
      <c r="X4" s="339"/>
      <c r="Y4" s="339"/>
      <c r="Z4" s="339"/>
      <c r="AA4" s="340"/>
      <c r="AB4" s="295"/>
      <c r="AC4" s="296"/>
      <c r="AD4" s="296"/>
      <c r="AE4" s="297"/>
      <c r="AF4" s="198"/>
      <c r="AG4" s="198"/>
      <c r="AH4" s="338"/>
      <c r="AI4" s="339"/>
      <c r="AJ4" s="340"/>
      <c r="AK4" s="338"/>
      <c r="AL4" s="339"/>
      <c r="AM4" s="339"/>
      <c r="AN4" s="339"/>
      <c r="AO4" s="339"/>
      <c r="AP4" s="339"/>
      <c r="AQ4" s="339"/>
      <c r="AR4" s="340"/>
      <c r="AS4" s="295"/>
      <c r="AT4" s="296"/>
      <c r="AU4" s="296"/>
      <c r="AV4" s="297"/>
      <c r="AW4" s="303"/>
      <c r="AX4" s="304"/>
      <c r="AY4" s="333"/>
    </row>
    <row r="5" spans="1:51" s="144" customFormat="1" ht="22.5" customHeight="1">
      <c r="A5" s="303"/>
      <c r="B5" s="304"/>
      <c r="C5" s="333"/>
      <c r="D5" s="338"/>
      <c r="E5" s="339"/>
      <c r="F5" s="339"/>
      <c r="G5" s="339"/>
      <c r="H5" s="339"/>
      <c r="I5" s="340"/>
      <c r="J5" s="295"/>
      <c r="K5" s="296"/>
      <c r="L5" s="296"/>
      <c r="M5" s="297"/>
      <c r="N5" s="338"/>
      <c r="O5" s="340"/>
      <c r="P5" s="338"/>
      <c r="Q5" s="339"/>
      <c r="R5" s="340"/>
      <c r="S5" s="338"/>
      <c r="T5" s="339"/>
      <c r="U5" s="339"/>
      <c r="V5" s="339"/>
      <c r="W5" s="339"/>
      <c r="X5" s="339"/>
      <c r="Y5" s="339"/>
      <c r="Z5" s="339"/>
      <c r="AA5" s="340"/>
      <c r="AB5" s="295"/>
      <c r="AC5" s="296"/>
      <c r="AD5" s="296"/>
      <c r="AE5" s="297"/>
      <c r="AF5" s="198"/>
      <c r="AG5" s="198"/>
      <c r="AH5" s="338"/>
      <c r="AI5" s="339"/>
      <c r="AJ5" s="340"/>
      <c r="AK5" s="338"/>
      <c r="AL5" s="339"/>
      <c r="AM5" s="339"/>
      <c r="AN5" s="339"/>
      <c r="AO5" s="339"/>
      <c r="AP5" s="339"/>
      <c r="AQ5" s="339"/>
      <c r="AR5" s="340"/>
      <c r="AS5" s="295"/>
      <c r="AT5" s="296"/>
      <c r="AU5" s="296"/>
      <c r="AV5" s="297"/>
      <c r="AW5" s="303"/>
      <c r="AX5" s="304"/>
      <c r="AY5" s="333"/>
    </row>
    <row r="6" spans="1:51" s="144" customFormat="1" ht="22.5" customHeight="1">
      <c r="A6" s="303"/>
      <c r="B6" s="304"/>
      <c r="C6" s="333"/>
      <c r="D6" s="338"/>
      <c r="E6" s="339"/>
      <c r="F6" s="339"/>
      <c r="G6" s="339"/>
      <c r="H6" s="339"/>
      <c r="I6" s="340"/>
      <c r="J6" s="295"/>
      <c r="K6" s="296"/>
      <c r="L6" s="296"/>
      <c r="M6" s="297"/>
      <c r="N6" s="338"/>
      <c r="O6" s="340"/>
      <c r="P6" s="338"/>
      <c r="Q6" s="339"/>
      <c r="R6" s="340"/>
      <c r="S6" s="338"/>
      <c r="T6" s="339"/>
      <c r="U6" s="339"/>
      <c r="V6" s="339"/>
      <c r="W6" s="339"/>
      <c r="X6" s="339"/>
      <c r="Y6" s="339"/>
      <c r="Z6" s="339"/>
      <c r="AA6" s="340"/>
      <c r="AB6" s="295"/>
      <c r="AC6" s="296"/>
      <c r="AD6" s="296"/>
      <c r="AE6" s="297"/>
      <c r="AF6" s="198"/>
      <c r="AG6" s="198"/>
      <c r="AH6" s="338"/>
      <c r="AI6" s="339"/>
      <c r="AJ6" s="340"/>
      <c r="AK6" s="338"/>
      <c r="AL6" s="339"/>
      <c r="AM6" s="339"/>
      <c r="AN6" s="339"/>
      <c r="AO6" s="339"/>
      <c r="AP6" s="339"/>
      <c r="AQ6" s="339"/>
      <c r="AR6" s="340"/>
      <c r="AS6" s="295"/>
      <c r="AT6" s="296"/>
      <c r="AU6" s="296"/>
      <c r="AV6" s="297"/>
      <c r="AW6" s="303"/>
      <c r="AX6" s="304"/>
      <c r="AY6" s="333"/>
    </row>
    <row r="7" spans="1:51" s="144" customFormat="1" ht="22.5" customHeight="1">
      <c r="A7" s="303"/>
      <c r="B7" s="304"/>
      <c r="C7" s="333"/>
      <c r="D7" s="338"/>
      <c r="E7" s="339"/>
      <c r="F7" s="339"/>
      <c r="G7" s="339"/>
      <c r="H7" s="339"/>
      <c r="I7" s="340"/>
      <c r="J7" s="295"/>
      <c r="K7" s="296"/>
      <c r="L7" s="296"/>
      <c r="M7" s="297"/>
      <c r="N7" s="338"/>
      <c r="O7" s="340"/>
      <c r="P7" s="338"/>
      <c r="Q7" s="339"/>
      <c r="R7" s="340"/>
      <c r="S7" s="338"/>
      <c r="T7" s="339"/>
      <c r="U7" s="339"/>
      <c r="V7" s="339"/>
      <c r="W7" s="339"/>
      <c r="X7" s="339"/>
      <c r="Y7" s="339"/>
      <c r="Z7" s="339"/>
      <c r="AA7" s="340"/>
      <c r="AB7" s="295"/>
      <c r="AC7" s="296"/>
      <c r="AD7" s="296"/>
      <c r="AE7" s="297"/>
      <c r="AF7" s="198"/>
      <c r="AG7" s="198"/>
      <c r="AH7" s="338"/>
      <c r="AI7" s="339"/>
      <c r="AJ7" s="340"/>
      <c r="AK7" s="338"/>
      <c r="AL7" s="339"/>
      <c r="AM7" s="339"/>
      <c r="AN7" s="339"/>
      <c r="AO7" s="339"/>
      <c r="AP7" s="339"/>
      <c r="AQ7" s="339"/>
      <c r="AR7" s="340"/>
      <c r="AS7" s="295"/>
      <c r="AT7" s="296"/>
      <c r="AU7" s="296"/>
      <c r="AV7" s="297"/>
      <c r="AW7" s="303"/>
      <c r="AX7" s="304"/>
      <c r="AY7" s="333"/>
    </row>
    <row r="8" spans="1:51" s="144" customFormat="1" ht="22.5" customHeight="1" thickBot="1">
      <c r="A8" s="305"/>
      <c r="B8" s="306"/>
      <c r="C8" s="334"/>
      <c r="D8" s="341"/>
      <c r="E8" s="342"/>
      <c r="F8" s="342"/>
      <c r="G8" s="342"/>
      <c r="H8" s="342"/>
      <c r="I8" s="343"/>
      <c r="J8" s="298"/>
      <c r="K8" s="299"/>
      <c r="L8" s="299"/>
      <c r="M8" s="300"/>
      <c r="N8" s="341"/>
      <c r="O8" s="343"/>
      <c r="P8" s="341"/>
      <c r="Q8" s="342"/>
      <c r="R8" s="343"/>
      <c r="S8" s="341"/>
      <c r="T8" s="342"/>
      <c r="U8" s="342"/>
      <c r="V8" s="342"/>
      <c r="W8" s="342"/>
      <c r="X8" s="342"/>
      <c r="Y8" s="342"/>
      <c r="Z8" s="342"/>
      <c r="AA8" s="343"/>
      <c r="AB8" s="298"/>
      <c r="AC8" s="299"/>
      <c r="AD8" s="299"/>
      <c r="AE8" s="300"/>
      <c r="AF8" s="199"/>
      <c r="AG8" s="199"/>
      <c r="AH8" s="341"/>
      <c r="AI8" s="342"/>
      <c r="AJ8" s="343"/>
      <c r="AK8" s="341"/>
      <c r="AL8" s="342"/>
      <c r="AM8" s="342"/>
      <c r="AN8" s="342"/>
      <c r="AO8" s="342"/>
      <c r="AP8" s="342"/>
      <c r="AQ8" s="342"/>
      <c r="AR8" s="343"/>
      <c r="AS8" s="298"/>
      <c r="AT8" s="299"/>
      <c r="AU8" s="299"/>
      <c r="AV8" s="300"/>
      <c r="AW8" s="305"/>
      <c r="AX8" s="306"/>
      <c r="AY8" s="334"/>
    </row>
    <row r="11" spans="6:9" ht="22.5" customHeight="1">
      <c r="F11" s="200" t="s">
        <v>3</v>
      </c>
      <c r="G11" s="200"/>
      <c r="H11" s="200"/>
      <c r="I11" s="200"/>
    </row>
    <row r="12" spans="2:47" ht="22.5" customHeight="1">
      <c r="B12" s="307" t="s">
        <v>310</v>
      </c>
      <c r="C12" s="347" t="s">
        <v>311</v>
      </c>
      <c r="D12" s="202"/>
      <c r="E12" s="309" t="s">
        <v>312</v>
      </c>
      <c r="F12" s="309" t="s">
        <v>8</v>
      </c>
      <c r="G12" s="310" t="s">
        <v>18</v>
      </c>
      <c r="H12" s="311"/>
      <c r="I12" s="312"/>
      <c r="J12" s="203"/>
      <c r="K12" s="313" t="s">
        <v>0</v>
      </c>
      <c r="L12" s="313"/>
      <c r="M12" s="313" t="s">
        <v>217</v>
      </c>
      <c r="N12" s="313"/>
      <c r="O12" s="313" t="s">
        <v>218</v>
      </c>
      <c r="P12" s="313"/>
      <c r="Q12" s="313" t="s">
        <v>212</v>
      </c>
      <c r="R12" s="313"/>
      <c r="S12" s="289" t="s">
        <v>1</v>
      </c>
      <c r="T12" s="289" t="s">
        <v>2</v>
      </c>
      <c r="U12" s="344" t="s">
        <v>313</v>
      </c>
      <c r="V12" s="345"/>
      <c r="W12" s="346"/>
      <c r="X12" s="309" t="s">
        <v>314</v>
      </c>
      <c r="Y12" s="309"/>
      <c r="Z12" s="309"/>
      <c r="AA12" s="309" t="s">
        <v>315</v>
      </c>
      <c r="AB12" s="309"/>
      <c r="AC12" s="309"/>
      <c r="AD12" s="309" t="s">
        <v>316</v>
      </c>
      <c r="AE12" s="309"/>
      <c r="AF12" s="309"/>
      <c r="AG12" s="309" t="s">
        <v>317</v>
      </c>
      <c r="AH12" s="309"/>
      <c r="AI12" s="309"/>
      <c r="AJ12" s="309" t="s">
        <v>318</v>
      </c>
      <c r="AK12" s="309"/>
      <c r="AL12" s="309"/>
      <c r="AM12" s="309" t="s">
        <v>319</v>
      </c>
      <c r="AN12" s="309"/>
      <c r="AO12" s="309"/>
      <c r="AP12" s="309" t="s">
        <v>320</v>
      </c>
      <c r="AQ12" s="309"/>
      <c r="AR12" s="309"/>
      <c r="AS12" s="309" t="s">
        <v>321</v>
      </c>
      <c r="AT12" s="309"/>
      <c r="AU12" s="309"/>
    </row>
    <row r="13" spans="1:47" ht="41.25" customHeight="1">
      <c r="A13" s="153" t="s">
        <v>268</v>
      </c>
      <c r="B13" s="308"/>
      <c r="C13" s="348"/>
      <c r="D13" s="202" t="s">
        <v>9</v>
      </c>
      <c r="E13" s="309"/>
      <c r="F13" s="309"/>
      <c r="G13" s="154" t="s">
        <v>322</v>
      </c>
      <c r="H13" s="154" t="s">
        <v>5</v>
      </c>
      <c r="I13" s="154" t="s">
        <v>6</v>
      </c>
      <c r="J13" s="154" t="s">
        <v>7</v>
      </c>
      <c r="K13" s="141" t="s">
        <v>191</v>
      </c>
      <c r="L13" s="141" t="s">
        <v>192</v>
      </c>
      <c r="M13" s="204" t="s">
        <v>221</v>
      </c>
      <c r="N13" s="205" t="s">
        <v>222</v>
      </c>
      <c r="O13" s="141" t="s">
        <v>223</v>
      </c>
      <c r="P13" s="141" t="s">
        <v>224</v>
      </c>
      <c r="Q13" s="15" t="s">
        <v>219</v>
      </c>
      <c r="R13" s="141" t="s">
        <v>224</v>
      </c>
      <c r="S13" s="289"/>
      <c r="T13" s="289"/>
      <c r="U13" s="141" t="s">
        <v>323</v>
      </c>
      <c r="V13" s="141" t="s">
        <v>324</v>
      </c>
      <c r="W13" s="141" t="s">
        <v>325</v>
      </c>
      <c r="X13" s="141" t="s">
        <v>323</v>
      </c>
      <c r="Y13" s="141" t="s">
        <v>324</v>
      </c>
      <c r="Z13" s="141" t="s">
        <v>325</v>
      </c>
      <c r="AA13" s="141" t="s">
        <v>323</v>
      </c>
      <c r="AB13" s="141" t="s">
        <v>324</v>
      </c>
      <c r="AC13" s="141" t="s">
        <v>325</v>
      </c>
      <c r="AD13" s="141" t="s">
        <v>323</v>
      </c>
      <c r="AE13" s="141" t="s">
        <v>324</v>
      </c>
      <c r="AF13" s="141" t="s">
        <v>325</v>
      </c>
      <c r="AG13" s="141" t="s">
        <v>323</v>
      </c>
      <c r="AH13" s="141" t="s">
        <v>324</v>
      </c>
      <c r="AI13" s="141" t="s">
        <v>325</v>
      </c>
      <c r="AJ13" s="141" t="s">
        <v>323</v>
      </c>
      <c r="AK13" s="141" t="s">
        <v>324</v>
      </c>
      <c r="AL13" s="141" t="s">
        <v>325</v>
      </c>
      <c r="AM13" s="141" t="s">
        <v>323</v>
      </c>
      <c r="AN13" s="141" t="s">
        <v>324</v>
      </c>
      <c r="AO13" s="141" t="s">
        <v>325</v>
      </c>
      <c r="AP13" s="141" t="s">
        <v>323</v>
      </c>
      <c r="AQ13" s="141" t="s">
        <v>324</v>
      </c>
      <c r="AR13" s="141" t="s">
        <v>325</v>
      </c>
      <c r="AS13" s="141" t="s">
        <v>323</v>
      </c>
      <c r="AT13" s="141" t="s">
        <v>324</v>
      </c>
      <c r="AU13" s="141" t="s">
        <v>325</v>
      </c>
    </row>
    <row r="14" spans="1:55" s="149" customFormat="1" ht="220.5" outlineLevel="2">
      <c r="A14" s="206" t="s">
        <v>272</v>
      </c>
      <c r="B14" s="206" t="s">
        <v>273</v>
      </c>
      <c r="C14" s="207">
        <v>878</v>
      </c>
      <c r="D14" s="208" t="s">
        <v>25</v>
      </c>
      <c r="E14" s="207"/>
      <c r="F14" s="209" t="s">
        <v>65</v>
      </c>
      <c r="G14" s="210"/>
      <c r="H14" s="211" t="s">
        <v>23</v>
      </c>
      <c r="I14" s="210"/>
      <c r="J14" s="212" t="s">
        <v>326</v>
      </c>
      <c r="K14" s="213">
        <v>0.3</v>
      </c>
      <c r="L14" s="214">
        <v>0.18</v>
      </c>
      <c r="M14" s="215">
        <v>132960000</v>
      </c>
      <c r="N14" s="216">
        <v>132960000</v>
      </c>
      <c r="O14" s="216"/>
      <c r="P14" s="216"/>
      <c r="Q14" s="217">
        <v>0</v>
      </c>
      <c r="R14" s="216"/>
      <c r="S14" s="218" t="s">
        <v>327</v>
      </c>
      <c r="T14" s="218" t="s">
        <v>328</v>
      </c>
      <c r="U14" s="216">
        <f aca="true" t="shared" si="0" ref="U14:V16">+N14</f>
        <v>132960000</v>
      </c>
      <c r="V14" s="216">
        <f t="shared" si="0"/>
        <v>0</v>
      </c>
      <c r="W14" s="219">
        <f>IF(U14=0,"",V14/U14)</f>
        <v>0</v>
      </c>
      <c r="X14" s="220"/>
      <c r="Y14" s="220"/>
      <c r="Z14" s="219">
        <f>IF(X14=0,"",Y14/X14)</f>
      </c>
      <c r="AA14" s="220"/>
      <c r="AB14" s="220"/>
      <c r="AC14" s="219">
        <f>IF(AA14=0,"",AB14/AA14)</f>
      </c>
      <c r="AD14" s="220"/>
      <c r="AE14" s="220"/>
      <c r="AF14" s="219">
        <f>IF(AD14=0,"",AE14/AD14)</f>
      </c>
      <c r="AG14" s="220"/>
      <c r="AH14" s="220"/>
      <c r="AI14" s="219">
        <f>IF(AG14=0,"",AH14/AG14)</f>
      </c>
      <c r="AJ14" s="220"/>
      <c r="AK14" s="220"/>
      <c r="AL14" s="219">
        <f>IF(AJ14=0,"",AK14/AJ14)</f>
      </c>
      <c r="AM14" s="220"/>
      <c r="AN14" s="220"/>
      <c r="AO14" s="219">
        <f>IF(AM14=0,"",AN14/AM14)</f>
      </c>
      <c r="AP14" s="220"/>
      <c r="AQ14" s="220"/>
      <c r="AR14" s="219">
        <f>IF(AP14=0,"",AQ14/AP14)</f>
      </c>
      <c r="AS14" s="220"/>
      <c r="AT14" s="220"/>
      <c r="AU14" s="219">
        <f>IF(AS14=0,"",AT14/AS14)</f>
      </c>
      <c r="AV14" s="221">
        <f>+N14-O14</f>
        <v>132960000</v>
      </c>
      <c r="AW14" s="221">
        <f>+O14-P14</f>
        <v>0</v>
      </c>
      <c r="AX14" s="221">
        <f>+Q14-R14</f>
        <v>0</v>
      </c>
      <c r="AY14" s="222"/>
      <c r="AZ14" s="221"/>
      <c r="BA14" s="221"/>
      <c r="BB14" s="223"/>
      <c r="BC14" s="221"/>
    </row>
    <row r="15" spans="1:55" s="149" customFormat="1" ht="220.5" outlineLevel="2">
      <c r="A15" s="206"/>
      <c r="B15" s="206" t="s">
        <v>273</v>
      </c>
      <c r="C15" s="207">
        <v>878</v>
      </c>
      <c r="D15" s="208" t="s">
        <v>25</v>
      </c>
      <c r="E15" s="207"/>
      <c r="F15" s="209" t="s">
        <v>67</v>
      </c>
      <c r="G15" s="210"/>
      <c r="H15" s="211" t="s">
        <v>23</v>
      </c>
      <c r="I15" s="210"/>
      <c r="J15" s="224" t="s">
        <v>329</v>
      </c>
      <c r="K15" s="213">
        <v>0.2</v>
      </c>
      <c r="L15" s="214">
        <v>0.18</v>
      </c>
      <c r="M15" s="215">
        <v>191816000</v>
      </c>
      <c r="N15" s="216">
        <v>191816000</v>
      </c>
      <c r="O15" s="216">
        <f>49883760+51403000</f>
        <v>101286760</v>
      </c>
      <c r="P15" s="216">
        <f>129600+129600+129600</f>
        <v>388800</v>
      </c>
      <c r="Q15" s="217">
        <v>16743000</v>
      </c>
      <c r="R15" s="225">
        <f>5301000+2055000+2055000+5301000+1413600</f>
        <v>16125600</v>
      </c>
      <c r="S15" s="218" t="s">
        <v>330</v>
      </c>
      <c r="T15" s="218" t="s">
        <v>331</v>
      </c>
      <c r="U15" s="216">
        <f t="shared" si="0"/>
        <v>191816000</v>
      </c>
      <c r="V15" s="216">
        <f t="shared" si="0"/>
        <v>101286760</v>
      </c>
      <c r="W15" s="219"/>
      <c r="X15" s="220"/>
      <c r="Y15" s="220"/>
      <c r="Z15" s="219"/>
      <c r="AA15" s="220"/>
      <c r="AB15" s="220"/>
      <c r="AC15" s="219"/>
      <c r="AD15" s="220"/>
      <c r="AE15" s="220"/>
      <c r="AF15" s="219"/>
      <c r="AG15" s="220"/>
      <c r="AH15" s="220"/>
      <c r="AI15" s="219"/>
      <c r="AJ15" s="220"/>
      <c r="AK15" s="220"/>
      <c r="AL15" s="219"/>
      <c r="AM15" s="220"/>
      <c r="AN15" s="220"/>
      <c r="AO15" s="219"/>
      <c r="AP15" s="220"/>
      <c r="AQ15" s="220"/>
      <c r="AR15" s="219"/>
      <c r="AS15" s="220"/>
      <c r="AT15" s="220"/>
      <c r="AU15" s="219"/>
      <c r="AV15" s="221">
        <f aca="true" t="shared" si="1" ref="AV15:AW21">+N15-O15</f>
        <v>90529240</v>
      </c>
      <c r="AW15" s="221">
        <f t="shared" si="1"/>
        <v>100897960</v>
      </c>
      <c r="AX15" s="221">
        <f aca="true" t="shared" si="2" ref="AX15:AX21">+Q15-R15</f>
        <v>617400</v>
      </c>
      <c r="AY15" s="222"/>
      <c r="AZ15" s="221"/>
      <c r="BA15" s="221"/>
      <c r="BB15" s="223"/>
      <c r="BC15" s="221"/>
    </row>
    <row r="16" spans="1:55" s="149" customFormat="1" ht="220.5" outlineLevel="2">
      <c r="A16" s="206"/>
      <c r="B16" s="206" t="s">
        <v>273</v>
      </c>
      <c r="C16" s="207">
        <v>878</v>
      </c>
      <c r="D16" s="208" t="s">
        <v>25</v>
      </c>
      <c r="E16" s="207"/>
      <c r="F16" s="209" t="s">
        <v>69</v>
      </c>
      <c r="G16" s="210"/>
      <c r="H16" s="211" t="s">
        <v>23</v>
      </c>
      <c r="I16" s="210"/>
      <c r="J16" s="224" t="s">
        <v>332</v>
      </c>
      <c r="K16" s="213">
        <v>0.3</v>
      </c>
      <c r="L16" s="214">
        <v>0.22</v>
      </c>
      <c r="M16" s="215">
        <v>66480000</v>
      </c>
      <c r="N16" s="216">
        <v>66480000</v>
      </c>
      <c r="O16" s="216">
        <v>66299067</v>
      </c>
      <c r="P16" s="226">
        <f>10495533+154200+5540000+154200</f>
        <v>16343933</v>
      </c>
      <c r="Q16" s="217">
        <v>6438600</v>
      </c>
      <c r="R16" s="216">
        <f>3942000+109700+2365200</f>
        <v>6416900</v>
      </c>
      <c r="S16" s="218" t="s">
        <v>333</v>
      </c>
      <c r="T16" s="227" t="s">
        <v>334</v>
      </c>
      <c r="U16" s="216">
        <f t="shared" si="0"/>
        <v>66480000</v>
      </c>
      <c r="V16" s="216">
        <f t="shared" si="0"/>
        <v>66299067</v>
      </c>
      <c r="W16" s="219"/>
      <c r="X16" s="220"/>
      <c r="Y16" s="220"/>
      <c r="Z16" s="219"/>
      <c r="AA16" s="220"/>
      <c r="AB16" s="220"/>
      <c r="AC16" s="219"/>
      <c r="AD16" s="220"/>
      <c r="AE16" s="220"/>
      <c r="AF16" s="219"/>
      <c r="AG16" s="220"/>
      <c r="AH16" s="220"/>
      <c r="AI16" s="219"/>
      <c r="AJ16" s="220"/>
      <c r="AK16" s="220"/>
      <c r="AL16" s="219"/>
      <c r="AM16" s="220"/>
      <c r="AN16" s="220"/>
      <c r="AO16" s="219"/>
      <c r="AP16" s="220"/>
      <c r="AQ16" s="220"/>
      <c r="AR16" s="219"/>
      <c r="AS16" s="220"/>
      <c r="AT16" s="220"/>
      <c r="AU16" s="219"/>
      <c r="AV16" s="221">
        <f t="shared" si="1"/>
        <v>180933</v>
      </c>
      <c r="AW16" s="221">
        <f t="shared" si="1"/>
        <v>49955134</v>
      </c>
      <c r="AX16" s="221">
        <f t="shared" si="2"/>
        <v>21700</v>
      </c>
      <c r="AY16" s="222"/>
      <c r="AZ16" s="221"/>
      <c r="BA16" s="221"/>
      <c r="BB16" s="223"/>
      <c r="BC16" s="221"/>
    </row>
    <row r="17" spans="1:55" s="236" customFormat="1" ht="22.5" customHeight="1" outlineLevel="1">
      <c r="A17" s="228" t="s">
        <v>335</v>
      </c>
      <c r="B17" s="229"/>
      <c r="C17" s="230"/>
      <c r="D17" s="230"/>
      <c r="E17" s="230"/>
      <c r="F17" s="231"/>
      <c r="G17" s="231"/>
      <c r="H17" s="231"/>
      <c r="I17" s="231"/>
      <c r="J17" s="230"/>
      <c r="K17" s="230"/>
      <c r="L17" s="230"/>
      <c r="M17" s="232">
        <f aca="true" t="shared" si="3" ref="M17:R17">+M14+M15+M16</f>
        <v>391256000</v>
      </c>
      <c r="N17" s="232">
        <f t="shared" si="3"/>
        <v>391256000</v>
      </c>
      <c r="O17" s="232">
        <f t="shared" si="3"/>
        <v>167585827</v>
      </c>
      <c r="P17" s="232">
        <f t="shared" si="3"/>
        <v>16732733</v>
      </c>
      <c r="Q17" s="232">
        <f t="shared" si="3"/>
        <v>23181600</v>
      </c>
      <c r="R17" s="232">
        <f t="shared" si="3"/>
        <v>22542500</v>
      </c>
      <c r="S17" s="231"/>
      <c r="T17" s="233"/>
      <c r="U17" s="234">
        <f>+U14+U15+U16</f>
        <v>391256000</v>
      </c>
      <c r="V17" s="234">
        <f>+V14+V15+V16</f>
        <v>167585827</v>
      </c>
      <c r="W17" s="235"/>
      <c r="X17" s="230"/>
      <c r="Y17" s="230"/>
      <c r="Z17" s="235"/>
      <c r="AA17" s="230"/>
      <c r="AB17" s="230"/>
      <c r="AC17" s="235"/>
      <c r="AD17" s="230"/>
      <c r="AE17" s="230"/>
      <c r="AF17" s="235"/>
      <c r="AG17" s="230"/>
      <c r="AH17" s="230"/>
      <c r="AI17" s="235"/>
      <c r="AJ17" s="230"/>
      <c r="AK17" s="230"/>
      <c r="AL17" s="235"/>
      <c r="AM17" s="230"/>
      <c r="AN17" s="230"/>
      <c r="AO17" s="235"/>
      <c r="AP17" s="230"/>
      <c r="AQ17" s="230"/>
      <c r="AR17" s="235"/>
      <c r="AS17" s="230"/>
      <c r="AT17" s="230"/>
      <c r="AU17" s="235"/>
      <c r="AV17" s="221">
        <f t="shared" si="1"/>
        <v>223670173</v>
      </c>
      <c r="AW17" s="221">
        <f t="shared" si="1"/>
        <v>150853094</v>
      </c>
      <c r="AX17" s="221">
        <f t="shared" si="2"/>
        <v>639100</v>
      </c>
      <c r="AY17" s="222"/>
      <c r="AZ17" s="221"/>
      <c r="BA17" s="221"/>
      <c r="BB17" s="223"/>
      <c r="BC17" s="221"/>
    </row>
    <row r="18" spans="1:55" s="149" customFormat="1" ht="94.5" outlineLevel="2">
      <c r="A18" s="206" t="s">
        <v>299</v>
      </c>
      <c r="B18" s="206" t="s">
        <v>300</v>
      </c>
      <c r="C18" s="207">
        <v>878</v>
      </c>
      <c r="D18" s="237" t="s">
        <v>38</v>
      </c>
      <c r="E18" s="207"/>
      <c r="F18" s="238" t="s">
        <v>71</v>
      </c>
      <c r="G18" s="210"/>
      <c r="H18" s="211" t="s">
        <v>23</v>
      </c>
      <c r="I18" s="210"/>
      <c r="J18" s="212" t="s">
        <v>336</v>
      </c>
      <c r="K18" s="213">
        <v>0.3</v>
      </c>
      <c r="L18" s="214">
        <v>0.05</v>
      </c>
      <c r="M18" s="239">
        <v>0</v>
      </c>
      <c r="N18" s="216"/>
      <c r="O18" s="216"/>
      <c r="P18" s="216"/>
      <c r="Q18" s="217">
        <v>0</v>
      </c>
      <c r="R18" s="216"/>
      <c r="S18" s="240" t="s">
        <v>337</v>
      </c>
      <c r="T18" s="218" t="s">
        <v>338</v>
      </c>
      <c r="U18" s="216">
        <f>+N18</f>
        <v>0</v>
      </c>
      <c r="V18" s="216">
        <f>+O18</f>
        <v>0</v>
      </c>
      <c r="W18" s="219">
        <f>IF(U18=0,"",V18/U18)</f>
      </c>
      <c r="X18" s="220"/>
      <c r="Y18" s="220"/>
      <c r="Z18" s="219">
        <f>IF(X18=0,"",Y18/X18)</f>
      </c>
      <c r="AA18" s="220"/>
      <c r="AB18" s="220"/>
      <c r="AC18" s="219">
        <f>IF(AA18=0,"",AB18/AA18)</f>
      </c>
      <c r="AD18" s="220"/>
      <c r="AE18" s="220"/>
      <c r="AF18" s="219">
        <f>IF(AD18=0,"",AE18/AD18)</f>
      </c>
      <c r="AG18" s="220"/>
      <c r="AH18" s="220"/>
      <c r="AI18" s="219">
        <f>IF(AG18=0,"",AH18/AG18)</f>
      </c>
      <c r="AJ18" s="220"/>
      <c r="AK18" s="220"/>
      <c r="AL18" s="219">
        <f>IF(AJ18=0,"",AK18/AJ18)</f>
      </c>
      <c r="AM18" s="220"/>
      <c r="AN18" s="220"/>
      <c r="AO18" s="219">
        <f>IF(AM18=0,"",AN18/AM18)</f>
      </c>
      <c r="AP18" s="220"/>
      <c r="AQ18" s="220"/>
      <c r="AR18" s="219">
        <f>IF(AP18=0,"",AQ18/AP18)</f>
      </c>
      <c r="AS18" s="220"/>
      <c r="AT18" s="220"/>
      <c r="AU18" s="219">
        <f>IF(AS18=0,"",AT18/AS18)</f>
      </c>
      <c r="AV18" s="221">
        <f t="shared" si="1"/>
        <v>0</v>
      </c>
      <c r="AW18" s="221">
        <f t="shared" si="1"/>
        <v>0</v>
      </c>
      <c r="AX18" s="221">
        <f t="shared" si="2"/>
        <v>0</v>
      </c>
      <c r="AY18" s="222"/>
      <c r="AZ18" s="221"/>
      <c r="BA18" s="221"/>
      <c r="BB18" s="223"/>
      <c r="BC18" s="221"/>
    </row>
    <row r="19" spans="1:55" s="149" customFormat="1" ht="110.25" outlineLevel="1">
      <c r="A19" s="241" t="s">
        <v>339</v>
      </c>
      <c r="B19" s="206" t="s">
        <v>300</v>
      </c>
      <c r="C19" s="207">
        <v>878</v>
      </c>
      <c r="D19" s="237" t="s">
        <v>38</v>
      </c>
      <c r="E19" s="207"/>
      <c r="F19" s="242" t="s">
        <v>73</v>
      </c>
      <c r="G19" s="210"/>
      <c r="H19" s="211" t="s">
        <v>23</v>
      </c>
      <c r="I19" s="210"/>
      <c r="J19" s="212" t="s">
        <v>340</v>
      </c>
      <c r="K19" s="213">
        <v>0.3</v>
      </c>
      <c r="L19" s="214">
        <v>0.2</v>
      </c>
      <c r="M19" s="239">
        <v>0</v>
      </c>
      <c r="N19" s="243"/>
      <c r="O19" s="243"/>
      <c r="P19" s="244"/>
      <c r="Q19" s="217">
        <v>0</v>
      </c>
      <c r="R19" s="243"/>
      <c r="S19" s="245" t="s">
        <v>341</v>
      </c>
      <c r="T19" s="218" t="s">
        <v>342</v>
      </c>
      <c r="U19" s="216">
        <f>+N19</f>
        <v>0</v>
      </c>
      <c r="V19" s="216">
        <f>+O19</f>
        <v>0</v>
      </c>
      <c r="W19" s="219"/>
      <c r="X19" s="207"/>
      <c r="Y19" s="207"/>
      <c r="Z19" s="219"/>
      <c r="AA19" s="207"/>
      <c r="AB19" s="207"/>
      <c r="AC19" s="219"/>
      <c r="AD19" s="207"/>
      <c r="AE19" s="207"/>
      <c r="AF19" s="219"/>
      <c r="AG19" s="207"/>
      <c r="AH19" s="207"/>
      <c r="AI19" s="219"/>
      <c r="AJ19" s="207"/>
      <c r="AK19" s="207"/>
      <c r="AL19" s="219"/>
      <c r="AM19" s="207"/>
      <c r="AN19" s="207"/>
      <c r="AO19" s="219"/>
      <c r="AP19" s="207"/>
      <c r="AQ19" s="207"/>
      <c r="AR19" s="219"/>
      <c r="AS19" s="207"/>
      <c r="AT19" s="207"/>
      <c r="AU19" s="219"/>
      <c r="AV19" s="221">
        <f t="shared" si="1"/>
        <v>0</v>
      </c>
      <c r="AW19" s="221">
        <f t="shared" si="1"/>
        <v>0</v>
      </c>
      <c r="AX19" s="221">
        <f t="shared" si="2"/>
        <v>0</v>
      </c>
      <c r="AY19" s="222"/>
      <c r="AZ19" s="221"/>
      <c r="BA19" s="221"/>
      <c r="BB19" s="223"/>
      <c r="BC19" s="221"/>
    </row>
    <row r="20" spans="1:55" s="236" customFormat="1" ht="22.5" customHeight="1" outlineLevel="1">
      <c r="A20" s="228" t="s">
        <v>343</v>
      </c>
      <c r="B20" s="229"/>
      <c r="C20" s="230"/>
      <c r="D20" s="230"/>
      <c r="E20" s="230"/>
      <c r="F20" s="231"/>
      <c r="G20" s="231"/>
      <c r="H20" s="231"/>
      <c r="I20" s="231"/>
      <c r="J20" s="230"/>
      <c r="K20" s="230"/>
      <c r="L20" s="230"/>
      <c r="M20" s="232">
        <f aca="true" t="shared" si="4" ref="M20:R20">+M18+M19</f>
        <v>0</v>
      </c>
      <c r="N20" s="232">
        <f t="shared" si="4"/>
        <v>0</v>
      </c>
      <c r="O20" s="232">
        <f t="shared" si="4"/>
        <v>0</v>
      </c>
      <c r="P20" s="232">
        <f t="shared" si="4"/>
        <v>0</v>
      </c>
      <c r="Q20" s="232">
        <f t="shared" si="4"/>
        <v>0</v>
      </c>
      <c r="R20" s="232">
        <f t="shared" si="4"/>
        <v>0</v>
      </c>
      <c r="S20" s="231"/>
      <c r="T20" s="233"/>
      <c r="U20" s="232">
        <f>+U18+U19</f>
        <v>0</v>
      </c>
      <c r="V20" s="232">
        <f>+V18+V19</f>
        <v>0</v>
      </c>
      <c r="W20" s="235"/>
      <c r="X20" s="230"/>
      <c r="Y20" s="230"/>
      <c r="Z20" s="235"/>
      <c r="AA20" s="230"/>
      <c r="AB20" s="230"/>
      <c r="AC20" s="235"/>
      <c r="AD20" s="230"/>
      <c r="AE20" s="230"/>
      <c r="AF20" s="235"/>
      <c r="AG20" s="230"/>
      <c r="AH20" s="230"/>
      <c r="AI20" s="235"/>
      <c r="AJ20" s="230"/>
      <c r="AK20" s="230"/>
      <c r="AL20" s="235"/>
      <c r="AM20" s="230"/>
      <c r="AN20" s="230"/>
      <c r="AO20" s="235"/>
      <c r="AP20" s="230"/>
      <c r="AQ20" s="230"/>
      <c r="AR20" s="235"/>
      <c r="AS20" s="230"/>
      <c r="AT20" s="230"/>
      <c r="AU20" s="235"/>
      <c r="AV20" s="221">
        <f t="shared" si="1"/>
        <v>0</v>
      </c>
      <c r="AW20" s="221">
        <f t="shared" si="1"/>
        <v>0</v>
      </c>
      <c r="AX20" s="221">
        <f t="shared" si="2"/>
        <v>0</v>
      </c>
      <c r="AY20" s="222"/>
      <c r="AZ20" s="221"/>
      <c r="BA20" s="221"/>
      <c r="BB20" s="223"/>
      <c r="BC20" s="221"/>
    </row>
    <row r="21" spans="1:55" s="253" customFormat="1" ht="22.5" customHeight="1">
      <c r="A21" s="246" t="s">
        <v>344</v>
      </c>
      <c r="B21" s="246"/>
      <c r="C21" s="247"/>
      <c r="D21" s="247"/>
      <c r="E21" s="247"/>
      <c r="F21" s="248"/>
      <c r="G21" s="248"/>
      <c r="H21" s="248"/>
      <c r="I21" s="248"/>
      <c r="J21" s="247"/>
      <c r="K21" s="249"/>
      <c r="L21" s="250"/>
      <c r="M21" s="251">
        <f aca="true" t="shared" si="5" ref="M21:R21">+M17+M20</f>
        <v>391256000</v>
      </c>
      <c r="N21" s="251">
        <f t="shared" si="5"/>
        <v>391256000</v>
      </c>
      <c r="O21" s="251">
        <f t="shared" si="5"/>
        <v>167585827</v>
      </c>
      <c r="P21" s="251">
        <f t="shared" si="5"/>
        <v>16732733</v>
      </c>
      <c r="Q21" s="251">
        <f t="shared" si="5"/>
        <v>23181600</v>
      </c>
      <c r="R21" s="251">
        <f t="shared" si="5"/>
        <v>22542500</v>
      </c>
      <c r="S21" s="251">
        <f>SUBTOTAL(9,S14:S20)</f>
        <v>0</v>
      </c>
      <c r="T21" s="251">
        <f>SUBTOTAL(9,T14:T20)</f>
        <v>0</v>
      </c>
      <c r="U21" s="251">
        <f>+U17+U20</f>
        <v>391256000</v>
      </c>
      <c r="V21" s="251">
        <f>+V17+V20</f>
        <v>167585827</v>
      </c>
      <c r="W21" s="252"/>
      <c r="X21" s="251">
        <f>SUBTOTAL(9,X14:X20)</f>
        <v>0</v>
      </c>
      <c r="Y21" s="251">
        <f>SUBTOTAL(9,Y14:Y20)</f>
        <v>0</v>
      </c>
      <c r="Z21" s="251"/>
      <c r="AA21" s="251">
        <f>SUBTOTAL(9,AA14:AA20)</f>
        <v>0</v>
      </c>
      <c r="AB21" s="251">
        <f>SUBTOTAL(9,AB14:AB20)</f>
        <v>0</v>
      </c>
      <c r="AC21" s="251"/>
      <c r="AD21" s="251">
        <f>SUBTOTAL(9,AD14:AD20)</f>
        <v>0</v>
      </c>
      <c r="AE21" s="251">
        <f>SUBTOTAL(9,AE14:AE20)</f>
        <v>0</v>
      </c>
      <c r="AF21" s="251"/>
      <c r="AG21" s="251">
        <f>SUBTOTAL(9,AG14:AG20)</f>
        <v>0</v>
      </c>
      <c r="AH21" s="251">
        <f>SUBTOTAL(9,AH14:AH20)</f>
        <v>0</v>
      </c>
      <c r="AI21" s="251"/>
      <c r="AJ21" s="251">
        <f>SUBTOTAL(9,AJ14:AJ20)</f>
        <v>0</v>
      </c>
      <c r="AK21" s="251">
        <f>SUBTOTAL(9,AK14:AK20)</f>
        <v>0</v>
      </c>
      <c r="AL21" s="251"/>
      <c r="AM21" s="251">
        <f>SUBTOTAL(9,AM14:AM20)</f>
        <v>0</v>
      </c>
      <c r="AN21" s="251">
        <f>SUBTOTAL(9,AN14:AN20)</f>
        <v>0</v>
      </c>
      <c r="AO21" s="251"/>
      <c r="AP21" s="251">
        <f>SUBTOTAL(9,AP14:AP20)</f>
        <v>0</v>
      </c>
      <c r="AQ21" s="251">
        <f>SUBTOTAL(9,AQ14:AQ20)</f>
        <v>0</v>
      </c>
      <c r="AR21" s="251"/>
      <c r="AS21" s="251">
        <f>SUBTOTAL(9,AS14:AS20)</f>
        <v>0</v>
      </c>
      <c r="AT21" s="251">
        <f>SUBTOTAL(9,AT14:AT20)</f>
        <v>0</v>
      </c>
      <c r="AU21" s="251"/>
      <c r="AV21" s="221">
        <f t="shared" si="1"/>
        <v>223670173</v>
      </c>
      <c r="AW21" s="221">
        <f t="shared" si="1"/>
        <v>150853094</v>
      </c>
      <c r="AX21" s="221">
        <f t="shared" si="2"/>
        <v>639100</v>
      </c>
      <c r="AY21" s="222"/>
      <c r="AZ21" s="221"/>
      <c r="BA21" s="221"/>
      <c r="BB21" s="223"/>
      <c r="BC21" s="221"/>
    </row>
    <row r="22" spans="13:22" ht="22.5" customHeight="1">
      <c r="M22" s="195"/>
      <c r="N22" s="195"/>
      <c r="O22" s="195"/>
      <c r="P22" s="195"/>
      <c r="Q22" s="195"/>
      <c r="R22" s="195"/>
      <c r="U22" s="223"/>
      <c r="V22" s="223"/>
    </row>
    <row r="23" spans="13:22" ht="22.5" customHeight="1">
      <c r="M23" s="195"/>
      <c r="N23" s="254"/>
      <c r="O23" s="195"/>
      <c r="P23" s="195"/>
      <c r="Q23" s="195"/>
      <c r="R23" s="254"/>
      <c r="U23" s="223"/>
      <c r="V23" s="223"/>
    </row>
    <row r="24" spans="14:22" ht="22.5" customHeight="1">
      <c r="N24" s="255"/>
      <c r="R24" s="256"/>
      <c r="U24" s="257"/>
      <c r="V24" s="257"/>
    </row>
    <row r="25" spans="14:15" ht="22.5" customHeight="1">
      <c r="N25" s="258"/>
      <c r="O25" s="256"/>
    </row>
    <row r="27" ht="22.5" customHeight="1">
      <c r="N27" s="256"/>
    </row>
    <row r="28" ht="22.5" customHeight="1">
      <c r="N28" s="256"/>
    </row>
    <row r="29" spans="14:15" ht="22.5" customHeight="1">
      <c r="N29" s="256"/>
      <c r="O29" s="195"/>
    </row>
    <row r="30" spans="14:15" ht="22.5" customHeight="1">
      <c r="N30" s="258"/>
      <c r="O30" s="257"/>
    </row>
    <row r="31" ht="22.5" customHeight="1">
      <c r="N31" s="258"/>
    </row>
    <row r="32" ht="22.5" customHeight="1">
      <c r="N32" s="256"/>
    </row>
    <row r="33" ht="22.5" customHeight="1">
      <c r="N33" s="256"/>
    </row>
  </sheetData>
  <sheetProtection password="C61F" sheet="1" objects="1" scenarios="1"/>
  <autoFilter ref="A13:AU20"/>
  <mergeCells count="31">
    <mergeCell ref="A1:C8"/>
    <mergeCell ref="D1:I8"/>
    <mergeCell ref="J1:M8"/>
    <mergeCell ref="N1:O8"/>
    <mergeCell ref="P1:R8"/>
    <mergeCell ref="S1:AA8"/>
    <mergeCell ref="AB1:AE8"/>
    <mergeCell ref="AH1:AJ8"/>
    <mergeCell ref="AK1:AR8"/>
    <mergeCell ref="AS1:AV8"/>
    <mergeCell ref="AW1:AY8"/>
    <mergeCell ref="B12:B13"/>
    <mergeCell ref="C12:C13"/>
    <mergeCell ref="E12:E13"/>
    <mergeCell ref="F12:F13"/>
    <mergeCell ref="G12:I12"/>
    <mergeCell ref="K12:L12"/>
    <mergeCell ref="M12:N12"/>
    <mergeCell ref="O12:P12"/>
    <mergeCell ref="Q12:R12"/>
    <mergeCell ref="S12:S13"/>
    <mergeCell ref="T12:T13"/>
    <mergeCell ref="AM12:AO12"/>
    <mergeCell ref="AP12:AR12"/>
    <mergeCell ref="AS12:AU12"/>
    <mergeCell ref="U12:W12"/>
    <mergeCell ref="X12:Z12"/>
    <mergeCell ref="AA12:AC12"/>
    <mergeCell ref="AD12:AF12"/>
    <mergeCell ref="AG12:AI12"/>
    <mergeCell ref="AJ12:AL12"/>
  </mergeCells>
  <printOptions/>
  <pageMargins left="0.7" right="0.7" top="0.75" bottom="0.75" header="0.3" footer="0.3"/>
  <pageSetup horizontalDpi="600" verticalDpi="600" orientation="portrait" r:id="rId4"/>
  <drawing r:id="rId3"/>
  <legacyDrawing r:id="rId2"/>
</worksheet>
</file>

<file path=xl/worksheets/sheet3.xml><?xml version="1.0" encoding="utf-8"?>
<worksheet xmlns="http://schemas.openxmlformats.org/spreadsheetml/2006/main" xmlns:r="http://schemas.openxmlformats.org/officeDocument/2006/relationships">
  <sheetPr codeName="Hoja2">
    <tabColor rgb="FF00B0F0"/>
  </sheetPr>
  <dimension ref="A1:BZ582"/>
  <sheetViews>
    <sheetView showGridLines="0" zoomScale="85" zoomScaleNormal="85" zoomScaleSheetLayoutView="100" zoomScalePageLayoutView="0" workbookViewId="0" topLeftCell="H10">
      <selection activeCell="H17" sqref="H17:H32"/>
    </sheetView>
  </sheetViews>
  <sheetFormatPr defaultColWidth="11.421875" defaultRowHeight="15"/>
  <cols>
    <col min="1" max="1" width="7.28125" style="148" hidden="1" customWidth="1"/>
    <col min="2" max="2" width="10.140625" style="148" hidden="1" customWidth="1"/>
    <col min="3" max="3" width="12.140625" style="148" hidden="1" customWidth="1"/>
    <col min="4" max="4" width="11.57421875" style="148" hidden="1" customWidth="1"/>
    <col min="5" max="5" width="10.57421875" style="148" hidden="1" customWidth="1"/>
    <col min="6" max="6" width="11.421875" style="148" hidden="1" customWidth="1"/>
    <col min="7" max="7" width="8.28125" style="148" hidden="1" customWidth="1"/>
    <col min="8" max="8" width="9.28125" style="149" customWidth="1"/>
    <col min="9" max="9" width="40.7109375" style="149" customWidth="1"/>
    <col min="10" max="10" width="6.28125" style="149" customWidth="1"/>
    <col min="11" max="12" width="5.57421875" style="149" customWidth="1"/>
    <col min="13" max="13" width="7.7109375" style="149" customWidth="1"/>
    <col min="14" max="14" width="16.28125" style="149" customWidth="1"/>
    <col min="15" max="15" width="11.7109375" style="149" customWidth="1"/>
    <col min="16" max="16" width="12.57421875" style="149" customWidth="1"/>
    <col min="17" max="17" width="22.7109375" style="148" customWidth="1"/>
    <col min="18" max="18" width="24.28125" style="148" customWidth="1"/>
    <col min="19" max="19" width="21.8515625" style="148" customWidth="1"/>
    <col min="20" max="20" width="19.7109375" style="148" customWidth="1"/>
    <col min="21" max="22" width="25.57421875" style="148" customWidth="1"/>
    <col min="23" max="23" width="90.28125" style="148" customWidth="1"/>
    <col min="24" max="24" width="30.8515625" style="148" customWidth="1"/>
    <col min="25" max="25" width="29.421875" style="148" customWidth="1"/>
    <col min="26" max="26" width="37.421875" style="148" customWidth="1"/>
    <col min="27" max="27" width="50.7109375" style="148" customWidth="1"/>
    <col min="28" max="28" width="35.28125" style="148" customWidth="1"/>
    <col min="29" max="44" width="10.7109375" style="148" customWidth="1"/>
    <col min="45" max="45" width="18.8515625" style="148" customWidth="1"/>
    <col min="46" max="46" width="18.00390625" style="148" customWidth="1"/>
    <col min="47" max="47" width="17.28125" style="148" customWidth="1"/>
    <col min="48" max="48" width="21.8515625" style="151" customWidth="1"/>
    <col min="49" max="49" width="19.00390625" style="148" customWidth="1"/>
    <col min="50" max="50" width="17.7109375" style="148" customWidth="1"/>
    <col min="51" max="51" width="18.421875" style="148" customWidth="1"/>
    <col min="52" max="52" width="21.28125" style="148" customWidth="1"/>
    <col min="53" max="53" width="20.57421875" style="148" customWidth="1"/>
    <col min="54" max="54" width="14.421875" style="148" customWidth="1"/>
    <col min="55" max="55" width="18.00390625" style="148" customWidth="1"/>
    <col min="56" max="57" width="14.00390625" style="148" customWidth="1"/>
    <col min="58" max="60" width="11.421875" style="148" customWidth="1"/>
    <col min="61" max="61" width="22.8515625" style="149" customWidth="1"/>
    <col min="62" max="78" width="11.421875" style="149" customWidth="1"/>
    <col min="79" max="16384" width="11.421875" style="148" customWidth="1"/>
  </cols>
  <sheetData>
    <row r="1" spans="1:48" s="144" customFormat="1" ht="12">
      <c r="A1" s="314"/>
      <c r="B1" s="315"/>
      <c r="C1" s="315"/>
      <c r="D1" s="316"/>
      <c r="E1" s="323" t="s">
        <v>241</v>
      </c>
      <c r="F1" s="324"/>
      <c r="G1" s="324"/>
      <c r="H1" s="324"/>
      <c r="I1" s="324"/>
      <c r="J1" s="324"/>
      <c r="K1" s="324"/>
      <c r="L1" s="324"/>
      <c r="M1" s="324"/>
      <c r="N1" s="325"/>
      <c r="O1" s="292" t="s">
        <v>242</v>
      </c>
      <c r="P1" s="293"/>
      <c r="Q1" s="293"/>
      <c r="R1" s="294"/>
      <c r="S1" s="301"/>
      <c r="T1" s="302"/>
      <c r="U1" s="302"/>
      <c r="V1" s="143"/>
      <c r="W1" s="301"/>
      <c r="X1" s="302"/>
      <c r="Y1" s="332"/>
      <c r="Z1" s="335" t="s">
        <v>243</v>
      </c>
      <c r="AA1" s="336"/>
      <c r="AB1" s="336"/>
      <c r="AC1" s="336"/>
      <c r="AD1" s="336"/>
      <c r="AE1" s="336"/>
      <c r="AF1" s="336"/>
      <c r="AG1" s="336"/>
      <c r="AH1" s="336"/>
      <c r="AI1" s="336"/>
      <c r="AJ1" s="337"/>
      <c r="AK1" s="292" t="s">
        <v>242</v>
      </c>
      <c r="AL1" s="293"/>
      <c r="AM1" s="293"/>
      <c r="AN1" s="294"/>
      <c r="AO1" s="301"/>
      <c r="AP1" s="302"/>
      <c r="AQ1" s="302"/>
      <c r="AR1" s="143"/>
      <c r="AV1" s="145"/>
    </row>
    <row r="2" spans="1:48" s="144" customFormat="1" ht="12">
      <c r="A2" s="317"/>
      <c r="B2" s="318"/>
      <c r="C2" s="318"/>
      <c r="D2" s="319"/>
      <c r="E2" s="326"/>
      <c r="F2" s="327"/>
      <c r="G2" s="327"/>
      <c r="H2" s="327"/>
      <c r="I2" s="327"/>
      <c r="J2" s="327"/>
      <c r="K2" s="327"/>
      <c r="L2" s="327"/>
      <c r="M2" s="327"/>
      <c r="N2" s="328"/>
      <c r="O2" s="295"/>
      <c r="P2" s="296"/>
      <c r="Q2" s="296"/>
      <c r="R2" s="297"/>
      <c r="S2" s="303"/>
      <c r="T2" s="304"/>
      <c r="U2" s="304"/>
      <c r="V2" s="146"/>
      <c r="W2" s="303"/>
      <c r="X2" s="304"/>
      <c r="Y2" s="333"/>
      <c r="Z2" s="338"/>
      <c r="AA2" s="339"/>
      <c r="AB2" s="339"/>
      <c r="AC2" s="339"/>
      <c r="AD2" s="339"/>
      <c r="AE2" s="339"/>
      <c r="AF2" s="339"/>
      <c r="AG2" s="339"/>
      <c r="AH2" s="339"/>
      <c r="AI2" s="339"/>
      <c r="AJ2" s="340"/>
      <c r="AK2" s="295"/>
      <c r="AL2" s="296"/>
      <c r="AM2" s="296"/>
      <c r="AN2" s="297"/>
      <c r="AO2" s="303"/>
      <c r="AP2" s="304"/>
      <c r="AQ2" s="304"/>
      <c r="AR2" s="146"/>
      <c r="AV2" s="145"/>
    </row>
    <row r="3" spans="1:48" s="144" customFormat="1" ht="12">
      <c r="A3" s="317"/>
      <c r="B3" s="318"/>
      <c r="C3" s="318"/>
      <c r="D3" s="319"/>
      <c r="E3" s="326"/>
      <c r="F3" s="327"/>
      <c r="G3" s="327"/>
      <c r="H3" s="327"/>
      <c r="I3" s="327"/>
      <c r="J3" s="327"/>
      <c r="K3" s="327"/>
      <c r="L3" s="327"/>
      <c r="M3" s="327"/>
      <c r="N3" s="328"/>
      <c r="O3" s="295"/>
      <c r="P3" s="296"/>
      <c r="Q3" s="296"/>
      <c r="R3" s="297"/>
      <c r="S3" s="303"/>
      <c r="T3" s="304"/>
      <c r="U3" s="304"/>
      <c r="V3" s="146"/>
      <c r="W3" s="303"/>
      <c r="X3" s="304"/>
      <c r="Y3" s="333"/>
      <c r="Z3" s="338"/>
      <c r="AA3" s="339"/>
      <c r="AB3" s="339"/>
      <c r="AC3" s="339"/>
      <c r="AD3" s="339"/>
      <c r="AE3" s="339"/>
      <c r="AF3" s="339"/>
      <c r="AG3" s="339"/>
      <c r="AH3" s="339"/>
      <c r="AI3" s="339"/>
      <c r="AJ3" s="340"/>
      <c r="AK3" s="295"/>
      <c r="AL3" s="296"/>
      <c r="AM3" s="296"/>
      <c r="AN3" s="297"/>
      <c r="AO3" s="303"/>
      <c r="AP3" s="304"/>
      <c r="AQ3" s="304"/>
      <c r="AR3" s="146"/>
      <c r="AV3" s="145"/>
    </row>
    <row r="4" spans="1:48" s="144" customFormat="1" ht="12">
      <c r="A4" s="317"/>
      <c r="B4" s="318"/>
      <c r="C4" s="318"/>
      <c r="D4" s="319"/>
      <c r="E4" s="326"/>
      <c r="F4" s="327"/>
      <c r="G4" s="327"/>
      <c r="H4" s="327"/>
      <c r="I4" s="327"/>
      <c r="J4" s="327"/>
      <c r="K4" s="327"/>
      <c r="L4" s="327"/>
      <c r="M4" s="327"/>
      <c r="N4" s="328"/>
      <c r="O4" s="295"/>
      <c r="P4" s="296"/>
      <c r="Q4" s="296"/>
      <c r="R4" s="297"/>
      <c r="S4" s="303"/>
      <c r="T4" s="304"/>
      <c r="U4" s="304"/>
      <c r="V4" s="146"/>
      <c r="W4" s="303"/>
      <c r="X4" s="304"/>
      <c r="Y4" s="333"/>
      <c r="Z4" s="338"/>
      <c r="AA4" s="339"/>
      <c r="AB4" s="339"/>
      <c r="AC4" s="339"/>
      <c r="AD4" s="339"/>
      <c r="AE4" s="339"/>
      <c r="AF4" s="339"/>
      <c r="AG4" s="339"/>
      <c r="AH4" s="339"/>
      <c r="AI4" s="339"/>
      <c r="AJ4" s="340"/>
      <c r="AK4" s="295"/>
      <c r="AL4" s="296"/>
      <c r="AM4" s="296"/>
      <c r="AN4" s="297"/>
      <c r="AO4" s="303"/>
      <c r="AP4" s="304"/>
      <c r="AQ4" s="304"/>
      <c r="AR4" s="146"/>
      <c r="AV4" s="145"/>
    </row>
    <row r="5" spans="1:48" s="144" customFormat="1" ht="12">
      <c r="A5" s="317"/>
      <c r="B5" s="318"/>
      <c r="C5" s="318"/>
      <c r="D5" s="319"/>
      <c r="E5" s="326"/>
      <c r="F5" s="327"/>
      <c r="G5" s="327"/>
      <c r="H5" s="327"/>
      <c r="I5" s="327"/>
      <c r="J5" s="327"/>
      <c r="K5" s="327"/>
      <c r="L5" s="327"/>
      <c r="M5" s="327"/>
      <c r="N5" s="328"/>
      <c r="O5" s="295"/>
      <c r="P5" s="296"/>
      <c r="Q5" s="296"/>
      <c r="R5" s="297"/>
      <c r="S5" s="303"/>
      <c r="T5" s="304"/>
      <c r="U5" s="304"/>
      <c r="V5" s="146"/>
      <c r="W5" s="303"/>
      <c r="X5" s="304"/>
      <c r="Y5" s="333"/>
      <c r="Z5" s="338"/>
      <c r="AA5" s="339"/>
      <c r="AB5" s="339"/>
      <c r="AC5" s="339"/>
      <c r="AD5" s="339"/>
      <c r="AE5" s="339"/>
      <c r="AF5" s="339"/>
      <c r="AG5" s="339"/>
      <c r="AH5" s="339"/>
      <c r="AI5" s="339"/>
      <c r="AJ5" s="340"/>
      <c r="AK5" s="295"/>
      <c r="AL5" s="296"/>
      <c r="AM5" s="296"/>
      <c r="AN5" s="297"/>
      <c r="AO5" s="303"/>
      <c r="AP5" s="304"/>
      <c r="AQ5" s="304"/>
      <c r="AR5" s="146"/>
      <c r="AV5" s="145"/>
    </row>
    <row r="6" spans="1:48" s="144" customFormat="1" ht="12">
      <c r="A6" s="317"/>
      <c r="B6" s="318"/>
      <c r="C6" s="318"/>
      <c r="D6" s="319"/>
      <c r="E6" s="326"/>
      <c r="F6" s="327"/>
      <c r="G6" s="327"/>
      <c r="H6" s="327"/>
      <c r="I6" s="327"/>
      <c r="J6" s="327"/>
      <c r="K6" s="327"/>
      <c r="L6" s="327"/>
      <c r="M6" s="327"/>
      <c r="N6" s="328"/>
      <c r="O6" s="295"/>
      <c r="P6" s="296"/>
      <c r="Q6" s="296"/>
      <c r="R6" s="297"/>
      <c r="S6" s="303"/>
      <c r="T6" s="304"/>
      <c r="U6" s="304"/>
      <c r="V6" s="146"/>
      <c r="W6" s="303"/>
      <c r="X6" s="304"/>
      <c r="Y6" s="333"/>
      <c r="Z6" s="338"/>
      <c r="AA6" s="339"/>
      <c r="AB6" s="339"/>
      <c r="AC6" s="339"/>
      <c r="AD6" s="339"/>
      <c r="AE6" s="339"/>
      <c r="AF6" s="339"/>
      <c r="AG6" s="339"/>
      <c r="AH6" s="339"/>
      <c r="AI6" s="339"/>
      <c r="AJ6" s="340"/>
      <c r="AK6" s="295"/>
      <c r="AL6" s="296"/>
      <c r="AM6" s="296"/>
      <c r="AN6" s="297"/>
      <c r="AO6" s="303"/>
      <c r="AP6" s="304"/>
      <c r="AQ6" s="304"/>
      <c r="AR6" s="146"/>
      <c r="AV6" s="145"/>
    </row>
    <row r="7" spans="1:48" s="144" customFormat="1" ht="12">
      <c r="A7" s="317"/>
      <c r="B7" s="318"/>
      <c r="C7" s="318"/>
      <c r="D7" s="319"/>
      <c r="E7" s="326"/>
      <c r="F7" s="327"/>
      <c r="G7" s="327"/>
      <c r="H7" s="327"/>
      <c r="I7" s="327"/>
      <c r="J7" s="327"/>
      <c r="K7" s="327"/>
      <c r="L7" s="327"/>
      <c r="M7" s="327"/>
      <c r="N7" s="328"/>
      <c r="O7" s="295"/>
      <c r="P7" s="296"/>
      <c r="Q7" s="296"/>
      <c r="R7" s="297"/>
      <c r="S7" s="303"/>
      <c r="T7" s="304"/>
      <c r="U7" s="304"/>
      <c r="V7" s="146"/>
      <c r="W7" s="303"/>
      <c r="X7" s="304"/>
      <c r="Y7" s="333"/>
      <c r="Z7" s="338"/>
      <c r="AA7" s="339"/>
      <c r="AB7" s="339"/>
      <c r="AC7" s="339"/>
      <c r="AD7" s="339"/>
      <c r="AE7" s="339"/>
      <c r="AF7" s="339"/>
      <c r="AG7" s="339"/>
      <c r="AH7" s="339"/>
      <c r="AI7" s="339"/>
      <c r="AJ7" s="340"/>
      <c r="AK7" s="295"/>
      <c r="AL7" s="296"/>
      <c r="AM7" s="296"/>
      <c r="AN7" s="297"/>
      <c r="AO7" s="303"/>
      <c r="AP7" s="304"/>
      <c r="AQ7" s="304"/>
      <c r="AR7" s="146"/>
      <c r="AV7" s="145"/>
    </row>
    <row r="8" spans="1:48" s="144" customFormat="1" ht="12.75" thickBot="1">
      <c r="A8" s="320"/>
      <c r="B8" s="321"/>
      <c r="C8" s="321"/>
      <c r="D8" s="322"/>
      <c r="E8" s="329"/>
      <c r="F8" s="330"/>
      <c r="G8" s="330"/>
      <c r="H8" s="330"/>
      <c r="I8" s="330"/>
      <c r="J8" s="330"/>
      <c r="K8" s="330"/>
      <c r="L8" s="330"/>
      <c r="M8" s="330"/>
      <c r="N8" s="331"/>
      <c r="O8" s="298"/>
      <c r="P8" s="299"/>
      <c r="Q8" s="299"/>
      <c r="R8" s="300"/>
      <c r="S8" s="305"/>
      <c r="T8" s="306"/>
      <c r="U8" s="306"/>
      <c r="V8" s="147"/>
      <c r="W8" s="305"/>
      <c r="X8" s="306"/>
      <c r="Y8" s="334"/>
      <c r="Z8" s="341"/>
      <c r="AA8" s="342"/>
      <c r="AB8" s="342"/>
      <c r="AC8" s="342"/>
      <c r="AD8" s="342"/>
      <c r="AE8" s="342"/>
      <c r="AF8" s="342"/>
      <c r="AG8" s="342"/>
      <c r="AH8" s="342"/>
      <c r="AI8" s="342"/>
      <c r="AJ8" s="343"/>
      <c r="AK8" s="298"/>
      <c r="AL8" s="299"/>
      <c r="AM8" s="299"/>
      <c r="AN8" s="300"/>
      <c r="AO8" s="305"/>
      <c r="AP8" s="306"/>
      <c r="AQ8" s="306"/>
      <c r="AR8" s="147"/>
      <c r="AV8" s="145"/>
    </row>
    <row r="9" ht="15"/>
    <row r="10" ht="15"/>
    <row r="11" spans="9:10" ht="15">
      <c r="I11" s="150" t="s">
        <v>345</v>
      </c>
      <c r="J11" s="150"/>
    </row>
    <row r="12" spans="9:10" ht="15">
      <c r="I12" s="150" t="s">
        <v>346</v>
      </c>
      <c r="J12" s="150"/>
    </row>
    <row r="13" spans="9:10" ht="15">
      <c r="I13" s="150" t="s">
        <v>246</v>
      </c>
      <c r="J13" s="150"/>
    </row>
    <row r="14" spans="9:10" ht="15">
      <c r="I14" s="150" t="s">
        <v>347</v>
      </c>
      <c r="J14" s="150"/>
    </row>
    <row r="15" spans="7:57" ht="15">
      <c r="G15" s="307" t="s">
        <v>248</v>
      </c>
      <c r="H15" s="309" t="s">
        <v>249</v>
      </c>
      <c r="I15" s="309" t="s">
        <v>9</v>
      </c>
      <c r="J15" s="310" t="s">
        <v>208</v>
      </c>
      <c r="K15" s="311"/>
      <c r="L15" s="312"/>
      <c r="M15" s="142"/>
      <c r="N15" s="142"/>
      <c r="O15" s="313" t="s">
        <v>0</v>
      </c>
      <c r="P15" s="313"/>
      <c r="Q15" s="313" t="s">
        <v>217</v>
      </c>
      <c r="R15" s="313"/>
      <c r="S15" s="313" t="s">
        <v>218</v>
      </c>
      <c r="T15" s="313"/>
      <c r="U15" s="313" t="s">
        <v>212</v>
      </c>
      <c r="V15" s="313"/>
      <c r="W15" s="289" t="s">
        <v>213</v>
      </c>
      <c r="X15" s="289" t="s">
        <v>214</v>
      </c>
      <c r="Y15" s="289" t="s">
        <v>215</v>
      </c>
      <c r="Z15" s="289" t="s">
        <v>216</v>
      </c>
      <c r="AA15" s="289" t="s">
        <v>2</v>
      </c>
      <c r="AB15" s="289" t="s">
        <v>255</v>
      </c>
      <c r="AC15" s="289" t="s">
        <v>256</v>
      </c>
      <c r="AD15" s="289"/>
      <c r="AE15" s="289" t="s">
        <v>257</v>
      </c>
      <c r="AF15" s="289"/>
      <c r="AG15" s="289" t="s">
        <v>258</v>
      </c>
      <c r="AH15" s="289"/>
      <c r="AI15" s="289" t="s">
        <v>259</v>
      </c>
      <c r="AJ15" s="289"/>
      <c r="AK15" s="289" t="s">
        <v>260</v>
      </c>
      <c r="AL15" s="289"/>
      <c r="AM15" s="289" t="s">
        <v>261</v>
      </c>
      <c r="AN15" s="289"/>
      <c r="AO15" s="289" t="s">
        <v>262</v>
      </c>
      <c r="AP15" s="289"/>
      <c r="AQ15" s="289" t="s">
        <v>263</v>
      </c>
      <c r="AR15" s="289"/>
      <c r="AZ15" s="290" t="s">
        <v>217</v>
      </c>
      <c r="BA15" s="290"/>
      <c r="BB15" s="290" t="s">
        <v>218</v>
      </c>
      <c r="BC15" s="290"/>
      <c r="BD15" s="290" t="s">
        <v>212</v>
      </c>
      <c r="BE15" s="290"/>
    </row>
    <row r="16" spans="1:57" ht="54" customHeight="1" thickBot="1">
      <c r="A16" s="153" t="s">
        <v>264</v>
      </c>
      <c r="B16" s="153" t="s">
        <v>249</v>
      </c>
      <c r="C16" s="153" t="s">
        <v>265</v>
      </c>
      <c r="D16" s="153" t="s">
        <v>266</v>
      </c>
      <c r="E16" s="153" t="s">
        <v>267</v>
      </c>
      <c r="F16" s="153" t="s">
        <v>268</v>
      </c>
      <c r="G16" s="308"/>
      <c r="H16" s="309"/>
      <c r="I16" s="309"/>
      <c r="J16" s="154" t="s">
        <v>4</v>
      </c>
      <c r="K16" s="154" t="s">
        <v>5</v>
      </c>
      <c r="L16" s="154" t="s">
        <v>6</v>
      </c>
      <c r="M16" s="154" t="s">
        <v>209</v>
      </c>
      <c r="N16" s="154" t="s">
        <v>7</v>
      </c>
      <c r="O16" s="141" t="s">
        <v>191</v>
      </c>
      <c r="P16" s="141" t="s">
        <v>269</v>
      </c>
      <c r="Q16" s="141" t="s">
        <v>221</v>
      </c>
      <c r="R16" s="141" t="s">
        <v>222</v>
      </c>
      <c r="S16" s="141" t="s">
        <v>223</v>
      </c>
      <c r="T16" s="141" t="s">
        <v>224</v>
      </c>
      <c r="U16" s="141" t="s">
        <v>219</v>
      </c>
      <c r="V16" s="141" t="s">
        <v>224</v>
      </c>
      <c r="W16" s="289"/>
      <c r="X16" s="289"/>
      <c r="Y16" s="289"/>
      <c r="Z16" s="289"/>
      <c r="AA16" s="289"/>
      <c r="AB16" s="289"/>
      <c r="AC16" s="141" t="s">
        <v>270</v>
      </c>
      <c r="AD16" s="141" t="s">
        <v>271</v>
      </c>
      <c r="AE16" s="141" t="s">
        <v>270</v>
      </c>
      <c r="AF16" s="141" t="s">
        <v>271</v>
      </c>
      <c r="AG16" s="141" t="s">
        <v>270</v>
      </c>
      <c r="AH16" s="141" t="s">
        <v>271</v>
      </c>
      <c r="AI16" s="141" t="s">
        <v>270</v>
      </c>
      <c r="AJ16" s="141" t="s">
        <v>271</v>
      </c>
      <c r="AK16" s="141" t="s">
        <v>270</v>
      </c>
      <c r="AL16" s="141" t="s">
        <v>271</v>
      </c>
      <c r="AM16" s="141" t="s">
        <v>270</v>
      </c>
      <c r="AN16" s="141" t="s">
        <v>271</v>
      </c>
      <c r="AO16" s="141" t="s">
        <v>270</v>
      </c>
      <c r="AP16" s="141" t="s">
        <v>271</v>
      </c>
      <c r="AQ16" s="141" t="s">
        <v>270</v>
      </c>
      <c r="AR16" s="141" t="s">
        <v>271</v>
      </c>
      <c r="AZ16" s="109" t="s">
        <v>221</v>
      </c>
      <c r="BA16" s="109" t="s">
        <v>222</v>
      </c>
      <c r="BB16" s="109" t="s">
        <v>223</v>
      </c>
      <c r="BC16" s="109" t="s">
        <v>224</v>
      </c>
      <c r="BD16" s="109" t="s">
        <v>219</v>
      </c>
      <c r="BE16" s="109" t="s">
        <v>224</v>
      </c>
    </row>
    <row r="17" spans="1:78" s="151" customFormat="1" ht="24" customHeight="1">
      <c r="A17" s="155"/>
      <c r="B17" s="155" t="s">
        <v>348</v>
      </c>
      <c r="C17" s="155" t="s">
        <v>274</v>
      </c>
      <c r="D17" s="155" t="s">
        <v>275</v>
      </c>
      <c r="E17" s="155" t="s">
        <v>276</v>
      </c>
      <c r="F17" s="155" t="s">
        <v>276</v>
      </c>
      <c r="G17" s="156">
        <v>11</v>
      </c>
      <c r="H17" s="280">
        <v>1</v>
      </c>
      <c r="I17" s="373" t="s">
        <v>39</v>
      </c>
      <c r="J17" s="291"/>
      <c r="K17" s="286" t="s">
        <v>23</v>
      </c>
      <c r="L17" s="286"/>
      <c r="M17" s="374">
        <v>0</v>
      </c>
      <c r="N17" s="373" t="s">
        <v>349</v>
      </c>
      <c r="O17" s="271">
        <v>0.39</v>
      </c>
      <c r="P17" s="375">
        <f>(SUM('[2]Actividades'!L13:L14)*'[2]Metas'!O17)/SUM('[2]Actividades'!K13:K14)</f>
        <v>0.075</v>
      </c>
      <c r="Q17" s="262">
        <f>SUMIF('Actividades inversión 880'!$B$13:$B$62,'Metas inversión 880'!$B17,'Actividades inversión 880'!M$13:M$62)</f>
        <v>210986000</v>
      </c>
      <c r="R17" s="262">
        <f>SUMIF('Actividades inversión 880'!$B$13:$B$62,'Metas inversión 880'!$B17,'Actividades inversión 880'!N$13:N$62)</f>
        <v>177458800</v>
      </c>
      <c r="S17" s="262">
        <f>SUMIF('Actividades inversión 880'!$B$13:$B$62,'Metas inversión 880'!$B17,'Actividades inversión 880'!O$13:O$62)</f>
        <v>175435800</v>
      </c>
      <c r="T17" s="262">
        <f>SUMIF('Actividades inversión 880'!$B$13:$B$62,'Metas inversión 880'!$B17,'Actividades inversión 880'!P$13:P$62)</f>
        <v>25017433</v>
      </c>
      <c r="U17" s="262">
        <f>SUMIF('Actividades inversión 880'!$B$13:$B$62,'Metas inversión 880'!$B17,'Actividades inversión 880'!Q$13:Q$62)</f>
        <v>15272545</v>
      </c>
      <c r="V17" s="262">
        <f>SUMIF('Actividades inversión 880'!$B$13:$B$62,'Metas inversión 880'!$B17,'Actividades inversión 880'!R$13:R$62)</f>
        <v>15272545</v>
      </c>
      <c r="W17" s="376" t="s">
        <v>350</v>
      </c>
      <c r="X17" s="376" t="s">
        <v>351</v>
      </c>
      <c r="Y17" s="376" t="s">
        <v>352</v>
      </c>
      <c r="Z17" s="376" t="s">
        <v>353</v>
      </c>
      <c r="AA17" s="376"/>
      <c r="AB17" s="157" t="s">
        <v>283</v>
      </c>
      <c r="AC17" s="158"/>
      <c r="AD17" s="158"/>
      <c r="AE17" s="158"/>
      <c r="AF17" s="158"/>
      <c r="AG17" s="158"/>
      <c r="AH17" s="158"/>
      <c r="AI17" s="158"/>
      <c r="AJ17" s="158"/>
      <c r="AK17" s="158"/>
      <c r="AL17" s="158"/>
      <c r="AM17" s="158"/>
      <c r="AN17" s="158"/>
      <c r="AO17" s="158"/>
      <c r="AP17" s="158"/>
      <c r="AQ17" s="159">
        <f aca="true" t="shared" si="0" ref="AQ17:AR22">+AC17+AE17+AG17+AI17+AK17+AM17+AO17</f>
        <v>0</v>
      </c>
      <c r="AR17" s="160">
        <f t="shared" si="0"/>
        <v>0</v>
      </c>
      <c r="AS17" s="161">
        <f>+R17-S17</f>
        <v>2023000</v>
      </c>
      <c r="AT17" s="161">
        <f>+S17-T17</f>
        <v>150418367</v>
      </c>
      <c r="AU17" s="161">
        <f>+U17-V17</f>
        <v>0</v>
      </c>
      <c r="AV17" s="162"/>
      <c r="AW17" s="161"/>
      <c r="AX17" s="161"/>
      <c r="AY17" s="161"/>
      <c r="AZ17" s="163">
        <f>SUM('[3]01-USAQUEN:99-METROPOLITANO'!N13)</f>
        <v>210986000</v>
      </c>
      <c r="BA17" s="163">
        <f>SUM('[3]01-USAQUEN:99-METROPOLITANO'!O13)</f>
        <v>177458800</v>
      </c>
      <c r="BB17" s="163">
        <f>SUM('[3]01-USAQUEN:99-METROPOLITANO'!P13)</f>
        <v>175435800</v>
      </c>
      <c r="BC17" s="163">
        <f>SUM('[3]01-USAQUEN:99-METROPOLITANO'!Q13)</f>
        <v>25017433</v>
      </c>
      <c r="BD17" s="163">
        <f>SUM('[3]01-USAQUEN:99-METROPOLITANO'!R13)</f>
        <v>15272545</v>
      </c>
      <c r="BE17" s="163">
        <f>SUM('[3]01-USAQUEN:99-METROPOLITANO'!S13)</f>
        <v>15272545</v>
      </c>
      <c r="BI17" s="149"/>
      <c r="BJ17" s="149"/>
      <c r="BK17" s="149"/>
      <c r="BL17" s="149"/>
      <c r="BM17" s="149"/>
      <c r="BN17" s="149"/>
      <c r="BO17" s="149"/>
      <c r="BP17" s="149"/>
      <c r="BQ17" s="149"/>
      <c r="BR17" s="149"/>
      <c r="BS17" s="149"/>
      <c r="BT17" s="149"/>
      <c r="BU17" s="149"/>
      <c r="BV17" s="149"/>
      <c r="BW17" s="149"/>
      <c r="BX17" s="149"/>
      <c r="BY17" s="149"/>
      <c r="BZ17" s="149"/>
    </row>
    <row r="18" spans="1:78" s="151" customFormat="1" ht="15.75">
      <c r="A18" s="155"/>
      <c r="B18" s="155"/>
      <c r="C18" s="155"/>
      <c r="D18" s="155"/>
      <c r="E18" s="155"/>
      <c r="F18" s="155"/>
      <c r="G18" s="156"/>
      <c r="H18" s="281"/>
      <c r="I18" s="377"/>
      <c r="J18" s="287"/>
      <c r="K18" s="287"/>
      <c r="L18" s="287"/>
      <c r="M18" s="378"/>
      <c r="N18" s="377"/>
      <c r="O18" s="272"/>
      <c r="P18" s="379"/>
      <c r="Q18" s="263"/>
      <c r="R18" s="263"/>
      <c r="S18" s="263"/>
      <c r="T18" s="263"/>
      <c r="U18" s="263"/>
      <c r="V18" s="263"/>
      <c r="W18" s="380"/>
      <c r="X18" s="380"/>
      <c r="Y18" s="380"/>
      <c r="Z18" s="380"/>
      <c r="AA18" s="380"/>
      <c r="AB18" s="164" t="s">
        <v>284</v>
      </c>
      <c r="AC18" s="165"/>
      <c r="AD18" s="165"/>
      <c r="AE18" s="165"/>
      <c r="AF18" s="165"/>
      <c r="AG18" s="165"/>
      <c r="AH18" s="165"/>
      <c r="AI18" s="165"/>
      <c r="AJ18" s="165"/>
      <c r="AK18" s="165"/>
      <c r="AL18" s="165"/>
      <c r="AM18" s="165"/>
      <c r="AN18" s="165"/>
      <c r="AO18" s="165"/>
      <c r="AP18" s="165"/>
      <c r="AQ18" s="166">
        <f t="shared" si="0"/>
        <v>0</v>
      </c>
      <c r="AR18" s="167">
        <f t="shared" si="0"/>
        <v>0</v>
      </c>
      <c r="AS18" s="161">
        <f aca="true" t="shared" si="1" ref="AS18:AT81">+R18-S18</f>
        <v>0</v>
      </c>
      <c r="AT18" s="161">
        <f t="shared" si="1"/>
        <v>0</v>
      </c>
      <c r="AU18" s="161">
        <f aca="true" t="shared" si="2" ref="AU18:AU81">+U18-V18</f>
        <v>0</v>
      </c>
      <c r="AV18" s="162"/>
      <c r="AW18" s="161"/>
      <c r="AX18" s="161"/>
      <c r="AY18" s="161"/>
      <c r="AZ18" s="163"/>
      <c r="BA18" s="163">
        <f>+BA17-188873688</f>
        <v>-11414888</v>
      </c>
      <c r="BB18" s="163"/>
      <c r="BC18" s="163"/>
      <c r="BD18" s="163"/>
      <c r="BE18" s="163"/>
      <c r="BI18" s="149"/>
      <c r="BJ18" s="149"/>
      <c r="BK18" s="149"/>
      <c r="BL18" s="149"/>
      <c r="BM18" s="149"/>
      <c r="BN18" s="149"/>
      <c r="BO18" s="149"/>
      <c r="BP18" s="149"/>
      <c r="BQ18" s="149"/>
      <c r="BR18" s="149"/>
      <c r="BS18" s="149"/>
      <c r="BT18" s="149"/>
      <c r="BU18" s="149"/>
      <c r="BV18" s="149"/>
      <c r="BW18" s="149"/>
      <c r="BX18" s="149"/>
      <c r="BY18" s="149"/>
      <c r="BZ18" s="149"/>
    </row>
    <row r="19" spans="1:78" s="151" customFormat="1" ht="15.75">
      <c r="A19" s="155"/>
      <c r="B19" s="155"/>
      <c r="C19" s="155"/>
      <c r="D19" s="155"/>
      <c r="E19" s="155"/>
      <c r="F19" s="155"/>
      <c r="G19" s="156"/>
      <c r="H19" s="281"/>
      <c r="I19" s="377"/>
      <c r="J19" s="287"/>
      <c r="K19" s="287"/>
      <c r="L19" s="287"/>
      <c r="M19" s="378"/>
      <c r="N19" s="377"/>
      <c r="O19" s="272"/>
      <c r="P19" s="379"/>
      <c r="Q19" s="263"/>
      <c r="R19" s="263"/>
      <c r="S19" s="263"/>
      <c r="T19" s="263"/>
      <c r="U19" s="263"/>
      <c r="V19" s="263"/>
      <c r="W19" s="380"/>
      <c r="X19" s="380"/>
      <c r="Y19" s="380"/>
      <c r="Z19" s="380"/>
      <c r="AA19" s="380"/>
      <c r="AB19" s="164" t="s">
        <v>285</v>
      </c>
      <c r="AC19" s="165"/>
      <c r="AD19" s="165"/>
      <c r="AE19" s="165"/>
      <c r="AF19" s="165"/>
      <c r="AG19" s="165"/>
      <c r="AH19" s="165"/>
      <c r="AI19" s="165"/>
      <c r="AJ19" s="165"/>
      <c r="AK19" s="165"/>
      <c r="AL19" s="165"/>
      <c r="AM19" s="165"/>
      <c r="AN19" s="165"/>
      <c r="AO19" s="165"/>
      <c r="AP19" s="165"/>
      <c r="AQ19" s="166">
        <f t="shared" si="0"/>
        <v>0</v>
      </c>
      <c r="AR19" s="167">
        <f t="shared" si="0"/>
        <v>0</v>
      </c>
      <c r="AS19" s="161">
        <f t="shared" si="1"/>
        <v>0</v>
      </c>
      <c r="AT19" s="161">
        <f t="shared" si="1"/>
        <v>0</v>
      </c>
      <c r="AU19" s="161">
        <f t="shared" si="2"/>
        <v>0</v>
      </c>
      <c r="AV19" s="162"/>
      <c r="AW19" s="161"/>
      <c r="AX19" s="161"/>
      <c r="AY19" s="161"/>
      <c r="AZ19" s="163"/>
      <c r="BA19" s="163"/>
      <c r="BB19" s="163"/>
      <c r="BC19" s="163"/>
      <c r="BD19" s="163"/>
      <c r="BE19" s="163"/>
      <c r="BI19" s="149"/>
      <c r="BJ19" s="149"/>
      <c r="BK19" s="149"/>
      <c r="BL19" s="149"/>
      <c r="BM19" s="149"/>
      <c r="BN19" s="149"/>
      <c r="BO19" s="149"/>
      <c r="BP19" s="149"/>
      <c r="BQ19" s="149"/>
      <c r="BR19" s="149"/>
      <c r="BS19" s="149"/>
      <c r="BT19" s="149"/>
      <c r="BU19" s="149"/>
      <c r="BV19" s="149"/>
      <c r="BW19" s="149"/>
      <c r="BX19" s="149"/>
      <c r="BY19" s="149"/>
      <c r="BZ19" s="149"/>
    </row>
    <row r="20" spans="1:78" s="151" customFormat="1" ht="15.75">
      <c r="A20" s="155"/>
      <c r="B20" s="155"/>
      <c r="C20" s="155"/>
      <c r="D20" s="155"/>
      <c r="E20" s="155"/>
      <c r="F20" s="155"/>
      <c r="G20" s="156"/>
      <c r="H20" s="281"/>
      <c r="I20" s="377"/>
      <c r="J20" s="287"/>
      <c r="K20" s="287"/>
      <c r="L20" s="287"/>
      <c r="M20" s="378"/>
      <c r="N20" s="377"/>
      <c r="O20" s="272"/>
      <c r="P20" s="379"/>
      <c r="Q20" s="263"/>
      <c r="R20" s="263"/>
      <c r="S20" s="263"/>
      <c r="T20" s="263"/>
      <c r="U20" s="263"/>
      <c r="V20" s="263"/>
      <c r="W20" s="380"/>
      <c r="X20" s="380"/>
      <c r="Y20" s="380"/>
      <c r="Z20" s="380"/>
      <c r="AA20" s="380"/>
      <c r="AB20" s="164" t="s">
        <v>286</v>
      </c>
      <c r="AC20" s="165"/>
      <c r="AD20" s="165"/>
      <c r="AE20" s="165"/>
      <c r="AF20" s="165"/>
      <c r="AG20" s="165"/>
      <c r="AH20" s="165"/>
      <c r="AI20" s="165"/>
      <c r="AJ20" s="165"/>
      <c r="AK20" s="165"/>
      <c r="AL20" s="165"/>
      <c r="AM20" s="165"/>
      <c r="AN20" s="165"/>
      <c r="AO20" s="165"/>
      <c r="AP20" s="165"/>
      <c r="AQ20" s="166">
        <f t="shared" si="0"/>
        <v>0</v>
      </c>
      <c r="AR20" s="167">
        <f t="shared" si="0"/>
        <v>0</v>
      </c>
      <c r="AS20" s="161">
        <f t="shared" si="1"/>
        <v>0</v>
      </c>
      <c r="AT20" s="161">
        <f t="shared" si="1"/>
        <v>0</v>
      </c>
      <c r="AU20" s="161">
        <f t="shared" si="2"/>
        <v>0</v>
      </c>
      <c r="AV20" s="162"/>
      <c r="AW20" s="161"/>
      <c r="AX20" s="161"/>
      <c r="AY20" s="161"/>
      <c r="AZ20" s="163"/>
      <c r="BA20" s="163"/>
      <c r="BB20" s="163"/>
      <c r="BC20" s="163"/>
      <c r="BD20" s="163"/>
      <c r="BE20" s="163"/>
      <c r="BI20" s="149"/>
      <c r="BJ20" s="149"/>
      <c r="BK20" s="149"/>
      <c r="BL20" s="149"/>
      <c r="BM20" s="149"/>
      <c r="BN20" s="149"/>
      <c r="BO20" s="149"/>
      <c r="BP20" s="149"/>
      <c r="BQ20" s="149"/>
      <c r="BR20" s="149"/>
      <c r="BS20" s="149"/>
      <c r="BT20" s="149"/>
      <c r="BU20" s="149"/>
      <c r="BV20" s="149"/>
      <c r="BW20" s="149"/>
      <c r="BX20" s="149"/>
      <c r="BY20" s="149"/>
      <c r="BZ20" s="149"/>
    </row>
    <row r="21" spans="1:78" s="151" customFormat="1" ht="15.75">
      <c r="A21" s="155"/>
      <c r="B21" s="155"/>
      <c r="C21" s="155"/>
      <c r="D21" s="155"/>
      <c r="E21" s="155"/>
      <c r="F21" s="155"/>
      <c r="G21" s="156"/>
      <c r="H21" s="281"/>
      <c r="I21" s="377"/>
      <c r="J21" s="287"/>
      <c r="K21" s="287"/>
      <c r="L21" s="287"/>
      <c r="M21" s="378"/>
      <c r="N21" s="377"/>
      <c r="O21" s="272"/>
      <c r="P21" s="379"/>
      <c r="Q21" s="263"/>
      <c r="R21" s="263"/>
      <c r="S21" s="263"/>
      <c r="T21" s="263"/>
      <c r="U21" s="263"/>
      <c r="V21" s="263"/>
      <c r="W21" s="380"/>
      <c r="X21" s="380"/>
      <c r="Y21" s="380"/>
      <c r="Z21" s="380"/>
      <c r="AA21" s="380"/>
      <c r="AB21" s="164" t="s">
        <v>287</v>
      </c>
      <c r="AC21" s="165"/>
      <c r="AD21" s="165"/>
      <c r="AE21" s="165"/>
      <c r="AF21" s="165"/>
      <c r="AG21" s="165"/>
      <c r="AH21" s="165"/>
      <c r="AI21" s="165"/>
      <c r="AJ21" s="165"/>
      <c r="AK21" s="165"/>
      <c r="AL21" s="165"/>
      <c r="AM21" s="165"/>
      <c r="AN21" s="165"/>
      <c r="AO21" s="165"/>
      <c r="AP21" s="165"/>
      <c r="AQ21" s="166">
        <f t="shared" si="0"/>
        <v>0</v>
      </c>
      <c r="AR21" s="167">
        <f t="shared" si="0"/>
        <v>0</v>
      </c>
      <c r="AS21" s="161">
        <f t="shared" si="1"/>
        <v>0</v>
      </c>
      <c r="AT21" s="161">
        <f t="shared" si="1"/>
        <v>0</v>
      </c>
      <c r="AU21" s="161">
        <f t="shared" si="2"/>
        <v>0</v>
      </c>
      <c r="AV21" s="162"/>
      <c r="AW21" s="161"/>
      <c r="AX21" s="161"/>
      <c r="AY21" s="161"/>
      <c r="AZ21" s="163"/>
      <c r="BA21" s="163"/>
      <c r="BB21" s="163"/>
      <c r="BC21" s="163"/>
      <c r="BD21" s="163"/>
      <c r="BE21" s="163"/>
      <c r="BI21" s="149"/>
      <c r="BJ21" s="149"/>
      <c r="BK21" s="149"/>
      <c r="BL21" s="149"/>
      <c r="BM21" s="149"/>
      <c r="BN21" s="149"/>
      <c r="BO21" s="149"/>
      <c r="BP21" s="149"/>
      <c r="BQ21" s="149"/>
      <c r="BR21" s="149"/>
      <c r="BS21" s="149"/>
      <c r="BT21" s="149"/>
      <c r="BU21" s="149"/>
      <c r="BV21" s="149"/>
      <c r="BW21" s="149"/>
      <c r="BX21" s="149"/>
      <c r="BY21" s="149"/>
      <c r="BZ21" s="149"/>
    </row>
    <row r="22" spans="1:78" s="151" customFormat="1" ht="15.75">
      <c r="A22" s="155"/>
      <c r="B22" s="155"/>
      <c r="C22" s="155"/>
      <c r="D22" s="155"/>
      <c r="E22" s="155"/>
      <c r="F22" s="155"/>
      <c r="G22" s="156"/>
      <c r="H22" s="281"/>
      <c r="I22" s="377"/>
      <c r="J22" s="287"/>
      <c r="K22" s="287"/>
      <c r="L22" s="287"/>
      <c r="M22" s="378"/>
      <c r="N22" s="377"/>
      <c r="O22" s="272"/>
      <c r="P22" s="379"/>
      <c r="Q22" s="263"/>
      <c r="R22" s="263"/>
      <c r="S22" s="263"/>
      <c r="T22" s="263"/>
      <c r="U22" s="263"/>
      <c r="V22" s="263"/>
      <c r="W22" s="380"/>
      <c r="X22" s="380"/>
      <c r="Y22" s="380"/>
      <c r="Z22" s="380"/>
      <c r="AA22" s="380"/>
      <c r="AB22" s="168" t="s">
        <v>288</v>
      </c>
      <c r="AC22" s="165"/>
      <c r="AD22" s="165"/>
      <c r="AE22" s="165"/>
      <c r="AF22" s="165"/>
      <c r="AG22" s="165"/>
      <c r="AH22" s="165"/>
      <c r="AI22" s="165"/>
      <c r="AJ22" s="165"/>
      <c r="AK22" s="165"/>
      <c r="AL22" s="165"/>
      <c r="AM22" s="165"/>
      <c r="AN22" s="165"/>
      <c r="AO22" s="165"/>
      <c r="AP22" s="165"/>
      <c r="AQ22" s="166">
        <f t="shared" si="0"/>
        <v>0</v>
      </c>
      <c r="AR22" s="167">
        <f t="shared" si="0"/>
        <v>0</v>
      </c>
      <c r="AS22" s="161">
        <f t="shared" si="1"/>
        <v>0</v>
      </c>
      <c r="AT22" s="161">
        <f t="shared" si="1"/>
        <v>0</v>
      </c>
      <c r="AU22" s="161">
        <f t="shared" si="2"/>
        <v>0</v>
      </c>
      <c r="AV22" s="162"/>
      <c r="AW22" s="161"/>
      <c r="AX22" s="161"/>
      <c r="AY22" s="161"/>
      <c r="AZ22" s="163"/>
      <c r="BA22" s="163"/>
      <c r="BB22" s="163"/>
      <c r="BC22" s="163"/>
      <c r="BD22" s="163"/>
      <c r="BE22" s="163"/>
      <c r="BI22" s="149"/>
      <c r="BJ22" s="149"/>
      <c r="BK22" s="149"/>
      <c r="BL22" s="149"/>
      <c r="BM22" s="149"/>
      <c r="BN22" s="149"/>
      <c r="BO22" s="149"/>
      <c r="BP22" s="149"/>
      <c r="BQ22" s="149"/>
      <c r="BR22" s="149"/>
      <c r="BS22" s="149"/>
      <c r="BT22" s="149"/>
      <c r="BU22" s="149"/>
      <c r="BV22" s="149"/>
      <c r="BW22" s="149"/>
      <c r="BX22" s="149"/>
      <c r="BY22" s="149"/>
      <c r="BZ22" s="149"/>
    </row>
    <row r="23" spans="1:78" s="151" customFormat="1" ht="15.75">
      <c r="A23" s="155"/>
      <c r="B23" s="155"/>
      <c r="C23" s="155"/>
      <c r="D23" s="155"/>
      <c r="E23" s="155"/>
      <c r="F23" s="155"/>
      <c r="G23" s="156"/>
      <c r="H23" s="281"/>
      <c r="I23" s="377"/>
      <c r="J23" s="287"/>
      <c r="K23" s="287"/>
      <c r="L23" s="287"/>
      <c r="M23" s="378"/>
      <c r="N23" s="377"/>
      <c r="O23" s="272"/>
      <c r="P23" s="379"/>
      <c r="Q23" s="263"/>
      <c r="R23" s="263"/>
      <c r="S23" s="263"/>
      <c r="T23" s="263"/>
      <c r="U23" s="263"/>
      <c r="V23" s="263"/>
      <c r="W23" s="380"/>
      <c r="X23" s="380"/>
      <c r="Y23" s="380"/>
      <c r="Z23" s="380"/>
      <c r="AA23" s="380"/>
      <c r="AB23" s="169" t="s">
        <v>289</v>
      </c>
      <c r="AC23" s="170">
        <f aca="true" t="shared" si="3" ref="AC23:AR23">SUM(AC17:AC22)</f>
        <v>0</v>
      </c>
      <c r="AD23" s="170">
        <f t="shared" si="3"/>
        <v>0</v>
      </c>
      <c r="AE23" s="170">
        <f t="shared" si="3"/>
        <v>0</v>
      </c>
      <c r="AF23" s="170">
        <f t="shared" si="3"/>
        <v>0</v>
      </c>
      <c r="AG23" s="170">
        <f t="shared" si="3"/>
        <v>0</v>
      </c>
      <c r="AH23" s="170">
        <f t="shared" si="3"/>
        <v>0</v>
      </c>
      <c r="AI23" s="170">
        <f t="shared" si="3"/>
        <v>0</v>
      </c>
      <c r="AJ23" s="170">
        <f t="shared" si="3"/>
        <v>0</v>
      </c>
      <c r="AK23" s="170">
        <f t="shared" si="3"/>
        <v>0</v>
      </c>
      <c r="AL23" s="170">
        <f t="shared" si="3"/>
        <v>0</v>
      </c>
      <c r="AM23" s="170">
        <f t="shared" si="3"/>
        <v>0</v>
      </c>
      <c r="AN23" s="170">
        <f t="shared" si="3"/>
        <v>0</v>
      </c>
      <c r="AO23" s="170">
        <f t="shared" si="3"/>
        <v>0</v>
      </c>
      <c r="AP23" s="170">
        <f t="shared" si="3"/>
        <v>0</v>
      </c>
      <c r="AQ23" s="170">
        <f t="shared" si="3"/>
        <v>0</v>
      </c>
      <c r="AR23" s="171">
        <f t="shared" si="3"/>
        <v>0</v>
      </c>
      <c r="AS23" s="161">
        <f t="shared" si="1"/>
        <v>0</v>
      </c>
      <c r="AT23" s="161">
        <f t="shared" si="1"/>
        <v>0</v>
      </c>
      <c r="AU23" s="161">
        <f t="shared" si="2"/>
        <v>0</v>
      </c>
      <c r="AV23" s="162"/>
      <c r="AW23" s="161"/>
      <c r="AX23" s="161"/>
      <c r="AY23" s="161"/>
      <c r="AZ23" s="163"/>
      <c r="BA23" s="163"/>
      <c r="BB23" s="163"/>
      <c r="BC23" s="163"/>
      <c r="BD23" s="163"/>
      <c r="BE23" s="163"/>
      <c r="BI23" s="149"/>
      <c r="BJ23" s="149"/>
      <c r="BK23" s="149"/>
      <c r="BL23" s="149"/>
      <c r="BM23" s="149"/>
      <c r="BN23" s="149"/>
      <c r="BO23" s="149"/>
      <c r="BP23" s="149"/>
      <c r="BQ23" s="149"/>
      <c r="BR23" s="149"/>
      <c r="BS23" s="149"/>
      <c r="BT23" s="149"/>
      <c r="BU23" s="149"/>
      <c r="BV23" s="149"/>
      <c r="BW23" s="149"/>
      <c r="BX23" s="149"/>
      <c r="BY23" s="149"/>
      <c r="BZ23" s="149"/>
    </row>
    <row r="24" spans="1:78" s="151" customFormat="1" ht="15.75">
      <c r="A24" s="155"/>
      <c r="B24" s="155"/>
      <c r="C24" s="155"/>
      <c r="D24" s="155"/>
      <c r="E24" s="155"/>
      <c r="F24" s="155"/>
      <c r="G24" s="156"/>
      <c r="H24" s="281"/>
      <c r="I24" s="377"/>
      <c r="J24" s="287"/>
      <c r="K24" s="287"/>
      <c r="L24" s="287"/>
      <c r="M24" s="378"/>
      <c r="N24" s="377"/>
      <c r="O24" s="272"/>
      <c r="P24" s="379"/>
      <c r="Q24" s="263"/>
      <c r="R24" s="263"/>
      <c r="S24" s="263"/>
      <c r="T24" s="263"/>
      <c r="U24" s="263"/>
      <c r="V24" s="263"/>
      <c r="W24" s="380"/>
      <c r="X24" s="380"/>
      <c r="Y24" s="380"/>
      <c r="Z24" s="380"/>
      <c r="AA24" s="380"/>
      <c r="AB24" s="164" t="s">
        <v>290</v>
      </c>
      <c r="AC24" s="165"/>
      <c r="AD24" s="165"/>
      <c r="AE24" s="165"/>
      <c r="AF24" s="165"/>
      <c r="AG24" s="165"/>
      <c r="AH24" s="165"/>
      <c r="AI24" s="165"/>
      <c r="AJ24" s="165"/>
      <c r="AK24" s="165"/>
      <c r="AL24" s="165"/>
      <c r="AM24" s="165"/>
      <c r="AN24" s="165"/>
      <c r="AO24" s="165"/>
      <c r="AP24" s="165"/>
      <c r="AQ24" s="166">
        <f>+AC24+AE24+AG24+AI24+AK24+AM24+AO24</f>
        <v>0</v>
      </c>
      <c r="AR24" s="167">
        <f aca="true" t="shared" si="4" ref="AR24:AR30">+AD24+AF24+AH24+AJ24+AL24+AN24+AP24</f>
        <v>0</v>
      </c>
      <c r="AS24" s="161">
        <f t="shared" si="1"/>
        <v>0</v>
      </c>
      <c r="AT24" s="161">
        <f t="shared" si="1"/>
        <v>0</v>
      </c>
      <c r="AU24" s="161">
        <f t="shared" si="2"/>
        <v>0</v>
      </c>
      <c r="AV24" s="162"/>
      <c r="AW24" s="161"/>
      <c r="AX24" s="161"/>
      <c r="AY24" s="161"/>
      <c r="AZ24" s="163"/>
      <c r="BA24" s="163"/>
      <c r="BB24" s="163"/>
      <c r="BC24" s="163"/>
      <c r="BD24" s="163"/>
      <c r="BE24" s="163"/>
      <c r="BI24" s="149"/>
      <c r="BJ24" s="149"/>
      <c r="BK24" s="149"/>
      <c r="BL24" s="149"/>
      <c r="BM24" s="149"/>
      <c r="BN24" s="149"/>
      <c r="BO24" s="149"/>
      <c r="BP24" s="149"/>
      <c r="BQ24" s="149"/>
      <c r="BR24" s="149"/>
      <c r="BS24" s="149"/>
      <c r="BT24" s="149"/>
      <c r="BU24" s="149"/>
      <c r="BV24" s="149"/>
      <c r="BW24" s="149"/>
      <c r="BX24" s="149"/>
      <c r="BY24" s="149"/>
      <c r="BZ24" s="149"/>
    </row>
    <row r="25" spans="1:78" s="151" customFormat="1" ht="15.75">
      <c r="A25" s="155"/>
      <c r="B25" s="155"/>
      <c r="C25" s="155"/>
      <c r="D25" s="155"/>
      <c r="E25" s="155"/>
      <c r="F25" s="155"/>
      <c r="G25" s="156"/>
      <c r="H25" s="281"/>
      <c r="I25" s="377"/>
      <c r="J25" s="287"/>
      <c r="K25" s="287"/>
      <c r="L25" s="287"/>
      <c r="M25" s="378"/>
      <c r="N25" s="377"/>
      <c r="O25" s="272"/>
      <c r="P25" s="379"/>
      <c r="Q25" s="263"/>
      <c r="R25" s="263"/>
      <c r="S25" s="263"/>
      <c r="T25" s="263"/>
      <c r="U25" s="263"/>
      <c r="V25" s="263"/>
      <c r="W25" s="380"/>
      <c r="X25" s="380"/>
      <c r="Y25" s="380"/>
      <c r="Z25" s="380"/>
      <c r="AA25" s="380"/>
      <c r="AB25" s="164" t="s">
        <v>291</v>
      </c>
      <c r="AC25" s="165"/>
      <c r="AD25" s="165"/>
      <c r="AE25" s="165"/>
      <c r="AF25" s="165"/>
      <c r="AG25" s="165"/>
      <c r="AH25" s="165"/>
      <c r="AI25" s="165"/>
      <c r="AJ25" s="165"/>
      <c r="AK25" s="165"/>
      <c r="AL25" s="165"/>
      <c r="AM25" s="165"/>
      <c r="AN25" s="165"/>
      <c r="AO25" s="165"/>
      <c r="AP25" s="165"/>
      <c r="AQ25" s="166">
        <f aca="true" t="shared" si="5" ref="AQ25:AQ30">+AC25+AE25+AG25+AI25+AK25+AM25+AO25</f>
        <v>0</v>
      </c>
      <c r="AR25" s="167">
        <f t="shared" si="4"/>
        <v>0</v>
      </c>
      <c r="AS25" s="161">
        <f t="shared" si="1"/>
        <v>0</v>
      </c>
      <c r="AT25" s="161">
        <f t="shared" si="1"/>
        <v>0</v>
      </c>
      <c r="AU25" s="161">
        <f t="shared" si="2"/>
        <v>0</v>
      </c>
      <c r="AV25" s="162"/>
      <c r="AW25" s="161"/>
      <c r="AX25" s="161"/>
      <c r="AY25" s="161"/>
      <c r="AZ25" s="163"/>
      <c r="BA25" s="163"/>
      <c r="BB25" s="163"/>
      <c r="BC25" s="163"/>
      <c r="BD25" s="163"/>
      <c r="BE25" s="163"/>
      <c r="BI25" s="149"/>
      <c r="BJ25" s="149"/>
      <c r="BK25" s="149"/>
      <c r="BL25" s="149"/>
      <c r="BM25" s="149"/>
      <c r="BN25" s="149"/>
      <c r="BO25" s="149"/>
      <c r="BP25" s="149"/>
      <c r="BQ25" s="149"/>
      <c r="BR25" s="149"/>
      <c r="BS25" s="149"/>
      <c r="BT25" s="149"/>
      <c r="BU25" s="149"/>
      <c r="BV25" s="149"/>
      <c r="BW25" s="149"/>
      <c r="BX25" s="149"/>
      <c r="BY25" s="149"/>
      <c r="BZ25" s="149"/>
    </row>
    <row r="26" spans="1:78" s="151" customFormat="1" ht="15.75">
      <c r="A26" s="155"/>
      <c r="B26" s="155"/>
      <c r="C26" s="155"/>
      <c r="D26" s="155"/>
      <c r="E26" s="155"/>
      <c r="F26" s="155"/>
      <c r="G26" s="156"/>
      <c r="H26" s="281"/>
      <c r="I26" s="377"/>
      <c r="J26" s="287"/>
      <c r="K26" s="287"/>
      <c r="L26" s="287"/>
      <c r="M26" s="378"/>
      <c r="N26" s="377"/>
      <c r="O26" s="272"/>
      <c r="P26" s="379"/>
      <c r="Q26" s="263"/>
      <c r="R26" s="263"/>
      <c r="S26" s="263"/>
      <c r="T26" s="263"/>
      <c r="U26" s="263"/>
      <c r="V26" s="263"/>
      <c r="W26" s="380"/>
      <c r="X26" s="380"/>
      <c r="Y26" s="380"/>
      <c r="Z26" s="380"/>
      <c r="AA26" s="380"/>
      <c r="AB26" s="168" t="s">
        <v>292</v>
      </c>
      <c r="AC26" s="165"/>
      <c r="AD26" s="165"/>
      <c r="AE26" s="165"/>
      <c r="AF26" s="165"/>
      <c r="AG26" s="165"/>
      <c r="AH26" s="165"/>
      <c r="AI26" s="165"/>
      <c r="AJ26" s="165"/>
      <c r="AK26" s="165"/>
      <c r="AL26" s="165"/>
      <c r="AM26" s="165"/>
      <c r="AN26" s="165"/>
      <c r="AO26" s="165"/>
      <c r="AP26" s="165"/>
      <c r="AQ26" s="166">
        <f t="shared" si="5"/>
        <v>0</v>
      </c>
      <c r="AR26" s="167">
        <f t="shared" si="4"/>
        <v>0</v>
      </c>
      <c r="AS26" s="161">
        <f t="shared" si="1"/>
        <v>0</v>
      </c>
      <c r="AT26" s="161">
        <f t="shared" si="1"/>
        <v>0</v>
      </c>
      <c r="AU26" s="161">
        <f t="shared" si="2"/>
        <v>0</v>
      </c>
      <c r="AV26" s="162"/>
      <c r="AW26" s="161"/>
      <c r="AX26" s="161"/>
      <c r="AY26" s="161"/>
      <c r="AZ26" s="163"/>
      <c r="BA26" s="163"/>
      <c r="BB26" s="163"/>
      <c r="BC26" s="163"/>
      <c r="BD26" s="163"/>
      <c r="BE26" s="163"/>
      <c r="BI26" s="149"/>
      <c r="BJ26" s="149"/>
      <c r="BK26" s="149"/>
      <c r="BL26" s="149"/>
      <c r="BM26" s="149"/>
      <c r="BN26" s="149"/>
      <c r="BO26" s="149"/>
      <c r="BP26" s="149"/>
      <c r="BQ26" s="149"/>
      <c r="BR26" s="149"/>
      <c r="BS26" s="149"/>
      <c r="BT26" s="149"/>
      <c r="BU26" s="149"/>
      <c r="BV26" s="149"/>
      <c r="BW26" s="149"/>
      <c r="BX26" s="149"/>
      <c r="BY26" s="149"/>
      <c r="BZ26" s="149"/>
    </row>
    <row r="27" spans="1:78" s="151" customFormat="1" ht="15.75">
      <c r="A27" s="155"/>
      <c r="B27" s="155"/>
      <c r="C27" s="155"/>
      <c r="D27" s="155"/>
      <c r="E27" s="155"/>
      <c r="F27" s="155"/>
      <c r="G27" s="156"/>
      <c r="H27" s="281"/>
      <c r="I27" s="377"/>
      <c r="J27" s="287"/>
      <c r="K27" s="287"/>
      <c r="L27" s="287"/>
      <c r="M27" s="378"/>
      <c r="N27" s="377"/>
      <c r="O27" s="272"/>
      <c r="P27" s="379"/>
      <c r="Q27" s="263"/>
      <c r="R27" s="263"/>
      <c r="S27" s="263"/>
      <c r="T27" s="263"/>
      <c r="U27" s="263"/>
      <c r="V27" s="263"/>
      <c r="W27" s="380"/>
      <c r="X27" s="380"/>
      <c r="Y27" s="380"/>
      <c r="Z27" s="380"/>
      <c r="AA27" s="380"/>
      <c r="AB27" s="168" t="s">
        <v>293</v>
      </c>
      <c r="AC27" s="165"/>
      <c r="AD27" s="165"/>
      <c r="AE27" s="165"/>
      <c r="AF27" s="165"/>
      <c r="AG27" s="165"/>
      <c r="AH27" s="165"/>
      <c r="AI27" s="165"/>
      <c r="AJ27" s="165"/>
      <c r="AK27" s="165"/>
      <c r="AL27" s="165"/>
      <c r="AM27" s="165"/>
      <c r="AN27" s="165"/>
      <c r="AO27" s="165"/>
      <c r="AP27" s="165"/>
      <c r="AQ27" s="166">
        <f t="shared" si="5"/>
        <v>0</v>
      </c>
      <c r="AR27" s="167">
        <f t="shared" si="4"/>
        <v>0</v>
      </c>
      <c r="AS27" s="161">
        <f t="shared" si="1"/>
        <v>0</v>
      </c>
      <c r="AT27" s="161">
        <f t="shared" si="1"/>
        <v>0</v>
      </c>
      <c r="AU27" s="161">
        <f t="shared" si="2"/>
        <v>0</v>
      </c>
      <c r="AV27" s="162"/>
      <c r="AW27" s="161"/>
      <c r="AX27" s="161"/>
      <c r="AY27" s="161"/>
      <c r="AZ27" s="163"/>
      <c r="BA27" s="163"/>
      <c r="BB27" s="163"/>
      <c r="BC27" s="163"/>
      <c r="BD27" s="163"/>
      <c r="BE27" s="163"/>
      <c r="BI27" s="149"/>
      <c r="BJ27" s="149"/>
      <c r="BK27" s="149"/>
      <c r="BL27" s="149"/>
      <c r="BM27" s="149"/>
      <c r="BN27" s="149"/>
      <c r="BO27" s="149"/>
      <c r="BP27" s="149"/>
      <c r="BQ27" s="149"/>
      <c r="BR27" s="149"/>
      <c r="BS27" s="149"/>
      <c r="BT27" s="149"/>
      <c r="BU27" s="149"/>
      <c r="BV27" s="149"/>
      <c r="BW27" s="149"/>
      <c r="BX27" s="149"/>
      <c r="BY27" s="149"/>
      <c r="BZ27" s="149"/>
    </row>
    <row r="28" spans="1:78" s="151" customFormat="1" ht="15.75">
      <c r="A28" s="155"/>
      <c r="B28" s="155"/>
      <c r="C28" s="155"/>
      <c r="D28" s="155"/>
      <c r="E28" s="155"/>
      <c r="F28" s="155"/>
      <c r="G28" s="156"/>
      <c r="H28" s="281"/>
      <c r="I28" s="377"/>
      <c r="J28" s="287"/>
      <c r="K28" s="287"/>
      <c r="L28" s="287"/>
      <c r="M28" s="378"/>
      <c r="N28" s="377"/>
      <c r="O28" s="272"/>
      <c r="P28" s="379"/>
      <c r="Q28" s="263"/>
      <c r="R28" s="263"/>
      <c r="S28" s="263"/>
      <c r="T28" s="263"/>
      <c r="U28" s="263"/>
      <c r="V28" s="263"/>
      <c r="W28" s="380"/>
      <c r="X28" s="380"/>
      <c r="Y28" s="380"/>
      <c r="Z28" s="380"/>
      <c r="AA28" s="380"/>
      <c r="AB28" s="168" t="s">
        <v>294</v>
      </c>
      <c r="AC28" s="165"/>
      <c r="AD28" s="165"/>
      <c r="AE28" s="165"/>
      <c r="AF28" s="165"/>
      <c r="AG28" s="165"/>
      <c r="AH28" s="165"/>
      <c r="AI28" s="165"/>
      <c r="AJ28" s="165"/>
      <c r="AK28" s="165"/>
      <c r="AL28" s="165"/>
      <c r="AM28" s="165"/>
      <c r="AN28" s="165"/>
      <c r="AO28" s="165"/>
      <c r="AP28" s="165"/>
      <c r="AQ28" s="166">
        <f t="shared" si="5"/>
        <v>0</v>
      </c>
      <c r="AR28" s="167">
        <f t="shared" si="4"/>
        <v>0</v>
      </c>
      <c r="AS28" s="161">
        <f t="shared" si="1"/>
        <v>0</v>
      </c>
      <c r="AT28" s="161">
        <f t="shared" si="1"/>
        <v>0</v>
      </c>
      <c r="AU28" s="161">
        <f t="shared" si="2"/>
        <v>0</v>
      </c>
      <c r="AV28" s="162"/>
      <c r="AW28" s="161"/>
      <c r="AX28" s="161"/>
      <c r="AY28" s="161"/>
      <c r="AZ28" s="163"/>
      <c r="BA28" s="163"/>
      <c r="BB28" s="163"/>
      <c r="BC28" s="163"/>
      <c r="BD28" s="163"/>
      <c r="BE28" s="163"/>
      <c r="BI28" s="149"/>
      <c r="BJ28" s="149"/>
      <c r="BK28" s="149"/>
      <c r="BL28" s="149"/>
      <c r="BM28" s="149"/>
      <c r="BN28" s="149"/>
      <c r="BO28" s="149"/>
      <c r="BP28" s="149"/>
      <c r="BQ28" s="149"/>
      <c r="BR28" s="149"/>
      <c r="BS28" s="149"/>
      <c r="BT28" s="149"/>
      <c r="BU28" s="149"/>
      <c r="BV28" s="149"/>
      <c r="BW28" s="149"/>
      <c r="BX28" s="149"/>
      <c r="BY28" s="149"/>
      <c r="BZ28" s="149"/>
    </row>
    <row r="29" spans="1:78" s="151" customFormat="1" ht="15.75">
      <c r="A29" s="155"/>
      <c r="B29" s="155"/>
      <c r="C29" s="155"/>
      <c r="D29" s="155"/>
      <c r="E29" s="155"/>
      <c r="F29" s="155"/>
      <c r="G29" s="156"/>
      <c r="H29" s="281"/>
      <c r="I29" s="377"/>
      <c r="J29" s="287"/>
      <c r="K29" s="287"/>
      <c r="L29" s="287"/>
      <c r="M29" s="378"/>
      <c r="N29" s="377"/>
      <c r="O29" s="272"/>
      <c r="P29" s="379"/>
      <c r="Q29" s="263"/>
      <c r="R29" s="263"/>
      <c r="S29" s="263"/>
      <c r="T29" s="263"/>
      <c r="U29" s="263"/>
      <c r="V29" s="263"/>
      <c r="W29" s="380"/>
      <c r="X29" s="380"/>
      <c r="Y29" s="380"/>
      <c r="Z29" s="380"/>
      <c r="AA29" s="380"/>
      <c r="AB29" s="168" t="s">
        <v>295</v>
      </c>
      <c r="AC29" s="165"/>
      <c r="AD29" s="165"/>
      <c r="AE29" s="165"/>
      <c r="AF29" s="165"/>
      <c r="AG29" s="165"/>
      <c r="AH29" s="165"/>
      <c r="AI29" s="165"/>
      <c r="AJ29" s="165"/>
      <c r="AK29" s="165"/>
      <c r="AL29" s="165"/>
      <c r="AM29" s="165"/>
      <c r="AN29" s="165"/>
      <c r="AO29" s="165"/>
      <c r="AP29" s="165"/>
      <c r="AQ29" s="166">
        <f t="shared" si="5"/>
        <v>0</v>
      </c>
      <c r="AR29" s="167">
        <f t="shared" si="4"/>
        <v>0</v>
      </c>
      <c r="AS29" s="161">
        <f t="shared" si="1"/>
        <v>0</v>
      </c>
      <c r="AT29" s="161">
        <f t="shared" si="1"/>
        <v>0</v>
      </c>
      <c r="AU29" s="161">
        <f t="shared" si="2"/>
        <v>0</v>
      </c>
      <c r="AV29" s="162"/>
      <c r="AW29" s="161"/>
      <c r="AX29" s="161"/>
      <c r="AY29" s="161"/>
      <c r="AZ29" s="163"/>
      <c r="BA29" s="163"/>
      <c r="BB29" s="163"/>
      <c r="BC29" s="163"/>
      <c r="BD29" s="163"/>
      <c r="BE29" s="163"/>
      <c r="BI29" s="149"/>
      <c r="BJ29" s="149"/>
      <c r="BK29" s="149"/>
      <c r="BL29" s="149"/>
      <c r="BM29" s="149"/>
      <c r="BN29" s="149"/>
      <c r="BO29" s="149"/>
      <c r="BP29" s="149"/>
      <c r="BQ29" s="149"/>
      <c r="BR29" s="149"/>
      <c r="BS29" s="149"/>
      <c r="BT29" s="149"/>
      <c r="BU29" s="149"/>
      <c r="BV29" s="149"/>
      <c r="BW29" s="149"/>
      <c r="BX29" s="149"/>
      <c r="BY29" s="149"/>
      <c r="BZ29" s="149"/>
    </row>
    <row r="30" spans="1:78" s="151" customFormat="1" ht="15.75">
      <c r="A30" s="155"/>
      <c r="B30" s="155"/>
      <c r="C30" s="155"/>
      <c r="D30" s="155"/>
      <c r="E30" s="155"/>
      <c r="F30" s="155"/>
      <c r="G30" s="156"/>
      <c r="H30" s="281"/>
      <c r="I30" s="377"/>
      <c r="J30" s="287"/>
      <c r="K30" s="287"/>
      <c r="L30" s="287"/>
      <c r="M30" s="378"/>
      <c r="N30" s="377"/>
      <c r="O30" s="272"/>
      <c r="P30" s="379"/>
      <c r="Q30" s="263"/>
      <c r="R30" s="263"/>
      <c r="S30" s="263"/>
      <c r="T30" s="263"/>
      <c r="U30" s="263"/>
      <c r="V30" s="263"/>
      <c r="W30" s="380"/>
      <c r="X30" s="380"/>
      <c r="Y30" s="380"/>
      <c r="Z30" s="380"/>
      <c r="AA30" s="380"/>
      <c r="AB30" s="168" t="s">
        <v>296</v>
      </c>
      <c r="AC30" s="165"/>
      <c r="AD30" s="165"/>
      <c r="AE30" s="165"/>
      <c r="AF30" s="165"/>
      <c r="AG30" s="165"/>
      <c r="AH30" s="165"/>
      <c r="AI30" s="165"/>
      <c r="AJ30" s="165"/>
      <c r="AK30" s="165"/>
      <c r="AL30" s="165"/>
      <c r="AM30" s="165"/>
      <c r="AN30" s="165"/>
      <c r="AO30" s="165"/>
      <c r="AP30" s="165"/>
      <c r="AQ30" s="166">
        <f t="shared" si="5"/>
        <v>0</v>
      </c>
      <c r="AR30" s="167">
        <f t="shared" si="4"/>
        <v>0</v>
      </c>
      <c r="AS30" s="161">
        <f t="shared" si="1"/>
        <v>0</v>
      </c>
      <c r="AT30" s="161">
        <f t="shared" si="1"/>
        <v>0</v>
      </c>
      <c r="AU30" s="161">
        <f t="shared" si="2"/>
        <v>0</v>
      </c>
      <c r="AV30" s="162"/>
      <c r="AW30" s="161"/>
      <c r="AX30" s="161"/>
      <c r="AY30" s="161"/>
      <c r="AZ30" s="163"/>
      <c r="BA30" s="163"/>
      <c r="BB30" s="163"/>
      <c r="BC30" s="163"/>
      <c r="BD30" s="163"/>
      <c r="BE30" s="163"/>
      <c r="BI30" s="149"/>
      <c r="BJ30" s="149"/>
      <c r="BK30" s="149"/>
      <c r="BL30" s="149"/>
      <c r="BM30" s="149"/>
      <c r="BN30" s="149"/>
      <c r="BO30" s="149"/>
      <c r="BP30" s="149"/>
      <c r="BQ30" s="149"/>
      <c r="BR30" s="149"/>
      <c r="BS30" s="149"/>
      <c r="BT30" s="149"/>
      <c r="BU30" s="149"/>
      <c r="BV30" s="149"/>
      <c r="BW30" s="149"/>
      <c r="BX30" s="149"/>
      <c r="BY30" s="149"/>
      <c r="BZ30" s="149"/>
    </row>
    <row r="31" spans="1:78" s="151" customFormat="1" ht="15.75">
      <c r="A31" s="155"/>
      <c r="B31" s="155"/>
      <c r="C31" s="155"/>
      <c r="D31" s="155"/>
      <c r="E31" s="155"/>
      <c r="F31" s="155"/>
      <c r="G31" s="156"/>
      <c r="H31" s="281"/>
      <c r="I31" s="377"/>
      <c r="J31" s="287"/>
      <c r="K31" s="287"/>
      <c r="L31" s="287"/>
      <c r="M31" s="378"/>
      <c r="N31" s="377"/>
      <c r="O31" s="272"/>
      <c r="P31" s="379"/>
      <c r="Q31" s="263"/>
      <c r="R31" s="263"/>
      <c r="S31" s="263"/>
      <c r="T31" s="263"/>
      <c r="U31" s="263"/>
      <c r="V31" s="263"/>
      <c r="W31" s="380"/>
      <c r="X31" s="380"/>
      <c r="Y31" s="380"/>
      <c r="Z31" s="380"/>
      <c r="AA31" s="380"/>
      <c r="AB31" s="169" t="s">
        <v>297</v>
      </c>
      <c r="AC31" s="170">
        <f aca="true" t="shared" si="6" ref="AC31:AR31">SUM(AC25:AC30)+IF(AC23=0,AC24,AC23)</f>
        <v>0</v>
      </c>
      <c r="AD31" s="170">
        <f t="shared" si="6"/>
        <v>0</v>
      </c>
      <c r="AE31" s="170">
        <f t="shared" si="6"/>
        <v>0</v>
      </c>
      <c r="AF31" s="170">
        <f t="shared" si="6"/>
        <v>0</v>
      </c>
      <c r="AG31" s="170">
        <f t="shared" si="6"/>
        <v>0</v>
      </c>
      <c r="AH31" s="170">
        <f t="shared" si="6"/>
        <v>0</v>
      </c>
      <c r="AI31" s="170">
        <f t="shared" si="6"/>
        <v>0</v>
      </c>
      <c r="AJ31" s="170">
        <f t="shared" si="6"/>
        <v>0</v>
      </c>
      <c r="AK31" s="170">
        <f t="shared" si="6"/>
        <v>0</v>
      </c>
      <c r="AL31" s="170">
        <f t="shared" si="6"/>
        <v>0</v>
      </c>
      <c r="AM31" s="170">
        <f t="shared" si="6"/>
        <v>0</v>
      </c>
      <c r="AN31" s="170">
        <f t="shared" si="6"/>
        <v>0</v>
      </c>
      <c r="AO31" s="170">
        <f t="shared" si="6"/>
        <v>0</v>
      </c>
      <c r="AP31" s="170">
        <f t="shared" si="6"/>
        <v>0</v>
      </c>
      <c r="AQ31" s="170">
        <f t="shared" si="6"/>
        <v>0</v>
      </c>
      <c r="AR31" s="171">
        <f t="shared" si="6"/>
        <v>0</v>
      </c>
      <c r="AS31" s="161">
        <f t="shared" si="1"/>
        <v>0</v>
      </c>
      <c r="AT31" s="161">
        <f t="shared" si="1"/>
        <v>0</v>
      </c>
      <c r="AU31" s="161">
        <f t="shared" si="2"/>
        <v>0</v>
      </c>
      <c r="AV31" s="162"/>
      <c r="AW31" s="161"/>
      <c r="AX31" s="161"/>
      <c r="AY31" s="161"/>
      <c r="AZ31" s="163"/>
      <c r="BA31" s="163"/>
      <c r="BB31" s="163"/>
      <c r="BC31" s="163"/>
      <c r="BD31" s="163"/>
      <c r="BE31" s="163"/>
      <c r="BI31" s="149"/>
      <c r="BJ31" s="149"/>
      <c r="BK31" s="149"/>
      <c r="BL31" s="149"/>
      <c r="BM31" s="149"/>
      <c r="BN31" s="149"/>
      <c r="BO31" s="149"/>
      <c r="BP31" s="149"/>
      <c r="BQ31" s="149"/>
      <c r="BR31" s="149"/>
      <c r="BS31" s="149"/>
      <c r="BT31" s="149"/>
      <c r="BU31" s="149"/>
      <c r="BV31" s="149"/>
      <c r="BW31" s="149"/>
      <c r="BX31" s="149"/>
      <c r="BY31" s="149"/>
      <c r="BZ31" s="149"/>
    </row>
    <row r="32" spans="1:78" s="151" customFormat="1" ht="16.5" thickBot="1">
      <c r="A32" s="155"/>
      <c r="B32" s="155"/>
      <c r="C32" s="155"/>
      <c r="D32" s="155"/>
      <c r="E32" s="155"/>
      <c r="F32" s="155"/>
      <c r="G32" s="156"/>
      <c r="H32" s="282"/>
      <c r="I32" s="381"/>
      <c r="J32" s="288"/>
      <c r="K32" s="288"/>
      <c r="L32" s="288"/>
      <c r="M32" s="382"/>
      <c r="N32" s="381"/>
      <c r="O32" s="273"/>
      <c r="P32" s="383"/>
      <c r="Q32" s="264"/>
      <c r="R32" s="264"/>
      <c r="S32" s="264"/>
      <c r="T32" s="264"/>
      <c r="U32" s="264"/>
      <c r="V32" s="264"/>
      <c r="W32" s="384"/>
      <c r="X32" s="384"/>
      <c r="Y32" s="384"/>
      <c r="Z32" s="384"/>
      <c r="AA32" s="384"/>
      <c r="AB32" s="172" t="s">
        <v>298</v>
      </c>
      <c r="AC32" s="173"/>
      <c r="AD32" s="173"/>
      <c r="AE32" s="173"/>
      <c r="AF32" s="173"/>
      <c r="AG32" s="173"/>
      <c r="AH32" s="173"/>
      <c r="AI32" s="173"/>
      <c r="AJ32" s="173"/>
      <c r="AK32" s="173"/>
      <c r="AL32" s="173"/>
      <c r="AM32" s="173"/>
      <c r="AN32" s="173"/>
      <c r="AO32" s="173"/>
      <c r="AP32" s="173"/>
      <c r="AQ32" s="174">
        <f aca="true" t="shared" si="7" ref="AQ32:AR38">+AC32+AE32+AG32+AI32+AK32+AM32+AO32</f>
        <v>0</v>
      </c>
      <c r="AR32" s="175">
        <f t="shared" si="7"/>
        <v>0</v>
      </c>
      <c r="AS32" s="161">
        <f t="shared" si="1"/>
        <v>0</v>
      </c>
      <c r="AT32" s="161">
        <f t="shared" si="1"/>
        <v>0</v>
      </c>
      <c r="AU32" s="161">
        <f t="shared" si="2"/>
        <v>0</v>
      </c>
      <c r="AV32" s="162"/>
      <c r="AW32" s="161"/>
      <c r="AX32" s="161"/>
      <c r="AY32" s="161"/>
      <c r="AZ32" s="163"/>
      <c r="BA32" s="163"/>
      <c r="BB32" s="163"/>
      <c r="BC32" s="163"/>
      <c r="BD32" s="163"/>
      <c r="BE32" s="163"/>
      <c r="BI32" s="149"/>
      <c r="BJ32" s="149"/>
      <c r="BK32" s="149"/>
      <c r="BL32" s="149"/>
      <c r="BM32" s="149"/>
      <c r="BN32" s="149"/>
      <c r="BO32" s="149"/>
      <c r="BP32" s="149"/>
      <c r="BQ32" s="149"/>
      <c r="BR32" s="149"/>
      <c r="BS32" s="149"/>
      <c r="BT32" s="149"/>
      <c r="BU32" s="149"/>
      <c r="BV32" s="149"/>
      <c r="BW32" s="149"/>
      <c r="BX32" s="149"/>
      <c r="BY32" s="149"/>
      <c r="BZ32" s="149"/>
    </row>
    <row r="33" spans="1:57" ht="15.75" customHeight="1">
      <c r="A33" s="385"/>
      <c r="B33" s="385" t="s">
        <v>354</v>
      </c>
      <c r="C33" s="385" t="s">
        <v>355</v>
      </c>
      <c r="D33" s="385" t="s">
        <v>356</v>
      </c>
      <c r="E33" s="385" t="s">
        <v>275</v>
      </c>
      <c r="F33" s="385" t="s">
        <v>225</v>
      </c>
      <c r="G33" s="386">
        <v>3</v>
      </c>
      <c r="H33" s="280">
        <v>2</v>
      </c>
      <c r="I33" s="373" t="s">
        <v>49</v>
      </c>
      <c r="J33" s="387"/>
      <c r="K33" s="387"/>
      <c r="L33" s="387"/>
      <c r="M33" s="387"/>
      <c r="N33" s="373" t="s">
        <v>357</v>
      </c>
      <c r="O33" s="271">
        <v>0.4</v>
      </c>
      <c r="P33" s="375">
        <f>(SUM('[2]Actividades'!L59:L61)*'[2]Metas'!O33)/SUM('[2]Actividades'!K59:K61)</f>
        <v>0</v>
      </c>
      <c r="Q33" s="262">
        <f>SUMIF('Actividades inversión 880'!$B$13:$B$62,'Metas inversión 880'!$B33,'Actividades inversión 880'!M$13:M$62)</f>
        <v>0</v>
      </c>
      <c r="R33" s="262">
        <f>SUMIF('Actividades inversión 880'!$B$13:$B$62,'Metas inversión 880'!$B33,'Actividades inversión 880'!N$13:N$62)</f>
        <v>0</v>
      </c>
      <c r="S33" s="262">
        <f>SUMIF('Actividades inversión 880'!$B$13:$B$62,'Metas inversión 880'!$B33,'Actividades inversión 880'!O$13:O$62)</f>
        <v>0</v>
      </c>
      <c r="T33" s="262">
        <f>SUMIF('Actividades inversión 880'!$B$13:$B$62,'Metas inversión 880'!$B33,'Actividades inversión 880'!P$13:P$62)</f>
        <v>0</v>
      </c>
      <c r="U33" s="262">
        <f>SUMIF('Actividades inversión 880'!$B$13:$B$62,'Metas inversión 880'!$B33,'Actividades inversión 880'!Q$13:Q$62)</f>
        <v>0</v>
      </c>
      <c r="V33" s="262">
        <f>SUMIF('Actividades inversión 880'!$B$13:$B$62,'Metas inversión 880'!$B33,'Actividades inversión 880'!R$13:R$62)</f>
        <v>0</v>
      </c>
      <c r="W33" s="376" t="s">
        <v>358</v>
      </c>
      <c r="X33" s="376" t="s">
        <v>359</v>
      </c>
      <c r="Y33" s="376" t="s">
        <v>360</v>
      </c>
      <c r="Z33" s="388" t="s">
        <v>361</v>
      </c>
      <c r="AA33" s="388"/>
      <c r="AB33" s="157" t="s">
        <v>283</v>
      </c>
      <c r="AC33" s="389"/>
      <c r="AD33" s="389"/>
      <c r="AE33" s="389"/>
      <c r="AF33" s="389"/>
      <c r="AG33" s="389"/>
      <c r="AH33" s="389"/>
      <c r="AI33" s="389"/>
      <c r="AJ33" s="389"/>
      <c r="AK33" s="389"/>
      <c r="AL33" s="389"/>
      <c r="AM33" s="389"/>
      <c r="AN33" s="389"/>
      <c r="AO33" s="389"/>
      <c r="AP33" s="389"/>
      <c r="AQ33" s="390">
        <f t="shared" si="7"/>
        <v>0</v>
      </c>
      <c r="AR33" s="391">
        <f t="shared" si="7"/>
        <v>0</v>
      </c>
      <c r="AS33" s="161">
        <f t="shared" si="1"/>
        <v>0</v>
      </c>
      <c r="AT33" s="161">
        <f t="shared" si="1"/>
        <v>0</v>
      </c>
      <c r="AU33" s="161">
        <f t="shared" si="2"/>
        <v>0</v>
      </c>
      <c r="AV33" s="162"/>
      <c r="AW33" s="161"/>
      <c r="AX33" s="161"/>
      <c r="AY33" s="161"/>
      <c r="AZ33" s="163">
        <f>SUM('[3]01-USAQUEN:99-METROPOLITANO'!N29)</f>
        <v>0</v>
      </c>
      <c r="BA33" s="163">
        <f>SUM('[3]01-USAQUEN:99-METROPOLITANO'!O29)</f>
        <v>0</v>
      </c>
      <c r="BB33" s="163">
        <f>SUM('[3]01-USAQUEN:99-METROPOLITANO'!P29)</f>
        <v>0</v>
      </c>
      <c r="BC33" s="163">
        <f>SUM('[3]01-USAQUEN:99-METROPOLITANO'!Q29)</f>
        <v>0</v>
      </c>
      <c r="BD33" s="163">
        <f>SUM('[3]01-USAQUEN:99-METROPOLITANO'!R29)</f>
        <v>0</v>
      </c>
      <c r="BE33" s="163">
        <f>SUM('[3]01-USAQUEN:99-METROPOLITANO'!S29)</f>
        <v>0</v>
      </c>
    </row>
    <row r="34" spans="1:57" ht="15.75">
      <c r="A34" s="385"/>
      <c r="B34" s="385"/>
      <c r="C34" s="385"/>
      <c r="D34" s="385"/>
      <c r="E34" s="385"/>
      <c r="F34" s="385"/>
      <c r="G34" s="386"/>
      <c r="H34" s="281"/>
      <c r="I34" s="377"/>
      <c r="J34" s="392"/>
      <c r="K34" s="392"/>
      <c r="L34" s="392"/>
      <c r="M34" s="392"/>
      <c r="N34" s="377"/>
      <c r="O34" s="272"/>
      <c r="P34" s="379"/>
      <c r="Q34" s="263"/>
      <c r="R34" s="263"/>
      <c r="S34" s="263"/>
      <c r="T34" s="263"/>
      <c r="U34" s="263"/>
      <c r="V34" s="263"/>
      <c r="W34" s="380"/>
      <c r="X34" s="380"/>
      <c r="Y34" s="380"/>
      <c r="Z34" s="393"/>
      <c r="AA34" s="393"/>
      <c r="AB34" s="164" t="s">
        <v>284</v>
      </c>
      <c r="AC34" s="394"/>
      <c r="AD34" s="394"/>
      <c r="AE34" s="394"/>
      <c r="AF34" s="394"/>
      <c r="AG34" s="394"/>
      <c r="AH34" s="394"/>
      <c r="AI34" s="394"/>
      <c r="AJ34" s="394"/>
      <c r="AK34" s="394"/>
      <c r="AL34" s="394"/>
      <c r="AM34" s="394"/>
      <c r="AN34" s="394"/>
      <c r="AO34" s="394"/>
      <c r="AP34" s="394"/>
      <c r="AQ34" s="395">
        <f t="shared" si="7"/>
        <v>0</v>
      </c>
      <c r="AR34" s="396">
        <f t="shared" si="7"/>
        <v>0</v>
      </c>
      <c r="AS34" s="161">
        <f t="shared" si="1"/>
        <v>0</v>
      </c>
      <c r="AT34" s="161">
        <f t="shared" si="1"/>
        <v>0</v>
      </c>
      <c r="AU34" s="161">
        <f t="shared" si="2"/>
        <v>0</v>
      </c>
      <c r="AV34" s="162"/>
      <c r="AW34" s="161"/>
      <c r="AX34" s="161"/>
      <c r="AY34" s="161"/>
      <c r="AZ34" s="163"/>
      <c r="BA34" s="163"/>
      <c r="BB34" s="163"/>
      <c r="BC34" s="163"/>
      <c r="BD34" s="163"/>
      <c r="BE34" s="163"/>
    </row>
    <row r="35" spans="1:57" ht="15.75">
      <c r="A35" s="385"/>
      <c r="B35" s="385"/>
      <c r="C35" s="385"/>
      <c r="D35" s="385"/>
      <c r="E35" s="385"/>
      <c r="F35" s="385"/>
      <c r="G35" s="386"/>
      <c r="H35" s="281"/>
      <c r="I35" s="377"/>
      <c r="J35" s="392"/>
      <c r="K35" s="392"/>
      <c r="L35" s="392"/>
      <c r="M35" s="397">
        <v>0</v>
      </c>
      <c r="N35" s="377"/>
      <c r="O35" s="272"/>
      <c r="P35" s="379"/>
      <c r="Q35" s="263"/>
      <c r="R35" s="263"/>
      <c r="S35" s="263"/>
      <c r="T35" s="263"/>
      <c r="U35" s="263"/>
      <c r="V35" s="263"/>
      <c r="W35" s="380"/>
      <c r="X35" s="380"/>
      <c r="Y35" s="380"/>
      <c r="Z35" s="393"/>
      <c r="AA35" s="393"/>
      <c r="AB35" s="164" t="s">
        <v>285</v>
      </c>
      <c r="AC35" s="394"/>
      <c r="AD35" s="394"/>
      <c r="AE35" s="394"/>
      <c r="AF35" s="394"/>
      <c r="AG35" s="394"/>
      <c r="AH35" s="394"/>
      <c r="AI35" s="394"/>
      <c r="AJ35" s="394"/>
      <c r="AK35" s="394"/>
      <c r="AL35" s="394"/>
      <c r="AM35" s="394"/>
      <c r="AN35" s="394"/>
      <c r="AO35" s="394"/>
      <c r="AP35" s="394"/>
      <c r="AQ35" s="395">
        <f t="shared" si="7"/>
        <v>0</v>
      </c>
      <c r="AR35" s="396">
        <f t="shared" si="7"/>
        <v>0</v>
      </c>
      <c r="AS35" s="161">
        <f t="shared" si="1"/>
        <v>0</v>
      </c>
      <c r="AT35" s="161">
        <f t="shared" si="1"/>
        <v>0</v>
      </c>
      <c r="AU35" s="161">
        <f t="shared" si="2"/>
        <v>0</v>
      </c>
      <c r="AV35" s="162"/>
      <c r="AW35" s="161"/>
      <c r="AX35" s="161"/>
      <c r="AY35" s="161"/>
      <c r="AZ35" s="163"/>
      <c r="BA35" s="163"/>
      <c r="BB35" s="163"/>
      <c r="BC35" s="163"/>
      <c r="BD35" s="163"/>
      <c r="BE35" s="163"/>
    </row>
    <row r="36" spans="1:57" ht="15.75">
      <c r="A36" s="385"/>
      <c r="B36" s="385"/>
      <c r="C36" s="385"/>
      <c r="D36" s="385"/>
      <c r="E36" s="385"/>
      <c r="F36" s="385"/>
      <c r="G36" s="386"/>
      <c r="H36" s="281"/>
      <c r="I36" s="377"/>
      <c r="J36" s="392"/>
      <c r="K36" s="392"/>
      <c r="L36" s="392"/>
      <c r="M36" s="392"/>
      <c r="N36" s="377"/>
      <c r="O36" s="272"/>
      <c r="P36" s="379"/>
      <c r="Q36" s="263"/>
      <c r="R36" s="263"/>
      <c r="S36" s="263"/>
      <c r="T36" s="263"/>
      <c r="U36" s="263"/>
      <c r="V36" s="263"/>
      <c r="W36" s="380"/>
      <c r="X36" s="380"/>
      <c r="Y36" s="380"/>
      <c r="Z36" s="393"/>
      <c r="AA36" s="393"/>
      <c r="AB36" s="164" t="s">
        <v>286</v>
      </c>
      <c r="AC36" s="394"/>
      <c r="AD36" s="394"/>
      <c r="AE36" s="394"/>
      <c r="AF36" s="394"/>
      <c r="AG36" s="394"/>
      <c r="AH36" s="394"/>
      <c r="AI36" s="394"/>
      <c r="AJ36" s="394"/>
      <c r="AK36" s="394"/>
      <c r="AL36" s="394"/>
      <c r="AM36" s="394"/>
      <c r="AN36" s="394"/>
      <c r="AO36" s="394"/>
      <c r="AP36" s="394"/>
      <c r="AQ36" s="395">
        <f t="shared" si="7"/>
        <v>0</v>
      </c>
      <c r="AR36" s="396">
        <f t="shared" si="7"/>
        <v>0</v>
      </c>
      <c r="AS36" s="161">
        <f t="shared" si="1"/>
        <v>0</v>
      </c>
      <c r="AT36" s="161">
        <f t="shared" si="1"/>
        <v>0</v>
      </c>
      <c r="AU36" s="161">
        <f t="shared" si="2"/>
        <v>0</v>
      </c>
      <c r="AV36" s="162"/>
      <c r="AW36" s="161"/>
      <c r="AX36" s="161"/>
      <c r="AY36" s="161"/>
      <c r="AZ36" s="163"/>
      <c r="BA36" s="163"/>
      <c r="BB36" s="163"/>
      <c r="BC36" s="163"/>
      <c r="BD36" s="163"/>
      <c r="BE36" s="163"/>
    </row>
    <row r="37" spans="1:57" ht="15.75">
      <c r="A37" s="385"/>
      <c r="B37" s="385"/>
      <c r="C37" s="385"/>
      <c r="D37" s="385"/>
      <c r="E37" s="385"/>
      <c r="F37" s="385"/>
      <c r="G37" s="386"/>
      <c r="H37" s="281"/>
      <c r="I37" s="377"/>
      <c r="J37" s="392"/>
      <c r="K37" s="392"/>
      <c r="L37" s="392"/>
      <c r="M37" s="392"/>
      <c r="N37" s="377"/>
      <c r="O37" s="272"/>
      <c r="P37" s="379"/>
      <c r="Q37" s="263"/>
      <c r="R37" s="263"/>
      <c r="S37" s="263"/>
      <c r="T37" s="263"/>
      <c r="U37" s="263"/>
      <c r="V37" s="263"/>
      <c r="W37" s="380"/>
      <c r="X37" s="380"/>
      <c r="Y37" s="380"/>
      <c r="Z37" s="393"/>
      <c r="AA37" s="393"/>
      <c r="AB37" s="164" t="s">
        <v>287</v>
      </c>
      <c r="AC37" s="394"/>
      <c r="AD37" s="394"/>
      <c r="AE37" s="394"/>
      <c r="AF37" s="394"/>
      <c r="AG37" s="394"/>
      <c r="AH37" s="394"/>
      <c r="AI37" s="394"/>
      <c r="AJ37" s="394"/>
      <c r="AK37" s="394"/>
      <c r="AL37" s="394"/>
      <c r="AM37" s="394"/>
      <c r="AN37" s="394"/>
      <c r="AO37" s="394"/>
      <c r="AP37" s="394"/>
      <c r="AQ37" s="395">
        <f t="shared" si="7"/>
        <v>0</v>
      </c>
      <c r="AR37" s="396">
        <f t="shared" si="7"/>
        <v>0</v>
      </c>
      <c r="AS37" s="161">
        <f t="shared" si="1"/>
        <v>0</v>
      </c>
      <c r="AT37" s="161">
        <f t="shared" si="1"/>
        <v>0</v>
      </c>
      <c r="AU37" s="161">
        <f t="shared" si="2"/>
        <v>0</v>
      </c>
      <c r="AV37" s="162"/>
      <c r="AW37" s="161"/>
      <c r="AX37" s="161"/>
      <c r="AY37" s="161"/>
      <c r="AZ37" s="163"/>
      <c r="BA37" s="163"/>
      <c r="BB37" s="163"/>
      <c r="BC37" s="163"/>
      <c r="BD37" s="163"/>
      <c r="BE37" s="163"/>
    </row>
    <row r="38" spans="1:57" ht="15.75">
      <c r="A38" s="385"/>
      <c r="B38" s="385"/>
      <c r="C38" s="385"/>
      <c r="D38" s="385"/>
      <c r="E38" s="385"/>
      <c r="F38" s="385"/>
      <c r="G38" s="386"/>
      <c r="H38" s="281"/>
      <c r="I38" s="377"/>
      <c r="J38" s="392"/>
      <c r="K38" s="392"/>
      <c r="L38" s="392"/>
      <c r="M38" s="392"/>
      <c r="N38" s="377"/>
      <c r="O38" s="272"/>
      <c r="P38" s="379"/>
      <c r="Q38" s="263"/>
      <c r="R38" s="263"/>
      <c r="S38" s="263"/>
      <c r="T38" s="263"/>
      <c r="U38" s="263"/>
      <c r="V38" s="263"/>
      <c r="W38" s="380"/>
      <c r="X38" s="380"/>
      <c r="Y38" s="380"/>
      <c r="Z38" s="393"/>
      <c r="AA38" s="393"/>
      <c r="AB38" s="398" t="s">
        <v>288</v>
      </c>
      <c r="AC38" s="394"/>
      <c r="AD38" s="394"/>
      <c r="AE38" s="394"/>
      <c r="AF38" s="394"/>
      <c r="AG38" s="394"/>
      <c r="AH38" s="394"/>
      <c r="AI38" s="394"/>
      <c r="AJ38" s="394"/>
      <c r="AK38" s="394"/>
      <c r="AL38" s="394"/>
      <c r="AM38" s="394"/>
      <c r="AN38" s="394"/>
      <c r="AO38" s="394"/>
      <c r="AP38" s="394"/>
      <c r="AQ38" s="395">
        <f t="shared" si="7"/>
        <v>0</v>
      </c>
      <c r="AR38" s="396">
        <f t="shared" si="7"/>
        <v>0</v>
      </c>
      <c r="AS38" s="161">
        <f t="shared" si="1"/>
        <v>0</v>
      </c>
      <c r="AT38" s="161">
        <f t="shared" si="1"/>
        <v>0</v>
      </c>
      <c r="AU38" s="161">
        <f t="shared" si="2"/>
        <v>0</v>
      </c>
      <c r="AV38" s="162"/>
      <c r="AW38" s="161"/>
      <c r="AX38" s="161"/>
      <c r="AY38" s="161"/>
      <c r="AZ38" s="163"/>
      <c r="BA38" s="163"/>
      <c r="BB38" s="163"/>
      <c r="BC38" s="163"/>
      <c r="BD38" s="163"/>
      <c r="BE38" s="163"/>
    </row>
    <row r="39" spans="1:57" ht="15.75">
      <c r="A39" s="385"/>
      <c r="B39" s="385"/>
      <c r="C39" s="385"/>
      <c r="D39" s="385"/>
      <c r="E39" s="385"/>
      <c r="F39" s="385"/>
      <c r="G39" s="386"/>
      <c r="H39" s="281"/>
      <c r="I39" s="377"/>
      <c r="J39" s="392"/>
      <c r="K39" s="392"/>
      <c r="L39" s="392"/>
      <c r="M39" s="392"/>
      <c r="N39" s="377"/>
      <c r="O39" s="272"/>
      <c r="P39" s="379"/>
      <c r="Q39" s="263"/>
      <c r="R39" s="263"/>
      <c r="S39" s="263"/>
      <c r="T39" s="263"/>
      <c r="U39" s="263"/>
      <c r="V39" s="263"/>
      <c r="W39" s="380"/>
      <c r="X39" s="380"/>
      <c r="Y39" s="380"/>
      <c r="Z39" s="393"/>
      <c r="AA39" s="393"/>
      <c r="AB39" s="399" t="s">
        <v>289</v>
      </c>
      <c r="AC39" s="400">
        <f aca="true" t="shared" si="8" ref="AC39:AR39">SUM(AC33:AC38)</f>
        <v>0</v>
      </c>
      <c r="AD39" s="400">
        <f t="shared" si="8"/>
        <v>0</v>
      </c>
      <c r="AE39" s="400">
        <f t="shared" si="8"/>
        <v>0</v>
      </c>
      <c r="AF39" s="400">
        <f t="shared" si="8"/>
        <v>0</v>
      </c>
      <c r="AG39" s="400">
        <f t="shared" si="8"/>
        <v>0</v>
      </c>
      <c r="AH39" s="400">
        <f t="shared" si="8"/>
        <v>0</v>
      </c>
      <c r="AI39" s="400">
        <f t="shared" si="8"/>
        <v>0</v>
      </c>
      <c r="AJ39" s="400">
        <f t="shared" si="8"/>
        <v>0</v>
      </c>
      <c r="AK39" s="400">
        <f t="shared" si="8"/>
        <v>0</v>
      </c>
      <c r="AL39" s="400">
        <f t="shared" si="8"/>
        <v>0</v>
      </c>
      <c r="AM39" s="400">
        <f t="shared" si="8"/>
        <v>0</v>
      </c>
      <c r="AN39" s="400">
        <f t="shared" si="8"/>
        <v>0</v>
      </c>
      <c r="AO39" s="400">
        <f t="shared" si="8"/>
        <v>0</v>
      </c>
      <c r="AP39" s="400">
        <f t="shared" si="8"/>
        <v>0</v>
      </c>
      <c r="AQ39" s="400">
        <f t="shared" si="8"/>
        <v>0</v>
      </c>
      <c r="AR39" s="401">
        <f t="shared" si="8"/>
        <v>0</v>
      </c>
      <c r="AS39" s="161">
        <f t="shared" si="1"/>
        <v>0</v>
      </c>
      <c r="AT39" s="161">
        <f t="shared" si="1"/>
        <v>0</v>
      </c>
      <c r="AU39" s="161">
        <f t="shared" si="2"/>
        <v>0</v>
      </c>
      <c r="AV39" s="162"/>
      <c r="AW39" s="161"/>
      <c r="AX39" s="161"/>
      <c r="AY39" s="161"/>
      <c r="AZ39" s="163"/>
      <c r="BA39" s="163"/>
      <c r="BB39" s="163"/>
      <c r="BC39" s="163"/>
      <c r="BD39" s="163"/>
      <c r="BE39" s="163"/>
    </row>
    <row r="40" spans="1:57" ht="15.75">
      <c r="A40" s="385"/>
      <c r="B40" s="385"/>
      <c r="C40" s="385"/>
      <c r="D40" s="385"/>
      <c r="E40" s="385"/>
      <c r="F40" s="385"/>
      <c r="G40" s="386"/>
      <c r="H40" s="281"/>
      <c r="I40" s="377"/>
      <c r="J40" s="392"/>
      <c r="K40" s="392"/>
      <c r="L40" s="392"/>
      <c r="M40" s="392"/>
      <c r="N40" s="377"/>
      <c r="O40" s="272"/>
      <c r="P40" s="379"/>
      <c r="Q40" s="263"/>
      <c r="R40" s="263"/>
      <c r="S40" s="263"/>
      <c r="T40" s="263"/>
      <c r="U40" s="263"/>
      <c r="V40" s="263"/>
      <c r="W40" s="380"/>
      <c r="X40" s="380"/>
      <c r="Y40" s="380"/>
      <c r="Z40" s="393"/>
      <c r="AA40" s="393"/>
      <c r="AB40" s="164" t="s">
        <v>290</v>
      </c>
      <c r="AC40" s="394"/>
      <c r="AD40" s="394"/>
      <c r="AE40" s="394"/>
      <c r="AF40" s="394"/>
      <c r="AG40" s="394"/>
      <c r="AH40" s="394"/>
      <c r="AI40" s="394"/>
      <c r="AJ40" s="394"/>
      <c r="AK40" s="394"/>
      <c r="AL40" s="394"/>
      <c r="AM40" s="394"/>
      <c r="AN40" s="394"/>
      <c r="AO40" s="394"/>
      <c r="AP40" s="394"/>
      <c r="AQ40" s="395">
        <f>+AC40+AE40+AG40+AI40+AK40+AM40+AO40</f>
        <v>0</v>
      </c>
      <c r="AR40" s="396">
        <f aca="true" t="shared" si="9" ref="AR40:AR46">+AD40+AF40+AH40+AJ40+AL40+AN40+AP40</f>
        <v>0</v>
      </c>
      <c r="AS40" s="161">
        <f t="shared" si="1"/>
        <v>0</v>
      </c>
      <c r="AT40" s="161">
        <f t="shared" si="1"/>
        <v>0</v>
      </c>
      <c r="AU40" s="161">
        <f t="shared" si="2"/>
        <v>0</v>
      </c>
      <c r="AV40" s="162"/>
      <c r="AW40" s="161"/>
      <c r="AX40" s="161"/>
      <c r="AY40" s="161"/>
      <c r="AZ40" s="163"/>
      <c r="BA40" s="163"/>
      <c r="BB40" s="163"/>
      <c r="BC40" s="163"/>
      <c r="BD40" s="163"/>
      <c r="BE40" s="163"/>
    </row>
    <row r="41" spans="1:57" ht="15.75">
      <c r="A41" s="385"/>
      <c r="B41" s="385"/>
      <c r="C41" s="385"/>
      <c r="D41" s="385"/>
      <c r="E41" s="385"/>
      <c r="F41" s="385"/>
      <c r="G41" s="386"/>
      <c r="H41" s="281"/>
      <c r="I41" s="377"/>
      <c r="J41" s="392"/>
      <c r="K41" s="392"/>
      <c r="L41" s="392"/>
      <c r="M41" s="392"/>
      <c r="N41" s="377"/>
      <c r="O41" s="272"/>
      <c r="P41" s="379"/>
      <c r="Q41" s="263"/>
      <c r="R41" s="263"/>
      <c r="S41" s="263"/>
      <c r="T41" s="263"/>
      <c r="U41" s="263"/>
      <c r="V41" s="263"/>
      <c r="W41" s="380"/>
      <c r="X41" s="380"/>
      <c r="Y41" s="380"/>
      <c r="Z41" s="393"/>
      <c r="AA41" s="393"/>
      <c r="AB41" s="164" t="s">
        <v>291</v>
      </c>
      <c r="AC41" s="394"/>
      <c r="AD41" s="394"/>
      <c r="AE41" s="394"/>
      <c r="AF41" s="394"/>
      <c r="AG41" s="394"/>
      <c r="AH41" s="394"/>
      <c r="AI41" s="394"/>
      <c r="AJ41" s="394"/>
      <c r="AK41" s="394"/>
      <c r="AL41" s="394"/>
      <c r="AM41" s="394"/>
      <c r="AN41" s="394"/>
      <c r="AO41" s="394"/>
      <c r="AP41" s="394"/>
      <c r="AQ41" s="395">
        <f aca="true" t="shared" si="10" ref="AQ41:AQ46">+AC41+AE41+AG41+AI41+AK41+AM41+AO41</f>
        <v>0</v>
      </c>
      <c r="AR41" s="396">
        <f t="shared" si="9"/>
        <v>0</v>
      </c>
      <c r="AS41" s="161">
        <f t="shared" si="1"/>
        <v>0</v>
      </c>
      <c r="AT41" s="161">
        <f t="shared" si="1"/>
        <v>0</v>
      </c>
      <c r="AU41" s="161">
        <f t="shared" si="2"/>
        <v>0</v>
      </c>
      <c r="AV41" s="162"/>
      <c r="AW41" s="161"/>
      <c r="AX41" s="161"/>
      <c r="AY41" s="161"/>
      <c r="AZ41" s="163"/>
      <c r="BA41" s="163"/>
      <c r="BB41" s="163"/>
      <c r="BC41" s="163"/>
      <c r="BD41" s="163"/>
      <c r="BE41" s="163"/>
    </row>
    <row r="42" spans="1:57" ht="15.75">
      <c r="A42" s="385"/>
      <c r="B42" s="385"/>
      <c r="C42" s="385"/>
      <c r="D42" s="385"/>
      <c r="E42" s="385"/>
      <c r="F42" s="385"/>
      <c r="G42" s="386"/>
      <c r="H42" s="281"/>
      <c r="I42" s="377"/>
      <c r="J42" s="392"/>
      <c r="K42" s="392"/>
      <c r="L42" s="392"/>
      <c r="M42" s="392"/>
      <c r="N42" s="377"/>
      <c r="O42" s="272"/>
      <c r="P42" s="379"/>
      <c r="Q42" s="263"/>
      <c r="R42" s="263"/>
      <c r="S42" s="263"/>
      <c r="T42" s="263"/>
      <c r="U42" s="263"/>
      <c r="V42" s="263"/>
      <c r="W42" s="380"/>
      <c r="X42" s="380"/>
      <c r="Y42" s="380"/>
      <c r="Z42" s="393"/>
      <c r="AA42" s="393"/>
      <c r="AB42" s="402" t="s">
        <v>292</v>
      </c>
      <c r="AC42" s="394"/>
      <c r="AD42" s="394"/>
      <c r="AE42" s="394"/>
      <c r="AF42" s="394"/>
      <c r="AG42" s="394"/>
      <c r="AH42" s="394"/>
      <c r="AI42" s="394"/>
      <c r="AJ42" s="394"/>
      <c r="AK42" s="394"/>
      <c r="AL42" s="394"/>
      <c r="AM42" s="394"/>
      <c r="AN42" s="394"/>
      <c r="AO42" s="394"/>
      <c r="AP42" s="394"/>
      <c r="AQ42" s="395">
        <f t="shared" si="10"/>
        <v>0</v>
      </c>
      <c r="AR42" s="396">
        <f t="shared" si="9"/>
        <v>0</v>
      </c>
      <c r="AS42" s="161">
        <f t="shared" si="1"/>
        <v>0</v>
      </c>
      <c r="AT42" s="161">
        <f t="shared" si="1"/>
        <v>0</v>
      </c>
      <c r="AU42" s="161">
        <f t="shared" si="2"/>
        <v>0</v>
      </c>
      <c r="AV42" s="162"/>
      <c r="AW42" s="161"/>
      <c r="AX42" s="161"/>
      <c r="AY42" s="161"/>
      <c r="AZ42" s="163"/>
      <c r="BA42" s="163"/>
      <c r="BB42" s="163"/>
      <c r="BC42" s="163"/>
      <c r="BD42" s="163"/>
      <c r="BE42" s="163"/>
    </row>
    <row r="43" spans="1:57" ht="15.75">
      <c r="A43" s="385"/>
      <c r="B43" s="385"/>
      <c r="C43" s="385"/>
      <c r="D43" s="385"/>
      <c r="E43" s="385"/>
      <c r="F43" s="385"/>
      <c r="G43" s="386"/>
      <c r="H43" s="281"/>
      <c r="I43" s="377"/>
      <c r="J43" s="392"/>
      <c r="K43" s="392"/>
      <c r="L43" s="392"/>
      <c r="M43" s="392"/>
      <c r="N43" s="377"/>
      <c r="O43" s="272"/>
      <c r="P43" s="379"/>
      <c r="Q43" s="263"/>
      <c r="R43" s="263"/>
      <c r="S43" s="263"/>
      <c r="T43" s="263"/>
      <c r="U43" s="263"/>
      <c r="V43" s="263"/>
      <c r="W43" s="380"/>
      <c r="X43" s="380"/>
      <c r="Y43" s="380"/>
      <c r="Z43" s="393"/>
      <c r="AA43" s="393"/>
      <c r="AB43" s="402" t="s">
        <v>293</v>
      </c>
      <c r="AC43" s="394"/>
      <c r="AD43" s="394"/>
      <c r="AE43" s="394"/>
      <c r="AF43" s="394"/>
      <c r="AG43" s="394"/>
      <c r="AH43" s="394"/>
      <c r="AI43" s="394"/>
      <c r="AJ43" s="394"/>
      <c r="AK43" s="394"/>
      <c r="AL43" s="394"/>
      <c r="AM43" s="394"/>
      <c r="AN43" s="394"/>
      <c r="AO43" s="394"/>
      <c r="AP43" s="394"/>
      <c r="AQ43" s="395">
        <f t="shared" si="10"/>
        <v>0</v>
      </c>
      <c r="AR43" s="396">
        <f t="shared" si="9"/>
        <v>0</v>
      </c>
      <c r="AS43" s="161">
        <f t="shared" si="1"/>
        <v>0</v>
      </c>
      <c r="AT43" s="161">
        <f t="shared" si="1"/>
        <v>0</v>
      </c>
      <c r="AU43" s="161">
        <f t="shared" si="2"/>
        <v>0</v>
      </c>
      <c r="AV43" s="162"/>
      <c r="AW43" s="161"/>
      <c r="AX43" s="161"/>
      <c r="AY43" s="161"/>
      <c r="AZ43" s="163"/>
      <c r="BA43" s="163"/>
      <c r="BB43" s="163"/>
      <c r="BC43" s="163"/>
      <c r="BD43" s="163"/>
      <c r="BE43" s="163"/>
    </row>
    <row r="44" spans="1:57" ht="15.75">
      <c r="A44" s="385"/>
      <c r="B44" s="385"/>
      <c r="C44" s="385"/>
      <c r="D44" s="385"/>
      <c r="E44" s="385"/>
      <c r="F44" s="385"/>
      <c r="G44" s="386"/>
      <c r="H44" s="281"/>
      <c r="I44" s="377"/>
      <c r="J44" s="392"/>
      <c r="K44" s="392"/>
      <c r="L44" s="392"/>
      <c r="M44" s="392"/>
      <c r="N44" s="377"/>
      <c r="O44" s="272"/>
      <c r="P44" s="379"/>
      <c r="Q44" s="263"/>
      <c r="R44" s="263"/>
      <c r="S44" s="263"/>
      <c r="T44" s="263"/>
      <c r="U44" s="263"/>
      <c r="V44" s="263"/>
      <c r="W44" s="380"/>
      <c r="X44" s="380"/>
      <c r="Y44" s="380"/>
      <c r="Z44" s="393"/>
      <c r="AA44" s="393"/>
      <c r="AB44" s="402" t="s">
        <v>294</v>
      </c>
      <c r="AC44" s="394"/>
      <c r="AD44" s="394"/>
      <c r="AE44" s="394"/>
      <c r="AF44" s="394"/>
      <c r="AG44" s="394"/>
      <c r="AH44" s="394"/>
      <c r="AI44" s="394"/>
      <c r="AJ44" s="394"/>
      <c r="AK44" s="394"/>
      <c r="AL44" s="394"/>
      <c r="AM44" s="394"/>
      <c r="AN44" s="394"/>
      <c r="AO44" s="394"/>
      <c r="AP44" s="394"/>
      <c r="AQ44" s="395">
        <f t="shared" si="10"/>
        <v>0</v>
      </c>
      <c r="AR44" s="396">
        <f t="shared" si="9"/>
        <v>0</v>
      </c>
      <c r="AS44" s="161">
        <f t="shared" si="1"/>
        <v>0</v>
      </c>
      <c r="AT44" s="161">
        <f t="shared" si="1"/>
        <v>0</v>
      </c>
      <c r="AU44" s="161">
        <f t="shared" si="2"/>
        <v>0</v>
      </c>
      <c r="AV44" s="162"/>
      <c r="AW44" s="161"/>
      <c r="AX44" s="161"/>
      <c r="AY44" s="161"/>
      <c r="AZ44" s="163"/>
      <c r="BA44" s="163"/>
      <c r="BB44" s="163"/>
      <c r="BC44" s="163"/>
      <c r="BD44" s="163"/>
      <c r="BE44" s="163"/>
    </row>
    <row r="45" spans="1:57" ht="15.75">
      <c r="A45" s="385"/>
      <c r="B45" s="385"/>
      <c r="C45" s="385"/>
      <c r="D45" s="385"/>
      <c r="E45" s="385"/>
      <c r="F45" s="385"/>
      <c r="G45" s="386"/>
      <c r="H45" s="281"/>
      <c r="I45" s="377"/>
      <c r="J45" s="392"/>
      <c r="K45" s="392"/>
      <c r="L45" s="392"/>
      <c r="M45" s="392"/>
      <c r="N45" s="377"/>
      <c r="O45" s="272"/>
      <c r="P45" s="379"/>
      <c r="Q45" s="263"/>
      <c r="R45" s="263"/>
      <c r="S45" s="263"/>
      <c r="T45" s="263"/>
      <c r="U45" s="263"/>
      <c r="V45" s="263"/>
      <c r="W45" s="380"/>
      <c r="X45" s="380"/>
      <c r="Y45" s="380"/>
      <c r="Z45" s="393"/>
      <c r="AA45" s="393"/>
      <c r="AB45" s="402" t="s">
        <v>295</v>
      </c>
      <c r="AC45" s="394"/>
      <c r="AD45" s="394"/>
      <c r="AE45" s="394"/>
      <c r="AF45" s="394"/>
      <c r="AG45" s="394"/>
      <c r="AH45" s="394"/>
      <c r="AI45" s="394"/>
      <c r="AJ45" s="394"/>
      <c r="AK45" s="394"/>
      <c r="AL45" s="394"/>
      <c r="AM45" s="394"/>
      <c r="AN45" s="394"/>
      <c r="AO45" s="394"/>
      <c r="AP45" s="394"/>
      <c r="AQ45" s="395">
        <f t="shared" si="10"/>
        <v>0</v>
      </c>
      <c r="AR45" s="396">
        <f t="shared" si="9"/>
        <v>0</v>
      </c>
      <c r="AS45" s="161">
        <f t="shared" si="1"/>
        <v>0</v>
      </c>
      <c r="AT45" s="161">
        <f t="shared" si="1"/>
        <v>0</v>
      </c>
      <c r="AU45" s="161">
        <f t="shared" si="2"/>
        <v>0</v>
      </c>
      <c r="AV45" s="162"/>
      <c r="AW45" s="161"/>
      <c r="AX45" s="161"/>
      <c r="AY45" s="161"/>
      <c r="AZ45" s="163"/>
      <c r="BA45" s="163"/>
      <c r="BB45" s="163"/>
      <c r="BC45" s="163"/>
      <c r="BD45" s="163"/>
      <c r="BE45" s="163"/>
    </row>
    <row r="46" spans="1:57" ht="15.75">
      <c r="A46" s="385"/>
      <c r="B46" s="385"/>
      <c r="C46" s="385"/>
      <c r="D46" s="385"/>
      <c r="E46" s="385"/>
      <c r="F46" s="385"/>
      <c r="G46" s="386"/>
      <c r="H46" s="281"/>
      <c r="I46" s="377"/>
      <c r="J46" s="392"/>
      <c r="K46" s="392"/>
      <c r="L46" s="392"/>
      <c r="M46" s="392"/>
      <c r="N46" s="377"/>
      <c r="O46" s="272"/>
      <c r="P46" s="379"/>
      <c r="Q46" s="263"/>
      <c r="R46" s="263"/>
      <c r="S46" s="263"/>
      <c r="T46" s="263"/>
      <c r="U46" s="263"/>
      <c r="V46" s="263"/>
      <c r="W46" s="380"/>
      <c r="X46" s="380"/>
      <c r="Y46" s="380"/>
      <c r="Z46" s="393"/>
      <c r="AA46" s="393"/>
      <c r="AB46" s="402" t="s">
        <v>296</v>
      </c>
      <c r="AC46" s="394"/>
      <c r="AD46" s="394"/>
      <c r="AE46" s="394"/>
      <c r="AF46" s="394"/>
      <c r="AG46" s="394"/>
      <c r="AH46" s="394"/>
      <c r="AI46" s="394"/>
      <c r="AJ46" s="394"/>
      <c r="AK46" s="394"/>
      <c r="AL46" s="394"/>
      <c r="AM46" s="394"/>
      <c r="AN46" s="394"/>
      <c r="AO46" s="394"/>
      <c r="AP46" s="394"/>
      <c r="AQ46" s="395">
        <f t="shared" si="10"/>
        <v>0</v>
      </c>
      <c r="AR46" s="396">
        <f t="shared" si="9"/>
        <v>0</v>
      </c>
      <c r="AS46" s="161">
        <f t="shared" si="1"/>
        <v>0</v>
      </c>
      <c r="AT46" s="161">
        <f t="shared" si="1"/>
        <v>0</v>
      </c>
      <c r="AU46" s="161">
        <f t="shared" si="2"/>
        <v>0</v>
      </c>
      <c r="AV46" s="162"/>
      <c r="AW46" s="161"/>
      <c r="AX46" s="161"/>
      <c r="AY46" s="161"/>
      <c r="AZ46" s="163"/>
      <c r="BA46" s="163"/>
      <c r="BB46" s="163"/>
      <c r="BC46" s="163"/>
      <c r="BD46" s="163"/>
      <c r="BE46" s="163"/>
    </row>
    <row r="47" spans="1:57" ht="15.75">
      <c r="A47" s="385"/>
      <c r="B47" s="385"/>
      <c r="C47" s="385"/>
      <c r="D47" s="385"/>
      <c r="E47" s="385"/>
      <c r="F47" s="385"/>
      <c r="G47" s="386"/>
      <c r="H47" s="281"/>
      <c r="I47" s="377"/>
      <c r="J47" s="392"/>
      <c r="K47" s="392"/>
      <c r="L47" s="392"/>
      <c r="M47" s="392"/>
      <c r="N47" s="377"/>
      <c r="O47" s="272"/>
      <c r="P47" s="379"/>
      <c r="Q47" s="263"/>
      <c r="R47" s="263"/>
      <c r="S47" s="263"/>
      <c r="T47" s="263"/>
      <c r="U47" s="263"/>
      <c r="V47" s="263"/>
      <c r="W47" s="380"/>
      <c r="X47" s="380"/>
      <c r="Y47" s="380"/>
      <c r="Z47" s="393"/>
      <c r="AA47" s="393"/>
      <c r="AB47" s="399" t="s">
        <v>297</v>
      </c>
      <c r="AC47" s="400">
        <f aca="true" t="shared" si="11" ref="AC47:AR47">SUM(AC41:AC46)+IF(AC39=0,AC40,AC39)</f>
        <v>0</v>
      </c>
      <c r="AD47" s="400">
        <f t="shared" si="11"/>
        <v>0</v>
      </c>
      <c r="AE47" s="400">
        <f t="shared" si="11"/>
        <v>0</v>
      </c>
      <c r="AF47" s="400">
        <f t="shared" si="11"/>
        <v>0</v>
      </c>
      <c r="AG47" s="400">
        <f t="shared" si="11"/>
        <v>0</v>
      </c>
      <c r="AH47" s="400">
        <f t="shared" si="11"/>
        <v>0</v>
      </c>
      <c r="AI47" s="400">
        <f t="shared" si="11"/>
        <v>0</v>
      </c>
      <c r="AJ47" s="400">
        <f t="shared" si="11"/>
        <v>0</v>
      </c>
      <c r="AK47" s="400">
        <f t="shared" si="11"/>
        <v>0</v>
      </c>
      <c r="AL47" s="400">
        <f t="shared" si="11"/>
        <v>0</v>
      </c>
      <c r="AM47" s="400">
        <f t="shared" si="11"/>
        <v>0</v>
      </c>
      <c r="AN47" s="400">
        <f t="shared" si="11"/>
        <v>0</v>
      </c>
      <c r="AO47" s="400">
        <f t="shared" si="11"/>
        <v>0</v>
      </c>
      <c r="AP47" s="400">
        <f t="shared" si="11"/>
        <v>0</v>
      </c>
      <c r="AQ47" s="400">
        <f t="shared" si="11"/>
        <v>0</v>
      </c>
      <c r="AR47" s="401">
        <f t="shared" si="11"/>
        <v>0</v>
      </c>
      <c r="AS47" s="161">
        <f t="shared" si="1"/>
        <v>0</v>
      </c>
      <c r="AT47" s="161">
        <f t="shared" si="1"/>
        <v>0</v>
      </c>
      <c r="AU47" s="161">
        <f t="shared" si="2"/>
        <v>0</v>
      </c>
      <c r="AV47" s="162"/>
      <c r="AW47" s="161"/>
      <c r="AX47" s="161"/>
      <c r="AY47" s="161"/>
      <c r="AZ47" s="163"/>
      <c r="BA47" s="163"/>
      <c r="BB47" s="163"/>
      <c r="BC47" s="163"/>
      <c r="BD47" s="163"/>
      <c r="BE47" s="163"/>
    </row>
    <row r="48" spans="1:57" ht="16.5" thickBot="1">
      <c r="A48" s="385"/>
      <c r="B48" s="385"/>
      <c r="C48" s="385"/>
      <c r="D48" s="385"/>
      <c r="E48" s="385"/>
      <c r="F48" s="385"/>
      <c r="G48" s="386"/>
      <c r="H48" s="282"/>
      <c r="I48" s="381"/>
      <c r="J48" s="403"/>
      <c r="K48" s="403"/>
      <c r="L48" s="403"/>
      <c r="M48" s="403"/>
      <c r="N48" s="381"/>
      <c r="O48" s="273"/>
      <c r="P48" s="383"/>
      <c r="Q48" s="264"/>
      <c r="R48" s="264"/>
      <c r="S48" s="264"/>
      <c r="T48" s="264"/>
      <c r="U48" s="264"/>
      <c r="V48" s="264"/>
      <c r="W48" s="384"/>
      <c r="X48" s="384"/>
      <c r="Y48" s="384"/>
      <c r="Z48" s="404"/>
      <c r="AA48" s="404"/>
      <c r="AB48" s="405" t="s">
        <v>298</v>
      </c>
      <c r="AC48" s="406"/>
      <c r="AD48" s="406"/>
      <c r="AE48" s="406"/>
      <c r="AF48" s="406"/>
      <c r="AG48" s="406"/>
      <c r="AH48" s="406"/>
      <c r="AI48" s="406"/>
      <c r="AJ48" s="406"/>
      <c r="AK48" s="406"/>
      <c r="AL48" s="406"/>
      <c r="AM48" s="406"/>
      <c r="AN48" s="406"/>
      <c r="AO48" s="406"/>
      <c r="AP48" s="406"/>
      <c r="AQ48" s="407">
        <f aca="true" t="shared" si="12" ref="AQ48:AR54">+AC48+AE48+AG48+AI48+AK48+AM48+AO48</f>
        <v>0</v>
      </c>
      <c r="AR48" s="408">
        <f t="shared" si="12"/>
        <v>0</v>
      </c>
      <c r="AS48" s="161">
        <f t="shared" si="1"/>
        <v>0</v>
      </c>
      <c r="AT48" s="161">
        <f t="shared" si="1"/>
        <v>0</v>
      </c>
      <c r="AU48" s="161">
        <f t="shared" si="2"/>
        <v>0</v>
      </c>
      <c r="AV48" s="162"/>
      <c r="AW48" s="161"/>
      <c r="AX48" s="161"/>
      <c r="AY48" s="161"/>
      <c r="AZ48" s="163"/>
      <c r="BA48" s="163"/>
      <c r="BB48" s="163"/>
      <c r="BC48" s="163"/>
      <c r="BD48" s="163"/>
      <c r="BE48" s="163"/>
    </row>
    <row r="49" spans="1:78" s="151" customFormat="1" ht="20.25" customHeight="1">
      <c r="A49" s="155"/>
      <c r="B49" s="155" t="s">
        <v>362</v>
      </c>
      <c r="C49" s="155" t="s">
        <v>274</v>
      </c>
      <c r="D49" s="155" t="s">
        <v>275</v>
      </c>
      <c r="E49" s="155" t="s">
        <v>276</v>
      </c>
      <c r="F49" s="155" t="s">
        <v>301</v>
      </c>
      <c r="G49" s="156">
        <v>12</v>
      </c>
      <c r="H49" s="280">
        <v>3</v>
      </c>
      <c r="I49" s="373" t="s">
        <v>363</v>
      </c>
      <c r="J49" s="286" t="s">
        <v>23</v>
      </c>
      <c r="K49" s="286"/>
      <c r="L49" s="286"/>
      <c r="M49" s="374">
        <v>0</v>
      </c>
      <c r="N49" s="373" t="s">
        <v>364</v>
      </c>
      <c r="O49" s="271">
        <v>0.2348</v>
      </c>
      <c r="P49" s="375" t="e">
        <f>SUMIF('[2]Actividades'!$B$13:$B$62,'[2]Metas'!$B49,'[2]Actividades'!M$13:M$62)</f>
        <v>#VALUE!</v>
      </c>
      <c r="Q49" s="262">
        <f>SUMIF('Actividades inversión 880'!$B$13:$B$62,'Metas inversión 880'!$B49,'Actividades inversión 880'!M$13:M$62)</f>
        <v>0</v>
      </c>
      <c r="R49" s="262">
        <f>SUMIF('Actividades inversión 880'!$B$13:$B$62,'Metas inversión 880'!$B49,'Actividades inversión 880'!N$13:N$62)</f>
        <v>0</v>
      </c>
      <c r="S49" s="262">
        <f>SUMIF('Actividades inversión 880'!$B$13:$B$62,'Metas inversión 880'!$B49,'Actividades inversión 880'!O$13:O$62)</f>
        <v>0</v>
      </c>
      <c r="T49" s="262">
        <f>SUMIF('Actividades inversión 880'!$B$13:$B$62,'Metas inversión 880'!$B49,'Actividades inversión 880'!P$13:P$62)</f>
        <v>0</v>
      </c>
      <c r="U49" s="262">
        <f>SUMIF('Actividades inversión 880'!$B$13:$B$62,'Metas inversión 880'!$B49,'Actividades inversión 880'!Q$13:Q$62)</f>
        <v>0</v>
      </c>
      <c r="V49" s="262">
        <f>SUMIF('Actividades inversión 880'!$B$13:$B$62,'Metas inversión 880'!$B49,'Actividades inversión 880'!R$13:R$62)</f>
        <v>0</v>
      </c>
      <c r="W49" s="376" t="s">
        <v>365</v>
      </c>
      <c r="X49" s="376" t="s">
        <v>232</v>
      </c>
      <c r="Y49" s="376" t="s">
        <v>233</v>
      </c>
      <c r="Z49" s="388" t="s">
        <v>366</v>
      </c>
      <c r="AA49" s="409" t="s">
        <v>367</v>
      </c>
      <c r="AB49" s="157" t="s">
        <v>283</v>
      </c>
      <c r="AC49" s="158"/>
      <c r="AD49" s="158"/>
      <c r="AE49" s="158"/>
      <c r="AF49" s="158"/>
      <c r="AG49" s="158"/>
      <c r="AH49" s="158"/>
      <c r="AI49" s="158"/>
      <c r="AJ49" s="158"/>
      <c r="AK49" s="158"/>
      <c r="AL49" s="158"/>
      <c r="AM49" s="158"/>
      <c r="AN49" s="158"/>
      <c r="AO49" s="158"/>
      <c r="AP49" s="158"/>
      <c r="AQ49" s="159">
        <f t="shared" si="12"/>
        <v>0</v>
      </c>
      <c r="AR49" s="160">
        <f t="shared" si="12"/>
        <v>0</v>
      </c>
      <c r="AS49" s="161">
        <f t="shared" si="1"/>
        <v>0</v>
      </c>
      <c r="AT49" s="161">
        <f t="shared" si="1"/>
        <v>0</v>
      </c>
      <c r="AU49" s="161">
        <f t="shared" si="2"/>
        <v>0</v>
      </c>
      <c r="AV49" s="162"/>
      <c r="AW49" s="161"/>
      <c r="AX49" s="161"/>
      <c r="AY49" s="161"/>
      <c r="AZ49" s="163">
        <f>SUM('[3]01-USAQUEN:99-METROPOLITANO'!N45)</f>
        <v>0</v>
      </c>
      <c r="BA49" s="163">
        <f>SUM('[3]01-USAQUEN:99-METROPOLITANO'!O45)</f>
        <v>0</v>
      </c>
      <c r="BB49" s="163">
        <f>SUM('[3]01-USAQUEN:99-METROPOLITANO'!P45)</f>
        <v>0</v>
      </c>
      <c r="BC49" s="163">
        <f>SUM('[3]01-USAQUEN:99-METROPOLITANO'!Q45)</f>
        <v>0</v>
      </c>
      <c r="BD49" s="163">
        <f>SUM('[3]01-USAQUEN:99-METROPOLITANO'!R45)</f>
        <v>0</v>
      </c>
      <c r="BE49" s="163">
        <f>SUM('[3]01-USAQUEN:99-METROPOLITANO'!S45)</f>
        <v>0</v>
      </c>
      <c r="BI49" s="149"/>
      <c r="BJ49" s="149"/>
      <c r="BK49" s="149"/>
      <c r="BL49" s="149"/>
      <c r="BM49" s="149"/>
      <c r="BN49" s="149"/>
      <c r="BO49" s="149"/>
      <c r="BP49" s="149"/>
      <c r="BQ49" s="149"/>
      <c r="BR49" s="149"/>
      <c r="BS49" s="149"/>
      <c r="BT49" s="149"/>
      <c r="BU49" s="149"/>
      <c r="BV49" s="149"/>
      <c r="BW49" s="149"/>
      <c r="BX49" s="149"/>
      <c r="BY49" s="149"/>
      <c r="BZ49" s="149"/>
    </row>
    <row r="50" spans="1:78" s="151" customFormat="1" ht="20.25" customHeight="1">
      <c r="A50" s="155"/>
      <c r="B50" s="155"/>
      <c r="C50" s="155"/>
      <c r="D50" s="155"/>
      <c r="E50" s="155"/>
      <c r="F50" s="155"/>
      <c r="G50" s="156"/>
      <c r="H50" s="281"/>
      <c r="I50" s="377"/>
      <c r="J50" s="287"/>
      <c r="K50" s="287"/>
      <c r="L50" s="287"/>
      <c r="M50" s="378"/>
      <c r="N50" s="377"/>
      <c r="O50" s="272"/>
      <c r="P50" s="379"/>
      <c r="Q50" s="263"/>
      <c r="R50" s="263"/>
      <c r="S50" s="263"/>
      <c r="T50" s="263"/>
      <c r="U50" s="263"/>
      <c r="V50" s="263"/>
      <c r="W50" s="380"/>
      <c r="X50" s="380"/>
      <c r="Y50" s="380"/>
      <c r="Z50" s="393"/>
      <c r="AA50" s="410"/>
      <c r="AB50" s="164" t="s">
        <v>284</v>
      </c>
      <c r="AC50" s="165"/>
      <c r="AD50" s="165"/>
      <c r="AE50" s="165"/>
      <c r="AF50" s="165"/>
      <c r="AG50" s="165"/>
      <c r="AH50" s="165"/>
      <c r="AI50" s="165"/>
      <c r="AJ50" s="165"/>
      <c r="AK50" s="165"/>
      <c r="AL50" s="165"/>
      <c r="AM50" s="165"/>
      <c r="AN50" s="165"/>
      <c r="AO50" s="165"/>
      <c r="AP50" s="165"/>
      <c r="AQ50" s="166">
        <f t="shared" si="12"/>
        <v>0</v>
      </c>
      <c r="AR50" s="167">
        <f t="shared" si="12"/>
        <v>0</v>
      </c>
      <c r="AS50" s="161">
        <f t="shared" si="1"/>
        <v>0</v>
      </c>
      <c r="AT50" s="161">
        <f t="shared" si="1"/>
        <v>0</v>
      </c>
      <c r="AU50" s="161">
        <f t="shared" si="2"/>
        <v>0</v>
      </c>
      <c r="AV50" s="162"/>
      <c r="AW50" s="161"/>
      <c r="AX50" s="161"/>
      <c r="AY50" s="161"/>
      <c r="AZ50" s="163"/>
      <c r="BA50" s="163"/>
      <c r="BB50" s="163"/>
      <c r="BC50" s="163"/>
      <c r="BD50" s="163"/>
      <c r="BE50" s="163"/>
      <c r="BI50" s="149"/>
      <c r="BJ50" s="149"/>
      <c r="BK50" s="149"/>
      <c r="BL50" s="149"/>
      <c r="BM50" s="149"/>
      <c r="BN50" s="149"/>
      <c r="BO50" s="149"/>
      <c r="BP50" s="149"/>
      <c r="BQ50" s="149"/>
      <c r="BR50" s="149"/>
      <c r="BS50" s="149"/>
      <c r="BT50" s="149"/>
      <c r="BU50" s="149"/>
      <c r="BV50" s="149"/>
      <c r="BW50" s="149"/>
      <c r="BX50" s="149"/>
      <c r="BY50" s="149"/>
      <c r="BZ50" s="149"/>
    </row>
    <row r="51" spans="1:78" s="151" customFormat="1" ht="20.25" customHeight="1">
      <c r="A51" s="155"/>
      <c r="B51" s="155"/>
      <c r="C51" s="155"/>
      <c r="D51" s="155"/>
      <c r="E51" s="155"/>
      <c r="F51" s="155"/>
      <c r="G51" s="156"/>
      <c r="H51" s="281"/>
      <c r="I51" s="377"/>
      <c r="J51" s="287"/>
      <c r="K51" s="287"/>
      <c r="L51" s="287"/>
      <c r="M51" s="378"/>
      <c r="N51" s="377"/>
      <c r="O51" s="272"/>
      <c r="P51" s="379"/>
      <c r="Q51" s="263"/>
      <c r="R51" s="263"/>
      <c r="S51" s="263"/>
      <c r="T51" s="263"/>
      <c r="U51" s="263"/>
      <c r="V51" s="263"/>
      <c r="W51" s="380"/>
      <c r="X51" s="380"/>
      <c r="Y51" s="380"/>
      <c r="Z51" s="393"/>
      <c r="AA51" s="410"/>
      <c r="AB51" s="164" t="s">
        <v>285</v>
      </c>
      <c r="AC51" s="165"/>
      <c r="AD51" s="165"/>
      <c r="AE51" s="165"/>
      <c r="AF51" s="165"/>
      <c r="AG51" s="165"/>
      <c r="AH51" s="165"/>
      <c r="AI51" s="165"/>
      <c r="AJ51" s="165"/>
      <c r="AK51" s="165"/>
      <c r="AL51" s="165"/>
      <c r="AM51" s="165"/>
      <c r="AN51" s="165"/>
      <c r="AO51" s="165"/>
      <c r="AP51" s="165"/>
      <c r="AQ51" s="166">
        <f t="shared" si="12"/>
        <v>0</v>
      </c>
      <c r="AR51" s="167">
        <f t="shared" si="12"/>
        <v>0</v>
      </c>
      <c r="AS51" s="161">
        <f t="shared" si="1"/>
        <v>0</v>
      </c>
      <c r="AT51" s="161">
        <f t="shared" si="1"/>
        <v>0</v>
      </c>
      <c r="AU51" s="161">
        <f t="shared" si="2"/>
        <v>0</v>
      </c>
      <c r="AV51" s="162"/>
      <c r="AW51" s="161"/>
      <c r="AX51" s="161"/>
      <c r="AY51" s="161"/>
      <c r="AZ51" s="163"/>
      <c r="BA51" s="163"/>
      <c r="BB51" s="163"/>
      <c r="BC51" s="163"/>
      <c r="BD51" s="163"/>
      <c r="BE51" s="163"/>
      <c r="BI51" s="149"/>
      <c r="BJ51" s="149"/>
      <c r="BK51" s="149"/>
      <c r="BL51" s="149"/>
      <c r="BM51" s="149"/>
      <c r="BN51" s="149"/>
      <c r="BO51" s="149"/>
      <c r="BP51" s="149"/>
      <c r="BQ51" s="149"/>
      <c r="BR51" s="149"/>
      <c r="BS51" s="149"/>
      <c r="BT51" s="149"/>
      <c r="BU51" s="149"/>
      <c r="BV51" s="149"/>
      <c r="BW51" s="149"/>
      <c r="BX51" s="149"/>
      <c r="BY51" s="149"/>
      <c r="BZ51" s="149"/>
    </row>
    <row r="52" spans="1:78" s="151" customFormat="1" ht="20.25" customHeight="1">
      <c r="A52" s="155"/>
      <c r="B52" s="155"/>
      <c r="C52" s="155"/>
      <c r="D52" s="155"/>
      <c r="E52" s="155"/>
      <c r="F52" s="155"/>
      <c r="G52" s="156"/>
      <c r="H52" s="281"/>
      <c r="I52" s="377"/>
      <c r="J52" s="287"/>
      <c r="K52" s="287"/>
      <c r="L52" s="287"/>
      <c r="M52" s="378"/>
      <c r="N52" s="377"/>
      <c r="O52" s="272"/>
      <c r="P52" s="379"/>
      <c r="Q52" s="263"/>
      <c r="R52" s="263"/>
      <c r="S52" s="263"/>
      <c r="T52" s="263"/>
      <c r="U52" s="263"/>
      <c r="V52" s="263"/>
      <c r="W52" s="380"/>
      <c r="X52" s="380"/>
      <c r="Y52" s="380"/>
      <c r="Z52" s="393"/>
      <c r="AA52" s="410"/>
      <c r="AB52" s="164" t="s">
        <v>286</v>
      </c>
      <c r="AC52" s="165"/>
      <c r="AD52" s="165"/>
      <c r="AE52" s="165"/>
      <c r="AF52" s="165"/>
      <c r="AG52" s="165"/>
      <c r="AH52" s="165"/>
      <c r="AI52" s="165"/>
      <c r="AJ52" s="165"/>
      <c r="AK52" s="165"/>
      <c r="AL52" s="165"/>
      <c r="AM52" s="165"/>
      <c r="AN52" s="165"/>
      <c r="AO52" s="165"/>
      <c r="AP52" s="165"/>
      <c r="AQ52" s="166">
        <f t="shared" si="12"/>
        <v>0</v>
      </c>
      <c r="AR52" s="167">
        <f t="shared" si="12"/>
        <v>0</v>
      </c>
      <c r="AS52" s="161">
        <f t="shared" si="1"/>
        <v>0</v>
      </c>
      <c r="AT52" s="161">
        <f t="shared" si="1"/>
        <v>0</v>
      </c>
      <c r="AU52" s="161">
        <f t="shared" si="2"/>
        <v>0</v>
      </c>
      <c r="AV52" s="162"/>
      <c r="AW52" s="161"/>
      <c r="AX52" s="161"/>
      <c r="AY52" s="161"/>
      <c r="AZ52" s="163"/>
      <c r="BA52" s="163"/>
      <c r="BB52" s="163"/>
      <c r="BC52" s="163"/>
      <c r="BD52" s="163"/>
      <c r="BE52" s="163"/>
      <c r="BI52" s="149"/>
      <c r="BJ52" s="149"/>
      <c r="BK52" s="149"/>
      <c r="BL52" s="149"/>
      <c r="BM52" s="149"/>
      <c r="BN52" s="149"/>
      <c r="BO52" s="149"/>
      <c r="BP52" s="149"/>
      <c r="BQ52" s="149"/>
      <c r="BR52" s="149"/>
      <c r="BS52" s="149"/>
      <c r="BT52" s="149"/>
      <c r="BU52" s="149"/>
      <c r="BV52" s="149"/>
      <c r="BW52" s="149"/>
      <c r="BX52" s="149"/>
      <c r="BY52" s="149"/>
      <c r="BZ52" s="149"/>
    </row>
    <row r="53" spans="1:78" s="151" customFormat="1" ht="20.25" customHeight="1">
      <c r="A53" s="155"/>
      <c r="B53" s="155"/>
      <c r="C53" s="155"/>
      <c r="D53" s="155"/>
      <c r="E53" s="155"/>
      <c r="F53" s="155"/>
      <c r="G53" s="156"/>
      <c r="H53" s="281"/>
      <c r="I53" s="377"/>
      <c r="J53" s="287"/>
      <c r="K53" s="287"/>
      <c r="L53" s="287"/>
      <c r="M53" s="378"/>
      <c r="N53" s="377"/>
      <c r="O53" s="272"/>
      <c r="P53" s="379"/>
      <c r="Q53" s="263"/>
      <c r="R53" s="263"/>
      <c r="S53" s="263"/>
      <c r="T53" s="263"/>
      <c r="U53" s="263"/>
      <c r="V53" s="263"/>
      <c r="W53" s="380"/>
      <c r="X53" s="380"/>
      <c r="Y53" s="380"/>
      <c r="Z53" s="393"/>
      <c r="AA53" s="410"/>
      <c r="AB53" s="164" t="s">
        <v>287</v>
      </c>
      <c r="AC53" s="165"/>
      <c r="AD53" s="165"/>
      <c r="AE53" s="165"/>
      <c r="AF53" s="165"/>
      <c r="AG53" s="165"/>
      <c r="AH53" s="165"/>
      <c r="AI53" s="165"/>
      <c r="AJ53" s="165"/>
      <c r="AK53" s="165"/>
      <c r="AL53" s="165"/>
      <c r="AM53" s="165"/>
      <c r="AN53" s="165"/>
      <c r="AO53" s="165"/>
      <c r="AP53" s="165"/>
      <c r="AQ53" s="166">
        <f t="shared" si="12"/>
        <v>0</v>
      </c>
      <c r="AR53" s="167">
        <f t="shared" si="12"/>
        <v>0</v>
      </c>
      <c r="AS53" s="161">
        <f t="shared" si="1"/>
        <v>0</v>
      </c>
      <c r="AT53" s="161">
        <f t="shared" si="1"/>
        <v>0</v>
      </c>
      <c r="AU53" s="161">
        <f t="shared" si="2"/>
        <v>0</v>
      </c>
      <c r="AV53" s="162"/>
      <c r="AW53" s="161"/>
      <c r="AX53" s="161"/>
      <c r="AY53" s="161"/>
      <c r="AZ53" s="163"/>
      <c r="BA53" s="163"/>
      <c r="BB53" s="163"/>
      <c r="BC53" s="163"/>
      <c r="BD53" s="163"/>
      <c r="BE53" s="163"/>
      <c r="BI53" s="149"/>
      <c r="BJ53" s="149"/>
      <c r="BK53" s="149"/>
      <c r="BL53" s="149"/>
      <c r="BM53" s="149"/>
      <c r="BN53" s="149"/>
      <c r="BO53" s="149"/>
      <c r="BP53" s="149"/>
      <c r="BQ53" s="149"/>
      <c r="BR53" s="149"/>
      <c r="BS53" s="149"/>
      <c r="BT53" s="149"/>
      <c r="BU53" s="149"/>
      <c r="BV53" s="149"/>
      <c r="BW53" s="149"/>
      <c r="BX53" s="149"/>
      <c r="BY53" s="149"/>
      <c r="BZ53" s="149"/>
    </row>
    <row r="54" spans="1:78" s="151" customFormat="1" ht="20.25" customHeight="1">
      <c r="A54" s="155"/>
      <c r="B54" s="155"/>
      <c r="C54" s="155"/>
      <c r="D54" s="155"/>
      <c r="E54" s="155"/>
      <c r="F54" s="155"/>
      <c r="G54" s="156"/>
      <c r="H54" s="281"/>
      <c r="I54" s="377"/>
      <c r="J54" s="287"/>
      <c r="K54" s="287"/>
      <c r="L54" s="287"/>
      <c r="M54" s="378"/>
      <c r="N54" s="377"/>
      <c r="O54" s="272"/>
      <c r="P54" s="379"/>
      <c r="Q54" s="263"/>
      <c r="R54" s="263"/>
      <c r="S54" s="263"/>
      <c r="T54" s="263"/>
      <c r="U54" s="263"/>
      <c r="V54" s="263"/>
      <c r="W54" s="380"/>
      <c r="X54" s="380"/>
      <c r="Y54" s="380"/>
      <c r="Z54" s="393"/>
      <c r="AA54" s="410"/>
      <c r="AB54" s="168" t="s">
        <v>288</v>
      </c>
      <c r="AC54" s="165"/>
      <c r="AD54" s="165"/>
      <c r="AE54" s="165"/>
      <c r="AF54" s="165"/>
      <c r="AG54" s="165"/>
      <c r="AH54" s="165"/>
      <c r="AI54" s="165"/>
      <c r="AJ54" s="165"/>
      <c r="AK54" s="165"/>
      <c r="AL54" s="165"/>
      <c r="AM54" s="165"/>
      <c r="AN54" s="165"/>
      <c r="AO54" s="165"/>
      <c r="AP54" s="165"/>
      <c r="AQ54" s="166">
        <f t="shared" si="12"/>
        <v>0</v>
      </c>
      <c r="AR54" s="167">
        <f t="shared" si="12"/>
        <v>0</v>
      </c>
      <c r="AS54" s="161">
        <f t="shared" si="1"/>
        <v>0</v>
      </c>
      <c r="AT54" s="161">
        <f t="shared" si="1"/>
        <v>0</v>
      </c>
      <c r="AU54" s="161">
        <f t="shared" si="2"/>
        <v>0</v>
      </c>
      <c r="AV54" s="162"/>
      <c r="AW54" s="161"/>
      <c r="AX54" s="161"/>
      <c r="AY54" s="161"/>
      <c r="AZ54" s="163"/>
      <c r="BA54" s="163"/>
      <c r="BB54" s="163"/>
      <c r="BC54" s="163"/>
      <c r="BD54" s="163"/>
      <c r="BE54" s="163"/>
      <c r="BI54" s="149"/>
      <c r="BJ54" s="149"/>
      <c r="BK54" s="149"/>
      <c r="BL54" s="149"/>
      <c r="BM54" s="149"/>
      <c r="BN54" s="149"/>
      <c r="BO54" s="149"/>
      <c r="BP54" s="149"/>
      <c r="BQ54" s="149"/>
      <c r="BR54" s="149"/>
      <c r="BS54" s="149"/>
      <c r="BT54" s="149"/>
      <c r="BU54" s="149"/>
      <c r="BV54" s="149"/>
      <c r="BW54" s="149"/>
      <c r="BX54" s="149"/>
      <c r="BY54" s="149"/>
      <c r="BZ54" s="149"/>
    </row>
    <row r="55" spans="1:78" s="151" customFormat="1" ht="20.25" customHeight="1">
      <c r="A55" s="155"/>
      <c r="B55" s="155"/>
      <c r="C55" s="155"/>
      <c r="D55" s="155"/>
      <c r="E55" s="155"/>
      <c r="F55" s="155"/>
      <c r="G55" s="156"/>
      <c r="H55" s="281"/>
      <c r="I55" s="377"/>
      <c r="J55" s="287"/>
      <c r="K55" s="287"/>
      <c r="L55" s="287"/>
      <c r="M55" s="378"/>
      <c r="N55" s="377"/>
      <c r="O55" s="272"/>
      <c r="P55" s="379"/>
      <c r="Q55" s="263"/>
      <c r="R55" s="263"/>
      <c r="S55" s="263"/>
      <c r="T55" s="263"/>
      <c r="U55" s="263"/>
      <c r="V55" s="263"/>
      <c r="W55" s="380"/>
      <c r="X55" s="380"/>
      <c r="Y55" s="380"/>
      <c r="Z55" s="393"/>
      <c r="AA55" s="410"/>
      <c r="AB55" s="169" t="s">
        <v>289</v>
      </c>
      <c r="AC55" s="170">
        <f aca="true" t="shared" si="13" ref="AC55:AR55">SUM(AC49:AC54)</f>
        <v>0</v>
      </c>
      <c r="AD55" s="170">
        <f t="shared" si="13"/>
        <v>0</v>
      </c>
      <c r="AE55" s="170">
        <f t="shared" si="13"/>
        <v>0</v>
      </c>
      <c r="AF55" s="170">
        <f t="shared" si="13"/>
        <v>0</v>
      </c>
      <c r="AG55" s="170">
        <f t="shared" si="13"/>
        <v>0</v>
      </c>
      <c r="AH55" s="170">
        <f t="shared" si="13"/>
        <v>0</v>
      </c>
      <c r="AI55" s="170">
        <f t="shared" si="13"/>
        <v>0</v>
      </c>
      <c r="AJ55" s="170">
        <f t="shared" si="13"/>
        <v>0</v>
      </c>
      <c r="AK55" s="170">
        <f t="shared" si="13"/>
        <v>0</v>
      </c>
      <c r="AL55" s="170">
        <f t="shared" si="13"/>
        <v>0</v>
      </c>
      <c r="AM55" s="170">
        <f t="shared" si="13"/>
        <v>0</v>
      </c>
      <c r="AN55" s="170">
        <f t="shared" si="13"/>
        <v>0</v>
      </c>
      <c r="AO55" s="170">
        <f t="shared" si="13"/>
        <v>0</v>
      </c>
      <c r="AP55" s="170">
        <f t="shared" si="13"/>
        <v>0</v>
      </c>
      <c r="AQ55" s="170">
        <f t="shared" si="13"/>
        <v>0</v>
      </c>
      <c r="AR55" s="171">
        <f t="shared" si="13"/>
        <v>0</v>
      </c>
      <c r="AS55" s="161">
        <f t="shared" si="1"/>
        <v>0</v>
      </c>
      <c r="AT55" s="161">
        <f t="shared" si="1"/>
        <v>0</v>
      </c>
      <c r="AU55" s="161">
        <f t="shared" si="2"/>
        <v>0</v>
      </c>
      <c r="AV55" s="162"/>
      <c r="AW55" s="161"/>
      <c r="AX55" s="161"/>
      <c r="AY55" s="161"/>
      <c r="AZ55" s="163"/>
      <c r="BA55" s="163"/>
      <c r="BB55" s="163"/>
      <c r="BC55" s="163"/>
      <c r="BD55" s="163"/>
      <c r="BE55" s="163"/>
      <c r="BI55" s="149"/>
      <c r="BJ55" s="149"/>
      <c r="BK55" s="149"/>
      <c r="BL55" s="149"/>
      <c r="BM55" s="149"/>
      <c r="BN55" s="149"/>
      <c r="BO55" s="149"/>
      <c r="BP55" s="149"/>
      <c r="BQ55" s="149"/>
      <c r="BR55" s="149"/>
      <c r="BS55" s="149"/>
      <c r="BT55" s="149"/>
      <c r="BU55" s="149"/>
      <c r="BV55" s="149"/>
      <c r="BW55" s="149"/>
      <c r="BX55" s="149"/>
      <c r="BY55" s="149"/>
      <c r="BZ55" s="149"/>
    </row>
    <row r="56" spans="1:78" s="151" customFormat="1" ht="20.25" customHeight="1">
      <c r="A56" s="155"/>
      <c r="B56" s="155"/>
      <c r="C56" s="155"/>
      <c r="D56" s="155"/>
      <c r="E56" s="155"/>
      <c r="F56" s="155"/>
      <c r="G56" s="156"/>
      <c r="H56" s="281"/>
      <c r="I56" s="377"/>
      <c r="J56" s="287"/>
      <c r="K56" s="287"/>
      <c r="L56" s="287"/>
      <c r="M56" s="378"/>
      <c r="N56" s="377"/>
      <c r="O56" s="272"/>
      <c r="P56" s="379"/>
      <c r="Q56" s="263"/>
      <c r="R56" s="263"/>
      <c r="S56" s="263"/>
      <c r="T56" s="263"/>
      <c r="U56" s="263"/>
      <c r="V56" s="263"/>
      <c r="W56" s="380"/>
      <c r="X56" s="380"/>
      <c r="Y56" s="380"/>
      <c r="Z56" s="393"/>
      <c r="AA56" s="410"/>
      <c r="AB56" s="164" t="s">
        <v>290</v>
      </c>
      <c r="AC56" s="165"/>
      <c r="AD56" s="165"/>
      <c r="AE56" s="165"/>
      <c r="AF56" s="165"/>
      <c r="AG56" s="165"/>
      <c r="AH56" s="165"/>
      <c r="AI56" s="165"/>
      <c r="AJ56" s="165"/>
      <c r="AK56" s="165"/>
      <c r="AL56" s="165"/>
      <c r="AM56" s="165"/>
      <c r="AN56" s="165"/>
      <c r="AO56" s="165"/>
      <c r="AP56" s="165"/>
      <c r="AQ56" s="166">
        <f>+AC56+AE56+AG56+AI56+AK56+AM56+AO56</f>
        <v>0</v>
      </c>
      <c r="AR56" s="167">
        <f aca="true" t="shared" si="14" ref="AR56:AR62">+AD56+AF56+AH56+AJ56+AL56+AN56+AP56</f>
        <v>0</v>
      </c>
      <c r="AS56" s="161">
        <f t="shared" si="1"/>
        <v>0</v>
      </c>
      <c r="AT56" s="161">
        <f t="shared" si="1"/>
        <v>0</v>
      </c>
      <c r="AU56" s="161">
        <f t="shared" si="2"/>
        <v>0</v>
      </c>
      <c r="AV56" s="162"/>
      <c r="AW56" s="161"/>
      <c r="AX56" s="161"/>
      <c r="AY56" s="161"/>
      <c r="AZ56" s="163"/>
      <c r="BA56" s="163"/>
      <c r="BB56" s="163"/>
      <c r="BC56" s="163"/>
      <c r="BD56" s="163"/>
      <c r="BE56" s="163"/>
      <c r="BI56" s="149"/>
      <c r="BJ56" s="149"/>
      <c r="BK56" s="149"/>
      <c r="BL56" s="149"/>
      <c r="BM56" s="149"/>
      <c r="BN56" s="149"/>
      <c r="BO56" s="149"/>
      <c r="BP56" s="149"/>
      <c r="BQ56" s="149"/>
      <c r="BR56" s="149"/>
      <c r="BS56" s="149"/>
      <c r="BT56" s="149"/>
      <c r="BU56" s="149"/>
      <c r="BV56" s="149"/>
      <c r="BW56" s="149"/>
      <c r="BX56" s="149"/>
      <c r="BY56" s="149"/>
      <c r="BZ56" s="149"/>
    </row>
    <row r="57" spans="1:78" s="151" customFormat="1" ht="20.25" customHeight="1">
      <c r="A57" s="155"/>
      <c r="B57" s="155"/>
      <c r="C57" s="155"/>
      <c r="D57" s="155"/>
      <c r="E57" s="155"/>
      <c r="F57" s="155"/>
      <c r="G57" s="156"/>
      <c r="H57" s="281"/>
      <c r="I57" s="377"/>
      <c r="J57" s="287"/>
      <c r="K57" s="287"/>
      <c r="L57" s="287"/>
      <c r="M57" s="378"/>
      <c r="N57" s="377"/>
      <c r="O57" s="272"/>
      <c r="P57" s="379"/>
      <c r="Q57" s="263"/>
      <c r="R57" s="263"/>
      <c r="S57" s="263"/>
      <c r="T57" s="263"/>
      <c r="U57" s="263"/>
      <c r="V57" s="263"/>
      <c r="W57" s="380"/>
      <c r="X57" s="380"/>
      <c r="Y57" s="380"/>
      <c r="Z57" s="393"/>
      <c r="AA57" s="410"/>
      <c r="AB57" s="164" t="s">
        <v>291</v>
      </c>
      <c r="AC57" s="165"/>
      <c r="AD57" s="165"/>
      <c r="AE57" s="165"/>
      <c r="AF57" s="165"/>
      <c r="AG57" s="165"/>
      <c r="AH57" s="165"/>
      <c r="AI57" s="165"/>
      <c r="AJ57" s="165"/>
      <c r="AK57" s="165"/>
      <c r="AL57" s="165"/>
      <c r="AM57" s="165"/>
      <c r="AN57" s="165"/>
      <c r="AO57" s="165"/>
      <c r="AP57" s="165"/>
      <c r="AQ57" s="166">
        <f aca="true" t="shared" si="15" ref="AQ57:AQ62">+AC57+AE57+AG57+AI57+AK57+AM57+AO57</f>
        <v>0</v>
      </c>
      <c r="AR57" s="167">
        <f t="shared" si="14"/>
        <v>0</v>
      </c>
      <c r="AS57" s="161">
        <f t="shared" si="1"/>
        <v>0</v>
      </c>
      <c r="AT57" s="161">
        <f t="shared" si="1"/>
        <v>0</v>
      </c>
      <c r="AU57" s="161">
        <f t="shared" si="2"/>
        <v>0</v>
      </c>
      <c r="AV57" s="162"/>
      <c r="AW57" s="161"/>
      <c r="AX57" s="161"/>
      <c r="AY57" s="161"/>
      <c r="AZ57" s="163"/>
      <c r="BA57" s="163"/>
      <c r="BB57" s="163"/>
      <c r="BC57" s="163"/>
      <c r="BD57" s="163"/>
      <c r="BE57" s="163"/>
      <c r="BI57" s="149"/>
      <c r="BJ57" s="149"/>
      <c r="BK57" s="149"/>
      <c r="BL57" s="149"/>
      <c r="BM57" s="149"/>
      <c r="BN57" s="149"/>
      <c r="BO57" s="149"/>
      <c r="BP57" s="149"/>
      <c r="BQ57" s="149"/>
      <c r="BR57" s="149"/>
      <c r="BS57" s="149"/>
      <c r="BT57" s="149"/>
      <c r="BU57" s="149"/>
      <c r="BV57" s="149"/>
      <c r="BW57" s="149"/>
      <c r="BX57" s="149"/>
      <c r="BY57" s="149"/>
      <c r="BZ57" s="149"/>
    </row>
    <row r="58" spans="1:78" s="151" customFormat="1" ht="20.25" customHeight="1">
      <c r="A58" s="155"/>
      <c r="B58" s="155"/>
      <c r="C58" s="155"/>
      <c r="D58" s="155"/>
      <c r="E58" s="155"/>
      <c r="F58" s="155"/>
      <c r="G58" s="156"/>
      <c r="H58" s="281"/>
      <c r="I58" s="377"/>
      <c r="J58" s="287"/>
      <c r="K58" s="287"/>
      <c r="L58" s="287"/>
      <c r="M58" s="378"/>
      <c r="N58" s="377"/>
      <c r="O58" s="272"/>
      <c r="P58" s="379"/>
      <c r="Q58" s="263"/>
      <c r="R58" s="263"/>
      <c r="S58" s="263"/>
      <c r="T58" s="263"/>
      <c r="U58" s="263"/>
      <c r="V58" s="263"/>
      <c r="W58" s="380"/>
      <c r="X58" s="380"/>
      <c r="Y58" s="380"/>
      <c r="Z58" s="393"/>
      <c r="AA58" s="410"/>
      <c r="AB58" s="168" t="s">
        <v>292</v>
      </c>
      <c r="AC58" s="165"/>
      <c r="AD58" s="165"/>
      <c r="AE58" s="165"/>
      <c r="AF58" s="165"/>
      <c r="AG58" s="165"/>
      <c r="AH58" s="165"/>
      <c r="AI58" s="165"/>
      <c r="AJ58" s="165"/>
      <c r="AK58" s="165"/>
      <c r="AL58" s="165"/>
      <c r="AM58" s="165"/>
      <c r="AN58" s="165"/>
      <c r="AO58" s="165"/>
      <c r="AP58" s="165"/>
      <c r="AQ58" s="166">
        <f t="shared" si="15"/>
        <v>0</v>
      </c>
      <c r="AR58" s="167">
        <f t="shared" si="14"/>
        <v>0</v>
      </c>
      <c r="AS58" s="161">
        <f t="shared" si="1"/>
        <v>0</v>
      </c>
      <c r="AT58" s="161">
        <f t="shared" si="1"/>
        <v>0</v>
      </c>
      <c r="AU58" s="161">
        <f t="shared" si="2"/>
        <v>0</v>
      </c>
      <c r="AV58" s="162"/>
      <c r="AW58" s="161"/>
      <c r="AX58" s="161"/>
      <c r="AY58" s="161"/>
      <c r="AZ58" s="163"/>
      <c r="BA58" s="163"/>
      <c r="BB58" s="163"/>
      <c r="BC58" s="163"/>
      <c r="BD58" s="163"/>
      <c r="BE58" s="163"/>
      <c r="BI58" s="149"/>
      <c r="BJ58" s="149"/>
      <c r="BK58" s="149"/>
      <c r="BL58" s="149"/>
      <c r="BM58" s="149"/>
      <c r="BN58" s="149"/>
      <c r="BO58" s="149"/>
      <c r="BP58" s="149"/>
      <c r="BQ58" s="149"/>
      <c r="BR58" s="149"/>
      <c r="BS58" s="149"/>
      <c r="BT58" s="149"/>
      <c r="BU58" s="149"/>
      <c r="BV58" s="149"/>
      <c r="BW58" s="149"/>
      <c r="BX58" s="149"/>
      <c r="BY58" s="149"/>
      <c r="BZ58" s="149"/>
    </row>
    <row r="59" spans="1:78" s="151" customFormat="1" ht="20.25" customHeight="1">
      <c r="A59" s="155"/>
      <c r="B59" s="155"/>
      <c r="C59" s="155"/>
      <c r="D59" s="155"/>
      <c r="E59" s="155"/>
      <c r="F59" s="155"/>
      <c r="G59" s="156"/>
      <c r="H59" s="281"/>
      <c r="I59" s="377"/>
      <c r="J59" s="287"/>
      <c r="K59" s="287"/>
      <c r="L59" s="287"/>
      <c r="M59" s="378"/>
      <c r="N59" s="377"/>
      <c r="O59" s="272"/>
      <c r="P59" s="379"/>
      <c r="Q59" s="263"/>
      <c r="R59" s="263"/>
      <c r="S59" s="263"/>
      <c r="T59" s="263"/>
      <c r="U59" s="263"/>
      <c r="V59" s="263"/>
      <c r="W59" s="380"/>
      <c r="X59" s="380"/>
      <c r="Y59" s="380"/>
      <c r="Z59" s="393"/>
      <c r="AA59" s="410"/>
      <c r="AB59" s="168" t="s">
        <v>293</v>
      </c>
      <c r="AC59" s="165"/>
      <c r="AD59" s="165"/>
      <c r="AE59" s="165"/>
      <c r="AF59" s="165"/>
      <c r="AG59" s="165"/>
      <c r="AH59" s="165"/>
      <c r="AI59" s="165"/>
      <c r="AJ59" s="165"/>
      <c r="AK59" s="165"/>
      <c r="AL59" s="165"/>
      <c r="AM59" s="165"/>
      <c r="AN59" s="165"/>
      <c r="AO59" s="165"/>
      <c r="AP59" s="165"/>
      <c r="AQ59" s="166">
        <f t="shared" si="15"/>
        <v>0</v>
      </c>
      <c r="AR59" s="167">
        <f t="shared" si="14"/>
        <v>0</v>
      </c>
      <c r="AS59" s="161">
        <f t="shared" si="1"/>
        <v>0</v>
      </c>
      <c r="AT59" s="161">
        <f t="shared" si="1"/>
        <v>0</v>
      </c>
      <c r="AU59" s="161">
        <f t="shared" si="2"/>
        <v>0</v>
      </c>
      <c r="AV59" s="162"/>
      <c r="AW59" s="161"/>
      <c r="AX59" s="161"/>
      <c r="AY59" s="161"/>
      <c r="AZ59" s="163"/>
      <c r="BA59" s="163"/>
      <c r="BB59" s="163"/>
      <c r="BC59" s="163"/>
      <c r="BD59" s="163"/>
      <c r="BE59" s="163"/>
      <c r="BI59" s="149"/>
      <c r="BJ59" s="149"/>
      <c r="BK59" s="149"/>
      <c r="BL59" s="149"/>
      <c r="BM59" s="149"/>
      <c r="BN59" s="149"/>
      <c r="BO59" s="149"/>
      <c r="BP59" s="149"/>
      <c r="BQ59" s="149"/>
      <c r="BR59" s="149"/>
      <c r="BS59" s="149"/>
      <c r="BT59" s="149"/>
      <c r="BU59" s="149"/>
      <c r="BV59" s="149"/>
      <c r="BW59" s="149"/>
      <c r="BX59" s="149"/>
      <c r="BY59" s="149"/>
      <c r="BZ59" s="149"/>
    </row>
    <row r="60" spans="1:78" s="151" customFormat="1" ht="20.25" customHeight="1">
      <c r="A60" s="155"/>
      <c r="B60" s="155"/>
      <c r="C60" s="155"/>
      <c r="D60" s="155"/>
      <c r="E60" s="155"/>
      <c r="F60" s="155"/>
      <c r="G60" s="156"/>
      <c r="H60" s="281"/>
      <c r="I60" s="377"/>
      <c r="J60" s="287"/>
      <c r="K60" s="287"/>
      <c r="L60" s="287"/>
      <c r="M60" s="378"/>
      <c r="N60" s="377"/>
      <c r="O60" s="272"/>
      <c r="P60" s="379"/>
      <c r="Q60" s="263"/>
      <c r="R60" s="263"/>
      <c r="S60" s="263"/>
      <c r="T60" s="263"/>
      <c r="U60" s="263"/>
      <c r="V60" s="263"/>
      <c r="W60" s="380"/>
      <c r="X60" s="380"/>
      <c r="Y60" s="380"/>
      <c r="Z60" s="393"/>
      <c r="AA60" s="410"/>
      <c r="AB60" s="168" t="s">
        <v>294</v>
      </c>
      <c r="AC60" s="165"/>
      <c r="AD60" s="165"/>
      <c r="AE60" s="165"/>
      <c r="AF60" s="165"/>
      <c r="AG60" s="165"/>
      <c r="AH60" s="165"/>
      <c r="AI60" s="165"/>
      <c r="AJ60" s="165"/>
      <c r="AK60" s="165"/>
      <c r="AL60" s="165"/>
      <c r="AM60" s="165"/>
      <c r="AN60" s="165"/>
      <c r="AO60" s="165"/>
      <c r="AP60" s="165"/>
      <c r="AQ60" s="166">
        <f t="shared" si="15"/>
        <v>0</v>
      </c>
      <c r="AR60" s="167">
        <f t="shared" si="14"/>
        <v>0</v>
      </c>
      <c r="AS60" s="161">
        <f t="shared" si="1"/>
        <v>0</v>
      </c>
      <c r="AT60" s="161">
        <f t="shared" si="1"/>
        <v>0</v>
      </c>
      <c r="AU60" s="161">
        <f t="shared" si="2"/>
        <v>0</v>
      </c>
      <c r="AV60" s="162"/>
      <c r="AW60" s="161"/>
      <c r="AX60" s="161"/>
      <c r="AY60" s="161"/>
      <c r="AZ60" s="163"/>
      <c r="BA60" s="163"/>
      <c r="BB60" s="163"/>
      <c r="BC60" s="163"/>
      <c r="BD60" s="163"/>
      <c r="BE60" s="163"/>
      <c r="BI60" s="149"/>
      <c r="BJ60" s="149"/>
      <c r="BK60" s="149"/>
      <c r="BL60" s="149"/>
      <c r="BM60" s="149"/>
      <c r="BN60" s="149"/>
      <c r="BO60" s="149"/>
      <c r="BP60" s="149"/>
      <c r="BQ60" s="149"/>
      <c r="BR60" s="149"/>
      <c r="BS60" s="149"/>
      <c r="BT60" s="149"/>
      <c r="BU60" s="149"/>
      <c r="BV60" s="149"/>
      <c r="BW60" s="149"/>
      <c r="BX60" s="149"/>
      <c r="BY60" s="149"/>
      <c r="BZ60" s="149"/>
    </row>
    <row r="61" spans="1:78" s="151" customFormat="1" ht="20.25" customHeight="1">
      <c r="A61" s="155"/>
      <c r="B61" s="155"/>
      <c r="C61" s="155"/>
      <c r="D61" s="155"/>
      <c r="E61" s="155"/>
      <c r="F61" s="155"/>
      <c r="G61" s="156"/>
      <c r="H61" s="281"/>
      <c r="I61" s="377"/>
      <c r="J61" s="287"/>
      <c r="K61" s="287"/>
      <c r="L61" s="287"/>
      <c r="M61" s="378"/>
      <c r="N61" s="377"/>
      <c r="O61" s="272"/>
      <c r="P61" s="379"/>
      <c r="Q61" s="263"/>
      <c r="R61" s="263"/>
      <c r="S61" s="263"/>
      <c r="T61" s="263"/>
      <c r="U61" s="263"/>
      <c r="V61" s="263"/>
      <c r="W61" s="380"/>
      <c r="X61" s="380"/>
      <c r="Y61" s="380"/>
      <c r="Z61" s="393"/>
      <c r="AA61" s="410"/>
      <c r="AB61" s="168" t="s">
        <v>295</v>
      </c>
      <c r="AC61" s="165"/>
      <c r="AD61" s="165"/>
      <c r="AE61" s="165"/>
      <c r="AF61" s="165"/>
      <c r="AG61" s="165"/>
      <c r="AH61" s="165"/>
      <c r="AI61" s="165"/>
      <c r="AJ61" s="165"/>
      <c r="AK61" s="165"/>
      <c r="AL61" s="165"/>
      <c r="AM61" s="165"/>
      <c r="AN61" s="165"/>
      <c r="AO61" s="165"/>
      <c r="AP61" s="165"/>
      <c r="AQ61" s="166">
        <f t="shared" si="15"/>
        <v>0</v>
      </c>
      <c r="AR61" s="167">
        <f t="shared" si="14"/>
        <v>0</v>
      </c>
      <c r="AS61" s="161">
        <f t="shared" si="1"/>
        <v>0</v>
      </c>
      <c r="AT61" s="161">
        <f t="shared" si="1"/>
        <v>0</v>
      </c>
      <c r="AU61" s="161">
        <f t="shared" si="2"/>
        <v>0</v>
      </c>
      <c r="AV61" s="162"/>
      <c r="AW61" s="161"/>
      <c r="AX61" s="161"/>
      <c r="AY61" s="161"/>
      <c r="AZ61" s="163"/>
      <c r="BA61" s="163"/>
      <c r="BB61" s="163"/>
      <c r="BC61" s="163"/>
      <c r="BD61" s="163"/>
      <c r="BE61" s="163"/>
      <c r="BI61" s="149"/>
      <c r="BJ61" s="149"/>
      <c r="BK61" s="149"/>
      <c r="BL61" s="149"/>
      <c r="BM61" s="149"/>
      <c r="BN61" s="149"/>
      <c r="BO61" s="149"/>
      <c r="BP61" s="149"/>
      <c r="BQ61" s="149"/>
      <c r="BR61" s="149"/>
      <c r="BS61" s="149"/>
      <c r="BT61" s="149"/>
      <c r="BU61" s="149"/>
      <c r="BV61" s="149"/>
      <c r="BW61" s="149"/>
      <c r="BX61" s="149"/>
      <c r="BY61" s="149"/>
      <c r="BZ61" s="149"/>
    </row>
    <row r="62" spans="1:78" s="151" customFormat="1" ht="20.25" customHeight="1">
      <c r="A62" s="155"/>
      <c r="B62" s="155"/>
      <c r="C62" s="155"/>
      <c r="D62" s="155"/>
      <c r="E62" s="155"/>
      <c r="F62" s="155"/>
      <c r="G62" s="156"/>
      <c r="H62" s="281"/>
      <c r="I62" s="377"/>
      <c r="J62" s="287"/>
      <c r="K62" s="287"/>
      <c r="L62" s="287"/>
      <c r="M62" s="378"/>
      <c r="N62" s="377"/>
      <c r="O62" s="272"/>
      <c r="P62" s="379"/>
      <c r="Q62" s="263"/>
      <c r="R62" s="263"/>
      <c r="S62" s="263"/>
      <c r="T62" s="263"/>
      <c r="U62" s="263"/>
      <c r="V62" s="263"/>
      <c r="W62" s="380"/>
      <c r="X62" s="380"/>
      <c r="Y62" s="380"/>
      <c r="Z62" s="393"/>
      <c r="AA62" s="410"/>
      <c r="AB62" s="168" t="s">
        <v>296</v>
      </c>
      <c r="AC62" s="165"/>
      <c r="AD62" s="165"/>
      <c r="AE62" s="165"/>
      <c r="AF62" s="165"/>
      <c r="AG62" s="165"/>
      <c r="AH62" s="165"/>
      <c r="AI62" s="165"/>
      <c r="AJ62" s="165"/>
      <c r="AK62" s="165"/>
      <c r="AL62" s="165"/>
      <c r="AM62" s="165"/>
      <c r="AN62" s="165"/>
      <c r="AO62" s="165"/>
      <c r="AP62" s="165"/>
      <c r="AQ62" s="166">
        <f t="shared" si="15"/>
        <v>0</v>
      </c>
      <c r="AR62" s="167">
        <f t="shared" si="14"/>
        <v>0</v>
      </c>
      <c r="AS62" s="161">
        <f t="shared" si="1"/>
        <v>0</v>
      </c>
      <c r="AT62" s="161">
        <f t="shared" si="1"/>
        <v>0</v>
      </c>
      <c r="AU62" s="161">
        <f t="shared" si="2"/>
        <v>0</v>
      </c>
      <c r="AV62" s="162"/>
      <c r="AW62" s="161"/>
      <c r="AX62" s="161"/>
      <c r="AY62" s="161"/>
      <c r="AZ62" s="163"/>
      <c r="BA62" s="163"/>
      <c r="BB62" s="163"/>
      <c r="BC62" s="163"/>
      <c r="BD62" s="163"/>
      <c r="BE62" s="163"/>
      <c r="BI62" s="149"/>
      <c r="BJ62" s="149"/>
      <c r="BK62" s="149"/>
      <c r="BL62" s="149"/>
      <c r="BM62" s="149"/>
      <c r="BN62" s="149"/>
      <c r="BO62" s="149"/>
      <c r="BP62" s="149"/>
      <c r="BQ62" s="149"/>
      <c r="BR62" s="149"/>
      <c r="BS62" s="149"/>
      <c r="BT62" s="149"/>
      <c r="BU62" s="149"/>
      <c r="BV62" s="149"/>
      <c r="BW62" s="149"/>
      <c r="BX62" s="149"/>
      <c r="BY62" s="149"/>
      <c r="BZ62" s="149"/>
    </row>
    <row r="63" spans="1:78" s="151" customFormat="1" ht="20.25" customHeight="1">
      <c r="A63" s="155"/>
      <c r="B63" s="155"/>
      <c r="C63" s="155"/>
      <c r="D63" s="155"/>
      <c r="E63" s="155"/>
      <c r="F63" s="155"/>
      <c r="G63" s="156"/>
      <c r="H63" s="281"/>
      <c r="I63" s="377"/>
      <c r="J63" s="287"/>
      <c r="K63" s="287"/>
      <c r="L63" s="287"/>
      <c r="M63" s="378"/>
      <c r="N63" s="377"/>
      <c r="O63" s="272"/>
      <c r="P63" s="379"/>
      <c r="Q63" s="263"/>
      <c r="R63" s="263"/>
      <c r="S63" s="263"/>
      <c r="T63" s="263"/>
      <c r="U63" s="263"/>
      <c r="V63" s="263"/>
      <c r="W63" s="380"/>
      <c r="X63" s="380"/>
      <c r="Y63" s="380"/>
      <c r="Z63" s="393"/>
      <c r="AA63" s="410"/>
      <c r="AB63" s="169" t="s">
        <v>297</v>
      </c>
      <c r="AC63" s="170">
        <f aca="true" t="shared" si="16" ref="AC63:AR63">SUM(AC57:AC62)+IF(AC55=0,AC56,AC55)</f>
        <v>0</v>
      </c>
      <c r="AD63" s="170">
        <f t="shared" si="16"/>
        <v>0</v>
      </c>
      <c r="AE63" s="170">
        <f t="shared" si="16"/>
        <v>0</v>
      </c>
      <c r="AF63" s="170">
        <f t="shared" si="16"/>
        <v>0</v>
      </c>
      <c r="AG63" s="170">
        <f t="shared" si="16"/>
        <v>0</v>
      </c>
      <c r="AH63" s="170">
        <f t="shared" si="16"/>
        <v>0</v>
      </c>
      <c r="AI63" s="170">
        <f t="shared" si="16"/>
        <v>0</v>
      </c>
      <c r="AJ63" s="170">
        <f t="shared" si="16"/>
        <v>0</v>
      </c>
      <c r="AK63" s="170">
        <f t="shared" si="16"/>
        <v>0</v>
      </c>
      <c r="AL63" s="170">
        <f t="shared" si="16"/>
        <v>0</v>
      </c>
      <c r="AM63" s="170">
        <f t="shared" si="16"/>
        <v>0</v>
      </c>
      <c r="AN63" s="170">
        <f t="shared" si="16"/>
        <v>0</v>
      </c>
      <c r="AO63" s="170">
        <f t="shared" si="16"/>
        <v>0</v>
      </c>
      <c r="AP63" s="170">
        <f t="shared" si="16"/>
        <v>0</v>
      </c>
      <c r="AQ63" s="170">
        <f t="shared" si="16"/>
        <v>0</v>
      </c>
      <c r="AR63" s="171">
        <f t="shared" si="16"/>
        <v>0</v>
      </c>
      <c r="AS63" s="161">
        <f t="shared" si="1"/>
        <v>0</v>
      </c>
      <c r="AT63" s="161">
        <f t="shared" si="1"/>
        <v>0</v>
      </c>
      <c r="AU63" s="161">
        <f t="shared" si="2"/>
        <v>0</v>
      </c>
      <c r="AV63" s="162"/>
      <c r="AW63" s="161"/>
      <c r="AX63" s="161"/>
      <c r="AY63" s="161"/>
      <c r="AZ63" s="163"/>
      <c r="BA63" s="163"/>
      <c r="BB63" s="163"/>
      <c r="BC63" s="163"/>
      <c r="BD63" s="163"/>
      <c r="BE63" s="163"/>
      <c r="BI63" s="149"/>
      <c r="BJ63" s="149"/>
      <c r="BK63" s="149"/>
      <c r="BL63" s="149"/>
      <c r="BM63" s="149"/>
      <c r="BN63" s="149"/>
      <c r="BO63" s="149"/>
      <c r="BP63" s="149"/>
      <c r="BQ63" s="149"/>
      <c r="BR63" s="149"/>
      <c r="BS63" s="149"/>
      <c r="BT63" s="149"/>
      <c r="BU63" s="149"/>
      <c r="BV63" s="149"/>
      <c r="BW63" s="149"/>
      <c r="BX63" s="149"/>
      <c r="BY63" s="149"/>
      <c r="BZ63" s="149"/>
    </row>
    <row r="64" spans="1:78" s="151" customFormat="1" ht="20.25" customHeight="1" thickBot="1">
      <c r="A64" s="155"/>
      <c r="B64" s="155"/>
      <c r="C64" s="155"/>
      <c r="D64" s="155"/>
      <c r="E64" s="155"/>
      <c r="F64" s="155"/>
      <c r="G64" s="156"/>
      <c r="H64" s="282"/>
      <c r="I64" s="381"/>
      <c r="J64" s="288"/>
      <c r="K64" s="288"/>
      <c r="L64" s="288"/>
      <c r="M64" s="382"/>
      <c r="N64" s="381"/>
      <c r="O64" s="273"/>
      <c r="P64" s="383"/>
      <c r="Q64" s="264"/>
      <c r="R64" s="264"/>
      <c r="S64" s="264"/>
      <c r="T64" s="264"/>
      <c r="U64" s="264"/>
      <c r="V64" s="264"/>
      <c r="W64" s="384"/>
      <c r="X64" s="384"/>
      <c r="Y64" s="384"/>
      <c r="Z64" s="404"/>
      <c r="AA64" s="411"/>
      <c r="AB64" s="172" t="s">
        <v>298</v>
      </c>
      <c r="AC64" s="173"/>
      <c r="AD64" s="173"/>
      <c r="AE64" s="173"/>
      <c r="AF64" s="173"/>
      <c r="AG64" s="173"/>
      <c r="AH64" s="173"/>
      <c r="AI64" s="173"/>
      <c r="AJ64" s="173"/>
      <c r="AK64" s="173"/>
      <c r="AL64" s="173"/>
      <c r="AM64" s="173"/>
      <c r="AN64" s="173"/>
      <c r="AO64" s="173"/>
      <c r="AP64" s="173"/>
      <c r="AQ64" s="174">
        <f aca="true" t="shared" si="17" ref="AQ64:AR70">+AC64+AE64+AG64+AI64+AK64+AM64+AO64</f>
        <v>0</v>
      </c>
      <c r="AR64" s="175">
        <f t="shared" si="17"/>
        <v>0</v>
      </c>
      <c r="AS64" s="161">
        <f t="shared" si="1"/>
        <v>0</v>
      </c>
      <c r="AT64" s="161">
        <f t="shared" si="1"/>
        <v>0</v>
      </c>
      <c r="AU64" s="161">
        <f t="shared" si="2"/>
        <v>0</v>
      </c>
      <c r="AV64" s="162"/>
      <c r="AW64" s="161"/>
      <c r="AX64" s="161"/>
      <c r="AY64" s="161"/>
      <c r="AZ64" s="163"/>
      <c r="BA64" s="163"/>
      <c r="BB64" s="163"/>
      <c r="BC64" s="163"/>
      <c r="BD64" s="163"/>
      <c r="BE64" s="163"/>
      <c r="BI64" s="149"/>
      <c r="BJ64" s="149"/>
      <c r="BK64" s="149"/>
      <c r="BL64" s="149"/>
      <c r="BM64" s="149"/>
      <c r="BN64" s="149"/>
      <c r="BO64" s="149"/>
      <c r="BP64" s="149"/>
      <c r="BQ64" s="149"/>
      <c r="BR64" s="149"/>
      <c r="BS64" s="149"/>
      <c r="BT64" s="149"/>
      <c r="BU64" s="149"/>
      <c r="BV64" s="149"/>
      <c r="BW64" s="149"/>
      <c r="BX64" s="149"/>
      <c r="BY64" s="149"/>
      <c r="BZ64" s="149"/>
    </row>
    <row r="65" spans="1:78" s="151" customFormat="1" ht="24" customHeight="1">
      <c r="A65" s="155"/>
      <c r="B65" s="155" t="s">
        <v>368</v>
      </c>
      <c r="C65" s="155" t="s">
        <v>274</v>
      </c>
      <c r="D65" s="155" t="s">
        <v>275</v>
      </c>
      <c r="E65" s="155" t="s">
        <v>276</v>
      </c>
      <c r="F65" s="155" t="s">
        <v>225</v>
      </c>
      <c r="G65" s="156">
        <v>7</v>
      </c>
      <c r="H65" s="280">
        <v>4</v>
      </c>
      <c r="I65" s="373" t="s">
        <v>41</v>
      </c>
      <c r="J65" s="286"/>
      <c r="K65" s="387"/>
      <c r="L65" s="387"/>
      <c r="M65" s="387"/>
      <c r="N65" s="373" t="s">
        <v>369</v>
      </c>
      <c r="O65" s="271">
        <v>0.596</v>
      </c>
      <c r="P65" s="412">
        <f>(SUM('[2]Actividades'!L20:L22)*'[2]Metas'!O65)/SUM('[2]Actividades'!K20:K22)</f>
        <v>0</v>
      </c>
      <c r="Q65" s="262">
        <f>SUMIF('Actividades inversión 880'!$B$13:$B$62,'Metas inversión 880'!$B65,'Actividades inversión 880'!M$13:M$62)</f>
        <v>1705848000</v>
      </c>
      <c r="R65" s="262">
        <f>SUMIF('Actividades inversión 880'!$B$13:$B$62,'Metas inversión 880'!$B65,'Actividades inversión 880'!N$13:N$62)</f>
        <v>1705848000</v>
      </c>
      <c r="S65" s="262">
        <f>SUMIF('Actividades inversión 880'!$B$13:$B$62,'Metas inversión 880'!$B65,'Actividades inversión 880'!O$13:O$62)</f>
        <v>55848000</v>
      </c>
      <c r="T65" s="262">
        <f>SUMIF('Actividades inversión 880'!$B$13:$B$62,'Metas inversión 880'!$B65,'Actividades inversión 880'!P$13:P$62)</f>
        <v>12255533</v>
      </c>
      <c r="U65" s="262">
        <f>SUMIF('Actividades inversión 880'!$B$13:$B$62,'Metas inversión 880'!$B65,'Actividades inversión 880'!Q$13:Q$62)</f>
        <v>48994000</v>
      </c>
      <c r="V65" s="262">
        <f>SUMIF('Actividades inversión 880'!$B$13:$B$62,'Metas inversión 880'!$B65,'Actividades inversión 880'!R$13:R$62)</f>
        <v>48994000</v>
      </c>
      <c r="W65" s="376" t="s">
        <v>358</v>
      </c>
      <c r="X65" s="376" t="s">
        <v>359</v>
      </c>
      <c r="Y65" s="376" t="s">
        <v>360</v>
      </c>
      <c r="Z65" s="388" t="s">
        <v>361</v>
      </c>
      <c r="AA65" s="277"/>
      <c r="AB65" s="157" t="s">
        <v>283</v>
      </c>
      <c r="AC65" s="158"/>
      <c r="AD65" s="158"/>
      <c r="AE65" s="158"/>
      <c r="AF65" s="158"/>
      <c r="AG65" s="158"/>
      <c r="AH65" s="158"/>
      <c r="AI65" s="158"/>
      <c r="AJ65" s="158"/>
      <c r="AK65" s="158"/>
      <c r="AL65" s="158"/>
      <c r="AM65" s="158"/>
      <c r="AN65" s="158"/>
      <c r="AO65" s="158"/>
      <c r="AP65" s="158"/>
      <c r="AQ65" s="159">
        <f t="shared" si="17"/>
        <v>0</v>
      </c>
      <c r="AR65" s="160">
        <f t="shared" si="17"/>
        <v>0</v>
      </c>
      <c r="AS65" s="161">
        <f t="shared" si="1"/>
        <v>1650000000</v>
      </c>
      <c r="AT65" s="161">
        <f t="shared" si="1"/>
        <v>43592467</v>
      </c>
      <c r="AU65" s="161">
        <f t="shared" si="2"/>
        <v>0</v>
      </c>
      <c r="AV65" s="162"/>
      <c r="AW65" s="161"/>
      <c r="AX65" s="161"/>
      <c r="AY65" s="161"/>
      <c r="AZ65" s="163">
        <f>SUM('[3]01-USAQUEN:99-METROPOLITANO'!N61)</f>
        <v>1705848000</v>
      </c>
      <c r="BA65" s="163">
        <f>SUM('[3]01-USAQUEN:99-METROPOLITANO'!O61)</f>
        <v>1705848000</v>
      </c>
      <c r="BB65" s="163">
        <f>SUM('[3]01-USAQUEN:99-METROPOLITANO'!P61)</f>
        <v>55848000</v>
      </c>
      <c r="BC65" s="163">
        <f>SUM('[3]01-USAQUEN:99-METROPOLITANO'!Q61)</f>
        <v>12255533</v>
      </c>
      <c r="BD65" s="163">
        <f>SUM('[3]01-USAQUEN:99-METROPOLITANO'!R61)</f>
        <v>48994000</v>
      </c>
      <c r="BE65" s="163">
        <f>SUM('[3]01-USAQUEN:99-METROPOLITANO'!S61)</f>
        <v>48994000</v>
      </c>
      <c r="BI65" s="149"/>
      <c r="BJ65" s="149"/>
      <c r="BK65" s="149"/>
      <c r="BL65" s="149"/>
      <c r="BM65" s="149"/>
      <c r="BN65" s="149"/>
      <c r="BO65" s="149"/>
      <c r="BP65" s="149"/>
      <c r="BQ65" s="149"/>
      <c r="BR65" s="149"/>
      <c r="BS65" s="149"/>
      <c r="BT65" s="149"/>
      <c r="BU65" s="149"/>
      <c r="BV65" s="149"/>
      <c r="BW65" s="149"/>
      <c r="BX65" s="149"/>
      <c r="BY65" s="149"/>
      <c r="BZ65" s="149"/>
    </row>
    <row r="66" spans="1:78" s="151" customFormat="1" ht="15.75">
      <c r="A66" s="155"/>
      <c r="B66" s="155"/>
      <c r="C66" s="155"/>
      <c r="D66" s="155"/>
      <c r="E66" s="155"/>
      <c r="F66" s="155"/>
      <c r="G66" s="156"/>
      <c r="H66" s="281"/>
      <c r="I66" s="377"/>
      <c r="J66" s="287"/>
      <c r="K66" s="392"/>
      <c r="L66" s="392"/>
      <c r="M66" s="392"/>
      <c r="N66" s="377"/>
      <c r="O66" s="272"/>
      <c r="P66" s="413"/>
      <c r="Q66" s="263"/>
      <c r="R66" s="263"/>
      <c r="S66" s="263"/>
      <c r="T66" s="263"/>
      <c r="U66" s="263"/>
      <c r="V66" s="263"/>
      <c r="W66" s="380"/>
      <c r="X66" s="380"/>
      <c r="Y66" s="380"/>
      <c r="Z66" s="393"/>
      <c r="AA66" s="260"/>
      <c r="AB66" s="164" t="s">
        <v>284</v>
      </c>
      <c r="AC66" s="165"/>
      <c r="AD66" s="165"/>
      <c r="AE66" s="165"/>
      <c r="AF66" s="165"/>
      <c r="AG66" s="165"/>
      <c r="AH66" s="165"/>
      <c r="AI66" s="165"/>
      <c r="AJ66" s="165"/>
      <c r="AK66" s="165"/>
      <c r="AL66" s="165"/>
      <c r="AM66" s="165"/>
      <c r="AN66" s="165"/>
      <c r="AO66" s="165"/>
      <c r="AP66" s="165"/>
      <c r="AQ66" s="166">
        <f t="shared" si="17"/>
        <v>0</v>
      </c>
      <c r="AR66" s="167">
        <f t="shared" si="17"/>
        <v>0</v>
      </c>
      <c r="AS66" s="161">
        <f t="shared" si="1"/>
        <v>0</v>
      </c>
      <c r="AT66" s="161">
        <f t="shared" si="1"/>
        <v>0</v>
      </c>
      <c r="AU66" s="161">
        <f t="shared" si="2"/>
        <v>0</v>
      </c>
      <c r="AV66" s="162"/>
      <c r="AW66" s="161"/>
      <c r="AX66" s="161"/>
      <c r="AY66" s="161"/>
      <c r="AZ66" s="163"/>
      <c r="BA66" s="163"/>
      <c r="BB66" s="163"/>
      <c r="BC66" s="163"/>
      <c r="BD66" s="163"/>
      <c r="BE66" s="163"/>
      <c r="BI66" s="149"/>
      <c r="BJ66" s="149"/>
      <c r="BK66" s="149"/>
      <c r="BL66" s="149"/>
      <c r="BM66" s="149"/>
      <c r="BN66" s="149"/>
      <c r="BO66" s="149"/>
      <c r="BP66" s="149"/>
      <c r="BQ66" s="149"/>
      <c r="BR66" s="149"/>
      <c r="BS66" s="149"/>
      <c r="BT66" s="149"/>
      <c r="BU66" s="149"/>
      <c r="BV66" s="149"/>
      <c r="BW66" s="149"/>
      <c r="BX66" s="149"/>
      <c r="BY66" s="149"/>
      <c r="BZ66" s="149"/>
    </row>
    <row r="67" spans="1:78" s="151" customFormat="1" ht="15.75">
      <c r="A67" s="155"/>
      <c r="B67" s="155"/>
      <c r="C67" s="155"/>
      <c r="D67" s="155"/>
      <c r="E67" s="155"/>
      <c r="F67" s="155"/>
      <c r="G67" s="156"/>
      <c r="H67" s="281"/>
      <c r="I67" s="377"/>
      <c r="J67" s="287"/>
      <c r="K67" s="392"/>
      <c r="L67" s="392"/>
      <c r="M67" s="392"/>
      <c r="N67" s="377"/>
      <c r="O67" s="272"/>
      <c r="P67" s="413"/>
      <c r="Q67" s="263"/>
      <c r="R67" s="263"/>
      <c r="S67" s="263"/>
      <c r="T67" s="263"/>
      <c r="U67" s="263"/>
      <c r="V67" s="263"/>
      <c r="W67" s="380"/>
      <c r="X67" s="380"/>
      <c r="Y67" s="380"/>
      <c r="Z67" s="393"/>
      <c r="AA67" s="260"/>
      <c r="AB67" s="164" t="s">
        <v>285</v>
      </c>
      <c r="AC67" s="165"/>
      <c r="AD67" s="165"/>
      <c r="AE67" s="165"/>
      <c r="AF67" s="165"/>
      <c r="AG67" s="165"/>
      <c r="AH67" s="165"/>
      <c r="AI67" s="165"/>
      <c r="AJ67" s="165"/>
      <c r="AK67" s="165"/>
      <c r="AL67" s="165"/>
      <c r="AM67" s="165"/>
      <c r="AN67" s="165"/>
      <c r="AO67" s="165"/>
      <c r="AP67" s="165"/>
      <c r="AQ67" s="166">
        <f t="shared" si="17"/>
        <v>0</v>
      </c>
      <c r="AR67" s="167">
        <f t="shared" si="17"/>
        <v>0</v>
      </c>
      <c r="AS67" s="161">
        <f t="shared" si="1"/>
        <v>0</v>
      </c>
      <c r="AT67" s="161">
        <f t="shared" si="1"/>
        <v>0</v>
      </c>
      <c r="AU67" s="161">
        <f t="shared" si="2"/>
        <v>0</v>
      </c>
      <c r="AV67" s="162"/>
      <c r="AW67" s="161"/>
      <c r="AX67" s="161"/>
      <c r="AY67" s="161"/>
      <c r="AZ67" s="163"/>
      <c r="BA67" s="163"/>
      <c r="BB67" s="163"/>
      <c r="BC67" s="163"/>
      <c r="BD67" s="163"/>
      <c r="BE67" s="163"/>
      <c r="BI67" s="149"/>
      <c r="BJ67" s="149"/>
      <c r="BK67" s="149"/>
      <c r="BL67" s="149"/>
      <c r="BM67" s="149"/>
      <c r="BN67" s="149"/>
      <c r="BO67" s="149"/>
      <c r="BP67" s="149"/>
      <c r="BQ67" s="149"/>
      <c r="BR67" s="149"/>
      <c r="BS67" s="149"/>
      <c r="BT67" s="149"/>
      <c r="BU67" s="149"/>
      <c r="BV67" s="149"/>
      <c r="BW67" s="149"/>
      <c r="BX67" s="149"/>
      <c r="BY67" s="149"/>
      <c r="BZ67" s="149"/>
    </row>
    <row r="68" spans="1:78" s="151" customFormat="1" ht="15.75">
      <c r="A68" s="155"/>
      <c r="B68" s="155"/>
      <c r="C68" s="155"/>
      <c r="D68" s="155"/>
      <c r="E68" s="155"/>
      <c r="F68" s="155"/>
      <c r="G68" s="156"/>
      <c r="H68" s="281"/>
      <c r="I68" s="377"/>
      <c r="J68" s="287"/>
      <c r="K68" s="392"/>
      <c r="L68" s="392"/>
      <c r="M68" s="392"/>
      <c r="N68" s="377"/>
      <c r="O68" s="272"/>
      <c r="P68" s="413"/>
      <c r="Q68" s="263"/>
      <c r="R68" s="263"/>
      <c r="S68" s="263"/>
      <c r="T68" s="263"/>
      <c r="U68" s="263"/>
      <c r="V68" s="263"/>
      <c r="W68" s="380"/>
      <c r="X68" s="380"/>
      <c r="Y68" s="380"/>
      <c r="Z68" s="393"/>
      <c r="AA68" s="260"/>
      <c r="AB68" s="164" t="s">
        <v>286</v>
      </c>
      <c r="AC68" s="165"/>
      <c r="AD68" s="165"/>
      <c r="AE68" s="165"/>
      <c r="AF68" s="165"/>
      <c r="AG68" s="165"/>
      <c r="AH68" s="165"/>
      <c r="AI68" s="165"/>
      <c r="AJ68" s="165"/>
      <c r="AK68" s="165"/>
      <c r="AL68" s="165"/>
      <c r="AM68" s="165"/>
      <c r="AN68" s="165"/>
      <c r="AO68" s="165"/>
      <c r="AP68" s="165"/>
      <c r="AQ68" s="166">
        <f t="shared" si="17"/>
        <v>0</v>
      </c>
      <c r="AR68" s="167">
        <f t="shared" si="17"/>
        <v>0</v>
      </c>
      <c r="AS68" s="161">
        <f t="shared" si="1"/>
        <v>0</v>
      </c>
      <c r="AT68" s="161">
        <f t="shared" si="1"/>
        <v>0</v>
      </c>
      <c r="AU68" s="161">
        <f t="shared" si="2"/>
        <v>0</v>
      </c>
      <c r="AV68" s="162"/>
      <c r="AW68" s="161"/>
      <c r="AX68" s="161"/>
      <c r="AY68" s="161"/>
      <c r="AZ68" s="163"/>
      <c r="BA68" s="163"/>
      <c r="BB68" s="163"/>
      <c r="BC68" s="163"/>
      <c r="BD68" s="163"/>
      <c r="BE68" s="163"/>
      <c r="BI68" s="149"/>
      <c r="BJ68" s="149"/>
      <c r="BK68" s="149"/>
      <c r="BL68" s="149"/>
      <c r="BM68" s="149"/>
      <c r="BN68" s="149"/>
      <c r="BO68" s="149"/>
      <c r="BP68" s="149"/>
      <c r="BQ68" s="149"/>
      <c r="BR68" s="149"/>
      <c r="BS68" s="149"/>
      <c r="BT68" s="149"/>
      <c r="BU68" s="149"/>
      <c r="BV68" s="149"/>
      <c r="BW68" s="149"/>
      <c r="BX68" s="149"/>
      <c r="BY68" s="149"/>
      <c r="BZ68" s="149"/>
    </row>
    <row r="69" spans="1:78" s="151" customFormat="1" ht="15.75">
      <c r="A69" s="155"/>
      <c r="B69" s="155"/>
      <c r="C69" s="155"/>
      <c r="D69" s="155"/>
      <c r="E69" s="155"/>
      <c r="F69" s="155"/>
      <c r="G69" s="156"/>
      <c r="H69" s="281"/>
      <c r="I69" s="377"/>
      <c r="J69" s="287"/>
      <c r="K69" s="392"/>
      <c r="L69" s="392"/>
      <c r="M69" s="392"/>
      <c r="N69" s="377"/>
      <c r="O69" s="272"/>
      <c r="P69" s="413"/>
      <c r="Q69" s="263"/>
      <c r="R69" s="263"/>
      <c r="S69" s="263"/>
      <c r="T69" s="263"/>
      <c r="U69" s="263"/>
      <c r="V69" s="263"/>
      <c r="W69" s="380"/>
      <c r="X69" s="380"/>
      <c r="Y69" s="380"/>
      <c r="Z69" s="393"/>
      <c r="AA69" s="260"/>
      <c r="AB69" s="164" t="s">
        <v>287</v>
      </c>
      <c r="AC69" s="165"/>
      <c r="AD69" s="165"/>
      <c r="AE69" s="165"/>
      <c r="AF69" s="165"/>
      <c r="AG69" s="165"/>
      <c r="AH69" s="165"/>
      <c r="AI69" s="165"/>
      <c r="AJ69" s="165"/>
      <c r="AK69" s="165"/>
      <c r="AL69" s="165"/>
      <c r="AM69" s="165"/>
      <c r="AN69" s="165"/>
      <c r="AO69" s="165"/>
      <c r="AP69" s="165"/>
      <c r="AQ69" s="166">
        <f t="shared" si="17"/>
        <v>0</v>
      </c>
      <c r="AR69" s="167">
        <f t="shared" si="17"/>
        <v>0</v>
      </c>
      <c r="AS69" s="161">
        <f t="shared" si="1"/>
        <v>0</v>
      </c>
      <c r="AT69" s="161">
        <f t="shared" si="1"/>
        <v>0</v>
      </c>
      <c r="AU69" s="161">
        <f t="shared" si="2"/>
        <v>0</v>
      </c>
      <c r="AV69" s="162"/>
      <c r="AW69" s="161"/>
      <c r="AX69" s="161"/>
      <c r="AY69" s="161"/>
      <c r="AZ69" s="163"/>
      <c r="BA69" s="163"/>
      <c r="BB69" s="163"/>
      <c r="BC69" s="163"/>
      <c r="BD69" s="163"/>
      <c r="BE69" s="163"/>
      <c r="BI69" s="149"/>
      <c r="BJ69" s="149"/>
      <c r="BK69" s="149"/>
      <c r="BL69" s="149"/>
      <c r="BM69" s="149"/>
      <c r="BN69" s="149"/>
      <c r="BO69" s="149"/>
      <c r="BP69" s="149"/>
      <c r="BQ69" s="149"/>
      <c r="BR69" s="149"/>
      <c r="BS69" s="149"/>
      <c r="BT69" s="149"/>
      <c r="BU69" s="149"/>
      <c r="BV69" s="149"/>
      <c r="BW69" s="149"/>
      <c r="BX69" s="149"/>
      <c r="BY69" s="149"/>
      <c r="BZ69" s="149"/>
    </row>
    <row r="70" spans="1:78" s="151" customFormat="1" ht="15.75">
      <c r="A70" s="155"/>
      <c r="B70" s="155"/>
      <c r="C70" s="155"/>
      <c r="D70" s="155"/>
      <c r="E70" s="155"/>
      <c r="F70" s="155"/>
      <c r="G70" s="156"/>
      <c r="H70" s="281"/>
      <c r="I70" s="377"/>
      <c r="J70" s="287"/>
      <c r="K70" s="392"/>
      <c r="L70" s="392"/>
      <c r="M70" s="392"/>
      <c r="N70" s="377"/>
      <c r="O70" s="272"/>
      <c r="P70" s="413"/>
      <c r="Q70" s="263"/>
      <c r="R70" s="263"/>
      <c r="S70" s="263"/>
      <c r="T70" s="263"/>
      <c r="U70" s="263"/>
      <c r="V70" s="263"/>
      <c r="W70" s="380"/>
      <c r="X70" s="380"/>
      <c r="Y70" s="380"/>
      <c r="Z70" s="393"/>
      <c r="AA70" s="260"/>
      <c r="AB70" s="168" t="s">
        <v>288</v>
      </c>
      <c r="AC70" s="165"/>
      <c r="AD70" s="165"/>
      <c r="AE70" s="165"/>
      <c r="AF70" s="165"/>
      <c r="AG70" s="165"/>
      <c r="AH70" s="165"/>
      <c r="AI70" s="165"/>
      <c r="AJ70" s="165"/>
      <c r="AK70" s="165"/>
      <c r="AL70" s="165"/>
      <c r="AM70" s="165"/>
      <c r="AN70" s="165"/>
      <c r="AO70" s="165"/>
      <c r="AP70" s="165"/>
      <c r="AQ70" s="166">
        <f t="shared" si="17"/>
        <v>0</v>
      </c>
      <c r="AR70" s="167">
        <f t="shared" si="17"/>
        <v>0</v>
      </c>
      <c r="AS70" s="161">
        <f t="shared" si="1"/>
        <v>0</v>
      </c>
      <c r="AT70" s="161">
        <f t="shared" si="1"/>
        <v>0</v>
      </c>
      <c r="AU70" s="161">
        <f t="shared" si="2"/>
        <v>0</v>
      </c>
      <c r="AV70" s="162"/>
      <c r="AW70" s="161"/>
      <c r="AX70" s="161"/>
      <c r="AY70" s="161"/>
      <c r="AZ70" s="163"/>
      <c r="BA70" s="163"/>
      <c r="BB70" s="163"/>
      <c r="BC70" s="163"/>
      <c r="BD70" s="163"/>
      <c r="BE70" s="163"/>
      <c r="BI70" s="149"/>
      <c r="BJ70" s="149"/>
      <c r="BK70" s="149"/>
      <c r="BL70" s="149"/>
      <c r="BM70" s="149"/>
      <c r="BN70" s="149"/>
      <c r="BO70" s="149"/>
      <c r="BP70" s="149"/>
      <c r="BQ70" s="149"/>
      <c r="BR70" s="149"/>
      <c r="BS70" s="149"/>
      <c r="BT70" s="149"/>
      <c r="BU70" s="149"/>
      <c r="BV70" s="149"/>
      <c r="BW70" s="149"/>
      <c r="BX70" s="149"/>
      <c r="BY70" s="149"/>
      <c r="BZ70" s="149"/>
    </row>
    <row r="71" spans="1:78" s="151" customFormat="1" ht="15.75">
      <c r="A71" s="155"/>
      <c r="B71" s="155"/>
      <c r="C71" s="155"/>
      <c r="D71" s="155"/>
      <c r="E71" s="155"/>
      <c r="F71" s="155"/>
      <c r="G71" s="156"/>
      <c r="H71" s="281"/>
      <c r="I71" s="377"/>
      <c r="J71" s="287"/>
      <c r="K71" s="392"/>
      <c r="L71" s="392"/>
      <c r="M71" s="392"/>
      <c r="N71" s="377"/>
      <c r="O71" s="272"/>
      <c r="P71" s="413"/>
      <c r="Q71" s="263"/>
      <c r="R71" s="263"/>
      <c r="S71" s="263"/>
      <c r="T71" s="263"/>
      <c r="U71" s="263"/>
      <c r="V71" s="263"/>
      <c r="W71" s="380"/>
      <c r="X71" s="380"/>
      <c r="Y71" s="380"/>
      <c r="Z71" s="393"/>
      <c r="AA71" s="260"/>
      <c r="AB71" s="169" t="s">
        <v>289</v>
      </c>
      <c r="AC71" s="170">
        <f aca="true" t="shared" si="18" ref="AC71:AR71">SUM(AC65:AC70)</f>
        <v>0</v>
      </c>
      <c r="AD71" s="170">
        <f t="shared" si="18"/>
        <v>0</v>
      </c>
      <c r="AE71" s="170">
        <f t="shared" si="18"/>
        <v>0</v>
      </c>
      <c r="AF71" s="170">
        <f t="shared" si="18"/>
        <v>0</v>
      </c>
      <c r="AG71" s="170">
        <f t="shared" si="18"/>
        <v>0</v>
      </c>
      <c r="AH71" s="170">
        <f t="shared" si="18"/>
        <v>0</v>
      </c>
      <c r="AI71" s="170">
        <f t="shared" si="18"/>
        <v>0</v>
      </c>
      <c r="AJ71" s="170">
        <f t="shared" si="18"/>
        <v>0</v>
      </c>
      <c r="AK71" s="170">
        <f t="shared" si="18"/>
        <v>0</v>
      </c>
      <c r="AL71" s="170">
        <f t="shared" si="18"/>
        <v>0</v>
      </c>
      <c r="AM71" s="170">
        <f t="shared" si="18"/>
        <v>0</v>
      </c>
      <c r="AN71" s="170">
        <f t="shared" si="18"/>
        <v>0</v>
      </c>
      <c r="AO71" s="170">
        <f t="shared" si="18"/>
        <v>0</v>
      </c>
      <c r="AP71" s="170">
        <f t="shared" si="18"/>
        <v>0</v>
      </c>
      <c r="AQ71" s="170">
        <f t="shared" si="18"/>
        <v>0</v>
      </c>
      <c r="AR71" s="171">
        <f t="shared" si="18"/>
        <v>0</v>
      </c>
      <c r="AS71" s="161">
        <f t="shared" si="1"/>
        <v>0</v>
      </c>
      <c r="AT71" s="161">
        <f t="shared" si="1"/>
        <v>0</v>
      </c>
      <c r="AU71" s="161">
        <f t="shared" si="2"/>
        <v>0</v>
      </c>
      <c r="AV71" s="162"/>
      <c r="AW71" s="161"/>
      <c r="AX71" s="161"/>
      <c r="AY71" s="161"/>
      <c r="AZ71" s="163"/>
      <c r="BA71" s="163"/>
      <c r="BB71" s="163"/>
      <c r="BC71" s="163"/>
      <c r="BD71" s="163"/>
      <c r="BE71" s="163"/>
      <c r="BI71" s="149"/>
      <c r="BJ71" s="149"/>
      <c r="BK71" s="149"/>
      <c r="BL71" s="149"/>
      <c r="BM71" s="149"/>
      <c r="BN71" s="149"/>
      <c r="BO71" s="149"/>
      <c r="BP71" s="149"/>
      <c r="BQ71" s="149"/>
      <c r="BR71" s="149"/>
      <c r="BS71" s="149"/>
      <c r="BT71" s="149"/>
      <c r="BU71" s="149"/>
      <c r="BV71" s="149"/>
      <c r="BW71" s="149"/>
      <c r="BX71" s="149"/>
      <c r="BY71" s="149"/>
      <c r="BZ71" s="149"/>
    </row>
    <row r="72" spans="1:78" s="151" customFormat="1" ht="15.75">
      <c r="A72" s="155"/>
      <c r="B72" s="155"/>
      <c r="C72" s="155"/>
      <c r="D72" s="155"/>
      <c r="E72" s="155"/>
      <c r="F72" s="155"/>
      <c r="G72" s="156"/>
      <c r="H72" s="281"/>
      <c r="I72" s="377"/>
      <c r="J72" s="287"/>
      <c r="K72" s="392"/>
      <c r="L72" s="392"/>
      <c r="M72" s="397">
        <v>0</v>
      </c>
      <c r="N72" s="377"/>
      <c r="O72" s="272"/>
      <c r="P72" s="413"/>
      <c r="Q72" s="263"/>
      <c r="R72" s="263"/>
      <c r="S72" s="263"/>
      <c r="T72" s="263"/>
      <c r="U72" s="263"/>
      <c r="V72" s="263"/>
      <c r="W72" s="380"/>
      <c r="X72" s="380"/>
      <c r="Y72" s="380"/>
      <c r="Z72" s="393"/>
      <c r="AA72" s="260"/>
      <c r="AB72" s="164" t="s">
        <v>290</v>
      </c>
      <c r="AC72" s="165"/>
      <c r="AD72" s="165"/>
      <c r="AE72" s="165"/>
      <c r="AF72" s="165"/>
      <c r="AG72" s="165"/>
      <c r="AH72" s="165"/>
      <c r="AI72" s="165"/>
      <c r="AJ72" s="165"/>
      <c r="AK72" s="165"/>
      <c r="AL72" s="165"/>
      <c r="AM72" s="165"/>
      <c r="AN72" s="165"/>
      <c r="AO72" s="165"/>
      <c r="AP72" s="165"/>
      <c r="AQ72" s="166">
        <f>+AC72+AE72+AG72+AI72+AK72+AM72+AO72</f>
        <v>0</v>
      </c>
      <c r="AR72" s="167">
        <f aca="true" t="shared" si="19" ref="AR72:AR78">+AD72+AF72+AH72+AJ72+AL72+AN72+AP72</f>
        <v>0</v>
      </c>
      <c r="AS72" s="161">
        <f t="shared" si="1"/>
        <v>0</v>
      </c>
      <c r="AT72" s="161">
        <f t="shared" si="1"/>
        <v>0</v>
      </c>
      <c r="AU72" s="161">
        <f t="shared" si="2"/>
        <v>0</v>
      </c>
      <c r="AV72" s="162"/>
      <c r="AW72" s="161"/>
      <c r="AX72" s="161"/>
      <c r="AY72" s="161"/>
      <c r="AZ72" s="163"/>
      <c r="BA72" s="163"/>
      <c r="BB72" s="163"/>
      <c r="BC72" s="163"/>
      <c r="BD72" s="163"/>
      <c r="BE72" s="163"/>
      <c r="BI72" s="149"/>
      <c r="BJ72" s="149"/>
      <c r="BK72" s="149"/>
      <c r="BL72" s="149"/>
      <c r="BM72" s="149"/>
      <c r="BN72" s="149"/>
      <c r="BO72" s="149"/>
      <c r="BP72" s="149"/>
      <c r="BQ72" s="149"/>
      <c r="BR72" s="149"/>
      <c r="BS72" s="149"/>
      <c r="BT72" s="149"/>
      <c r="BU72" s="149"/>
      <c r="BV72" s="149"/>
      <c r="BW72" s="149"/>
      <c r="BX72" s="149"/>
      <c r="BY72" s="149"/>
      <c r="BZ72" s="149"/>
    </row>
    <row r="73" spans="1:78" s="151" customFormat="1" ht="15.75">
      <c r="A73" s="155"/>
      <c r="B73" s="155"/>
      <c r="C73" s="155"/>
      <c r="D73" s="155"/>
      <c r="E73" s="155"/>
      <c r="F73" s="155"/>
      <c r="G73" s="156"/>
      <c r="H73" s="281"/>
      <c r="I73" s="377"/>
      <c r="J73" s="287"/>
      <c r="K73" s="392"/>
      <c r="L73" s="392"/>
      <c r="M73" s="392"/>
      <c r="N73" s="377"/>
      <c r="O73" s="272"/>
      <c r="P73" s="413"/>
      <c r="Q73" s="263"/>
      <c r="R73" s="263"/>
      <c r="S73" s="263"/>
      <c r="T73" s="263"/>
      <c r="U73" s="263"/>
      <c r="V73" s="263"/>
      <c r="W73" s="380"/>
      <c r="X73" s="380"/>
      <c r="Y73" s="380"/>
      <c r="Z73" s="393"/>
      <c r="AA73" s="260"/>
      <c r="AB73" s="164" t="s">
        <v>291</v>
      </c>
      <c r="AC73" s="165"/>
      <c r="AD73" s="165"/>
      <c r="AE73" s="165"/>
      <c r="AF73" s="165"/>
      <c r="AG73" s="165"/>
      <c r="AH73" s="165"/>
      <c r="AI73" s="165"/>
      <c r="AJ73" s="165"/>
      <c r="AK73" s="165"/>
      <c r="AL73" s="165"/>
      <c r="AM73" s="165"/>
      <c r="AN73" s="165"/>
      <c r="AO73" s="165"/>
      <c r="AP73" s="165"/>
      <c r="AQ73" s="166">
        <f aca="true" t="shared" si="20" ref="AQ73:AQ78">+AC73+AE73+AG73+AI73+AK73+AM73+AO73</f>
        <v>0</v>
      </c>
      <c r="AR73" s="167">
        <f t="shared" si="19"/>
        <v>0</v>
      </c>
      <c r="AS73" s="161">
        <f t="shared" si="1"/>
        <v>0</v>
      </c>
      <c r="AT73" s="161">
        <f t="shared" si="1"/>
        <v>0</v>
      </c>
      <c r="AU73" s="161">
        <f t="shared" si="2"/>
        <v>0</v>
      </c>
      <c r="AV73" s="162"/>
      <c r="AW73" s="161"/>
      <c r="AX73" s="161"/>
      <c r="AY73" s="161"/>
      <c r="AZ73" s="163"/>
      <c r="BA73" s="163"/>
      <c r="BB73" s="163"/>
      <c r="BC73" s="163"/>
      <c r="BD73" s="163"/>
      <c r="BE73" s="163"/>
      <c r="BI73" s="149"/>
      <c r="BJ73" s="149"/>
      <c r="BK73" s="149"/>
      <c r="BL73" s="149"/>
      <c r="BM73" s="149"/>
      <c r="BN73" s="149"/>
      <c r="BO73" s="149"/>
      <c r="BP73" s="149"/>
      <c r="BQ73" s="149"/>
      <c r="BR73" s="149"/>
      <c r="BS73" s="149"/>
      <c r="BT73" s="149"/>
      <c r="BU73" s="149"/>
      <c r="BV73" s="149"/>
      <c r="BW73" s="149"/>
      <c r="BX73" s="149"/>
      <c r="BY73" s="149"/>
      <c r="BZ73" s="149"/>
    </row>
    <row r="74" spans="1:78" s="151" customFormat="1" ht="15.75">
      <c r="A74" s="155"/>
      <c r="B74" s="155"/>
      <c r="C74" s="155"/>
      <c r="D74" s="155"/>
      <c r="E74" s="155"/>
      <c r="F74" s="155"/>
      <c r="G74" s="156"/>
      <c r="H74" s="281"/>
      <c r="I74" s="377"/>
      <c r="J74" s="287"/>
      <c r="K74" s="392"/>
      <c r="L74" s="392"/>
      <c r="M74" s="392"/>
      <c r="N74" s="377"/>
      <c r="O74" s="272"/>
      <c r="P74" s="413"/>
      <c r="Q74" s="263"/>
      <c r="R74" s="263"/>
      <c r="S74" s="263"/>
      <c r="T74" s="263"/>
      <c r="U74" s="263"/>
      <c r="V74" s="263"/>
      <c r="W74" s="380"/>
      <c r="X74" s="380"/>
      <c r="Y74" s="380"/>
      <c r="Z74" s="393"/>
      <c r="AA74" s="260"/>
      <c r="AB74" s="168" t="s">
        <v>292</v>
      </c>
      <c r="AC74" s="165"/>
      <c r="AD74" s="165"/>
      <c r="AE74" s="165"/>
      <c r="AF74" s="165"/>
      <c r="AG74" s="165"/>
      <c r="AH74" s="165"/>
      <c r="AI74" s="165"/>
      <c r="AJ74" s="165"/>
      <c r="AK74" s="165"/>
      <c r="AL74" s="165"/>
      <c r="AM74" s="165"/>
      <c r="AN74" s="165"/>
      <c r="AO74" s="165"/>
      <c r="AP74" s="165"/>
      <c r="AQ74" s="166">
        <f t="shared" si="20"/>
        <v>0</v>
      </c>
      <c r="AR74" s="167">
        <f t="shared" si="19"/>
        <v>0</v>
      </c>
      <c r="AS74" s="161">
        <f t="shared" si="1"/>
        <v>0</v>
      </c>
      <c r="AT74" s="161">
        <f t="shared" si="1"/>
        <v>0</v>
      </c>
      <c r="AU74" s="161">
        <f t="shared" si="2"/>
        <v>0</v>
      </c>
      <c r="AV74" s="162"/>
      <c r="AW74" s="161"/>
      <c r="AX74" s="161"/>
      <c r="AY74" s="161"/>
      <c r="AZ74" s="163"/>
      <c r="BA74" s="163"/>
      <c r="BB74" s="163"/>
      <c r="BC74" s="163"/>
      <c r="BD74" s="163"/>
      <c r="BE74" s="163"/>
      <c r="BI74" s="149"/>
      <c r="BJ74" s="149"/>
      <c r="BK74" s="149"/>
      <c r="BL74" s="149"/>
      <c r="BM74" s="149"/>
      <c r="BN74" s="149"/>
      <c r="BO74" s="149"/>
      <c r="BP74" s="149"/>
      <c r="BQ74" s="149"/>
      <c r="BR74" s="149"/>
      <c r="BS74" s="149"/>
      <c r="BT74" s="149"/>
      <c r="BU74" s="149"/>
      <c r="BV74" s="149"/>
      <c r="BW74" s="149"/>
      <c r="BX74" s="149"/>
      <c r="BY74" s="149"/>
      <c r="BZ74" s="149"/>
    </row>
    <row r="75" spans="1:78" s="151" customFormat="1" ht="15.75">
      <c r="A75" s="155"/>
      <c r="B75" s="155"/>
      <c r="C75" s="155"/>
      <c r="D75" s="155"/>
      <c r="E75" s="155"/>
      <c r="F75" s="155"/>
      <c r="G75" s="156"/>
      <c r="H75" s="281"/>
      <c r="I75" s="377"/>
      <c r="J75" s="287"/>
      <c r="K75" s="392"/>
      <c r="L75" s="392"/>
      <c r="M75" s="392"/>
      <c r="N75" s="377"/>
      <c r="O75" s="272"/>
      <c r="P75" s="413"/>
      <c r="Q75" s="263"/>
      <c r="R75" s="263"/>
      <c r="S75" s="263"/>
      <c r="T75" s="263"/>
      <c r="U75" s="263"/>
      <c r="V75" s="263"/>
      <c r="W75" s="380"/>
      <c r="X75" s="380"/>
      <c r="Y75" s="380"/>
      <c r="Z75" s="393"/>
      <c r="AA75" s="260"/>
      <c r="AB75" s="168" t="s">
        <v>293</v>
      </c>
      <c r="AC75" s="165"/>
      <c r="AD75" s="165"/>
      <c r="AE75" s="165"/>
      <c r="AF75" s="165"/>
      <c r="AG75" s="165"/>
      <c r="AH75" s="165"/>
      <c r="AI75" s="165"/>
      <c r="AJ75" s="165"/>
      <c r="AK75" s="165"/>
      <c r="AL75" s="165"/>
      <c r="AM75" s="165"/>
      <c r="AN75" s="165"/>
      <c r="AO75" s="165"/>
      <c r="AP75" s="165"/>
      <c r="AQ75" s="166">
        <f t="shared" si="20"/>
        <v>0</v>
      </c>
      <c r="AR75" s="167">
        <f t="shared" si="19"/>
        <v>0</v>
      </c>
      <c r="AS75" s="161">
        <f t="shared" si="1"/>
        <v>0</v>
      </c>
      <c r="AT75" s="161">
        <f t="shared" si="1"/>
        <v>0</v>
      </c>
      <c r="AU75" s="161">
        <f t="shared" si="2"/>
        <v>0</v>
      </c>
      <c r="AV75" s="162"/>
      <c r="AW75" s="161"/>
      <c r="AX75" s="161"/>
      <c r="AY75" s="161"/>
      <c r="AZ75" s="163"/>
      <c r="BA75" s="163"/>
      <c r="BB75" s="163"/>
      <c r="BC75" s="163"/>
      <c r="BD75" s="163"/>
      <c r="BE75" s="163"/>
      <c r="BI75" s="149"/>
      <c r="BJ75" s="149"/>
      <c r="BK75" s="149"/>
      <c r="BL75" s="149"/>
      <c r="BM75" s="149"/>
      <c r="BN75" s="149"/>
      <c r="BO75" s="149"/>
      <c r="BP75" s="149"/>
      <c r="BQ75" s="149"/>
      <c r="BR75" s="149"/>
      <c r="BS75" s="149"/>
      <c r="BT75" s="149"/>
      <c r="BU75" s="149"/>
      <c r="BV75" s="149"/>
      <c r="BW75" s="149"/>
      <c r="BX75" s="149"/>
      <c r="BY75" s="149"/>
      <c r="BZ75" s="149"/>
    </row>
    <row r="76" spans="1:78" s="151" customFormat="1" ht="15.75">
      <c r="A76" s="155"/>
      <c r="B76" s="155"/>
      <c r="C76" s="155"/>
      <c r="D76" s="155"/>
      <c r="E76" s="155"/>
      <c r="F76" s="155"/>
      <c r="G76" s="156"/>
      <c r="H76" s="281"/>
      <c r="I76" s="377"/>
      <c r="J76" s="287"/>
      <c r="K76" s="392"/>
      <c r="L76" s="392"/>
      <c r="M76" s="392"/>
      <c r="N76" s="377"/>
      <c r="O76" s="272"/>
      <c r="P76" s="413"/>
      <c r="Q76" s="263"/>
      <c r="R76" s="263"/>
      <c r="S76" s="263"/>
      <c r="T76" s="263"/>
      <c r="U76" s="263"/>
      <c r="V76" s="263"/>
      <c r="W76" s="380"/>
      <c r="X76" s="380"/>
      <c r="Y76" s="380"/>
      <c r="Z76" s="393"/>
      <c r="AA76" s="260"/>
      <c r="AB76" s="168" t="s">
        <v>294</v>
      </c>
      <c r="AC76" s="165"/>
      <c r="AD76" s="165"/>
      <c r="AE76" s="165"/>
      <c r="AF76" s="165"/>
      <c r="AG76" s="165"/>
      <c r="AH76" s="165"/>
      <c r="AI76" s="165"/>
      <c r="AJ76" s="165"/>
      <c r="AK76" s="165"/>
      <c r="AL76" s="165"/>
      <c r="AM76" s="165"/>
      <c r="AN76" s="165"/>
      <c r="AO76" s="165"/>
      <c r="AP76" s="165"/>
      <c r="AQ76" s="166">
        <f t="shared" si="20"/>
        <v>0</v>
      </c>
      <c r="AR76" s="167">
        <f t="shared" si="19"/>
        <v>0</v>
      </c>
      <c r="AS76" s="161">
        <f t="shared" si="1"/>
        <v>0</v>
      </c>
      <c r="AT76" s="161">
        <f t="shared" si="1"/>
        <v>0</v>
      </c>
      <c r="AU76" s="161">
        <f t="shared" si="2"/>
        <v>0</v>
      </c>
      <c r="AV76" s="162"/>
      <c r="AW76" s="161"/>
      <c r="AX76" s="161"/>
      <c r="AY76" s="161"/>
      <c r="AZ76" s="163"/>
      <c r="BA76" s="163"/>
      <c r="BB76" s="163"/>
      <c r="BC76" s="163"/>
      <c r="BD76" s="163"/>
      <c r="BE76" s="163"/>
      <c r="BI76" s="149"/>
      <c r="BJ76" s="149"/>
      <c r="BK76" s="149"/>
      <c r="BL76" s="149"/>
      <c r="BM76" s="149"/>
      <c r="BN76" s="149"/>
      <c r="BO76" s="149"/>
      <c r="BP76" s="149"/>
      <c r="BQ76" s="149"/>
      <c r="BR76" s="149"/>
      <c r="BS76" s="149"/>
      <c r="BT76" s="149"/>
      <c r="BU76" s="149"/>
      <c r="BV76" s="149"/>
      <c r="BW76" s="149"/>
      <c r="BX76" s="149"/>
      <c r="BY76" s="149"/>
      <c r="BZ76" s="149"/>
    </row>
    <row r="77" spans="1:78" s="151" customFormat="1" ht="15.75">
      <c r="A77" s="155"/>
      <c r="B77" s="155"/>
      <c r="C77" s="155"/>
      <c r="D77" s="155"/>
      <c r="E77" s="155"/>
      <c r="F77" s="155"/>
      <c r="G77" s="156"/>
      <c r="H77" s="281"/>
      <c r="I77" s="377"/>
      <c r="J77" s="287"/>
      <c r="K77" s="392"/>
      <c r="L77" s="392"/>
      <c r="M77" s="392"/>
      <c r="N77" s="377"/>
      <c r="O77" s="272"/>
      <c r="P77" s="413"/>
      <c r="Q77" s="263"/>
      <c r="R77" s="263"/>
      <c r="S77" s="263"/>
      <c r="T77" s="263"/>
      <c r="U77" s="263"/>
      <c r="V77" s="263"/>
      <c r="W77" s="380"/>
      <c r="X77" s="380"/>
      <c r="Y77" s="380"/>
      <c r="Z77" s="393"/>
      <c r="AA77" s="260"/>
      <c r="AB77" s="168" t="s">
        <v>295</v>
      </c>
      <c r="AC77" s="165"/>
      <c r="AD77" s="165"/>
      <c r="AE77" s="165"/>
      <c r="AF77" s="165"/>
      <c r="AG77" s="165"/>
      <c r="AH77" s="165"/>
      <c r="AI77" s="165"/>
      <c r="AJ77" s="165"/>
      <c r="AK77" s="165"/>
      <c r="AL77" s="165"/>
      <c r="AM77" s="165"/>
      <c r="AN77" s="165"/>
      <c r="AO77" s="165"/>
      <c r="AP77" s="165"/>
      <c r="AQ77" s="166">
        <f t="shared" si="20"/>
        <v>0</v>
      </c>
      <c r="AR77" s="167">
        <f t="shared" si="19"/>
        <v>0</v>
      </c>
      <c r="AS77" s="161">
        <f t="shared" si="1"/>
        <v>0</v>
      </c>
      <c r="AT77" s="161">
        <f t="shared" si="1"/>
        <v>0</v>
      </c>
      <c r="AU77" s="161">
        <f t="shared" si="2"/>
        <v>0</v>
      </c>
      <c r="AV77" s="162"/>
      <c r="AW77" s="161"/>
      <c r="AX77" s="161"/>
      <c r="AY77" s="161"/>
      <c r="AZ77" s="163"/>
      <c r="BA77" s="163"/>
      <c r="BB77" s="163"/>
      <c r="BC77" s="163"/>
      <c r="BD77" s="163"/>
      <c r="BE77" s="163"/>
      <c r="BI77" s="149"/>
      <c r="BJ77" s="149"/>
      <c r="BK77" s="149"/>
      <c r="BL77" s="149"/>
      <c r="BM77" s="149"/>
      <c r="BN77" s="149"/>
      <c r="BO77" s="149"/>
      <c r="BP77" s="149"/>
      <c r="BQ77" s="149"/>
      <c r="BR77" s="149"/>
      <c r="BS77" s="149"/>
      <c r="BT77" s="149"/>
      <c r="BU77" s="149"/>
      <c r="BV77" s="149"/>
      <c r="BW77" s="149"/>
      <c r="BX77" s="149"/>
      <c r="BY77" s="149"/>
      <c r="BZ77" s="149"/>
    </row>
    <row r="78" spans="1:78" s="151" customFormat="1" ht="15.75">
      <c r="A78" s="155"/>
      <c r="B78" s="155"/>
      <c r="C78" s="155"/>
      <c r="D78" s="155"/>
      <c r="E78" s="155"/>
      <c r="F78" s="155"/>
      <c r="G78" s="156"/>
      <c r="H78" s="281"/>
      <c r="I78" s="377"/>
      <c r="J78" s="287"/>
      <c r="K78" s="392"/>
      <c r="L78" s="392"/>
      <c r="M78" s="392"/>
      <c r="N78" s="377"/>
      <c r="O78" s="272"/>
      <c r="P78" s="413"/>
      <c r="Q78" s="263"/>
      <c r="R78" s="263"/>
      <c r="S78" s="263"/>
      <c r="T78" s="263"/>
      <c r="U78" s="263"/>
      <c r="V78" s="263"/>
      <c r="W78" s="380"/>
      <c r="X78" s="380"/>
      <c r="Y78" s="380"/>
      <c r="Z78" s="393"/>
      <c r="AA78" s="260"/>
      <c r="AB78" s="168" t="s">
        <v>296</v>
      </c>
      <c r="AC78" s="165"/>
      <c r="AD78" s="165"/>
      <c r="AE78" s="165"/>
      <c r="AF78" s="165"/>
      <c r="AG78" s="165"/>
      <c r="AH78" s="165"/>
      <c r="AI78" s="165"/>
      <c r="AJ78" s="165"/>
      <c r="AK78" s="165"/>
      <c r="AL78" s="165"/>
      <c r="AM78" s="165"/>
      <c r="AN78" s="165"/>
      <c r="AO78" s="165"/>
      <c r="AP78" s="165"/>
      <c r="AQ78" s="166">
        <f t="shared" si="20"/>
        <v>0</v>
      </c>
      <c r="AR78" s="167">
        <f t="shared" si="19"/>
        <v>0</v>
      </c>
      <c r="AS78" s="161">
        <f t="shared" si="1"/>
        <v>0</v>
      </c>
      <c r="AT78" s="161">
        <f t="shared" si="1"/>
        <v>0</v>
      </c>
      <c r="AU78" s="161">
        <f t="shared" si="2"/>
        <v>0</v>
      </c>
      <c r="AV78" s="162"/>
      <c r="AW78" s="161"/>
      <c r="AX78" s="161"/>
      <c r="AY78" s="161"/>
      <c r="AZ78" s="163"/>
      <c r="BA78" s="163"/>
      <c r="BB78" s="163"/>
      <c r="BC78" s="163"/>
      <c r="BD78" s="163"/>
      <c r="BE78" s="163"/>
      <c r="BI78" s="149"/>
      <c r="BJ78" s="149"/>
      <c r="BK78" s="149"/>
      <c r="BL78" s="149"/>
      <c r="BM78" s="149"/>
      <c r="BN78" s="149"/>
      <c r="BO78" s="149"/>
      <c r="BP78" s="149"/>
      <c r="BQ78" s="149"/>
      <c r="BR78" s="149"/>
      <c r="BS78" s="149"/>
      <c r="BT78" s="149"/>
      <c r="BU78" s="149"/>
      <c r="BV78" s="149"/>
      <c r="BW78" s="149"/>
      <c r="BX78" s="149"/>
      <c r="BY78" s="149"/>
      <c r="BZ78" s="149"/>
    </row>
    <row r="79" spans="1:78" s="151" customFormat="1" ht="15.75">
      <c r="A79" s="155"/>
      <c r="B79" s="155"/>
      <c r="C79" s="155"/>
      <c r="D79" s="155"/>
      <c r="E79" s="155"/>
      <c r="F79" s="155"/>
      <c r="G79" s="156"/>
      <c r="H79" s="281"/>
      <c r="I79" s="377"/>
      <c r="J79" s="287"/>
      <c r="K79" s="392"/>
      <c r="L79" s="392"/>
      <c r="M79" s="392"/>
      <c r="N79" s="377"/>
      <c r="O79" s="272"/>
      <c r="P79" s="413"/>
      <c r="Q79" s="263"/>
      <c r="R79" s="263"/>
      <c r="S79" s="263"/>
      <c r="T79" s="263"/>
      <c r="U79" s="263"/>
      <c r="V79" s="263"/>
      <c r="W79" s="380"/>
      <c r="X79" s="380"/>
      <c r="Y79" s="380"/>
      <c r="Z79" s="393"/>
      <c r="AA79" s="260"/>
      <c r="AB79" s="169" t="s">
        <v>297</v>
      </c>
      <c r="AC79" s="170">
        <f aca="true" t="shared" si="21" ref="AC79:AR79">SUM(AC73:AC78)+IF(AC71=0,AC72,AC71)</f>
        <v>0</v>
      </c>
      <c r="AD79" s="170">
        <f t="shared" si="21"/>
        <v>0</v>
      </c>
      <c r="AE79" s="170">
        <f t="shared" si="21"/>
        <v>0</v>
      </c>
      <c r="AF79" s="170">
        <f t="shared" si="21"/>
        <v>0</v>
      </c>
      <c r="AG79" s="170">
        <f t="shared" si="21"/>
        <v>0</v>
      </c>
      <c r="AH79" s="170">
        <f t="shared" si="21"/>
        <v>0</v>
      </c>
      <c r="AI79" s="170">
        <f t="shared" si="21"/>
        <v>0</v>
      </c>
      <c r="AJ79" s="170">
        <f t="shared" si="21"/>
        <v>0</v>
      </c>
      <c r="AK79" s="170">
        <f t="shared" si="21"/>
        <v>0</v>
      </c>
      <c r="AL79" s="170">
        <f t="shared" si="21"/>
        <v>0</v>
      </c>
      <c r="AM79" s="170">
        <f t="shared" si="21"/>
        <v>0</v>
      </c>
      <c r="AN79" s="170">
        <f t="shared" si="21"/>
        <v>0</v>
      </c>
      <c r="AO79" s="170">
        <f t="shared" si="21"/>
        <v>0</v>
      </c>
      <c r="AP79" s="170">
        <f t="shared" si="21"/>
        <v>0</v>
      </c>
      <c r="AQ79" s="170">
        <f t="shared" si="21"/>
        <v>0</v>
      </c>
      <c r="AR79" s="171">
        <f t="shared" si="21"/>
        <v>0</v>
      </c>
      <c r="AS79" s="161">
        <f t="shared" si="1"/>
        <v>0</v>
      </c>
      <c r="AT79" s="161">
        <f t="shared" si="1"/>
        <v>0</v>
      </c>
      <c r="AU79" s="161">
        <f t="shared" si="2"/>
        <v>0</v>
      </c>
      <c r="AV79" s="162"/>
      <c r="AW79" s="161"/>
      <c r="AX79" s="161"/>
      <c r="AY79" s="161"/>
      <c r="AZ79" s="163"/>
      <c r="BA79" s="163"/>
      <c r="BB79" s="163"/>
      <c r="BC79" s="163"/>
      <c r="BD79" s="163"/>
      <c r="BE79" s="163"/>
      <c r="BI79" s="149"/>
      <c r="BJ79" s="149"/>
      <c r="BK79" s="149"/>
      <c r="BL79" s="149"/>
      <c r="BM79" s="149"/>
      <c r="BN79" s="149"/>
      <c r="BO79" s="149"/>
      <c r="BP79" s="149"/>
      <c r="BQ79" s="149"/>
      <c r="BR79" s="149"/>
      <c r="BS79" s="149"/>
      <c r="BT79" s="149"/>
      <c r="BU79" s="149"/>
      <c r="BV79" s="149"/>
      <c r="BW79" s="149"/>
      <c r="BX79" s="149"/>
      <c r="BY79" s="149"/>
      <c r="BZ79" s="149"/>
    </row>
    <row r="80" spans="1:78" s="151" customFormat="1" ht="16.5" thickBot="1">
      <c r="A80" s="155"/>
      <c r="B80" s="155"/>
      <c r="C80" s="155"/>
      <c r="D80" s="155"/>
      <c r="E80" s="155"/>
      <c r="F80" s="155"/>
      <c r="G80" s="156"/>
      <c r="H80" s="282"/>
      <c r="I80" s="381"/>
      <c r="J80" s="288"/>
      <c r="K80" s="403"/>
      <c r="L80" s="403"/>
      <c r="M80" s="403"/>
      <c r="N80" s="381"/>
      <c r="O80" s="273"/>
      <c r="P80" s="414"/>
      <c r="Q80" s="264"/>
      <c r="R80" s="264"/>
      <c r="S80" s="264"/>
      <c r="T80" s="264"/>
      <c r="U80" s="264"/>
      <c r="V80" s="264"/>
      <c r="W80" s="384"/>
      <c r="X80" s="384"/>
      <c r="Y80" s="384"/>
      <c r="Z80" s="404"/>
      <c r="AA80" s="261"/>
      <c r="AB80" s="172" t="s">
        <v>298</v>
      </c>
      <c r="AC80" s="173"/>
      <c r="AD80" s="173"/>
      <c r="AE80" s="173"/>
      <c r="AF80" s="173"/>
      <c r="AG80" s="173"/>
      <c r="AH80" s="173"/>
      <c r="AI80" s="173"/>
      <c r="AJ80" s="173"/>
      <c r="AK80" s="173"/>
      <c r="AL80" s="173"/>
      <c r="AM80" s="173"/>
      <c r="AN80" s="173"/>
      <c r="AO80" s="173"/>
      <c r="AP80" s="173"/>
      <c r="AQ80" s="174">
        <f aca="true" t="shared" si="22" ref="AQ80:AR86">+AC80+AE80+AG80+AI80+AK80+AM80+AO80</f>
        <v>0</v>
      </c>
      <c r="AR80" s="175">
        <f t="shared" si="22"/>
        <v>0</v>
      </c>
      <c r="AS80" s="161">
        <f t="shared" si="1"/>
        <v>0</v>
      </c>
      <c r="AT80" s="161">
        <f t="shared" si="1"/>
        <v>0</v>
      </c>
      <c r="AU80" s="161">
        <f t="shared" si="2"/>
        <v>0</v>
      </c>
      <c r="AV80" s="162"/>
      <c r="AW80" s="161"/>
      <c r="AX80" s="161"/>
      <c r="AY80" s="161"/>
      <c r="AZ80" s="163"/>
      <c r="BA80" s="163"/>
      <c r="BB80" s="163"/>
      <c r="BC80" s="163"/>
      <c r="BD80" s="163"/>
      <c r="BE80" s="163"/>
      <c r="BI80" s="149"/>
      <c r="BJ80" s="149"/>
      <c r="BK80" s="149"/>
      <c r="BL80" s="149"/>
      <c r="BM80" s="149"/>
      <c r="BN80" s="149"/>
      <c r="BO80" s="149"/>
      <c r="BP80" s="149"/>
      <c r="BQ80" s="149"/>
      <c r="BR80" s="149"/>
      <c r="BS80" s="149"/>
      <c r="BT80" s="149"/>
      <c r="BU80" s="149"/>
      <c r="BV80" s="149"/>
      <c r="BW80" s="149"/>
      <c r="BX80" s="149"/>
      <c r="BY80" s="149"/>
      <c r="BZ80" s="149"/>
    </row>
    <row r="81" spans="1:78" s="151" customFormat="1" ht="21.75" customHeight="1">
      <c r="A81" s="155"/>
      <c r="B81" s="155" t="s">
        <v>370</v>
      </c>
      <c r="C81" s="155" t="s">
        <v>274</v>
      </c>
      <c r="D81" s="155" t="s">
        <v>275</v>
      </c>
      <c r="E81" s="155" t="s">
        <v>301</v>
      </c>
      <c r="F81" s="155" t="s">
        <v>276</v>
      </c>
      <c r="G81" s="156">
        <v>13</v>
      </c>
      <c r="H81" s="280">
        <v>5</v>
      </c>
      <c r="I81" s="373" t="s">
        <v>42</v>
      </c>
      <c r="J81" s="387"/>
      <c r="K81" s="387"/>
      <c r="L81" s="387"/>
      <c r="M81" s="387"/>
      <c r="N81" s="373" t="s">
        <v>371</v>
      </c>
      <c r="O81" s="415">
        <v>0.4734</v>
      </c>
      <c r="P81" s="375">
        <f>(SUM('[2]Actividades'!L24)*'[2]Metas'!O81)/SUM('[2]Actividades'!K24)</f>
        <v>0</v>
      </c>
      <c r="Q81" s="262">
        <f>SUMIF('Actividades inversión 880'!$B$13:$B$62,'Metas inversión 880'!$B81,'Actividades inversión 880'!M$13:M$62)</f>
        <v>4700000000</v>
      </c>
      <c r="R81" s="262">
        <f>SUMIF('Actividades inversión 880'!$B$13:$B$62,'Metas inversión 880'!$B81,'Actividades inversión 880'!N$13:N$62)</f>
        <v>4700000000</v>
      </c>
      <c r="S81" s="262">
        <f>SUMIF('Actividades inversión 880'!$B$13:$B$62,'Metas inversión 880'!$B81,'Actividades inversión 880'!O$13:O$62)</f>
        <v>0</v>
      </c>
      <c r="T81" s="262">
        <f>SUMIF('Actividades inversión 880'!$B$13:$B$62,'Metas inversión 880'!$B81,'Actividades inversión 880'!P$13:P$62)</f>
        <v>0</v>
      </c>
      <c r="U81" s="262">
        <f>SUMIF('Actividades inversión 880'!$B$13:$B$62,'Metas inversión 880'!$B81,'Actividades inversión 880'!Q$13:Q$62)</f>
        <v>0</v>
      </c>
      <c r="V81" s="262">
        <f>SUMIF('Actividades inversión 880'!$B$13:$B$62,'Metas inversión 880'!$B81,'Actividades inversión 880'!R$13:R$62)</f>
        <v>0</v>
      </c>
      <c r="W81" s="376" t="s">
        <v>372</v>
      </c>
      <c r="X81" s="376" t="s">
        <v>373</v>
      </c>
      <c r="Y81" s="376" t="s">
        <v>374</v>
      </c>
      <c r="Z81" s="388" t="s">
        <v>375</v>
      </c>
      <c r="AA81" s="376"/>
      <c r="AB81" s="157" t="s">
        <v>283</v>
      </c>
      <c r="AC81" s="158"/>
      <c r="AD81" s="158"/>
      <c r="AE81" s="158"/>
      <c r="AF81" s="158"/>
      <c r="AG81" s="158"/>
      <c r="AH81" s="158"/>
      <c r="AI81" s="158"/>
      <c r="AJ81" s="158"/>
      <c r="AK81" s="158"/>
      <c r="AL81" s="158"/>
      <c r="AM81" s="158"/>
      <c r="AN81" s="158"/>
      <c r="AO81" s="158"/>
      <c r="AP81" s="158"/>
      <c r="AQ81" s="159">
        <f t="shared" si="22"/>
        <v>0</v>
      </c>
      <c r="AR81" s="160">
        <f t="shared" si="22"/>
        <v>0</v>
      </c>
      <c r="AS81" s="161">
        <f t="shared" si="1"/>
        <v>4700000000</v>
      </c>
      <c r="AT81" s="161">
        <f t="shared" si="1"/>
        <v>0</v>
      </c>
      <c r="AU81" s="161">
        <f t="shared" si="2"/>
        <v>0</v>
      </c>
      <c r="AV81" s="162"/>
      <c r="AW81" s="161"/>
      <c r="AX81" s="161"/>
      <c r="AY81" s="161"/>
      <c r="AZ81" s="163">
        <f>SUM('[3]01-USAQUEN:99-METROPOLITANO'!N77)</f>
        <v>4700000000</v>
      </c>
      <c r="BA81" s="163">
        <f>SUM('[3]01-USAQUEN:99-METROPOLITANO'!O77)</f>
        <v>4700000000</v>
      </c>
      <c r="BB81" s="163">
        <f>SUM('[3]01-USAQUEN:99-METROPOLITANO'!P77)</f>
        <v>0</v>
      </c>
      <c r="BC81" s="163">
        <f>SUM('[3]01-USAQUEN:99-METROPOLITANO'!Q77)</f>
        <v>0</v>
      </c>
      <c r="BD81" s="163">
        <f>SUM('[3]01-USAQUEN:99-METROPOLITANO'!R77)</f>
        <v>0</v>
      </c>
      <c r="BE81" s="163">
        <f>SUM('[3]01-USAQUEN:99-METROPOLITANO'!S77)</f>
        <v>0</v>
      </c>
      <c r="BI81" s="149"/>
      <c r="BJ81" s="149"/>
      <c r="BK81" s="149"/>
      <c r="BL81" s="149"/>
      <c r="BM81" s="149"/>
      <c r="BN81" s="149"/>
      <c r="BO81" s="149"/>
      <c r="BP81" s="149"/>
      <c r="BQ81" s="149"/>
      <c r="BR81" s="149"/>
      <c r="BS81" s="149"/>
      <c r="BT81" s="149"/>
      <c r="BU81" s="149"/>
      <c r="BV81" s="149"/>
      <c r="BW81" s="149"/>
      <c r="BX81" s="149"/>
      <c r="BY81" s="149"/>
      <c r="BZ81" s="149"/>
    </row>
    <row r="82" spans="1:78" s="151" customFormat="1" ht="21.75" customHeight="1">
      <c r="A82" s="155"/>
      <c r="B82" s="155"/>
      <c r="C82" s="155"/>
      <c r="D82" s="155"/>
      <c r="E82" s="155"/>
      <c r="F82" s="155"/>
      <c r="G82" s="156"/>
      <c r="H82" s="281"/>
      <c r="I82" s="377"/>
      <c r="J82" s="392"/>
      <c r="K82" s="392"/>
      <c r="L82" s="392"/>
      <c r="M82" s="392"/>
      <c r="N82" s="377"/>
      <c r="O82" s="416"/>
      <c r="P82" s="379"/>
      <c r="Q82" s="263"/>
      <c r="R82" s="263"/>
      <c r="S82" s="263"/>
      <c r="T82" s="263"/>
      <c r="U82" s="263"/>
      <c r="V82" s="263"/>
      <c r="W82" s="380"/>
      <c r="X82" s="380"/>
      <c r="Y82" s="380"/>
      <c r="Z82" s="393"/>
      <c r="AA82" s="380"/>
      <c r="AB82" s="164" t="s">
        <v>284</v>
      </c>
      <c r="AC82" s="165"/>
      <c r="AD82" s="165"/>
      <c r="AE82" s="165"/>
      <c r="AF82" s="165"/>
      <c r="AG82" s="165"/>
      <c r="AH82" s="165"/>
      <c r="AI82" s="165"/>
      <c r="AJ82" s="165"/>
      <c r="AK82" s="165"/>
      <c r="AL82" s="165"/>
      <c r="AM82" s="165"/>
      <c r="AN82" s="165"/>
      <c r="AO82" s="165"/>
      <c r="AP82" s="165"/>
      <c r="AQ82" s="166">
        <f t="shared" si="22"/>
        <v>0</v>
      </c>
      <c r="AR82" s="167">
        <f t="shared" si="22"/>
        <v>0</v>
      </c>
      <c r="AS82" s="161">
        <f aca="true" t="shared" si="23" ref="AS82:AT145">+R82-S82</f>
        <v>0</v>
      </c>
      <c r="AT82" s="161">
        <f t="shared" si="23"/>
        <v>0</v>
      </c>
      <c r="AU82" s="161">
        <f aca="true" t="shared" si="24" ref="AU82:AU145">+U82-V82</f>
        <v>0</v>
      </c>
      <c r="AV82" s="162"/>
      <c r="AW82" s="161"/>
      <c r="AX82" s="161"/>
      <c r="AY82" s="161"/>
      <c r="AZ82" s="163"/>
      <c r="BA82" s="163"/>
      <c r="BB82" s="163"/>
      <c r="BC82" s="163"/>
      <c r="BD82" s="163"/>
      <c r="BE82" s="163"/>
      <c r="BI82" s="149"/>
      <c r="BJ82" s="149"/>
      <c r="BK82" s="149"/>
      <c r="BL82" s="149"/>
      <c r="BM82" s="149"/>
      <c r="BN82" s="149"/>
      <c r="BO82" s="149"/>
      <c r="BP82" s="149"/>
      <c r="BQ82" s="149"/>
      <c r="BR82" s="149"/>
      <c r="BS82" s="149"/>
      <c r="BT82" s="149"/>
      <c r="BU82" s="149"/>
      <c r="BV82" s="149"/>
      <c r="BW82" s="149"/>
      <c r="BX82" s="149"/>
      <c r="BY82" s="149"/>
      <c r="BZ82" s="149"/>
    </row>
    <row r="83" spans="1:78" s="151" customFormat="1" ht="21.75" customHeight="1">
      <c r="A83" s="155"/>
      <c r="B83" s="155"/>
      <c r="C83" s="155"/>
      <c r="D83" s="155"/>
      <c r="E83" s="155"/>
      <c r="F83" s="155"/>
      <c r="G83" s="156"/>
      <c r="H83" s="281"/>
      <c r="I83" s="377"/>
      <c r="J83" s="392"/>
      <c r="K83" s="392"/>
      <c r="L83" s="392"/>
      <c r="M83" s="392"/>
      <c r="N83" s="377"/>
      <c r="O83" s="416"/>
      <c r="P83" s="379"/>
      <c r="Q83" s="263"/>
      <c r="R83" s="263"/>
      <c r="S83" s="263"/>
      <c r="T83" s="263"/>
      <c r="U83" s="263"/>
      <c r="V83" s="263"/>
      <c r="W83" s="380"/>
      <c r="X83" s="380"/>
      <c r="Y83" s="380"/>
      <c r="Z83" s="393"/>
      <c r="AA83" s="380"/>
      <c r="AB83" s="164" t="s">
        <v>285</v>
      </c>
      <c r="AC83" s="165"/>
      <c r="AD83" s="165"/>
      <c r="AE83" s="165"/>
      <c r="AF83" s="165"/>
      <c r="AG83" s="165"/>
      <c r="AH83" s="165"/>
      <c r="AI83" s="165"/>
      <c r="AJ83" s="165"/>
      <c r="AK83" s="165"/>
      <c r="AL83" s="165"/>
      <c r="AM83" s="165"/>
      <c r="AN83" s="165"/>
      <c r="AO83" s="165"/>
      <c r="AP83" s="165"/>
      <c r="AQ83" s="166">
        <f t="shared" si="22"/>
        <v>0</v>
      </c>
      <c r="AR83" s="167">
        <f t="shared" si="22"/>
        <v>0</v>
      </c>
      <c r="AS83" s="161">
        <f t="shared" si="23"/>
        <v>0</v>
      </c>
      <c r="AT83" s="161">
        <f t="shared" si="23"/>
        <v>0</v>
      </c>
      <c r="AU83" s="161">
        <f t="shared" si="24"/>
        <v>0</v>
      </c>
      <c r="AV83" s="162"/>
      <c r="AW83" s="161"/>
      <c r="AX83" s="161"/>
      <c r="AY83" s="161"/>
      <c r="AZ83" s="163"/>
      <c r="BA83" s="163"/>
      <c r="BB83" s="163"/>
      <c r="BC83" s="163"/>
      <c r="BD83" s="163"/>
      <c r="BE83" s="163"/>
      <c r="BI83" s="149"/>
      <c r="BJ83" s="149"/>
      <c r="BK83" s="149"/>
      <c r="BL83" s="149"/>
      <c r="BM83" s="149"/>
      <c r="BN83" s="149"/>
      <c r="BO83" s="149"/>
      <c r="BP83" s="149"/>
      <c r="BQ83" s="149"/>
      <c r="BR83" s="149"/>
      <c r="BS83" s="149"/>
      <c r="BT83" s="149"/>
      <c r="BU83" s="149"/>
      <c r="BV83" s="149"/>
      <c r="BW83" s="149"/>
      <c r="BX83" s="149"/>
      <c r="BY83" s="149"/>
      <c r="BZ83" s="149"/>
    </row>
    <row r="84" spans="1:78" s="151" customFormat="1" ht="21.75" customHeight="1">
      <c r="A84" s="155"/>
      <c r="B84" s="155"/>
      <c r="C84" s="155"/>
      <c r="D84" s="155"/>
      <c r="E84" s="155"/>
      <c r="F84" s="155"/>
      <c r="G84" s="156"/>
      <c r="H84" s="281"/>
      <c r="I84" s="377"/>
      <c r="J84" s="392"/>
      <c r="K84" s="392"/>
      <c r="L84" s="392"/>
      <c r="M84" s="397">
        <v>0</v>
      </c>
      <c r="N84" s="377"/>
      <c r="O84" s="416"/>
      <c r="P84" s="379"/>
      <c r="Q84" s="263"/>
      <c r="R84" s="263"/>
      <c r="S84" s="263"/>
      <c r="T84" s="263"/>
      <c r="U84" s="263"/>
      <c r="V84" s="263"/>
      <c r="W84" s="380"/>
      <c r="X84" s="380"/>
      <c r="Y84" s="380"/>
      <c r="Z84" s="393"/>
      <c r="AA84" s="380"/>
      <c r="AB84" s="164" t="s">
        <v>286</v>
      </c>
      <c r="AC84" s="165"/>
      <c r="AD84" s="165"/>
      <c r="AE84" s="165"/>
      <c r="AF84" s="165"/>
      <c r="AG84" s="165"/>
      <c r="AH84" s="165"/>
      <c r="AI84" s="165"/>
      <c r="AJ84" s="165"/>
      <c r="AK84" s="165"/>
      <c r="AL84" s="165"/>
      <c r="AM84" s="165"/>
      <c r="AN84" s="165"/>
      <c r="AO84" s="165"/>
      <c r="AP84" s="165"/>
      <c r="AQ84" s="166">
        <f t="shared" si="22"/>
        <v>0</v>
      </c>
      <c r="AR84" s="167">
        <f t="shared" si="22"/>
        <v>0</v>
      </c>
      <c r="AS84" s="161">
        <f t="shared" si="23"/>
        <v>0</v>
      </c>
      <c r="AT84" s="161">
        <f t="shared" si="23"/>
        <v>0</v>
      </c>
      <c r="AU84" s="161">
        <f t="shared" si="24"/>
        <v>0</v>
      </c>
      <c r="AV84" s="162"/>
      <c r="AW84" s="161"/>
      <c r="AX84" s="161"/>
      <c r="AY84" s="161"/>
      <c r="AZ84" s="163"/>
      <c r="BA84" s="163"/>
      <c r="BB84" s="163"/>
      <c r="BC84" s="163"/>
      <c r="BD84" s="163"/>
      <c r="BE84" s="163"/>
      <c r="BI84" s="149"/>
      <c r="BJ84" s="149"/>
      <c r="BK84" s="149"/>
      <c r="BL84" s="149"/>
      <c r="BM84" s="149"/>
      <c r="BN84" s="149"/>
      <c r="BO84" s="149"/>
      <c r="BP84" s="149"/>
      <c r="BQ84" s="149"/>
      <c r="BR84" s="149"/>
      <c r="BS84" s="149"/>
      <c r="BT84" s="149"/>
      <c r="BU84" s="149"/>
      <c r="BV84" s="149"/>
      <c r="BW84" s="149"/>
      <c r="BX84" s="149"/>
      <c r="BY84" s="149"/>
      <c r="BZ84" s="149"/>
    </row>
    <row r="85" spans="1:78" s="151" customFormat="1" ht="21.75" customHeight="1">
      <c r="A85" s="155"/>
      <c r="B85" s="155"/>
      <c r="C85" s="155"/>
      <c r="D85" s="155"/>
      <c r="E85" s="155"/>
      <c r="F85" s="155"/>
      <c r="G85" s="156"/>
      <c r="H85" s="281"/>
      <c r="I85" s="377"/>
      <c r="J85" s="392"/>
      <c r="K85" s="392"/>
      <c r="L85" s="392"/>
      <c r="M85" s="392"/>
      <c r="N85" s="377"/>
      <c r="O85" s="416"/>
      <c r="P85" s="379"/>
      <c r="Q85" s="263"/>
      <c r="R85" s="263"/>
      <c r="S85" s="263"/>
      <c r="T85" s="263"/>
      <c r="U85" s="263"/>
      <c r="V85" s="263"/>
      <c r="W85" s="380"/>
      <c r="X85" s="380"/>
      <c r="Y85" s="380"/>
      <c r="Z85" s="393"/>
      <c r="AA85" s="380"/>
      <c r="AB85" s="164" t="s">
        <v>287</v>
      </c>
      <c r="AC85" s="165"/>
      <c r="AD85" s="165"/>
      <c r="AE85" s="165"/>
      <c r="AF85" s="165"/>
      <c r="AG85" s="165"/>
      <c r="AH85" s="165"/>
      <c r="AI85" s="165"/>
      <c r="AJ85" s="165"/>
      <c r="AK85" s="165"/>
      <c r="AL85" s="165"/>
      <c r="AM85" s="165"/>
      <c r="AN85" s="165"/>
      <c r="AO85" s="165"/>
      <c r="AP85" s="165"/>
      <c r="AQ85" s="166">
        <f t="shared" si="22"/>
        <v>0</v>
      </c>
      <c r="AR85" s="167">
        <f t="shared" si="22"/>
        <v>0</v>
      </c>
      <c r="AS85" s="161">
        <f t="shared" si="23"/>
        <v>0</v>
      </c>
      <c r="AT85" s="161">
        <f t="shared" si="23"/>
        <v>0</v>
      </c>
      <c r="AU85" s="161">
        <f t="shared" si="24"/>
        <v>0</v>
      </c>
      <c r="AV85" s="162"/>
      <c r="AW85" s="161"/>
      <c r="AX85" s="161"/>
      <c r="AY85" s="161"/>
      <c r="AZ85" s="163"/>
      <c r="BA85" s="163"/>
      <c r="BB85" s="163"/>
      <c r="BC85" s="163"/>
      <c r="BD85" s="163"/>
      <c r="BE85" s="163"/>
      <c r="BI85" s="149"/>
      <c r="BJ85" s="149"/>
      <c r="BK85" s="149"/>
      <c r="BL85" s="149"/>
      <c r="BM85" s="149"/>
      <c r="BN85" s="149"/>
      <c r="BO85" s="149"/>
      <c r="BP85" s="149"/>
      <c r="BQ85" s="149"/>
      <c r="BR85" s="149"/>
      <c r="BS85" s="149"/>
      <c r="BT85" s="149"/>
      <c r="BU85" s="149"/>
      <c r="BV85" s="149"/>
      <c r="BW85" s="149"/>
      <c r="BX85" s="149"/>
      <c r="BY85" s="149"/>
      <c r="BZ85" s="149"/>
    </row>
    <row r="86" spans="1:78" s="151" customFormat="1" ht="21.75" customHeight="1">
      <c r="A86" s="155"/>
      <c r="B86" s="155"/>
      <c r="C86" s="155"/>
      <c r="D86" s="155"/>
      <c r="E86" s="155"/>
      <c r="F86" s="155"/>
      <c r="G86" s="156"/>
      <c r="H86" s="281"/>
      <c r="I86" s="377"/>
      <c r="J86" s="392"/>
      <c r="K86" s="392"/>
      <c r="L86" s="392"/>
      <c r="M86" s="392"/>
      <c r="N86" s="377"/>
      <c r="O86" s="416"/>
      <c r="P86" s="379"/>
      <c r="Q86" s="263"/>
      <c r="R86" s="263"/>
      <c r="S86" s="263"/>
      <c r="T86" s="263"/>
      <c r="U86" s="263"/>
      <c r="V86" s="263"/>
      <c r="W86" s="380"/>
      <c r="X86" s="380"/>
      <c r="Y86" s="380"/>
      <c r="Z86" s="393"/>
      <c r="AA86" s="380"/>
      <c r="AB86" s="168" t="s">
        <v>288</v>
      </c>
      <c r="AC86" s="165"/>
      <c r="AD86" s="165"/>
      <c r="AE86" s="165"/>
      <c r="AF86" s="165"/>
      <c r="AG86" s="165"/>
      <c r="AH86" s="165"/>
      <c r="AI86" s="165"/>
      <c r="AJ86" s="165"/>
      <c r="AK86" s="165"/>
      <c r="AL86" s="165"/>
      <c r="AM86" s="165"/>
      <c r="AN86" s="165"/>
      <c r="AO86" s="165"/>
      <c r="AP86" s="165"/>
      <c r="AQ86" s="166">
        <f t="shared" si="22"/>
        <v>0</v>
      </c>
      <c r="AR86" s="167">
        <f t="shared" si="22"/>
        <v>0</v>
      </c>
      <c r="AS86" s="161">
        <f t="shared" si="23"/>
        <v>0</v>
      </c>
      <c r="AT86" s="161">
        <f t="shared" si="23"/>
        <v>0</v>
      </c>
      <c r="AU86" s="161">
        <f t="shared" si="24"/>
        <v>0</v>
      </c>
      <c r="AV86" s="162"/>
      <c r="AW86" s="161"/>
      <c r="AX86" s="161"/>
      <c r="AY86" s="161"/>
      <c r="AZ86" s="163"/>
      <c r="BA86" s="163"/>
      <c r="BB86" s="163"/>
      <c r="BC86" s="163"/>
      <c r="BD86" s="163"/>
      <c r="BE86" s="163"/>
      <c r="BI86" s="149"/>
      <c r="BJ86" s="149"/>
      <c r="BK86" s="149"/>
      <c r="BL86" s="149"/>
      <c r="BM86" s="149"/>
      <c r="BN86" s="149"/>
      <c r="BO86" s="149"/>
      <c r="BP86" s="149"/>
      <c r="BQ86" s="149"/>
      <c r="BR86" s="149"/>
      <c r="BS86" s="149"/>
      <c r="BT86" s="149"/>
      <c r="BU86" s="149"/>
      <c r="BV86" s="149"/>
      <c r="BW86" s="149"/>
      <c r="BX86" s="149"/>
      <c r="BY86" s="149"/>
      <c r="BZ86" s="149"/>
    </row>
    <row r="87" spans="1:78" s="151" customFormat="1" ht="21.75" customHeight="1">
      <c r="A87" s="155"/>
      <c r="B87" s="155"/>
      <c r="C87" s="155"/>
      <c r="D87" s="155"/>
      <c r="E87" s="155"/>
      <c r="F87" s="155"/>
      <c r="G87" s="156"/>
      <c r="H87" s="281"/>
      <c r="I87" s="377"/>
      <c r="J87" s="392"/>
      <c r="K87" s="392"/>
      <c r="L87" s="392"/>
      <c r="M87" s="392"/>
      <c r="N87" s="377"/>
      <c r="O87" s="416"/>
      <c r="P87" s="379"/>
      <c r="Q87" s="263"/>
      <c r="R87" s="263"/>
      <c r="S87" s="263"/>
      <c r="T87" s="263"/>
      <c r="U87" s="263"/>
      <c r="V87" s="263"/>
      <c r="W87" s="380"/>
      <c r="X87" s="380"/>
      <c r="Y87" s="380"/>
      <c r="Z87" s="393"/>
      <c r="AA87" s="380"/>
      <c r="AB87" s="169" t="s">
        <v>289</v>
      </c>
      <c r="AC87" s="170">
        <f aca="true" t="shared" si="25" ref="AC87:AR87">SUM(AC81:AC86)</f>
        <v>0</v>
      </c>
      <c r="AD87" s="170">
        <f t="shared" si="25"/>
        <v>0</v>
      </c>
      <c r="AE87" s="170">
        <f t="shared" si="25"/>
        <v>0</v>
      </c>
      <c r="AF87" s="170">
        <f t="shared" si="25"/>
        <v>0</v>
      </c>
      <c r="AG87" s="170">
        <f t="shared" si="25"/>
        <v>0</v>
      </c>
      <c r="AH87" s="170">
        <f t="shared" si="25"/>
        <v>0</v>
      </c>
      <c r="AI87" s="170">
        <f t="shared" si="25"/>
        <v>0</v>
      </c>
      <c r="AJ87" s="170">
        <f t="shared" si="25"/>
        <v>0</v>
      </c>
      <c r="AK87" s="170">
        <f t="shared" si="25"/>
        <v>0</v>
      </c>
      <c r="AL87" s="170">
        <f t="shared" si="25"/>
        <v>0</v>
      </c>
      <c r="AM87" s="170">
        <f t="shared" si="25"/>
        <v>0</v>
      </c>
      <c r="AN87" s="170">
        <f t="shared" si="25"/>
        <v>0</v>
      </c>
      <c r="AO87" s="170">
        <f t="shared" si="25"/>
        <v>0</v>
      </c>
      <c r="AP87" s="170">
        <f t="shared" si="25"/>
        <v>0</v>
      </c>
      <c r="AQ87" s="170">
        <f t="shared" si="25"/>
        <v>0</v>
      </c>
      <c r="AR87" s="171">
        <f t="shared" si="25"/>
        <v>0</v>
      </c>
      <c r="AS87" s="161">
        <f t="shared" si="23"/>
        <v>0</v>
      </c>
      <c r="AT87" s="161">
        <f t="shared" si="23"/>
        <v>0</v>
      </c>
      <c r="AU87" s="161">
        <f t="shared" si="24"/>
        <v>0</v>
      </c>
      <c r="AV87" s="162"/>
      <c r="AW87" s="161"/>
      <c r="AX87" s="161"/>
      <c r="AY87" s="161"/>
      <c r="AZ87" s="163"/>
      <c r="BA87" s="163"/>
      <c r="BB87" s="163"/>
      <c r="BC87" s="163"/>
      <c r="BD87" s="163"/>
      <c r="BE87" s="163"/>
      <c r="BI87" s="149"/>
      <c r="BJ87" s="149"/>
      <c r="BK87" s="149"/>
      <c r="BL87" s="149"/>
      <c r="BM87" s="149"/>
      <c r="BN87" s="149"/>
      <c r="BO87" s="149"/>
      <c r="BP87" s="149"/>
      <c r="BQ87" s="149"/>
      <c r="BR87" s="149"/>
      <c r="BS87" s="149"/>
      <c r="BT87" s="149"/>
      <c r="BU87" s="149"/>
      <c r="BV87" s="149"/>
      <c r="BW87" s="149"/>
      <c r="BX87" s="149"/>
      <c r="BY87" s="149"/>
      <c r="BZ87" s="149"/>
    </row>
    <row r="88" spans="1:78" s="151" customFormat="1" ht="21.75" customHeight="1">
      <c r="A88" s="155"/>
      <c r="B88" s="155"/>
      <c r="C88" s="155"/>
      <c r="D88" s="155"/>
      <c r="E88" s="155"/>
      <c r="F88" s="155"/>
      <c r="G88" s="156"/>
      <c r="H88" s="281"/>
      <c r="I88" s="377"/>
      <c r="J88" s="392"/>
      <c r="K88" s="392"/>
      <c r="L88" s="392"/>
      <c r="M88" s="392"/>
      <c r="N88" s="377"/>
      <c r="O88" s="416"/>
      <c r="P88" s="379"/>
      <c r="Q88" s="263"/>
      <c r="R88" s="263"/>
      <c r="S88" s="263"/>
      <c r="T88" s="263"/>
      <c r="U88" s="263"/>
      <c r="V88" s="263"/>
      <c r="W88" s="380"/>
      <c r="X88" s="380"/>
      <c r="Y88" s="380"/>
      <c r="Z88" s="393"/>
      <c r="AA88" s="380"/>
      <c r="AB88" s="164" t="s">
        <v>290</v>
      </c>
      <c r="AC88" s="165"/>
      <c r="AD88" s="165"/>
      <c r="AE88" s="165"/>
      <c r="AF88" s="165"/>
      <c r="AG88" s="165"/>
      <c r="AH88" s="165"/>
      <c r="AI88" s="165"/>
      <c r="AJ88" s="165"/>
      <c r="AK88" s="165"/>
      <c r="AL88" s="165"/>
      <c r="AM88" s="165"/>
      <c r="AN88" s="165"/>
      <c r="AO88" s="165"/>
      <c r="AP88" s="165"/>
      <c r="AQ88" s="166">
        <f>+AC88+AE88+AG88+AI88+AK88+AM88+AO88</f>
        <v>0</v>
      </c>
      <c r="AR88" s="167">
        <f aca="true" t="shared" si="26" ref="AR88:AR94">+AD88+AF88+AH88+AJ88+AL88+AN88+AP88</f>
        <v>0</v>
      </c>
      <c r="AS88" s="161">
        <f t="shared" si="23"/>
        <v>0</v>
      </c>
      <c r="AT88" s="161">
        <f t="shared" si="23"/>
        <v>0</v>
      </c>
      <c r="AU88" s="161">
        <f t="shared" si="24"/>
        <v>0</v>
      </c>
      <c r="AV88" s="162"/>
      <c r="AW88" s="161"/>
      <c r="AX88" s="161"/>
      <c r="AY88" s="161"/>
      <c r="AZ88" s="163"/>
      <c r="BA88" s="163"/>
      <c r="BB88" s="163"/>
      <c r="BC88" s="163"/>
      <c r="BD88" s="163"/>
      <c r="BE88" s="163"/>
      <c r="BI88" s="149"/>
      <c r="BJ88" s="149"/>
      <c r="BK88" s="149"/>
      <c r="BL88" s="149"/>
      <c r="BM88" s="149"/>
      <c r="BN88" s="149"/>
      <c r="BO88" s="149"/>
      <c r="BP88" s="149"/>
      <c r="BQ88" s="149"/>
      <c r="BR88" s="149"/>
      <c r="BS88" s="149"/>
      <c r="BT88" s="149"/>
      <c r="BU88" s="149"/>
      <c r="BV88" s="149"/>
      <c r="BW88" s="149"/>
      <c r="BX88" s="149"/>
      <c r="BY88" s="149"/>
      <c r="BZ88" s="149"/>
    </row>
    <row r="89" spans="1:78" s="151" customFormat="1" ht="21.75" customHeight="1">
      <c r="A89" s="155"/>
      <c r="B89" s="155"/>
      <c r="C89" s="155"/>
      <c r="D89" s="155"/>
      <c r="E89" s="155"/>
      <c r="F89" s="155"/>
      <c r="G89" s="156"/>
      <c r="H89" s="281"/>
      <c r="I89" s="377"/>
      <c r="J89" s="392"/>
      <c r="K89" s="392"/>
      <c r="L89" s="392"/>
      <c r="M89" s="392"/>
      <c r="N89" s="377"/>
      <c r="O89" s="416"/>
      <c r="P89" s="379"/>
      <c r="Q89" s="263"/>
      <c r="R89" s="263"/>
      <c r="S89" s="263"/>
      <c r="T89" s="263"/>
      <c r="U89" s="263"/>
      <c r="V89" s="263"/>
      <c r="W89" s="380"/>
      <c r="X89" s="380"/>
      <c r="Y89" s="380"/>
      <c r="Z89" s="393"/>
      <c r="AA89" s="380"/>
      <c r="AB89" s="164" t="s">
        <v>291</v>
      </c>
      <c r="AC89" s="165"/>
      <c r="AD89" s="165"/>
      <c r="AE89" s="165"/>
      <c r="AF89" s="165"/>
      <c r="AG89" s="165"/>
      <c r="AH89" s="165"/>
      <c r="AI89" s="165"/>
      <c r="AJ89" s="165"/>
      <c r="AK89" s="165"/>
      <c r="AL89" s="165"/>
      <c r="AM89" s="165"/>
      <c r="AN89" s="165"/>
      <c r="AO89" s="165"/>
      <c r="AP89" s="165"/>
      <c r="AQ89" s="166">
        <f aca="true" t="shared" si="27" ref="AQ89:AQ94">+AC89+AE89+AG89+AI89+AK89+AM89+AO89</f>
        <v>0</v>
      </c>
      <c r="AR89" s="167">
        <f t="shared" si="26"/>
        <v>0</v>
      </c>
      <c r="AS89" s="161">
        <f t="shared" si="23"/>
        <v>0</v>
      </c>
      <c r="AT89" s="161">
        <f t="shared" si="23"/>
        <v>0</v>
      </c>
      <c r="AU89" s="161">
        <f t="shared" si="24"/>
        <v>0</v>
      </c>
      <c r="AV89" s="162"/>
      <c r="AW89" s="161"/>
      <c r="AX89" s="161"/>
      <c r="AY89" s="161"/>
      <c r="AZ89" s="163"/>
      <c r="BA89" s="163"/>
      <c r="BB89" s="163"/>
      <c r="BC89" s="163"/>
      <c r="BD89" s="163"/>
      <c r="BE89" s="163"/>
      <c r="BI89" s="149"/>
      <c r="BJ89" s="149"/>
      <c r="BK89" s="149"/>
      <c r="BL89" s="149"/>
      <c r="BM89" s="149"/>
      <c r="BN89" s="149"/>
      <c r="BO89" s="149"/>
      <c r="BP89" s="149"/>
      <c r="BQ89" s="149"/>
      <c r="BR89" s="149"/>
      <c r="BS89" s="149"/>
      <c r="BT89" s="149"/>
      <c r="BU89" s="149"/>
      <c r="BV89" s="149"/>
      <c r="BW89" s="149"/>
      <c r="BX89" s="149"/>
      <c r="BY89" s="149"/>
      <c r="BZ89" s="149"/>
    </row>
    <row r="90" spans="1:78" s="151" customFormat="1" ht="21.75" customHeight="1">
      <c r="A90" s="155"/>
      <c r="B90" s="155"/>
      <c r="C90" s="155"/>
      <c r="D90" s="155"/>
      <c r="E90" s="155"/>
      <c r="F90" s="155"/>
      <c r="G90" s="156"/>
      <c r="H90" s="281"/>
      <c r="I90" s="377"/>
      <c r="J90" s="392"/>
      <c r="K90" s="392"/>
      <c r="L90" s="392"/>
      <c r="M90" s="392"/>
      <c r="N90" s="377"/>
      <c r="O90" s="416"/>
      <c r="P90" s="379"/>
      <c r="Q90" s="263"/>
      <c r="R90" s="263"/>
      <c r="S90" s="263"/>
      <c r="T90" s="263"/>
      <c r="U90" s="263"/>
      <c r="V90" s="263"/>
      <c r="W90" s="380"/>
      <c r="X90" s="380"/>
      <c r="Y90" s="380"/>
      <c r="Z90" s="393"/>
      <c r="AA90" s="380"/>
      <c r="AB90" s="168" t="s">
        <v>292</v>
      </c>
      <c r="AC90" s="165"/>
      <c r="AD90" s="165"/>
      <c r="AE90" s="165"/>
      <c r="AF90" s="165"/>
      <c r="AG90" s="165"/>
      <c r="AH90" s="165"/>
      <c r="AI90" s="165"/>
      <c r="AJ90" s="165"/>
      <c r="AK90" s="165"/>
      <c r="AL90" s="165"/>
      <c r="AM90" s="165"/>
      <c r="AN90" s="165"/>
      <c r="AO90" s="165"/>
      <c r="AP90" s="165"/>
      <c r="AQ90" s="166">
        <f t="shared" si="27"/>
        <v>0</v>
      </c>
      <c r="AR90" s="167">
        <f t="shared" si="26"/>
        <v>0</v>
      </c>
      <c r="AS90" s="161">
        <f t="shared" si="23"/>
        <v>0</v>
      </c>
      <c r="AT90" s="161">
        <f t="shared" si="23"/>
        <v>0</v>
      </c>
      <c r="AU90" s="161">
        <f t="shared" si="24"/>
        <v>0</v>
      </c>
      <c r="AV90" s="162"/>
      <c r="AW90" s="161"/>
      <c r="AX90" s="161"/>
      <c r="AY90" s="161"/>
      <c r="AZ90" s="163"/>
      <c r="BA90" s="163"/>
      <c r="BB90" s="163"/>
      <c r="BC90" s="163"/>
      <c r="BD90" s="163"/>
      <c r="BE90" s="163"/>
      <c r="BI90" s="149"/>
      <c r="BJ90" s="149"/>
      <c r="BK90" s="149"/>
      <c r="BL90" s="149"/>
      <c r="BM90" s="149"/>
      <c r="BN90" s="149"/>
      <c r="BO90" s="149"/>
      <c r="BP90" s="149"/>
      <c r="BQ90" s="149"/>
      <c r="BR90" s="149"/>
      <c r="BS90" s="149"/>
      <c r="BT90" s="149"/>
      <c r="BU90" s="149"/>
      <c r="BV90" s="149"/>
      <c r="BW90" s="149"/>
      <c r="BX90" s="149"/>
      <c r="BY90" s="149"/>
      <c r="BZ90" s="149"/>
    </row>
    <row r="91" spans="1:78" s="151" customFormat="1" ht="21.75" customHeight="1">
      <c r="A91" s="155"/>
      <c r="B91" s="155"/>
      <c r="C91" s="155"/>
      <c r="D91" s="155"/>
      <c r="E91" s="155"/>
      <c r="F91" s="155"/>
      <c r="G91" s="156"/>
      <c r="H91" s="281"/>
      <c r="I91" s="377"/>
      <c r="J91" s="392"/>
      <c r="K91" s="392"/>
      <c r="L91" s="392"/>
      <c r="M91" s="392"/>
      <c r="N91" s="377"/>
      <c r="O91" s="416"/>
      <c r="P91" s="379"/>
      <c r="Q91" s="263"/>
      <c r="R91" s="263"/>
      <c r="S91" s="263"/>
      <c r="T91" s="263"/>
      <c r="U91" s="263"/>
      <c r="V91" s="263"/>
      <c r="W91" s="380"/>
      <c r="X91" s="380"/>
      <c r="Y91" s="380"/>
      <c r="Z91" s="393"/>
      <c r="AA91" s="380"/>
      <c r="AB91" s="168" t="s">
        <v>293</v>
      </c>
      <c r="AC91" s="165"/>
      <c r="AD91" s="165"/>
      <c r="AE91" s="165"/>
      <c r="AF91" s="165"/>
      <c r="AG91" s="165"/>
      <c r="AH91" s="165"/>
      <c r="AI91" s="165"/>
      <c r="AJ91" s="165"/>
      <c r="AK91" s="165"/>
      <c r="AL91" s="165"/>
      <c r="AM91" s="165"/>
      <c r="AN91" s="165"/>
      <c r="AO91" s="165"/>
      <c r="AP91" s="165"/>
      <c r="AQ91" s="166">
        <f t="shared" si="27"/>
        <v>0</v>
      </c>
      <c r="AR91" s="167">
        <f t="shared" si="26"/>
        <v>0</v>
      </c>
      <c r="AS91" s="161">
        <f t="shared" si="23"/>
        <v>0</v>
      </c>
      <c r="AT91" s="161">
        <f t="shared" si="23"/>
        <v>0</v>
      </c>
      <c r="AU91" s="161">
        <f t="shared" si="24"/>
        <v>0</v>
      </c>
      <c r="AV91" s="162"/>
      <c r="AW91" s="161"/>
      <c r="AX91" s="161"/>
      <c r="AY91" s="161"/>
      <c r="AZ91" s="163"/>
      <c r="BA91" s="163"/>
      <c r="BB91" s="163"/>
      <c r="BC91" s="163"/>
      <c r="BD91" s="163"/>
      <c r="BE91" s="163"/>
      <c r="BI91" s="149"/>
      <c r="BJ91" s="149"/>
      <c r="BK91" s="149"/>
      <c r="BL91" s="149"/>
      <c r="BM91" s="149"/>
      <c r="BN91" s="149"/>
      <c r="BO91" s="149"/>
      <c r="BP91" s="149"/>
      <c r="BQ91" s="149"/>
      <c r="BR91" s="149"/>
      <c r="BS91" s="149"/>
      <c r="BT91" s="149"/>
      <c r="BU91" s="149"/>
      <c r="BV91" s="149"/>
      <c r="BW91" s="149"/>
      <c r="BX91" s="149"/>
      <c r="BY91" s="149"/>
      <c r="BZ91" s="149"/>
    </row>
    <row r="92" spans="1:78" s="151" customFormat="1" ht="21.75" customHeight="1">
      <c r="A92" s="155"/>
      <c r="B92" s="155"/>
      <c r="C92" s="155"/>
      <c r="D92" s="155"/>
      <c r="E92" s="155"/>
      <c r="F92" s="155"/>
      <c r="G92" s="156"/>
      <c r="H92" s="281"/>
      <c r="I92" s="377"/>
      <c r="J92" s="392"/>
      <c r="K92" s="392"/>
      <c r="L92" s="392"/>
      <c r="M92" s="392"/>
      <c r="N92" s="377"/>
      <c r="O92" s="416"/>
      <c r="P92" s="379"/>
      <c r="Q92" s="263"/>
      <c r="R92" s="263"/>
      <c r="S92" s="263"/>
      <c r="T92" s="263"/>
      <c r="U92" s="263"/>
      <c r="V92" s="263"/>
      <c r="W92" s="380"/>
      <c r="X92" s="380"/>
      <c r="Y92" s="380"/>
      <c r="Z92" s="393"/>
      <c r="AA92" s="380"/>
      <c r="AB92" s="168" t="s">
        <v>294</v>
      </c>
      <c r="AC92" s="165"/>
      <c r="AD92" s="165"/>
      <c r="AE92" s="165"/>
      <c r="AF92" s="165"/>
      <c r="AG92" s="165"/>
      <c r="AH92" s="165"/>
      <c r="AI92" s="165"/>
      <c r="AJ92" s="165"/>
      <c r="AK92" s="165"/>
      <c r="AL92" s="165"/>
      <c r="AM92" s="165"/>
      <c r="AN92" s="165"/>
      <c r="AO92" s="165"/>
      <c r="AP92" s="165"/>
      <c r="AQ92" s="166">
        <f t="shared" si="27"/>
        <v>0</v>
      </c>
      <c r="AR92" s="167">
        <f t="shared" si="26"/>
        <v>0</v>
      </c>
      <c r="AS92" s="161">
        <f t="shared" si="23"/>
        <v>0</v>
      </c>
      <c r="AT92" s="161">
        <f t="shared" si="23"/>
        <v>0</v>
      </c>
      <c r="AU92" s="161">
        <f t="shared" si="24"/>
        <v>0</v>
      </c>
      <c r="AV92" s="162"/>
      <c r="AW92" s="161"/>
      <c r="AX92" s="161"/>
      <c r="AY92" s="161"/>
      <c r="AZ92" s="163"/>
      <c r="BA92" s="163"/>
      <c r="BB92" s="163"/>
      <c r="BC92" s="163"/>
      <c r="BD92" s="163"/>
      <c r="BE92" s="163"/>
      <c r="BI92" s="149"/>
      <c r="BJ92" s="149"/>
      <c r="BK92" s="149"/>
      <c r="BL92" s="149"/>
      <c r="BM92" s="149"/>
      <c r="BN92" s="149"/>
      <c r="BO92" s="149"/>
      <c r="BP92" s="149"/>
      <c r="BQ92" s="149"/>
      <c r="BR92" s="149"/>
      <c r="BS92" s="149"/>
      <c r="BT92" s="149"/>
      <c r="BU92" s="149"/>
      <c r="BV92" s="149"/>
      <c r="BW92" s="149"/>
      <c r="BX92" s="149"/>
      <c r="BY92" s="149"/>
      <c r="BZ92" s="149"/>
    </row>
    <row r="93" spans="1:78" s="151" customFormat="1" ht="21.75" customHeight="1">
      <c r="A93" s="155"/>
      <c r="B93" s="155"/>
      <c r="C93" s="155"/>
      <c r="D93" s="155"/>
      <c r="E93" s="155"/>
      <c r="F93" s="155"/>
      <c r="G93" s="156"/>
      <c r="H93" s="281"/>
      <c r="I93" s="377"/>
      <c r="J93" s="392"/>
      <c r="K93" s="392"/>
      <c r="L93" s="392"/>
      <c r="M93" s="392"/>
      <c r="N93" s="377"/>
      <c r="O93" s="416"/>
      <c r="P93" s="379"/>
      <c r="Q93" s="263"/>
      <c r="R93" s="263"/>
      <c r="S93" s="263"/>
      <c r="T93" s="263"/>
      <c r="U93" s="263"/>
      <c r="V93" s="263"/>
      <c r="W93" s="380"/>
      <c r="X93" s="380"/>
      <c r="Y93" s="380"/>
      <c r="Z93" s="393"/>
      <c r="AA93" s="380"/>
      <c r="AB93" s="168" t="s">
        <v>295</v>
      </c>
      <c r="AC93" s="165"/>
      <c r="AD93" s="165"/>
      <c r="AE93" s="165"/>
      <c r="AF93" s="165"/>
      <c r="AG93" s="165"/>
      <c r="AH93" s="165"/>
      <c r="AI93" s="165"/>
      <c r="AJ93" s="165"/>
      <c r="AK93" s="165"/>
      <c r="AL93" s="165"/>
      <c r="AM93" s="165"/>
      <c r="AN93" s="165"/>
      <c r="AO93" s="165"/>
      <c r="AP93" s="165"/>
      <c r="AQ93" s="166">
        <f t="shared" si="27"/>
        <v>0</v>
      </c>
      <c r="AR93" s="167">
        <f t="shared" si="26"/>
        <v>0</v>
      </c>
      <c r="AS93" s="161">
        <f t="shared" si="23"/>
        <v>0</v>
      </c>
      <c r="AT93" s="161">
        <f t="shared" si="23"/>
        <v>0</v>
      </c>
      <c r="AU93" s="161">
        <f t="shared" si="24"/>
        <v>0</v>
      </c>
      <c r="AV93" s="162"/>
      <c r="AW93" s="161"/>
      <c r="AX93" s="161"/>
      <c r="AY93" s="161"/>
      <c r="AZ93" s="163"/>
      <c r="BA93" s="163"/>
      <c r="BB93" s="163"/>
      <c r="BC93" s="163"/>
      <c r="BD93" s="163"/>
      <c r="BE93" s="163"/>
      <c r="BI93" s="149"/>
      <c r="BJ93" s="149"/>
      <c r="BK93" s="149"/>
      <c r="BL93" s="149"/>
      <c r="BM93" s="149"/>
      <c r="BN93" s="149"/>
      <c r="BO93" s="149"/>
      <c r="BP93" s="149"/>
      <c r="BQ93" s="149"/>
      <c r="BR93" s="149"/>
      <c r="BS93" s="149"/>
      <c r="BT93" s="149"/>
      <c r="BU93" s="149"/>
      <c r="BV93" s="149"/>
      <c r="BW93" s="149"/>
      <c r="BX93" s="149"/>
      <c r="BY93" s="149"/>
      <c r="BZ93" s="149"/>
    </row>
    <row r="94" spans="1:78" s="151" customFormat="1" ht="21.75" customHeight="1">
      <c r="A94" s="155"/>
      <c r="B94" s="155"/>
      <c r="C94" s="155"/>
      <c r="D94" s="155"/>
      <c r="E94" s="155"/>
      <c r="F94" s="155"/>
      <c r="G94" s="156"/>
      <c r="H94" s="281"/>
      <c r="I94" s="377"/>
      <c r="J94" s="392"/>
      <c r="K94" s="392"/>
      <c r="L94" s="392"/>
      <c r="M94" s="392"/>
      <c r="N94" s="377"/>
      <c r="O94" s="416"/>
      <c r="P94" s="379"/>
      <c r="Q94" s="263"/>
      <c r="R94" s="263"/>
      <c r="S94" s="263"/>
      <c r="T94" s="263"/>
      <c r="U94" s="263"/>
      <c r="V94" s="263"/>
      <c r="W94" s="380"/>
      <c r="X94" s="380"/>
      <c r="Y94" s="380"/>
      <c r="Z94" s="393"/>
      <c r="AA94" s="380"/>
      <c r="AB94" s="168" t="s">
        <v>296</v>
      </c>
      <c r="AC94" s="165"/>
      <c r="AD94" s="165"/>
      <c r="AE94" s="165"/>
      <c r="AF94" s="165"/>
      <c r="AG94" s="165"/>
      <c r="AH94" s="165"/>
      <c r="AI94" s="165"/>
      <c r="AJ94" s="165"/>
      <c r="AK94" s="165"/>
      <c r="AL94" s="165"/>
      <c r="AM94" s="165"/>
      <c r="AN94" s="165"/>
      <c r="AO94" s="165"/>
      <c r="AP94" s="165"/>
      <c r="AQ94" s="166">
        <f t="shared" si="27"/>
        <v>0</v>
      </c>
      <c r="AR94" s="167">
        <f t="shared" si="26"/>
        <v>0</v>
      </c>
      <c r="AS94" s="161">
        <f t="shared" si="23"/>
        <v>0</v>
      </c>
      <c r="AT94" s="161">
        <f t="shared" si="23"/>
        <v>0</v>
      </c>
      <c r="AU94" s="161">
        <f t="shared" si="24"/>
        <v>0</v>
      </c>
      <c r="AV94" s="162"/>
      <c r="AW94" s="161"/>
      <c r="AX94" s="161"/>
      <c r="AY94" s="161"/>
      <c r="AZ94" s="163"/>
      <c r="BA94" s="163"/>
      <c r="BB94" s="163"/>
      <c r="BC94" s="163"/>
      <c r="BD94" s="163"/>
      <c r="BE94" s="163"/>
      <c r="BI94" s="149"/>
      <c r="BJ94" s="149"/>
      <c r="BK94" s="149"/>
      <c r="BL94" s="149"/>
      <c r="BM94" s="149"/>
      <c r="BN94" s="149"/>
      <c r="BO94" s="149"/>
      <c r="BP94" s="149"/>
      <c r="BQ94" s="149"/>
      <c r="BR94" s="149"/>
      <c r="BS94" s="149"/>
      <c r="BT94" s="149"/>
      <c r="BU94" s="149"/>
      <c r="BV94" s="149"/>
      <c r="BW94" s="149"/>
      <c r="BX94" s="149"/>
      <c r="BY94" s="149"/>
      <c r="BZ94" s="149"/>
    </row>
    <row r="95" spans="1:78" s="151" customFormat="1" ht="21.75" customHeight="1">
      <c r="A95" s="155"/>
      <c r="B95" s="155"/>
      <c r="C95" s="155"/>
      <c r="D95" s="155"/>
      <c r="E95" s="155"/>
      <c r="F95" s="155"/>
      <c r="G95" s="156"/>
      <c r="H95" s="281"/>
      <c r="I95" s="377"/>
      <c r="J95" s="392"/>
      <c r="K95" s="392"/>
      <c r="L95" s="392"/>
      <c r="M95" s="392"/>
      <c r="N95" s="377"/>
      <c r="O95" s="416"/>
      <c r="P95" s="379"/>
      <c r="Q95" s="263"/>
      <c r="R95" s="263"/>
      <c r="S95" s="263"/>
      <c r="T95" s="263"/>
      <c r="U95" s="263"/>
      <c r="V95" s="263"/>
      <c r="W95" s="380"/>
      <c r="X95" s="380"/>
      <c r="Y95" s="380"/>
      <c r="Z95" s="393"/>
      <c r="AA95" s="380"/>
      <c r="AB95" s="169" t="s">
        <v>297</v>
      </c>
      <c r="AC95" s="170">
        <f aca="true" t="shared" si="28" ref="AC95:AR95">SUM(AC89:AC94)+IF(AC87=0,AC88,AC87)</f>
        <v>0</v>
      </c>
      <c r="AD95" s="170">
        <f t="shared" si="28"/>
        <v>0</v>
      </c>
      <c r="AE95" s="170">
        <f t="shared" si="28"/>
        <v>0</v>
      </c>
      <c r="AF95" s="170">
        <f t="shared" si="28"/>
        <v>0</v>
      </c>
      <c r="AG95" s="170">
        <f t="shared" si="28"/>
        <v>0</v>
      </c>
      <c r="AH95" s="170">
        <f t="shared" si="28"/>
        <v>0</v>
      </c>
      <c r="AI95" s="170">
        <f t="shared" si="28"/>
        <v>0</v>
      </c>
      <c r="AJ95" s="170">
        <f t="shared" si="28"/>
        <v>0</v>
      </c>
      <c r="AK95" s="170">
        <f t="shared" si="28"/>
        <v>0</v>
      </c>
      <c r="AL95" s="170">
        <f t="shared" si="28"/>
        <v>0</v>
      </c>
      <c r="AM95" s="170">
        <f t="shared" si="28"/>
        <v>0</v>
      </c>
      <c r="AN95" s="170">
        <f t="shared" si="28"/>
        <v>0</v>
      </c>
      <c r="AO95" s="170">
        <f t="shared" si="28"/>
        <v>0</v>
      </c>
      <c r="AP95" s="170">
        <f t="shared" si="28"/>
        <v>0</v>
      </c>
      <c r="AQ95" s="170">
        <f t="shared" si="28"/>
        <v>0</v>
      </c>
      <c r="AR95" s="171">
        <f t="shared" si="28"/>
        <v>0</v>
      </c>
      <c r="AS95" s="161">
        <f t="shared" si="23"/>
        <v>0</v>
      </c>
      <c r="AT95" s="161">
        <f t="shared" si="23"/>
        <v>0</v>
      </c>
      <c r="AU95" s="161">
        <f t="shared" si="24"/>
        <v>0</v>
      </c>
      <c r="AV95" s="162"/>
      <c r="AW95" s="161"/>
      <c r="AX95" s="161"/>
      <c r="AY95" s="161"/>
      <c r="AZ95" s="163"/>
      <c r="BA95" s="163"/>
      <c r="BB95" s="163"/>
      <c r="BC95" s="163"/>
      <c r="BD95" s="163"/>
      <c r="BE95" s="163"/>
      <c r="BI95" s="149"/>
      <c r="BJ95" s="149"/>
      <c r="BK95" s="149"/>
      <c r="BL95" s="149"/>
      <c r="BM95" s="149"/>
      <c r="BN95" s="149"/>
      <c r="BO95" s="149"/>
      <c r="BP95" s="149"/>
      <c r="BQ95" s="149"/>
      <c r="BR95" s="149"/>
      <c r="BS95" s="149"/>
      <c r="BT95" s="149"/>
      <c r="BU95" s="149"/>
      <c r="BV95" s="149"/>
      <c r="BW95" s="149"/>
      <c r="BX95" s="149"/>
      <c r="BY95" s="149"/>
      <c r="BZ95" s="149"/>
    </row>
    <row r="96" spans="1:78" s="151" customFormat="1" ht="21.75" customHeight="1" thickBot="1">
      <c r="A96" s="155"/>
      <c r="B96" s="155"/>
      <c r="C96" s="155"/>
      <c r="D96" s="155"/>
      <c r="E96" s="155"/>
      <c r="F96" s="155"/>
      <c r="G96" s="156"/>
      <c r="H96" s="282"/>
      <c r="I96" s="381"/>
      <c r="J96" s="403"/>
      <c r="K96" s="403"/>
      <c r="L96" s="403"/>
      <c r="M96" s="403"/>
      <c r="N96" s="381"/>
      <c r="O96" s="417"/>
      <c r="P96" s="383"/>
      <c r="Q96" s="264"/>
      <c r="R96" s="264"/>
      <c r="S96" s="264"/>
      <c r="T96" s="264"/>
      <c r="U96" s="264"/>
      <c r="V96" s="264"/>
      <c r="W96" s="384"/>
      <c r="X96" s="384"/>
      <c r="Y96" s="384"/>
      <c r="Z96" s="404"/>
      <c r="AA96" s="384"/>
      <c r="AB96" s="172" t="s">
        <v>298</v>
      </c>
      <c r="AC96" s="173"/>
      <c r="AD96" s="173"/>
      <c r="AE96" s="173"/>
      <c r="AF96" s="173"/>
      <c r="AG96" s="173"/>
      <c r="AH96" s="173"/>
      <c r="AI96" s="173"/>
      <c r="AJ96" s="173"/>
      <c r="AK96" s="173"/>
      <c r="AL96" s="173"/>
      <c r="AM96" s="173"/>
      <c r="AN96" s="173"/>
      <c r="AO96" s="173"/>
      <c r="AP96" s="173"/>
      <c r="AQ96" s="174">
        <f aca="true" t="shared" si="29" ref="AQ96:AR102">+AC96+AE96+AG96+AI96+AK96+AM96+AO96</f>
        <v>0</v>
      </c>
      <c r="AR96" s="175">
        <f t="shared" si="29"/>
        <v>0</v>
      </c>
      <c r="AS96" s="161">
        <f t="shared" si="23"/>
        <v>0</v>
      </c>
      <c r="AT96" s="161">
        <f t="shared" si="23"/>
        <v>0</v>
      </c>
      <c r="AU96" s="161">
        <f t="shared" si="24"/>
        <v>0</v>
      </c>
      <c r="AV96" s="162"/>
      <c r="AW96" s="161"/>
      <c r="AX96" s="161"/>
      <c r="AY96" s="161"/>
      <c r="AZ96" s="163"/>
      <c r="BA96" s="163"/>
      <c r="BB96" s="163"/>
      <c r="BC96" s="163"/>
      <c r="BD96" s="163"/>
      <c r="BE96" s="163"/>
      <c r="BI96" s="149"/>
      <c r="BJ96" s="149"/>
      <c r="BK96" s="149"/>
      <c r="BL96" s="149"/>
      <c r="BM96" s="149"/>
      <c r="BN96" s="149"/>
      <c r="BO96" s="149"/>
      <c r="BP96" s="149"/>
      <c r="BQ96" s="149"/>
      <c r="BR96" s="149"/>
      <c r="BS96" s="149"/>
      <c r="BT96" s="149"/>
      <c r="BU96" s="149"/>
      <c r="BV96" s="149"/>
      <c r="BW96" s="149"/>
      <c r="BX96" s="149"/>
      <c r="BY96" s="149"/>
      <c r="BZ96" s="149"/>
    </row>
    <row r="97" spans="1:78" s="151" customFormat="1" ht="21.75" customHeight="1">
      <c r="A97" s="155"/>
      <c r="B97" s="155" t="s">
        <v>376</v>
      </c>
      <c r="C97" s="155" t="s">
        <v>274</v>
      </c>
      <c r="D97" s="155" t="s">
        <v>275</v>
      </c>
      <c r="E97" s="155" t="s">
        <v>301</v>
      </c>
      <c r="F97" s="155" t="s">
        <v>301</v>
      </c>
      <c r="G97" s="156">
        <v>14</v>
      </c>
      <c r="H97" s="280">
        <v>6</v>
      </c>
      <c r="I97" s="373" t="s">
        <v>43</v>
      </c>
      <c r="J97" s="387"/>
      <c r="K97" s="387"/>
      <c r="L97" s="387"/>
      <c r="M97" s="387"/>
      <c r="N97" s="373" t="s">
        <v>377</v>
      </c>
      <c r="O97" s="415">
        <v>0.5985</v>
      </c>
      <c r="P97" s="375">
        <f>(SUM('[2]Actividades'!L26:L28)*'[2]Metas'!O97)/SUM('[2]Actividades'!K26:K28)</f>
        <v>0</v>
      </c>
      <c r="Q97" s="262">
        <f>SUMIF('Actividades inversión 880'!$B$13:$B$62,'Metas inversión 880'!$B97,'Actividades inversión 880'!M$13:M$62)</f>
        <v>2900000000</v>
      </c>
      <c r="R97" s="262">
        <f>SUMIF('Actividades inversión 880'!$B$13:$B$62,'Metas inversión 880'!$B97,'Actividades inversión 880'!N$13:N$62)</f>
        <v>2900000000</v>
      </c>
      <c r="S97" s="262">
        <f>SUMIF('Actividades inversión 880'!$B$13:$B$62,'Metas inversión 880'!$B97,'Actividades inversión 880'!O$13:O$62)</f>
        <v>0</v>
      </c>
      <c r="T97" s="262">
        <f>SUMIF('Actividades inversión 880'!$B$13:$B$62,'Metas inversión 880'!$B97,'Actividades inversión 880'!P$13:P$62)</f>
        <v>0</v>
      </c>
      <c r="U97" s="262">
        <f>SUMIF('Actividades inversión 880'!$B$13:$B$62,'Metas inversión 880'!$B97,'Actividades inversión 880'!Q$13:Q$62)</f>
        <v>0</v>
      </c>
      <c r="V97" s="262">
        <f>SUMIF('Actividades inversión 880'!$B$13:$B$62,'Metas inversión 880'!$B97,'Actividades inversión 880'!R$13:R$62)</f>
        <v>0</v>
      </c>
      <c r="W97" s="376" t="s">
        <v>378</v>
      </c>
      <c r="X97" s="376" t="s">
        <v>232</v>
      </c>
      <c r="Y97" s="376" t="s">
        <v>233</v>
      </c>
      <c r="Z97" s="376" t="s">
        <v>379</v>
      </c>
      <c r="AA97" s="409" t="s">
        <v>380</v>
      </c>
      <c r="AB97" s="157" t="s">
        <v>283</v>
      </c>
      <c r="AC97" s="158"/>
      <c r="AD97" s="158"/>
      <c r="AE97" s="158"/>
      <c r="AF97" s="158"/>
      <c r="AG97" s="158"/>
      <c r="AH97" s="158"/>
      <c r="AI97" s="158"/>
      <c r="AJ97" s="158"/>
      <c r="AK97" s="158"/>
      <c r="AL97" s="158"/>
      <c r="AM97" s="158"/>
      <c r="AN97" s="158"/>
      <c r="AO97" s="158"/>
      <c r="AP97" s="158"/>
      <c r="AQ97" s="159">
        <f t="shared" si="29"/>
        <v>0</v>
      </c>
      <c r="AR97" s="160">
        <f t="shared" si="29"/>
        <v>0</v>
      </c>
      <c r="AS97" s="161">
        <f t="shared" si="23"/>
        <v>2900000000</v>
      </c>
      <c r="AT97" s="161">
        <f t="shared" si="23"/>
        <v>0</v>
      </c>
      <c r="AU97" s="161">
        <f t="shared" si="24"/>
        <v>0</v>
      </c>
      <c r="AV97" s="162"/>
      <c r="AW97" s="161"/>
      <c r="AX97" s="161"/>
      <c r="AY97" s="161"/>
      <c r="AZ97" s="163">
        <f>SUM('[3]01-USAQUEN:99-METROPOLITANO'!N93)</f>
        <v>2900000000</v>
      </c>
      <c r="BA97" s="163">
        <f>SUM('[3]01-USAQUEN:99-METROPOLITANO'!O93)</f>
        <v>2900000000</v>
      </c>
      <c r="BB97" s="163">
        <f>SUM('[3]01-USAQUEN:99-METROPOLITANO'!P93)</f>
        <v>0</v>
      </c>
      <c r="BC97" s="163">
        <f>SUM('[3]01-USAQUEN:99-METROPOLITANO'!Q93)</f>
        <v>0</v>
      </c>
      <c r="BD97" s="163">
        <f>SUM('[3]01-USAQUEN:99-METROPOLITANO'!R93)</f>
        <v>0</v>
      </c>
      <c r="BE97" s="163">
        <f>SUM('[3]01-USAQUEN:99-METROPOLITANO'!S93)</f>
        <v>0</v>
      </c>
      <c r="BI97" s="149"/>
      <c r="BJ97" s="149"/>
      <c r="BK97" s="149"/>
      <c r="BL97" s="149"/>
      <c r="BM97" s="149"/>
      <c r="BN97" s="149"/>
      <c r="BO97" s="149"/>
      <c r="BP97" s="149"/>
      <c r="BQ97" s="149"/>
      <c r="BR97" s="149"/>
      <c r="BS97" s="149"/>
      <c r="BT97" s="149"/>
      <c r="BU97" s="149"/>
      <c r="BV97" s="149"/>
      <c r="BW97" s="149"/>
      <c r="BX97" s="149"/>
      <c r="BY97" s="149"/>
      <c r="BZ97" s="149"/>
    </row>
    <row r="98" spans="1:78" s="151" customFormat="1" ht="21.75" customHeight="1">
      <c r="A98" s="155"/>
      <c r="B98" s="155"/>
      <c r="C98" s="155"/>
      <c r="D98" s="155"/>
      <c r="E98" s="155"/>
      <c r="F98" s="155"/>
      <c r="G98" s="156"/>
      <c r="H98" s="281"/>
      <c r="I98" s="377"/>
      <c r="J98" s="392"/>
      <c r="K98" s="392"/>
      <c r="L98" s="392"/>
      <c r="M98" s="392"/>
      <c r="N98" s="377"/>
      <c r="O98" s="416"/>
      <c r="P98" s="379"/>
      <c r="Q98" s="263"/>
      <c r="R98" s="263"/>
      <c r="S98" s="263"/>
      <c r="T98" s="263"/>
      <c r="U98" s="263"/>
      <c r="V98" s="263"/>
      <c r="W98" s="380"/>
      <c r="X98" s="380"/>
      <c r="Y98" s="380"/>
      <c r="Z98" s="380"/>
      <c r="AA98" s="410"/>
      <c r="AB98" s="164" t="s">
        <v>284</v>
      </c>
      <c r="AC98" s="165"/>
      <c r="AD98" s="165"/>
      <c r="AE98" s="165"/>
      <c r="AF98" s="165"/>
      <c r="AG98" s="165"/>
      <c r="AH98" s="165"/>
      <c r="AI98" s="165"/>
      <c r="AJ98" s="165"/>
      <c r="AK98" s="165"/>
      <c r="AL98" s="165"/>
      <c r="AM98" s="165"/>
      <c r="AN98" s="165"/>
      <c r="AO98" s="165"/>
      <c r="AP98" s="165"/>
      <c r="AQ98" s="166">
        <f t="shared" si="29"/>
        <v>0</v>
      </c>
      <c r="AR98" s="167">
        <f t="shared" si="29"/>
        <v>0</v>
      </c>
      <c r="AS98" s="161">
        <f t="shared" si="23"/>
        <v>0</v>
      </c>
      <c r="AT98" s="161">
        <f t="shared" si="23"/>
        <v>0</v>
      </c>
      <c r="AU98" s="161">
        <f t="shared" si="24"/>
        <v>0</v>
      </c>
      <c r="AV98" s="162"/>
      <c r="AW98" s="161"/>
      <c r="AX98" s="161"/>
      <c r="AY98" s="161"/>
      <c r="AZ98" s="163"/>
      <c r="BA98" s="163"/>
      <c r="BB98" s="163"/>
      <c r="BC98" s="163"/>
      <c r="BD98" s="163"/>
      <c r="BE98" s="163"/>
      <c r="BI98" s="149"/>
      <c r="BJ98" s="149"/>
      <c r="BK98" s="149"/>
      <c r="BL98" s="149"/>
      <c r="BM98" s="149"/>
      <c r="BN98" s="149"/>
      <c r="BO98" s="149"/>
      <c r="BP98" s="149"/>
      <c r="BQ98" s="149"/>
      <c r="BR98" s="149"/>
      <c r="BS98" s="149"/>
      <c r="BT98" s="149"/>
      <c r="BU98" s="149"/>
      <c r="BV98" s="149"/>
      <c r="BW98" s="149"/>
      <c r="BX98" s="149"/>
      <c r="BY98" s="149"/>
      <c r="BZ98" s="149"/>
    </row>
    <row r="99" spans="1:78" s="151" customFormat="1" ht="21.75" customHeight="1">
      <c r="A99" s="155"/>
      <c r="B99" s="155"/>
      <c r="C99" s="155"/>
      <c r="D99" s="155"/>
      <c r="E99" s="155"/>
      <c r="F99" s="155"/>
      <c r="G99" s="156"/>
      <c r="H99" s="281"/>
      <c r="I99" s="377"/>
      <c r="J99" s="392"/>
      <c r="K99" s="392"/>
      <c r="L99" s="392"/>
      <c r="M99" s="392"/>
      <c r="N99" s="377"/>
      <c r="O99" s="416"/>
      <c r="P99" s="379"/>
      <c r="Q99" s="263"/>
      <c r="R99" s="263"/>
      <c r="S99" s="263"/>
      <c r="T99" s="263"/>
      <c r="U99" s="263"/>
      <c r="V99" s="263"/>
      <c r="W99" s="380"/>
      <c r="X99" s="380"/>
      <c r="Y99" s="380"/>
      <c r="Z99" s="380"/>
      <c r="AA99" s="410"/>
      <c r="AB99" s="164" t="s">
        <v>285</v>
      </c>
      <c r="AC99" s="165"/>
      <c r="AD99" s="165"/>
      <c r="AE99" s="165"/>
      <c r="AF99" s="165"/>
      <c r="AG99" s="165"/>
      <c r="AH99" s="165"/>
      <c r="AI99" s="165"/>
      <c r="AJ99" s="165"/>
      <c r="AK99" s="165"/>
      <c r="AL99" s="165"/>
      <c r="AM99" s="165"/>
      <c r="AN99" s="165"/>
      <c r="AO99" s="165"/>
      <c r="AP99" s="165"/>
      <c r="AQ99" s="166">
        <f t="shared" si="29"/>
        <v>0</v>
      </c>
      <c r="AR99" s="167">
        <f t="shared" si="29"/>
        <v>0</v>
      </c>
      <c r="AS99" s="161">
        <f t="shared" si="23"/>
        <v>0</v>
      </c>
      <c r="AT99" s="161">
        <f t="shared" si="23"/>
        <v>0</v>
      </c>
      <c r="AU99" s="161">
        <f t="shared" si="24"/>
        <v>0</v>
      </c>
      <c r="AV99" s="162"/>
      <c r="AW99" s="161"/>
      <c r="AX99" s="161"/>
      <c r="AY99" s="161"/>
      <c r="AZ99" s="163"/>
      <c r="BA99" s="163"/>
      <c r="BB99" s="163"/>
      <c r="BC99" s="163"/>
      <c r="BD99" s="163"/>
      <c r="BE99" s="163"/>
      <c r="BI99" s="149"/>
      <c r="BJ99" s="149"/>
      <c r="BK99" s="149"/>
      <c r="BL99" s="149"/>
      <c r="BM99" s="149"/>
      <c r="BN99" s="149"/>
      <c r="BO99" s="149"/>
      <c r="BP99" s="149"/>
      <c r="BQ99" s="149"/>
      <c r="BR99" s="149"/>
      <c r="BS99" s="149"/>
      <c r="BT99" s="149"/>
      <c r="BU99" s="149"/>
      <c r="BV99" s="149"/>
      <c r="BW99" s="149"/>
      <c r="BX99" s="149"/>
      <c r="BY99" s="149"/>
      <c r="BZ99" s="149"/>
    </row>
    <row r="100" spans="1:78" s="151" customFormat="1" ht="21.75" customHeight="1">
      <c r="A100" s="155"/>
      <c r="B100" s="155"/>
      <c r="C100" s="155"/>
      <c r="D100" s="155"/>
      <c r="E100" s="155"/>
      <c r="F100" s="155"/>
      <c r="G100" s="156"/>
      <c r="H100" s="281"/>
      <c r="I100" s="377"/>
      <c r="J100" s="392"/>
      <c r="K100" s="392"/>
      <c r="L100" s="392"/>
      <c r="M100" s="392"/>
      <c r="N100" s="377"/>
      <c r="O100" s="416"/>
      <c r="P100" s="379"/>
      <c r="Q100" s="263"/>
      <c r="R100" s="263"/>
      <c r="S100" s="263"/>
      <c r="T100" s="263"/>
      <c r="U100" s="263"/>
      <c r="V100" s="263"/>
      <c r="W100" s="380"/>
      <c r="X100" s="380"/>
      <c r="Y100" s="380"/>
      <c r="Z100" s="380"/>
      <c r="AA100" s="410"/>
      <c r="AB100" s="164" t="s">
        <v>286</v>
      </c>
      <c r="AC100" s="165"/>
      <c r="AD100" s="165"/>
      <c r="AE100" s="165"/>
      <c r="AF100" s="165"/>
      <c r="AG100" s="165"/>
      <c r="AH100" s="165"/>
      <c r="AI100" s="165"/>
      <c r="AJ100" s="165"/>
      <c r="AK100" s="165"/>
      <c r="AL100" s="165"/>
      <c r="AM100" s="165"/>
      <c r="AN100" s="165"/>
      <c r="AO100" s="165"/>
      <c r="AP100" s="165"/>
      <c r="AQ100" s="166">
        <f t="shared" si="29"/>
        <v>0</v>
      </c>
      <c r="AR100" s="167">
        <f t="shared" si="29"/>
        <v>0</v>
      </c>
      <c r="AS100" s="161">
        <f t="shared" si="23"/>
        <v>0</v>
      </c>
      <c r="AT100" s="161">
        <f t="shared" si="23"/>
        <v>0</v>
      </c>
      <c r="AU100" s="161">
        <f t="shared" si="24"/>
        <v>0</v>
      </c>
      <c r="AV100" s="162"/>
      <c r="AW100" s="161"/>
      <c r="AX100" s="161"/>
      <c r="AY100" s="161"/>
      <c r="AZ100" s="163"/>
      <c r="BA100" s="163"/>
      <c r="BB100" s="163"/>
      <c r="BC100" s="163"/>
      <c r="BD100" s="163"/>
      <c r="BE100" s="163"/>
      <c r="BI100" s="149"/>
      <c r="BJ100" s="149"/>
      <c r="BK100" s="149"/>
      <c r="BL100" s="149"/>
      <c r="BM100" s="149"/>
      <c r="BN100" s="149"/>
      <c r="BO100" s="149"/>
      <c r="BP100" s="149"/>
      <c r="BQ100" s="149"/>
      <c r="BR100" s="149"/>
      <c r="BS100" s="149"/>
      <c r="BT100" s="149"/>
      <c r="BU100" s="149"/>
      <c r="BV100" s="149"/>
      <c r="BW100" s="149"/>
      <c r="BX100" s="149"/>
      <c r="BY100" s="149"/>
      <c r="BZ100" s="149"/>
    </row>
    <row r="101" spans="1:78" s="151" customFormat="1" ht="21.75" customHeight="1">
      <c r="A101" s="155"/>
      <c r="B101" s="155"/>
      <c r="C101" s="155"/>
      <c r="D101" s="155"/>
      <c r="E101" s="155"/>
      <c r="F101" s="155"/>
      <c r="G101" s="156"/>
      <c r="H101" s="281"/>
      <c r="I101" s="377"/>
      <c r="J101" s="392"/>
      <c r="K101" s="392"/>
      <c r="L101" s="392"/>
      <c r="M101" s="392"/>
      <c r="N101" s="377"/>
      <c r="O101" s="416"/>
      <c r="P101" s="379"/>
      <c r="Q101" s="263"/>
      <c r="R101" s="263"/>
      <c r="S101" s="263"/>
      <c r="T101" s="263"/>
      <c r="U101" s="263"/>
      <c r="V101" s="263"/>
      <c r="W101" s="380"/>
      <c r="X101" s="380"/>
      <c r="Y101" s="380"/>
      <c r="Z101" s="380"/>
      <c r="AA101" s="410"/>
      <c r="AB101" s="164" t="s">
        <v>287</v>
      </c>
      <c r="AC101" s="165"/>
      <c r="AD101" s="165"/>
      <c r="AE101" s="165"/>
      <c r="AF101" s="165"/>
      <c r="AG101" s="165"/>
      <c r="AH101" s="165"/>
      <c r="AI101" s="165"/>
      <c r="AJ101" s="165"/>
      <c r="AK101" s="165"/>
      <c r="AL101" s="165"/>
      <c r="AM101" s="165"/>
      <c r="AN101" s="165"/>
      <c r="AO101" s="165"/>
      <c r="AP101" s="165"/>
      <c r="AQ101" s="166">
        <f t="shared" si="29"/>
        <v>0</v>
      </c>
      <c r="AR101" s="167">
        <f t="shared" si="29"/>
        <v>0</v>
      </c>
      <c r="AS101" s="161">
        <f t="shared" si="23"/>
        <v>0</v>
      </c>
      <c r="AT101" s="161">
        <f t="shared" si="23"/>
        <v>0</v>
      </c>
      <c r="AU101" s="161">
        <f t="shared" si="24"/>
        <v>0</v>
      </c>
      <c r="AV101" s="162"/>
      <c r="AW101" s="161"/>
      <c r="AX101" s="161"/>
      <c r="AY101" s="161"/>
      <c r="AZ101" s="163"/>
      <c r="BA101" s="163"/>
      <c r="BB101" s="163"/>
      <c r="BC101" s="163"/>
      <c r="BD101" s="163"/>
      <c r="BE101" s="163"/>
      <c r="BI101" s="149"/>
      <c r="BJ101" s="149"/>
      <c r="BK101" s="149"/>
      <c r="BL101" s="149"/>
      <c r="BM101" s="149"/>
      <c r="BN101" s="149"/>
      <c r="BO101" s="149"/>
      <c r="BP101" s="149"/>
      <c r="BQ101" s="149"/>
      <c r="BR101" s="149"/>
      <c r="BS101" s="149"/>
      <c r="BT101" s="149"/>
      <c r="BU101" s="149"/>
      <c r="BV101" s="149"/>
      <c r="BW101" s="149"/>
      <c r="BX101" s="149"/>
      <c r="BY101" s="149"/>
      <c r="BZ101" s="149"/>
    </row>
    <row r="102" spans="1:78" s="151" customFormat="1" ht="21.75" customHeight="1">
      <c r="A102" s="155"/>
      <c r="B102" s="155"/>
      <c r="C102" s="155"/>
      <c r="D102" s="155"/>
      <c r="E102" s="155"/>
      <c r="F102" s="155"/>
      <c r="G102" s="156"/>
      <c r="H102" s="281"/>
      <c r="I102" s="377"/>
      <c r="J102" s="392"/>
      <c r="K102" s="392"/>
      <c r="L102" s="392"/>
      <c r="M102" s="392"/>
      <c r="N102" s="377"/>
      <c r="O102" s="416"/>
      <c r="P102" s="379"/>
      <c r="Q102" s="263"/>
      <c r="R102" s="263"/>
      <c r="S102" s="263"/>
      <c r="T102" s="263"/>
      <c r="U102" s="263"/>
      <c r="V102" s="263"/>
      <c r="W102" s="380"/>
      <c r="X102" s="380"/>
      <c r="Y102" s="380"/>
      <c r="Z102" s="380"/>
      <c r="AA102" s="410"/>
      <c r="AB102" s="168" t="s">
        <v>288</v>
      </c>
      <c r="AC102" s="165"/>
      <c r="AD102" s="165"/>
      <c r="AE102" s="165"/>
      <c r="AF102" s="165"/>
      <c r="AG102" s="165"/>
      <c r="AH102" s="165"/>
      <c r="AI102" s="165"/>
      <c r="AJ102" s="165"/>
      <c r="AK102" s="165"/>
      <c r="AL102" s="165"/>
      <c r="AM102" s="165"/>
      <c r="AN102" s="165"/>
      <c r="AO102" s="165"/>
      <c r="AP102" s="165"/>
      <c r="AQ102" s="166">
        <f t="shared" si="29"/>
        <v>0</v>
      </c>
      <c r="AR102" s="167">
        <f t="shared" si="29"/>
        <v>0</v>
      </c>
      <c r="AS102" s="161">
        <f t="shared" si="23"/>
        <v>0</v>
      </c>
      <c r="AT102" s="161">
        <f t="shared" si="23"/>
        <v>0</v>
      </c>
      <c r="AU102" s="161">
        <f t="shared" si="24"/>
        <v>0</v>
      </c>
      <c r="AV102" s="162"/>
      <c r="AW102" s="161"/>
      <c r="AX102" s="161"/>
      <c r="AY102" s="161"/>
      <c r="AZ102" s="163"/>
      <c r="BA102" s="163"/>
      <c r="BB102" s="163"/>
      <c r="BC102" s="163"/>
      <c r="BD102" s="163"/>
      <c r="BE102" s="163"/>
      <c r="BI102" s="149"/>
      <c r="BJ102" s="149"/>
      <c r="BK102" s="149"/>
      <c r="BL102" s="149"/>
      <c r="BM102" s="149"/>
      <c r="BN102" s="149"/>
      <c r="BO102" s="149"/>
      <c r="BP102" s="149"/>
      <c r="BQ102" s="149"/>
      <c r="BR102" s="149"/>
      <c r="BS102" s="149"/>
      <c r="BT102" s="149"/>
      <c r="BU102" s="149"/>
      <c r="BV102" s="149"/>
      <c r="BW102" s="149"/>
      <c r="BX102" s="149"/>
      <c r="BY102" s="149"/>
      <c r="BZ102" s="149"/>
    </row>
    <row r="103" spans="1:78" s="151" customFormat="1" ht="21.75" customHeight="1">
      <c r="A103" s="155"/>
      <c r="B103" s="155"/>
      <c r="C103" s="155"/>
      <c r="D103" s="155"/>
      <c r="E103" s="155"/>
      <c r="F103" s="155"/>
      <c r="G103" s="156"/>
      <c r="H103" s="281"/>
      <c r="I103" s="377"/>
      <c r="J103" s="392"/>
      <c r="K103" s="392"/>
      <c r="L103" s="392"/>
      <c r="M103" s="397">
        <v>0</v>
      </c>
      <c r="N103" s="377"/>
      <c r="O103" s="416"/>
      <c r="P103" s="379"/>
      <c r="Q103" s="263"/>
      <c r="R103" s="263"/>
      <c r="S103" s="263"/>
      <c r="T103" s="263"/>
      <c r="U103" s="263"/>
      <c r="V103" s="263"/>
      <c r="W103" s="380"/>
      <c r="X103" s="380"/>
      <c r="Y103" s="380"/>
      <c r="Z103" s="380"/>
      <c r="AA103" s="410"/>
      <c r="AB103" s="169" t="s">
        <v>289</v>
      </c>
      <c r="AC103" s="170">
        <f aca="true" t="shared" si="30" ref="AC103:AR103">SUM(AC97:AC102)</f>
        <v>0</v>
      </c>
      <c r="AD103" s="170">
        <f t="shared" si="30"/>
        <v>0</v>
      </c>
      <c r="AE103" s="170">
        <f t="shared" si="30"/>
        <v>0</v>
      </c>
      <c r="AF103" s="170">
        <f t="shared" si="30"/>
        <v>0</v>
      </c>
      <c r="AG103" s="170">
        <f t="shared" si="30"/>
        <v>0</v>
      </c>
      <c r="AH103" s="170">
        <f t="shared" si="30"/>
        <v>0</v>
      </c>
      <c r="AI103" s="170">
        <f t="shared" si="30"/>
        <v>0</v>
      </c>
      <c r="AJ103" s="170">
        <f t="shared" si="30"/>
        <v>0</v>
      </c>
      <c r="AK103" s="170">
        <f t="shared" si="30"/>
        <v>0</v>
      </c>
      <c r="AL103" s="170">
        <f t="shared" si="30"/>
        <v>0</v>
      </c>
      <c r="AM103" s="170">
        <f t="shared" si="30"/>
        <v>0</v>
      </c>
      <c r="AN103" s="170">
        <f t="shared" si="30"/>
        <v>0</v>
      </c>
      <c r="AO103" s="170">
        <f t="shared" si="30"/>
        <v>0</v>
      </c>
      <c r="AP103" s="170">
        <f t="shared" si="30"/>
        <v>0</v>
      </c>
      <c r="AQ103" s="170">
        <f t="shared" si="30"/>
        <v>0</v>
      </c>
      <c r="AR103" s="171">
        <f t="shared" si="30"/>
        <v>0</v>
      </c>
      <c r="AS103" s="161">
        <f t="shared" si="23"/>
        <v>0</v>
      </c>
      <c r="AT103" s="161">
        <f t="shared" si="23"/>
        <v>0</v>
      </c>
      <c r="AU103" s="161">
        <f t="shared" si="24"/>
        <v>0</v>
      </c>
      <c r="AV103" s="162"/>
      <c r="AW103" s="161"/>
      <c r="AX103" s="161"/>
      <c r="AY103" s="161"/>
      <c r="AZ103" s="163"/>
      <c r="BA103" s="163"/>
      <c r="BB103" s="163"/>
      <c r="BC103" s="163"/>
      <c r="BD103" s="163"/>
      <c r="BE103" s="163"/>
      <c r="BI103" s="149"/>
      <c r="BJ103" s="149"/>
      <c r="BK103" s="149"/>
      <c r="BL103" s="149"/>
      <c r="BM103" s="149"/>
      <c r="BN103" s="149"/>
      <c r="BO103" s="149"/>
      <c r="BP103" s="149"/>
      <c r="BQ103" s="149"/>
      <c r="BR103" s="149"/>
      <c r="BS103" s="149"/>
      <c r="BT103" s="149"/>
      <c r="BU103" s="149"/>
      <c r="BV103" s="149"/>
      <c r="BW103" s="149"/>
      <c r="BX103" s="149"/>
      <c r="BY103" s="149"/>
      <c r="BZ103" s="149"/>
    </row>
    <row r="104" spans="1:78" s="151" customFormat="1" ht="21.75" customHeight="1">
      <c r="A104" s="155"/>
      <c r="B104" s="155"/>
      <c r="C104" s="155"/>
      <c r="D104" s="155"/>
      <c r="E104" s="155"/>
      <c r="F104" s="155"/>
      <c r="G104" s="156"/>
      <c r="H104" s="281"/>
      <c r="I104" s="377"/>
      <c r="J104" s="392"/>
      <c r="K104" s="392"/>
      <c r="L104" s="392"/>
      <c r="M104" s="392"/>
      <c r="N104" s="377"/>
      <c r="O104" s="416"/>
      <c r="P104" s="379"/>
      <c r="Q104" s="263"/>
      <c r="R104" s="263"/>
      <c r="S104" s="263"/>
      <c r="T104" s="263"/>
      <c r="U104" s="263"/>
      <c r="V104" s="263"/>
      <c r="W104" s="380"/>
      <c r="X104" s="380"/>
      <c r="Y104" s="380"/>
      <c r="Z104" s="380"/>
      <c r="AA104" s="410"/>
      <c r="AB104" s="164" t="s">
        <v>290</v>
      </c>
      <c r="AC104" s="165"/>
      <c r="AD104" s="165"/>
      <c r="AE104" s="165"/>
      <c r="AF104" s="165"/>
      <c r="AG104" s="165"/>
      <c r="AH104" s="165"/>
      <c r="AI104" s="165"/>
      <c r="AJ104" s="165"/>
      <c r="AK104" s="165"/>
      <c r="AL104" s="165"/>
      <c r="AM104" s="165"/>
      <c r="AN104" s="165"/>
      <c r="AO104" s="165"/>
      <c r="AP104" s="165"/>
      <c r="AQ104" s="166">
        <f>+AC104+AE104+AG104+AI104+AK104+AM104+AO104</f>
        <v>0</v>
      </c>
      <c r="AR104" s="167">
        <f aca="true" t="shared" si="31" ref="AR104:AR110">+AD104+AF104+AH104+AJ104+AL104+AN104+AP104</f>
        <v>0</v>
      </c>
      <c r="AS104" s="161">
        <f t="shared" si="23"/>
        <v>0</v>
      </c>
      <c r="AT104" s="161">
        <f t="shared" si="23"/>
        <v>0</v>
      </c>
      <c r="AU104" s="161">
        <f t="shared" si="24"/>
        <v>0</v>
      </c>
      <c r="AV104" s="162"/>
      <c r="AW104" s="161"/>
      <c r="AX104" s="161"/>
      <c r="AY104" s="161"/>
      <c r="AZ104" s="163"/>
      <c r="BA104" s="163"/>
      <c r="BB104" s="163"/>
      <c r="BC104" s="163"/>
      <c r="BD104" s="163"/>
      <c r="BE104" s="163"/>
      <c r="BI104" s="149"/>
      <c r="BJ104" s="149"/>
      <c r="BK104" s="149"/>
      <c r="BL104" s="149"/>
      <c r="BM104" s="149"/>
      <c r="BN104" s="149"/>
      <c r="BO104" s="149"/>
      <c r="BP104" s="149"/>
      <c r="BQ104" s="149"/>
      <c r="BR104" s="149"/>
      <c r="BS104" s="149"/>
      <c r="BT104" s="149"/>
      <c r="BU104" s="149"/>
      <c r="BV104" s="149"/>
      <c r="BW104" s="149"/>
      <c r="BX104" s="149"/>
      <c r="BY104" s="149"/>
      <c r="BZ104" s="149"/>
    </row>
    <row r="105" spans="1:78" s="151" customFormat="1" ht="21.75" customHeight="1">
      <c r="A105" s="155"/>
      <c r="B105" s="155"/>
      <c r="C105" s="155"/>
      <c r="D105" s="155"/>
      <c r="E105" s="155"/>
      <c r="F105" s="155"/>
      <c r="G105" s="156"/>
      <c r="H105" s="281"/>
      <c r="I105" s="377"/>
      <c r="J105" s="392"/>
      <c r="K105" s="392"/>
      <c r="L105" s="392"/>
      <c r="M105" s="392"/>
      <c r="N105" s="377"/>
      <c r="O105" s="416"/>
      <c r="P105" s="379"/>
      <c r="Q105" s="263"/>
      <c r="R105" s="263"/>
      <c r="S105" s="263"/>
      <c r="T105" s="263"/>
      <c r="U105" s="263"/>
      <c r="V105" s="263"/>
      <c r="W105" s="380"/>
      <c r="X105" s="380"/>
      <c r="Y105" s="380"/>
      <c r="Z105" s="380"/>
      <c r="AA105" s="410"/>
      <c r="AB105" s="164" t="s">
        <v>291</v>
      </c>
      <c r="AC105" s="165"/>
      <c r="AD105" s="165"/>
      <c r="AE105" s="165"/>
      <c r="AF105" s="165"/>
      <c r="AG105" s="165"/>
      <c r="AH105" s="165"/>
      <c r="AI105" s="165"/>
      <c r="AJ105" s="165"/>
      <c r="AK105" s="165"/>
      <c r="AL105" s="165"/>
      <c r="AM105" s="165"/>
      <c r="AN105" s="165"/>
      <c r="AO105" s="165"/>
      <c r="AP105" s="165"/>
      <c r="AQ105" s="166">
        <f aca="true" t="shared" si="32" ref="AQ105:AQ110">+AC105+AE105+AG105+AI105+AK105+AM105+AO105</f>
        <v>0</v>
      </c>
      <c r="AR105" s="167">
        <f t="shared" si="31"/>
        <v>0</v>
      </c>
      <c r="AS105" s="161">
        <f t="shared" si="23"/>
        <v>0</v>
      </c>
      <c r="AT105" s="161">
        <f t="shared" si="23"/>
        <v>0</v>
      </c>
      <c r="AU105" s="161">
        <f t="shared" si="24"/>
        <v>0</v>
      </c>
      <c r="AV105" s="162"/>
      <c r="AW105" s="161"/>
      <c r="AX105" s="161"/>
      <c r="AY105" s="161"/>
      <c r="AZ105" s="163"/>
      <c r="BA105" s="163"/>
      <c r="BB105" s="163"/>
      <c r="BC105" s="163"/>
      <c r="BD105" s="163"/>
      <c r="BE105" s="163"/>
      <c r="BI105" s="149"/>
      <c r="BJ105" s="149"/>
      <c r="BK105" s="149"/>
      <c r="BL105" s="149"/>
      <c r="BM105" s="149"/>
      <c r="BN105" s="149"/>
      <c r="BO105" s="149"/>
      <c r="BP105" s="149"/>
      <c r="BQ105" s="149"/>
      <c r="BR105" s="149"/>
      <c r="BS105" s="149"/>
      <c r="BT105" s="149"/>
      <c r="BU105" s="149"/>
      <c r="BV105" s="149"/>
      <c r="BW105" s="149"/>
      <c r="BX105" s="149"/>
      <c r="BY105" s="149"/>
      <c r="BZ105" s="149"/>
    </row>
    <row r="106" spans="1:78" s="151" customFormat="1" ht="21.75" customHeight="1">
      <c r="A106" s="155"/>
      <c r="B106" s="155"/>
      <c r="C106" s="155"/>
      <c r="D106" s="155"/>
      <c r="E106" s="155"/>
      <c r="F106" s="155"/>
      <c r="G106" s="156"/>
      <c r="H106" s="281"/>
      <c r="I106" s="377"/>
      <c r="J106" s="392"/>
      <c r="K106" s="392"/>
      <c r="L106" s="392"/>
      <c r="M106" s="392"/>
      <c r="N106" s="377"/>
      <c r="O106" s="416"/>
      <c r="P106" s="379"/>
      <c r="Q106" s="263"/>
      <c r="R106" s="263"/>
      <c r="S106" s="263"/>
      <c r="T106" s="263"/>
      <c r="U106" s="263"/>
      <c r="V106" s="263"/>
      <c r="W106" s="380"/>
      <c r="X106" s="380"/>
      <c r="Y106" s="380"/>
      <c r="Z106" s="380"/>
      <c r="AA106" s="410"/>
      <c r="AB106" s="168" t="s">
        <v>292</v>
      </c>
      <c r="AC106" s="165"/>
      <c r="AD106" s="165"/>
      <c r="AE106" s="165"/>
      <c r="AF106" s="165"/>
      <c r="AG106" s="165"/>
      <c r="AH106" s="165"/>
      <c r="AI106" s="165"/>
      <c r="AJ106" s="165"/>
      <c r="AK106" s="165"/>
      <c r="AL106" s="165"/>
      <c r="AM106" s="165"/>
      <c r="AN106" s="165"/>
      <c r="AO106" s="165"/>
      <c r="AP106" s="165"/>
      <c r="AQ106" s="166">
        <f t="shared" si="32"/>
        <v>0</v>
      </c>
      <c r="AR106" s="167">
        <f t="shared" si="31"/>
        <v>0</v>
      </c>
      <c r="AS106" s="161">
        <f t="shared" si="23"/>
        <v>0</v>
      </c>
      <c r="AT106" s="161">
        <f t="shared" si="23"/>
        <v>0</v>
      </c>
      <c r="AU106" s="161">
        <f t="shared" si="24"/>
        <v>0</v>
      </c>
      <c r="AV106" s="162"/>
      <c r="AW106" s="161"/>
      <c r="AX106" s="161"/>
      <c r="AY106" s="161"/>
      <c r="AZ106" s="163"/>
      <c r="BA106" s="163"/>
      <c r="BB106" s="163"/>
      <c r="BC106" s="163"/>
      <c r="BD106" s="163"/>
      <c r="BE106" s="163"/>
      <c r="BI106" s="149"/>
      <c r="BJ106" s="149"/>
      <c r="BK106" s="149"/>
      <c r="BL106" s="149"/>
      <c r="BM106" s="149"/>
      <c r="BN106" s="149"/>
      <c r="BO106" s="149"/>
      <c r="BP106" s="149"/>
      <c r="BQ106" s="149"/>
      <c r="BR106" s="149"/>
      <c r="BS106" s="149"/>
      <c r="BT106" s="149"/>
      <c r="BU106" s="149"/>
      <c r="BV106" s="149"/>
      <c r="BW106" s="149"/>
      <c r="BX106" s="149"/>
      <c r="BY106" s="149"/>
      <c r="BZ106" s="149"/>
    </row>
    <row r="107" spans="1:78" s="151" customFormat="1" ht="21.75" customHeight="1">
      <c r="A107" s="155"/>
      <c r="B107" s="155"/>
      <c r="C107" s="155"/>
      <c r="D107" s="155"/>
      <c r="E107" s="155"/>
      <c r="F107" s="155"/>
      <c r="G107" s="156"/>
      <c r="H107" s="281"/>
      <c r="I107" s="377"/>
      <c r="J107" s="392"/>
      <c r="K107" s="392"/>
      <c r="L107" s="392"/>
      <c r="M107" s="392"/>
      <c r="N107" s="377"/>
      <c r="O107" s="416"/>
      <c r="P107" s="379"/>
      <c r="Q107" s="263"/>
      <c r="R107" s="263"/>
      <c r="S107" s="263"/>
      <c r="T107" s="263"/>
      <c r="U107" s="263"/>
      <c r="V107" s="263"/>
      <c r="W107" s="380"/>
      <c r="X107" s="380"/>
      <c r="Y107" s="380"/>
      <c r="Z107" s="380"/>
      <c r="AA107" s="410"/>
      <c r="AB107" s="168" t="s">
        <v>293</v>
      </c>
      <c r="AC107" s="165"/>
      <c r="AD107" s="165"/>
      <c r="AE107" s="165"/>
      <c r="AF107" s="165"/>
      <c r="AG107" s="165"/>
      <c r="AH107" s="165"/>
      <c r="AI107" s="165"/>
      <c r="AJ107" s="165"/>
      <c r="AK107" s="165"/>
      <c r="AL107" s="165"/>
      <c r="AM107" s="165"/>
      <c r="AN107" s="165"/>
      <c r="AO107" s="165"/>
      <c r="AP107" s="165"/>
      <c r="AQ107" s="166">
        <f t="shared" si="32"/>
        <v>0</v>
      </c>
      <c r="AR107" s="167">
        <f t="shared" si="31"/>
        <v>0</v>
      </c>
      <c r="AS107" s="161">
        <f t="shared" si="23"/>
        <v>0</v>
      </c>
      <c r="AT107" s="161">
        <f t="shared" si="23"/>
        <v>0</v>
      </c>
      <c r="AU107" s="161">
        <f t="shared" si="24"/>
        <v>0</v>
      </c>
      <c r="AV107" s="162"/>
      <c r="AW107" s="161"/>
      <c r="AX107" s="161"/>
      <c r="AY107" s="161"/>
      <c r="AZ107" s="163"/>
      <c r="BA107" s="163"/>
      <c r="BB107" s="163"/>
      <c r="BC107" s="163"/>
      <c r="BD107" s="163"/>
      <c r="BE107" s="163"/>
      <c r="BI107" s="149"/>
      <c r="BJ107" s="149"/>
      <c r="BK107" s="149"/>
      <c r="BL107" s="149"/>
      <c r="BM107" s="149"/>
      <c r="BN107" s="149"/>
      <c r="BO107" s="149"/>
      <c r="BP107" s="149"/>
      <c r="BQ107" s="149"/>
      <c r="BR107" s="149"/>
      <c r="BS107" s="149"/>
      <c r="BT107" s="149"/>
      <c r="BU107" s="149"/>
      <c r="BV107" s="149"/>
      <c r="BW107" s="149"/>
      <c r="BX107" s="149"/>
      <c r="BY107" s="149"/>
      <c r="BZ107" s="149"/>
    </row>
    <row r="108" spans="1:78" s="151" customFormat="1" ht="21.75" customHeight="1">
      <c r="A108" s="155"/>
      <c r="B108" s="155"/>
      <c r="C108" s="155"/>
      <c r="D108" s="155"/>
      <c r="E108" s="155"/>
      <c r="F108" s="155"/>
      <c r="G108" s="156"/>
      <c r="H108" s="281"/>
      <c r="I108" s="377"/>
      <c r="J108" s="392"/>
      <c r="K108" s="392"/>
      <c r="L108" s="392"/>
      <c r="M108" s="392"/>
      <c r="N108" s="377"/>
      <c r="O108" s="416"/>
      <c r="P108" s="379"/>
      <c r="Q108" s="263"/>
      <c r="R108" s="263"/>
      <c r="S108" s="263"/>
      <c r="T108" s="263"/>
      <c r="U108" s="263"/>
      <c r="V108" s="263"/>
      <c r="W108" s="380"/>
      <c r="X108" s="380"/>
      <c r="Y108" s="380"/>
      <c r="Z108" s="380"/>
      <c r="AA108" s="410"/>
      <c r="AB108" s="168" t="s">
        <v>294</v>
      </c>
      <c r="AC108" s="165"/>
      <c r="AD108" s="165"/>
      <c r="AE108" s="165"/>
      <c r="AF108" s="165"/>
      <c r="AG108" s="165"/>
      <c r="AH108" s="165"/>
      <c r="AI108" s="165"/>
      <c r="AJ108" s="165"/>
      <c r="AK108" s="165"/>
      <c r="AL108" s="165"/>
      <c r="AM108" s="165"/>
      <c r="AN108" s="165"/>
      <c r="AO108" s="165"/>
      <c r="AP108" s="165"/>
      <c r="AQ108" s="166">
        <f t="shared" si="32"/>
        <v>0</v>
      </c>
      <c r="AR108" s="167">
        <f t="shared" si="31"/>
        <v>0</v>
      </c>
      <c r="AS108" s="161">
        <f t="shared" si="23"/>
        <v>0</v>
      </c>
      <c r="AT108" s="161">
        <f t="shared" si="23"/>
        <v>0</v>
      </c>
      <c r="AU108" s="161">
        <f t="shared" si="24"/>
        <v>0</v>
      </c>
      <c r="AV108" s="162"/>
      <c r="AW108" s="161"/>
      <c r="AX108" s="161"/>
      <c r="AY108" s="161"/>
      <c r="AZ108" s="163"/>
      <c r="BA108" s="163"/>
      <c r="BB108" s="163"/>
      <c r="BC108" s="163"/>
      <c r="BD108" s="163"/>
      <c r="BE108" s="163"/>
      <c r="BI108" s="149"/>
      <c r="BJ108" s="149"/>
      <c r="BK108" s="149"/>
      <c r="BL108" s="149"/>
      <c r="BM108" s="149"/>
      <c r="BN108" s="149"/>
      <c r="BO108" s="149"/>
      <c r="BP108" s="149"/>
      <c r="BQ108" s="149"/>
      <c r="BR108" s="149"/>
      <c r="BS108" s="149"/>
      <c r="BT108" s="149"/>
      <c r="BU108" s="149"/>
      <c r="BV108" s="149"/>
      <c r="BW108" s="149"/>
      <c r="BX108" s="149"/>
      <c r="BY108" s="149"/>
      <c r="BZ108" s="149"/>
    </row>
    <row r="109" spans="1:78" s="151" customFormat="1" ht="21.75" customHeight="1">
      <c r="A109" s="155"/>
      <c r="B109" s="155"/>
      <c r="C109" s="155"/>
      <c r="D109" s="155"/>
      <c r="E109" s="155"/>
      <c r="F109" s="155"/>
      <c r="G109" s="156"/>
      <c r="H109" s="281"/>
      <c r="I109" s="377"/>
      <c r="J109" s="392"/>
      <c r="K109" s="392"/>
      <c r="L109" s="392"/>
      <c r="M109" s="392"/>
      <c r="N109" s="377"/>
      <c r="O109" s="416"/>
      <c r="P109" s="379"/>
      <c r="Q109" s="263"/>
      <c r="R109" s="263"/>
      <c r="S109" s="263"/>
      <c r="T109" s="263"/>
      <c r="U109" s="263"/>
      <c r="V109" s="263"/>
      <c r="W109" s="380"/>
      <c r="X109" s="380"/>
      <c r="Y109" s="380"/>
      <c r="Z109" s="380"/>
      <c r="AA109" s="410"/>
      <c r="AB109" s="168" t="s">
        <v>295</v>
      </c>
      <c r="AC109" s="165"/>
      <c r="AD109" s="165"/>
      <c r="AE109" s="165"/>
      <c r="AF109" s="165"/>
      <c r="AG109" s="165"/>
      <c r="AH109" s="165"/>
      <c r="AI109" s="165"/>
      <c r="AJ109" s="165"/>
      <c r="AK109" s="165"/>
      <c r="AL109" s="165"/>
      <c r="AM109" s="165"/>
      <c r="AN109" s="165"/>
      <c r="AO109" s="165"/>
      <c r="AP109" s="165"/>
      <c r="AQ109" s="166">
        <f t="shared" si="32"/>
        <v>0</v>
      </c>
      <c r="AR109" s="167">
        <f t="shared" si="31"/>
        <v>0</v>
      </c>
      <c r="AS109" s="161">
        <f t="shared" si="23"/>
        <v>0</v>
      </c>
      <c r="AT109" s="161">
        <f t="shared" si="23"/>
        <v>0</v>
      </c>
      <c r="AU109" s="161">
        <f t="shared" si="24"/>
        <v>0</v>
      </c>
      <c r="AV109" s="162"/>
      <c r="AW109" s="161"/>
      <c r="AX109" s="161"/>
      <c r="AY109" s="161"/>
      <c r="AZ109" s="163"/>
      <c r="BA109" s="163"/>
      <c r="BB109" s="163"/>
      <c r="BC109" s="163"/>
      <c r="BD109" s="163"/>
      <c r="BE109" s="163"/>
      <c r="BI109" s="149"/>
      <c r="BJ109" s="149"/>
      <c r="BK109" s="149"/>
      <c r="BL109" s="149"/>
      <c r="BM109" s="149"/>
      <c r="BN109" s="149"/>
      <c r="BO109" s="149"/>
      <c r="BP109" s="149"/>
      <c r="BQ109" s="149"/>
      <c r="BR109" s="149"/>
      <c r="BS109" s="149"/>
      <c r="BT109" s="149"/>
      <c r="BU109" s="149"/>
      <c r="BV109" s="149"/>
      <c r="BW109" s="149"/>
      <c r="BX109" s="149"/>
      <c r="BY109" s="149"/>
      <c r="BZ109" s="149"/>
    </row>
    <row r="110" spans="1:78" s="151" customFormat="1" ht="21.75" customHeight="1">
      <c r="A110" s="155"/>
      <c r="B110" s="155"/>
      <c r="C110" s="155"/>
      <c r="D110" s="155"/>
      <c r="E110" s="155"/>
      <c r="F110" s="155"/>
      <c r="G110" s="156"/>
      <c r="H110" s="281"/>
      <c r="I110" s="377"/>
      <c r="J110" s="392"/>
      <c r="K110" s="392"/>
      <c r="L110" s="392"/>
      <c r="M110" s="392"/>
      <c r="N110" s="377"/>
      <c r="O110" s="416"/>
      <c r="P110" s="379"/>
      <c r="Q110" s="263"/>
      <c r="R110" s="263"/>
      <c r="S110" s="263"/>
      <c r="T110" s="263"/>
      <c r="U110" s="263"/>
      <c r="V110" s="263"/>
      <c r="W110" s="380"/>
      <c r="X110" s="380"/>
      <c r="Y110" s="380"/>
      <c r="Z110" s="380"/>
      <c r="AA110" s="410"/>
      <c r="AB110" s="168" t="s">
        <v>296</v>
      </c>
      <c r="AC110" s="165"/>
      <c r="AD110" s="165"/>
      <c r="AE110" s="165"/>
      <c r="AF110" s="165"/>
      <c r="AG110" s="165"/>
      <c r="AH110" s="165"/>
      <c r="AI110" s="165"/>
      <c r="AJ110" s="165"/>
      <c r="AK110" s="165"/>
      <c r="AL110" s="165"/>
      <c r="AM110" s="165"/>
      <c r="AN110" s="165"/>
      <c r="AO110" s="165"/>
      <c r="AP110" s="165"/>
      <c r="AQ110" s="166">
        <f t="shared" si="32"/>
        <v>0</v>
      </c>
      <c r="AR110" s="167">
        <f t="shared" si="31"/>
        <v>0</v>
      </c>
      <c r="AS110" s="161">
        <f t="shared" si="23"/>
        <v>0</v>
      </c>
      <c r="AT110" s="161">
        <f t="shared" si="23"/>
        <v>0</v>
      </c>
      <c r="AU110" s="161">
        <f t="shared" si="24"/>
        <v>0</v>
      </c>
      <c r="AV110" s="162"/>
      <c r="AW110" s="161"/>
      <c r="AX110" s="161"/>
      <c r="AY110" s="161"/>
      <c r="AZ110" s="163"/>
      <c r="BA110" s="163"/>
      <c r="BB110" s="163"/>
      <c r="BC110" s="163"/>
      <c r="BD110" s="163"/>
      <c r="BE110" s="163"/>
      <c r="BI110" s="149"/>
      <c r="BJ110" s="149"/>
      <c r="BK110" s="149"/>
      <c r="BL110" s="149"/>
      <c r="BM110" s="149"/>
      <c r="BN110" s="149"/>
      <c r="BO110" s="149"/>
      <c r="BP110" s="149"/>
      <c r="BQ110" s="149"/>
      <c r="BR110" s="149"/>
      <c r="BS110" s="149"/>
      <c r="BT110" s="149"/>
      <c r="BU110" s="149"/>
      <c r="BV110" s="149"/>
      <c r="BW110" s="149"/>
      <c r="BX110" s="149"/>
      <c r="BY110" s="149"/>
      <c r="BZ110" s="149"/>
    </row>
    <row r="111" spans="1:78" s="151" customFormat="1" ht="21.75" customHeight="1">
      <c r="A111" s="155"/>
      <c r="B111" s="155"/>
      <c r="C111" s="155"/>
      <c r="D111" s="155"/>
      <c r="E111" s="155"/>
      <c r="F111" s="155"/>
      <c r="G111" s="156"/>
      <c r="H111" s="281"/>
      <c r="I111" s="377"/>
      <c r="J111" s="392"/>
      <c r="K111" s="392"/>
      <c r="L111" s="392"/>
      <c r="M111" s="392"/>
      <c r="N111" s="377"/>
      <c r="O111" s="416"/>
      <c r="P111" s="379"/>
      <c r="Q111" s="263"/>
      <c r="R111" s="263"/>
      <c r="S111" s="263"/>
      <c r="T111" s="263"/>
      <c r="U111" s="263"/>
      <c r="V111" s="263"/>
      <c r="W111" s="380"/>
      <c r="X111" s="380"/>
      <c r="Y111" s="380"/>
      <c r="Z111" s="380"/>
      <c r="AA111" s="410"/>
      <c r="AB111" s="169" t="s">
        <v>297</v>
      </c>
      <c r="AC111" s="170">
        <f aca="true" t="shared" si="33" ref="AC111:AR111">SUM(AC105:AC110)+IF(AC103=0,AC104,AC103)</f>
        <v>0</v>
      </c>
      <c r="AD111" s="170">
        <f t="shared" si="33"/>
        <v>0</v>
      </c>
      <c r="AE111" s="170">
        <f t="shared" si="33"/>
        <v>0</v>
      </c>
      <c r="AF111" s="170">
        <f t="shared" si="33"/>
        <v>0</v>
      </c>
      <c r="AG111" s="170">
        <f t="shared" si="33"/>
        <v>0</v>
      </c>
      <c r="AH111" s="170">
        <f t="shared" si="33"/>
        <v>0</v>
      </c>
      <c r="AI111" s="170">
        <f t="shared" si="33"/>
        <v>0</v>
      </c>
      <c r="AJ111" s="170">
        <f t="shared" si="33"/>
        <v>0</v>
      </c>
      <c r="AK111" s="170">
        <f t="shared" si="33"/>
        <v>0</v>
      </c>
      <c r="AL111" s="170">
        <f t="shared" si="33"/>
        <v>0</v>
      </c>
      <c r="AM111" s="170">
        <f t="shared" si="33"/>
        <v>0</v>
      </c>
      <c r="AN111" s="170">
        <f t="shared" si="33"/>
        <v>0</v>
      </c>
      <c r="AO111" s="170">
        <f t="shared" si="33"/>
        <v>0</v>
      </c>
      <c r="AP111" s="170">
        <f t="shared" si="33"/>
        <v>0</v>
      </c>
      <c r="AQ111" s="170">
        <f t="shared" si="33"/>
        <v>0</v>
      </c>
      <c r="AR111" s="171">
        <f t="shared" si="33"/>
        <v>0</v>
      </c>
      <c r="AS111" s="161">
        <f t="shared" si="23"/>
        <v>0</v>
      </c>
      <c r="AT111" s="161">
        <f t="shared" si="23"/>
        <v>0</v>
      </c>
      <c r="AU111" s="161">
        <f t="shared" si="24"/>
        <v>0</v>
      </c>
      <c r="AV111" s="162"/>
      <c r="AW111" s="161"/>
      <c r="AX111" s="161"/>
      <c r="AY111" s="161"/>
      <c r="AZ111" s="163"/>
      <c r="BA111" s="163"/>
      <c r="BB111" s="163"/>
      <c r="BC111" s="163"/>
      <c r="BD111" s="163"/>
      <c r="BE111" s="163"/>
      <c r="BI111" s="149"/>
      <c r="BJ111" s="149"/>
      <c r="BK111" s="149"/>
      <c r="BL111" s="149"/>
      <c r="BM111" s="149"/>
      <c r="BN111" s="149"/>
      <c r="BO111" s="149"/>
      <c r="BP111" s="149"/>
      <c r="BQ111" s="149"/>
      <c r="BR111" s="149"/>
      <c r="BS111" s="149"/>
      <c r="BT111" s="149"/>
      <c r="BU111" s="149"/>
      <c r="BV111" s="149"/>
      <c r="BW111" s="149"/>
      <c r="BX111" s="149"/>
      <c r="BY111" s="149"/>
      <c r="BZ111" s="149"/>
    </row>
    <row r="112" spans="1:78" s="151" customFormat="1" ht="21.75" customHeight="1" thickBot="1">
      <c r="A112" s="155"/>
      <c r="B112" s="155"/>
      <c r="C112" s="155"/>
      <c r="D112" s="155"/>
      <c r="E112" s="155"/>
      <c r="F112" s="155"/>
      <c r="G112" s="156"/>
      <c r="H112" s="282"/>
      <c r="I112" s="381"/>
      <c r="J112" s="403"/>
      <c r="K112" s="403"/>
      <c r="L112" s="403"/>
      <c r="M112" s="403"/>
      <c r="N112" s="381"/>
      <c r="O112" s="417"/>
      <c r="P112" s="383"/>
      <c r="Q112" s="264"/>
      <c r="R112" s="264"/>
      <c r="S112" s="264"/>
      <c r="T112" s="264"/>
      <c r="U112" s="264"/>
      <c r="V112" s="264"/>
      <c r="W112" s="384"/>
      <c r="X112" s="384"/>
      <c r="Y112" s="384"/>
      <c r="Z112" s="384"/>
      <c r="AA112" s="411"/>
      <c r="AB112" s="172" t="s">
        <v>298</v>
      </c>
      <c r="AC112" s="173"/>
      <c r="AD112" s="173"/>
      <c r="AE112" s="173"/>
      <c r="AF112" s="173"/>
      <c r="AG112" s="173"/>
      <c r="AH112" s="173"/>
      <c r="AI112" s="173"/>
      <c r="AJ112" s="173"/>
      <c r="AK112" s="173"/>
      <c r="AL112" s="173"/>
      <c r="AM112" s="173"/>
      <c r="AN112" s="173"/>
      <c r="AO112" s="173"/>
      <c r="AP112" s="173"/>
      <c r="AQ112" s="174">
        <f aca="true" t="shared" si="34" ref="AQ112:AR118">+AC112+AE112+AG112+AI112+AK112+AM112+AO112</f>
        <v>0</v>
      </c>
      <c r="AR112" s="175">
        <f t="shared" si="34"/>
        <v>0</v>
      </c>
      <c r="AS112" s="161">
        <f t="shared" si="23"/>
        <v>0</v>
      </c>
      <c r="AT112" s="161">
        <f t="shared" si="23"/>
        <v>0</v>
      </c>
      <c r="AU112" s="161">
        <f t="shared" si="24"/>
        <v>0</v>
      </c>
      <c r="AV112" s="162"/>
      <c r="AW112" s="161"/>
      <c r="AX112" s="161"/>
      <c r="AY112" s="161"/>
      <c r="AZ112" s="163"/>
      <c r="BA112" s="163"/>
      <c r="BB112" s="163"/>
      <c r="BC112" s="163"/>
      <c r="BD112" s="163"/>
      <c r="BE112" s="163"/>
      <c r="BI112" s="149"/>
      <c r="BJ112" s="149"/>
      <c r="BK112" s="149"/>
      <c r="BL112" s="149"/>
      <c r="BM112" s="149"/>
      <c r="BN112" s="149"/>
      <c r="BO112" s="149"/>
      <c r="BP112" s="149"/>
      <c r="BQ112" s="149"/>
      <c r="BR112" s="149"/>
      <c r="BS112" s="149"/>
      <c r="BT112" s="149"/>
      <c r="BU112" s="149"/>
      <c r="BV112" s="149"/>
      <c r="BW112" s="149"/>
      <c r="BX112" s="149"/>
      <c r="BY112" s="149"/>
      <c r="BZ112" s="149"/>
    </row>
    <row r="113" spans="1:78" s="151" customFormat="1" ht="24" customHeight="1">
      <c r="A113" s="155"/>
      <c r="B113" s="155" t="s">
        <v>381</v>
      </c>
      <c r="C113" s="155" t="s">
        <v>274</v>
      </c>
      <c r="D113" s="155" t="s">
        <v>275</v>
      </c>
      <c r="E113" s="155" t="s">
        <v>301</v>
      </c>
      <c r="F113" s="155" t="s">
        <v>225</v>
      </c>
      <c r="G113" s="156">
        <v>8</v>
      </c>
      <c r="H113" s="280">
        <v>7</v>
      </c>
      <c r="I113" s="373" t="s">
        <v>44</v>
      </c>
      <c r="J113" s="387"/>
      <c r="K113" s="387"/>
      <c r="L113" s="387"/>
      <c r="M113" s="387"/>
      <c r="N113" s="373" t="s">
        <v>382</v>
      </c>
      <c r="O113" s="271">
        <v>0.4001</v>
      </c>
      <c r="P113" s="375">
        <f>(SUM('[2]Actividades'!L30:L32)*'[2]Metas'!O113)/SUM('[2]Actividades'!K30:K32)</f>
        <v>0.014519758064516131</v>
      </c>
      <c r="Q113" s="262">
        <f>SUMIF('Actividades inversión 880'!$B$13:$B$62,'Metas inversión 880'!$B113,'Actividades inversión 880'!M$13:M$62)</f>
        <v>0</v>
      </c>
      <c r="R113" s="262">
        <f>SUMIF('Actividades inversión 880'!$B$13:$B$62,'Metas inversión 880'!$B113,'Actividades inversión 880'!N$13:N$62)</f>
        <v>0</v>
      </c>
      <c r="S113" s="262">
        <f>SUMIF('Actividades inversión 880'!$B$13:$B$62,'Metas inversión 880'!$B113,'Actividades inversión 880'!O$13:O$62)</f>
        <v>0</v>
      </c>
      <c r="T113" s="262">
        <f>SUMIF('Actividades inversión 880'!$B$13:$B$62,'Metas inversión 880'!$B113,'Actividades inversión 880'!P$13:P$62)</f>
        <v>0</v>
      </c>
      <c r="U113" s="262">
        <f>SUMIF('Actividades inversión 880'!$B$13:$B$62,'Metas inversión 880'!$B113,'Actividades inversión 880'!Q$13:Q$62)</f>
        <v>0</v>
      </c>
      <c r="V113" s="262"/>
      <c r="W113" s="376" t="s">
        <v>383</v>
      </c>
      <c r="X113" s="376" t="s">
        <v>232</v>
      </c>
      <c r="Y113" s="376" t="s">
        <v>233</v>
      </c>
      <c r="Z113" s="376" t="s">
        <v>384</v>
      </c>
      <c r="AA113" s="409" t="s">
        <v>385</v>
      </c>
      <c r="AB113" s="157" t="s">
        <v>283</v>
      </c>
      <c r="AC113" s="158"/>
      <c r="AD113" s="158"/>
      <c r="AE113" s="158"/>
      <c r="AF113" s="158"/>
      <c r="AG113" s="158"/>
      <c r="AH113" s="158"/>
      <c r="AI113" s="158"/>
      <c r="AJ113" s="158"/>
      <c r="AK113" s="158"/>
      <c r="AL113" s="158"/>
      <c r="AM113" s="158"/>
      <c r="AN113" s="158"/>
      <c r="AO113" s="158"/>
      <c r="AP113" s="158"/>
      <c r="AQ113" s="159">
        <f t="shared" si="34"/>
        <v>0</v>
      </c>
      <c r="AR113" s="160">
        <f t="shared" si="34"/>
        <v>0</v>
      </c>
      <c r="AS113" s="161">
        <f t="shared" si="23"/>
        <v>0</v>
      </c>
      <c r="AT113" s="161">
        <f t="shared" si="23"/>
        <v>0</v>
      </c>
      <c r="AU113" s="161">
        <f t="shared" si="24"/>
        <v>0</v>
      </c>
      <c r="AV113" s="162"/>
      <c r="AW113" s="161"/>
      <c r="AX113" s="161"/>
      <c r="AY113" s="161"/>
      <c r="AZ113" s="163">
        <f>SUM('[3]01-USAQUEN:99-METROPOLITANO'!N109)</f>
        <v>0</v>
      </c>
      <c r="BA113" s="163">
        <f>SUM('[3]01-USAQUEN:99-METROPOLITANO'!O109)</f>
        <v>0</v>
      </c>
      <c r="BB113" s="163">
        <f>SUM('[3]01-USAQUEN:99-METROPOLITANO'!P109)</f>
        <v>0</v>
      </c>
      <c r="BC113" s="163">
        <f>SUM('[3]01-USAQUEN:99-METROPOLITANO'!Q109)</f>
        <v>0</v>
      </c>
      <c r="BD113" s="163">
        <f>SUM('[3]01-USAQUEN:99-METROPOLITANO'!R109)</f>
        <v>0</v>
      </c>
      <c r="BE113" s="163">
        <f>SUM('[3]01-USAQUEN:99-METROPOLITANO'!S109)</f>
        <v>0</v>
      </c>
      <c r="BI113" s="149"/>
      <c r="BJ113" s="149"/>
      <c r="BK113" s="149"/>
      <c r="BL113" s="149"/>
      <c r="BM113" s="149"/>
      <c r="BN113" s="149"/>
      <c r="BO113" s="149"/>
      <c r="BP113" s="149"/>
      <c r="BQ113" s="149"/>
      <c r="BR113" s="149"/>
      <c r="BS113" s="149"/>
      <c r="BT113" s="149"/>
      <c r="BU113" s="149"/>
      <c r="BV113" s="149"/>
      <c r="BW113" s="149"/>
      <c r="BX113" s="149"/>
      <c r="BY113" s="149"/>
      <c r="BZ113" s="149"/>
    </row>
    <row r="114" spans="1:78" s="151" customFormat="1" ht="15.75">
      <c r="A114" s="155"/>
      <c r="B114" s="155"/>
      <c r="C114" s="155"/>
      <c r="D114" s="155"/>
      <c r="E114" s="155"/>
      <c r="F114" s="155"/>
      <c r="G114" s="156"/>
      <c r="H114" s="281"/>
      <c r="I114" s="377"/>
      <c r="J114" s="392"/>
      <c r="K114" s="392"/>
      <c r="L114" s="392"/>
      <c r="M114" s="392"/>
      <c r="N114" s="377"/>
      <c r="O114" s="272"/>
      <c r="P114" s="379"/>
      <c r="Q114" s="263"/>
      <c r="R114" s="263"/>
      <c r="S114" s="263"/>
      <c r="T114" s="263"/>
      <c r="U114" s="263"/>
      <c r="V114" s="263"/>
      <c r="W114" s="380"/>
      <c r="X114" s="380"/>
      <c r="Y114" s="380"/>
      <c r="Z114" s="380"/>
      <c r="AA114" s="410"/>
      <c r="AB114" s="164" t="s">
        <v>284</v>
      </c>
      <c r="AC114" s="165"/>
      <c r="AD114" s="165"/>
      <c r="AE114" s="165"/>
      <c r="AF114" s="165"/>
      <c r="AG114" s="165"/>
      <c r="AH114" s="165"/>
      <c r="AI114" s="165"/>
      <c r="AJ114" s="165"/>
      <c r="AK114" s="165"/>
      <c r="AL114" s="165"/>
      <c r="AM114" s="165"/>
      <c r="AN114" s="165"/>
      <c r="AO114" s="165"/>
      <c r="AP114" s="165"/>
      <c r="AQ114" s="166">
        <f t="shared" si="34"/>
        <v>0</v>
      </c>
      <c r="AR114" s="167">
        <f t="shared" si="34"/>
        <v>0</v>
      </c>
      <c r="AS114" s="161">
        <f t="shared" si="23"/>
        <v>0</v>
      </c>
      <c r="AT114" s="161">
        <f t="shared" si="23"/>
        <v>0</v>
      </c>
      <c r="AU114" s="161">
        <f t="shared" si="24"/>
        <v>0</v>
      </c>
      <c r="AV114" s="162"/>
      <c r="AW114" s="161"/>
      <c r="AX114" s="161"/>
      <c r="AY114" s="161"/>
      <c r="AZ114" s="163"/>
      <c r="BA114" s="163"/>
      <c r="BB114" s="163"/>
      <c r="BC114" s="163"/>
      <c r="BD114" s="163"/>
      <c r="BE114" s="163"/>
      <c r="BI114" s="149"/>
      <c r="BJ114" s="149"/>
      <c r="BK114" s="149"/>
      <c r="BL114" s="149"/>
      <c r="BM114" s="149"/>
      <c r="BN114" s="149"/>
      <c r="BO114" s="149"/>
      <c r="BP114" s="149"/>
      <c r="BQ114" s="149"/>
      <c r="BR114" s="149"/>
      <c r="BS114" s="149"/>
      <c r="BT114" s="149"/>
      <c r="BU114" s="149"/>
      <c r="BV114" s="149"/>
      <c r="BW114" s="149"/>
      <c r="BX114" s="149"/>
      <c r="BY114" s="149"/>
      <c r="BZ114" s="149"/>
    </row>
    <row r="115" spans="1:78" s="151" customFormat="1" ht="15.75">
      <c r="A115" s="155"/>
      <c r="B115" s="155"/>
      <c r="C115" s="155"/>
      <c r="D115" s="155"/>
      <c r="E115" s="155"/>
      <c r="F115" s="155"/>
      <c r="G115" s="156"/>
      <c r="H115" s="281"/>
      <c r="I115" s="377"/>
      <c r="J115" s="392"/>
      <c r="K115" s="392"/>
      <c r="L115" s="392"/>
      <c r="M115" s="392"/>
      <c r="N115" s="377"/>
      <c r="O115" s="272"/>
      <c r="P115" s="379"/>
      <c r="Q115" s="263"/>
      <c r="R115" s="263"/>
      <c r="S115" s="263"/>
      <c r="T115" s="263"/>
      <c r="U115" s="263"/>
      <c r="V115" s="263"/>
      <c r="W115" s="380"/>
      <c r="X115" s="380"/>
      <c r="Y115" s="380"/>
      <c r="Z115" s="380"/>
      <c r="AA115" s="410"/>
      <c r="AB115" s="164" t="s">
        <v>285</v>
      </c>
      <c r="AC115" s="165"/>
      <c r="AD115" s="165"/>
      <c r="AE115" s="165"/>
      <c r="AF115" s="165"/>
      <c r="AG115" s="165"/>
      <c r="AH115" s="165"/>
      <c r="AI115" s="165"/>
      <c r="AJ115" s="165"/>
      <c r="AK115" s="165"/>
      <c r="AL115" s="165"/>
      <c r="AM115" s="165"/>
      <c r="AN115" s="165"/>
      <c r="AO115" s="165"/>
      <c r="AP115" s="165"/>
      <c r="AQ115" s="166">
        <f t="shared" si="34"/>
        <v>0</v>
      </c>
      <c r="AR115" s="167">
        <f t="shared" si="34"/>
        <v>0</v>
      </c>
      <c r="AS115" s="161">
        <f t="shared" si="23"/>
        <v>0</v>
      </c>
      <c r="AT115" s="161">
        <f t="shared" si="23"/>
        <v>0</v>
      </c>
      <c r="AU115" s="161">
        <f t="shared" si="24"/>
        <v>0</v>
      </c>
      <c r="AV115" s="162"/>
      <c r="AW115" s="161"/>
      <c r="AX115" s="161"/>
      <c r="AY115" s="161"/>
      <c r="AZ115" s="163"/>
      <c r="BA115" s="163"/>
      <c r="BB115" s="163"/>
      <c r="BC115" s="163"/>
      <c r="BD115" s="163"/>
      <c r="BE115" s="163"/>
      <c r="BI115" s="149"/>
      <c r="BJ115" s="149"/>
      <c r="BK115" s="149"/>
      <c r="BL115" s="149"/>
      <c r="BM115" s="149"/>
      <c r="BN115" s="149"/>
      <c r="BO115" s="149"/>
      <c r="BP115" s="149"/>
      <c r="BQ115" s="149"/>
      <c r="BR115" s="149"/>
      <c r="BS115" s="149"/>
      <c r="BT115" s="149"/>
      <c r="BU115" s="149"/>
      <c r="BV115" s="149"/>
      <c r="BW115" s="149"/>
      <c r="BX115" s="149"/>
      <c r="BY115" s="149"/>
      <c r="BZ115" s="149"/>
    </row>
    <row r="116" spans="1:78" s="151" customFormat="1" ht="15.75">
      <c r="A116" s="155"/>
      <c r="B116" s="155"/>
      <c r="C116" s="155"/>
      <c r="D116" s="155"/>
      <c r="E116" s="155"/>
      <c r="F116" s="155"/>
      <c r="G116" s="156"/>
      <c r="H116" s="281"/>
      <c r="I116" s="377"/>
      <c r="J116" s="392"/>
      <c r="K116" s="392"/>
      <c r="L116" s="392"/>
      <c r="M116" s="392"/>
      <c r="N116" s="377"/>
      <c r="O116" s="272"/>
      <c r="P116" s="379"/>
      <c r="Q116" s="263"/>
      <c r="R116" s="263"/>
      <c r="S116" s="263"/>
      <c r="T116" s="263"/>
      <c r="U116" s="263"/>
      <c r="V116" s="263"/>
      <c r="W116" s="380"/>
      <c r="X116" s="380"/>
      <c r="Y116" s="380"/>
      <c r="Z116" s="380"/>
      <c r="AA116" s="410"/>
      <c r="AB116" s="164" t="s">
        <v>286</v>
      </c>
      <c r="AC116" s="165"/>
      <c r="AD116" s="165"/>
      <c r="AE116" s="165"/>
      <c r="AF116" s="165"/>
      <c r="AG116" s="165"/>
      <c r="AH116" s="165"/>
      <c r="AI116" s="165"/>
      <c r="AJ116" s="165"/>
      <c r="AK116" s="165"/>
      <c r="AL116" s="165"/>
      <c r="AM116" s="165"/>
      <c r="AN116" s="165"/>
      <c r="AO116" s="165"/>
      <c r="AP116" s="165"/>
      <c r="AQ116" s="166">
        <f t="shared" si="34"/>
        <v>0</v>
      </c>
      <c r="AR116" s="167">
        <f t="shared" si="34"/>
        <v>0</v>
      </c>
      <c r="AS116" s="161">
        <f t="shared" si="23"/>
        <v>0</v>
      </c>
      <c r="AT116" s="161">
        <f t="shared" si="23"/>
        <v>0</v>
      </c>
      <c r="AU116" s="161">
        <f t="shared" si="24"/>
        <v>0</v>
      </c>
      <c r="AV116" s="162"/>
      <c r="AW116" s="161"/>
      <c r="AX116" s="161"/>
      <c r="AY116" s="161"/>
      <c r="AZ116" s="163"/>
      <c r="BA116" s="163"/>
      <c r="BB116" s="163"/>
      <c r="BC116" s="163"/>
      <c r="BD116" s="163"/>
      <c r="BE116" s="163"/>
      <c r="BI116" s="149"/>
      <c r="BJ116" s="149"/>
      <c r="BK116" s="149"/>
      <c r="BL116" s="149"/>
      <c r="BM116" s="149"/>
      <c r="BN116" s="149"/>
      <c r="BO116" s="149"/>
      <c r="BP116" s="149"/>
      <c r="BQ116" s="149"/>
      <c r="BR116" s="149"/>
      <c r="BS116" s="149"/>
      <c r="BT116" s="149"/>
      <c r="BU116" s="149"/>
      <c r="BV116" s="149"/>
      <c r="BW116" s="149"/>
      <c r="BX116" s="149"/>
      <c r="BY116" s="149"/>
      <c r="BZ116" s="149"/>
    </row>
    <row r="117" spans="1:78" s="151" customFormat="1" ht="15.75">
      <c r="A117" s="155"/>
      <c r="B117" s="155"/>
      <c r="C117" s="155"/>
      <c r="D117" s="155"/>
      <c r="E117" s="155"/>
      <c r="F117" s="155"/>
      <c r="G117" s="156"/>
      <c r="H117" s="281"/>
      <c r="I117" s="377"/>
      <c r="J117" s="392"/>
      <c r="K117" s="392"/>
      <c r="L117" s="392"/>
      <c r="M117" s="392"/>
      <c r="N117" s="377"/>
      <c r="O117" s="272"/>
      <c r="P117" s="379"/>
      <c r="Q117" s="263"/>
      <c r="R117" s="263"/>
      <c r="S117" s="263"/>
      <c r="T117" s="263"/>
      <c r="U117" s="263"/>
      <c r="V117" s="263"/>
      <c r="W117" s="380"/>
      <c r="X117" s="380"/>
      <c r="Y117" s="380"/>
      <c r="Z117" s="380"/>
      <c r="AA117" s="410"/>
      <c r="AB117" s="164" t="s">
        <v>287</v>
      </c>
      <c r="AC117" s="165"/>
      <c r="AD117" s="165"/>
      <c r="AE117" s="165"/>
      <c r="AF117" s="165"/>
      <c r="AG117" s="165"/>
      <c r="AH117" s="165"/>
      <c r="AI117" s="165"/>
      <c r="AJ117" s="165"/>
      <c r="AK117" s="165"/>
      <c r="AL117" s="165"/>
      <c r="AM117" s="165"/>
      <c r="AN117" s="165"/>
      <c r="AO117" s="165"/>
      <c r="AP117" s="165"/>
      <c r="AQ117" s="166">
        <f t="shared" si="34"/>
        <v>0</v>
      </c>
      <c r="AR117" s="167">
        <f t="shared" si="34"/>
        <v>0</v>
      </c>
      <c r="AS117" s="161">
        <f t="shared" si="23"/>
        <v>0</v>
      </c>
      <c r="AT117" s="161">
        <f t="shared" si="23"/>
        <v>0</v>
      </c>
      <c r="AU117" s="161">
        <f t="shared" si="24"/>
        <v>0</v>
      </c>
      <c r="AV117" s="162"/>
      <c r="AW117" s="161"/>
      <c r="AX117" s="161"/>
      <c r="AY117" s="161"/>
      <c r="AZ117" s="163"/>
      <c r="BA117" s="163"/>
      <c r="BB117" s="163"/>
      <c r="BC117" s="163"/>
      <c r="BD117" s="163"/>
      <c r="BE117" s="163"/>
      <c r="BI117" s="149"/>
      <c r="BJ117" s="149"/>
      <c r="BK117" s="149"/>
      <c r="BL117" s="149"/>
      <c r="BM117" s="149"/>
      <c r="BN117" s="149"/>
      <c r="BO117" s="149"/>
      <c r="BP117" s="149"/>
      <c r="BQ117" s="149"/>
      <c r="BR117" s="149"/>
      <c r="BS117" s="149"/>
      <c r="BT117" s="149"/>
      <c r="BU117" s="149"/>
      <c r="BV117" s="149"/>
      <c r="BW117" s="149"/>
      <c r="BX117" s="149"/>
      <c r="BY117" s="149"/>
      <c r="BZ117" s="149"/>
    </row>
    <row r="118" spans="1:78" s="151" customFormat="1" ht="15.75">
      <c r="A118" s="155"/>
      <c r="B118" s="155"/>
      <c r="C118" s="155"/>
      <c r="D118" s="155"/>
      <c r="E118" s="155"/>
      <c r="F118" s="155"/>
      <c r="G118" s="156"/>
      <c r="H118" s="281"/>
      <c r="I118" s="377"/>
      <c r="J118" s="392"/>
      <c r="K118" s="392"/>
      <c r="L118" s="392"/>
      <c r="M118" s="392"/>
      <c r="N118" s="377"/>
      <c r="O118" s="272"/>
      <c r="P118" s="379"/>
      <c r="Q118" s="263"/>
      <c r="R118" s="263"/>
      <c r="S118" s="263"/>
      <c r="T118" s="263"/>
      <c r="U118" s="263"/>
      <c r="V118" s="263"/>
      <c r="W118" s="380"/>
      <c r="X118" s="380"/>
      <c r="Y118" s="380"/>
      <c r="Z118" s="380"/>
      <c r="AA118" s="410"/>
      <c r="AB118" s="168" t="s">
        <v>288</v>
      </c>
      <c r="AC118" s="165"/>
      <c r="AD118" s="165"/>
      <c r="AE118" s="165"/>
      <c r="AF118" s="165"/>
      <c r="AG118" s="165"/>
      <c r="AH118" s="165"/>
      <c r="AI118" s="165"/>
      <c r="AJ118" s="165"/>
      <c r="AK118" s="165"/>
      <c r="AL118" s="165"/>
      <c r="AM118" s="165"/>
      <c r="AN118" s="165"/>
      <c r="AO118" s="165"/>
      <c r="AP118" s="165"/>
      <c r="AQ118" s="166">
        <f t="shared" si="34"/>
        <v>0</v>
      </c>
      <c r="AR118" s="167">
        <f t="shared" si="34"/>
        <v>0</v>
      </c>
      <c r="AS118" s="161">
        <f t="shared" si="23"/>
        <v>0</v>
      </c>
      <c r="AT118" s="161">
        <f t="shared" si="23"/>
        <v>0</v>
      </c>
      <c r="AU118" s="161">
        <f t="shared" si="24"/>
        <v>0</v>
      </c>
      <c r="AV118" s="162"/>
      <c r="AW118" s="161"/>
      <c r="AX118" s="161"/>
      <c r="AY118" s="161"/>
      <c r="AZ118" s="163"/>
      <c r="BA118" s="163"/>
      <c r="BB118" s="163"/>
      <c r="BC118" s="163"/>
      <c r="BD118" s="163"/>
      <c r="BE118" s="163"/>
      <c r="BI118" s="149"/>
      <c r="BJ118" s="149"/>
      <c r="BK118" s="149"/>
      <c r="BL118" s="149"/>
      <c r="BM118" s="149"/>
      <c r="BN118" s="149"/>
      <c r="BO118" s="149"/>
      <c r="BP118" s="149"/>
      <c r="BQ118" s="149"/>
      <c r="BR118" s="149"/>
      <c r="BS118" s="149"/>
      <c r="BT118" s="149"/>
      <c r="BU118" s="149"/>
      <c r="BV118" s="149"/>
      <c r="BW118" s="149"/>
      <c r="BX118" s="149"/>
      <c r="BY118" s="149"/>
      <c r="BZ118" s="149"/>
    </row>
    <row r="119" spans="1:78" s="151" customFormat="1" ht="15.75">
      <c r="A119" s="155"/>
      <c r="B119" s="155"/>
      <c r="C119" s="155"/>
      <c r="D119" s="155"/>
      <c r="E119" s="155"/>
      <c r="F119" s="155"/>
      <c r="G119" s="156"/>
      <c r="H119" s="281"/>
      <c r="I119" s="377"/>
      <c r="J119" s="392"/>
      <c r="K119" s="392"/>
      <c r="L119" s="392"/>
      <c r="M119" s="392"/>
      <c r="N119" s="377"/>
      <c r="O119" s="272"/>
      <c r="P119" s="379"/>
      <c r="Q119" s="263"/>
      <c r="R119" s="263"/>
      <c r="S119" s="263"/>
      <c r="T119" s="263"/>
      <c r="U119" s="263"/>
      <c r="V119" s="263"/>
      <c r="W119" s="380"/>
      <c r="X119" s="380"/>
      <c r="Y119" s="380"/>
      <c r="Z119" s="380"/>
      <c r="AA119" s="410"/>
      <c r="AB119" s="169" t="s">
        <v>289</v>
      </c>
      <c r="AC119" s="170">
        <f aca="true" t="shared" si="35" ref="AC119:AR119">SUM(AC113:AC118)</f>
        <v>0</v>
      </c>
      <c r="AD119" s="170">
        <f t="shared" si="35"/>
        <v>0</v>
      </c>
      <c r="AE119" s="170">
        <f t="shared" si="35"/>
        <v>0</v>
      </c>
      <c r="AF119" s="170">
        <f t="shared" si="35"/>
        <v>0</v>
      </c>
      <c r="AG119" s="170">
        <f t="shared" si="35"/>
        <v>0</v>
      </c>
      <c r="AH119" s="170">
        <f t="shared" si="35"/>
        <v>0</v>
      </c>
      <c r="AI119" s="170">
        <f t="shared" si="35"/>
        <v>0</v>
      </c>
      <c r="AJ119" s="170">
        <f t="shared" si="35"/>
        <v>0</v>
      </c>
      <c r="AK119" s="170">
        <f t="shared" si="35"/>
        <v>0</v>
      </c>
      <c r="AL119" s="170">
        <f t="shared" si="35"/>
        <v>0</v>
      </c>
      <c r="AM119" s="170">
        <f t="shared" si="35"/>
        <v>0</v>
      </c>
      <c r="AN119" s="170">
        <f t="shared" si="35"/>
        <v>0</v>
      </c>
      <c r="AO119" s="170">
        <f t="shared" si="35"/>
        <v>0</v>
      </c>
      <c r="AP119" s="170">
        <f t="shared" si="35"/>
        <v>0</v>
      </c>
      <c r="AQ119" s="170">
        <f t="shared" si="35"/>
        <v>0</v>
      </c>
      <c r="AR119" s="171">
        <f t="shared" si="35"/>
        <v>0</v>
      </c>
      <c r="AS119" s="161">
        <f t="shared" si="23"/>
        <v>0</v>
      </c>
      <c r="AT119" s="161">
        <f t="shared" si="23"/>
        <v>0</v>
      </c>
      <c r="AU119" s="161">
        <f t="shared" si="24"/>
        <v>0</v>
      </c>
      <c r="AV119" s="162"/>
      <c r="AW119" s="161"/>
      <c r="AX119" s="161"/>
      <c r="AY119" s="161"/>
      <c r="AZ119" s="163"/>
      <c r="BA119" s="163"/>
      <c r="BB119" s="163"/>
      <c r="BC119" s="163"/>
      <c r="BD119" s="163"/>
      <c r="BE119" s="163"/>
      <c r="BI119" s="149"/>
      <c r="BJ119" s="149"/>
      <c r="BK119" s="149"/>
      <c r="BL119" s="149"/>
      <c r="BM119" s="149"/>
      <c r="BN119" s="149"/>
      <c r="BO119" s="149"/>
      <c r="BP119" s="149"/>
      <c r="BQ119" s="149"/>
      <c r="BR119" s="149"/>
      <c r="BS119" s="149"/>
      <c r="BT119" s="149"/>
      <c r="BU119" s="149"/>
      <c r="BV119" s="149"/>
      <c r="BW119" s="149"/>
      <c r="BX119" s="149"/>
      <c r="BY119" s="149"/>
      <c r="BZ119" s="149"/>
    </row>
    <row r="120" spans="1:78" s="151" customFormat="1" ht="15.75">
      <c r="A120" s="155"/>
      <c r="B120" s="155"/>
      <c r="C120" s="155"/>
      <c r="D120" s="155"/>
      <c r="E120" s="155"/>
      <c r="F120" s="155"/>
      <c r="G120" s="156"/>
      <c r="H120" s="281"/>
      <c r="I120" s="377"/>
      <c r="J120" s="392"/>
      <c r="K120" s="392"/>
      <c r="L120" s="392"/>
      <c r="M120" s="397">
        <v>0</v>
      </c>
      <c r="N120" s="377"/>
      <c r="O120" s="272"/>
      <c r="P120" s="379"/>
      <c r="Q120" s="263"/>
      <c r="R120" s="263"/>
      <c r="S120" s="263"/>
      <c r="T120" s="263"/>
      <c r="U120" s="263"/>
      <c r="V120" s="263"/>
      <c r="W120" s="380"/>
      <c r="X120" s="380"/>
      <c r="Y120" s="380"/>
      <c r="Z120" s="380"/>
      <c r="AA120" s="410"/>
      <c r="AB120" s="164" t="s">
        <v>290</v>
      </c>
      <c r="AC120" s="165"/>
      <c r="AD120" s="165"/>
      <c r="AE120" s="165"/>
      <c r="AF120" s="165"/>
      <c r="AG120" s="165"/>
      <c r="AH120" s="165"/>
      <c r="AI120" s="165"/>
      <c r="AJ120" s="165"/>
      <c r="AK120" s="165"/>
      <c r="AL120" s="165"/>
      <c r="AM120" s="165"/>
      <c r="AN120" s="165"/>
      <c r="AO120" s="165"/>
      <c r="AP120" s="165"/>
      <c r="AQ120" s="166">
        <f>+AC120+AE120+AG120+AI120+AK120+AM120+AO120</f>
        <v>0</v>
      </c>
      <c r="AR120" s="167">
        <f aca="true" t="shared" si="36" ref="AR120:AR126">+AD120+AF120+AH120+AJ120+AL120+AN120+AP120</f>
        <v>0</v>
      </c>
      <c r="AS120" s="161">
        <f t="shared" si="23"/>
        <v>0</v>
      </c>
      <c r="AT120" s="161">
        <f t="shared" si="23"/>
        <v>0</v>
      </c>
      <c r="AU120" s="161">
        <f t="shared" si="24"/>
        <v>0</v>
      </c>
      <c r="AV120" s="162"/>
      <c r="AW120" s="161"/>
      <c r="AX120" s="161"/>
      <c r="AY120" s="161"/>
      <c r="AZ120" s="163"/>
      <c r="BA120" s="163"/>
      <c r="BB120" s="163"/>
      <c r="BC120" s="163"/>
      <c r="BD120" s="163"/>
      <c r="BE120" s="163"/>
      <c r="BI120" s="149"/>
      <c r="BJ120" s="149"/>
      <c r="BK120" s="149"/>
      <c r="BL120" s="149"/>
      <c r="BM120" s="149"/>
      <c r="BN120" s="149"/>
      <c r="BO120" s="149"/>
      <c r="BP120" s="149"/>
      <c r="BQ120" s="149"/>
      <c r="BR120" s="149"/>
      <c r="BS120" s="149"/>
      <c r="BT120" s="149"/>
      <c r="BU120" s="149"/>
      <c r="BV120" s="149"/>
      <c r="BW120" s="149"/>
      <c r="BX120" s="149"/>
      <c r="BY120" s="149"/>
      <c r="BZ120" s="149"/>
    </row>
    <row r="121" spans="1:78" s="151" customFormat="1" ht="15.75">
      <c r="A121" s="155"/>
      <c r="B121" s="155"/>
      <c r="C121" s="155"/>
      <c r="D121" s="155"/>
      <c r="E121" s="155"/>
      <c r="F121" s="155"/>
      <c r="G121" s="156"/>
      <c r="H121" s="281"/>
      <c r="I121" s="377"/>
      <c r="J121" s="392"/>
      <c r="K121" s="392"/>
      <c r="L121" s="392"/>
      <c r="M121" s="392"/>
      <c r="N121" s="377"/>
      <c r="O121" s="272"/>
      <c r="P121" s="379"/>
      <c r="Q121" s="263"/>
      <c r="R121" s="263"/>
      <c r="S121" s="263"/>
      <c r="T121" s="263"/>
      <c r="U121" s="263"/>
      <c r="V121" s="263"/>
      <c r="W121" s="380"/>
      <c r="X121" s="380"/>
      <c r="Y121" s="380"/>
      <c r="Z121" s="380"/>
      <c r="AA121" s="410"/>
      <c r="AB121" s="164" t="s">
        <v>291</v>
      </c>
      <c r="AC121" s="165"/>
      <c r="AD121" s="165"/>
      <c r="AE121" s="165"/>
      <c r="AF121" s="165"/>
      <c r="AG121" s="165"/>
      <c r="AH121" s="165"/>
      <c r="AI121" s="165"/>
      <c r="AJ121" s="165"/>
      <c r="AK121" s="165"/>
      <c r="AL121" s="165"/>
      <c r="AM121" s="165"/>
      <c r="AN121" s="165"/>
      <c r="AO121" s="165"/>
      <c r="AP121" s="165"/>
      <c r="AQ121" s="166">
        <f aca="true" t="shared" si="37" ref="AQ121:AQ126">+AC121+AE121+AG121+AI121+AK121+AM121+AO121</f>
        <v>0</v>
      </c>
      <c r="AR121" s="167">
        <f t="shared" si="36"/>
        <v>0</v>
      </c>
      <c r="AS121" s="161">
        <f t="shared" si="23"/>
        <v>0</v>
      </c>
      <c r="AT121" s="161">
        <f t="shared" si="23"/>
        <v>0</v>
      </c>
      <c r="AU121" s="161">
        <f t="shared" si="24"/>
        <v>0</v>
      </c>
      <c r="AV121" s="162"/>
      <c r="AW121" s="161"/>
      <c r="AX121" s="161"/>
      <c r="AY121" s="161"/>
      <c r="AZ121" s="163"/>
      <c r="BA121" s="163"/>
      <c r="BB121" s="163"/>
      <c r="BC121" s="163"/>
      <c r="BD121" s="163"/>
      <c r="BE121" s="163"/>
      <c r="BI121" s="149"/>
      <c r="BJ121" s="149"/>
      <c r="BK121" s="149"/>
      <c r="BL121" s="149"/>
      <c r="BM121" s="149"/>
      <c r="BN121" s="149"/>
      <c r="BO121" s="149"/>
      <c r="BP121" s="149"/>
      <c r="BQ121" s="149"/>
      <c r="BR121" s="149"/>
      <c r="BS121" s="149"/>
      <c r="BT121" s="149"/>
      <c r="BU121" s="149"/>
      <c r="BV121" s="149"/>
      <c r="BW121" s="149"/>
      <c r="BX121" s="149"/>
      <c r="BY121" s="149"/>
      <c r="BZ121" s="149"/>
    </row>
    <row r="122" spans="1:78" s="151" customFormat="1" ht="15.75">
      <c r="A122" s="155"/>
      <c r="B122" s="155"/>
      <c r="C122" s="155"/>
      <c r="D122" s="155"/>
      <c r="E122" s="155"/>
      <c r="F122" s="155"/>
      <c r="G122" s="156"/>
      <c r="H122" s="281"/>
      <c r="I122" s="377"/>
      <c r="J122" s="392"/>
      <c r="K122" s="392"/>
      <c r="L122" s="392"/>
      <c r="M122" s="392"/>
      <c r="N122" s="377"/>
      <c r="O122" s="272"/>
      <c r="P122" s="379"/>
      <c r="Q122" s="263"/>
      <c r="R122" s="263"/>
      <c r="S122" s="263"/>
      <c r="T122" s="263"/>
      <c r="U122" s="263"/>
      <c r="V122" s="263"/>
      <c r="W122" s="380"/>
      <c r="X122" s="380"/>
      <c r="Y122" s="380"/>
      <c r="Z122" s="380"/>
      <c r="AA122" s="410"/>
      <c r="AB122" s="168" t="s">
        <v>292</v>
      </c>
      <c r="AC122" s="165"/>
      <c r="AD122" s="165"/>
      <c r="AE122" s="165"/>
      <c r="AF122" s="165"/>
      <c r="AG122" s="165"/>
      <c r="AH122" s="165"/>
      <c r="AI122" s="165"/>
      <c r="AJ122" s="165"/>
      <c r="AK122" s="165"/>
      <c r="AL122" s="165"/>
      <c r="AM122" s="165"/>
      <c r="AN122" s="165"/>
      <c r="AO122" s="165"/>
      <c r="AP122" s="165"/>
      <c r="AQ122" s="166">
        <f t="shared" si="37"/>
        <v>0</v>
      </c>
      <c r="AR122" s="167">
        <f t="shared" si="36"/>
        <v>0</v>
      </c>
      <c r="AS122" s="161">
        <f t="shared" si="23"/>
        <v>0</v>
      </c>
      <c r="AT122" s="161">
        <f t="shared" si="23"/>
        <v>0</v>
      </c>
      <c r="AU122" s="161">
        <f t="shared" si="24"/>
        <v>0</v>
      </c>
      <c r="AV122" s="162"/>
      <c r="AW122" s="161"/>
      <c r="AX122" s="161"/>
      <c r="AY122" s="161"/>
      <c r="AZ122" s="163"/>
      <c r="BA122" s="163"/>
      <c r="BB122" s="163"/>
      <c r="BC122" s="163"/>
      <c r="BD122" s="163"/>
      <c r="BE122" s="163"/>
      <c r="BI122" s="149"/>
      <c r="BJ122" s="149"/>
      <c r="BK122" s="149"/>
      <c r="BL122" s="149"/>
      <c r="BM122" s="149"/>
      <c r="BN122" s="149"/>
      <c r="BO122" s="149"/>
      <c r="BP122" s="149"/>
      <c r="BQ122" s="149"/>
      <c r="BR122" s="149"/>
      <c r="BS122" s="149"/>
      <c r="BT122" s="149"/>
      <c r="BU122" s="149"/>
      <c r="BV122" s="149"/>
      <c r="BW122" s="149"/>
      <c r="BX122" s="149"/>
      <c r="BY122" s="149"/>
      <c r="BZ122" s="149"/>
    </row>
    <row r="123" spans="1:78" s="151" customFormat="1" ht="15.75">
      <c r="A123" s="155"/>
      <c r="B123" s="155"/>
      <c r="C123" s="155"/>
      <c r="D123" s="155"/>
      <c r="E123" s="155"/>
      <c r="F123" s="155"/>
      <c r="G123" s="156"/>
      <c r="H123" s="281"/>
      <c r="I123" s="377"/>
      <c r="J123" s="392"/>
      <c r="K123" s="392"/>
      <c r="L123" s="392"/>
      <c r="M123" s="392"/>
      <c r="N123" s="377"/>
      <c r="O123" s="272"/>
      <c r="P123" s="379"/>
      <c r="Q123" s="263"/>
      <c r="R123" s="263"/>
      <c r="S123" s="263"/>
      <c r="T123" s="263"/>
      <c r="U123" s="263"/>
      <c r="V123" s="263"/>
      <c r="W123" s="380"/>
      <c r="X123" s="380"/>
      <c r="Y123" s="380"/>
      <c r="Z123" s="380"/>
      <c r="AA123" s="410"/>
      <c r="AB123" s="168" t="s">
        <v>293</v>
      </c>
      <c r="AC123" s="165"/>
      <c r="AD123" s="165"/>
      <c r="AE123" s="165"/>
      <c r="AF123" s="165"/>
      <c r="AG123" s="165"/>
      <c r="AH123" s="165"/>
      <c r="AI123" s="165"/>
      <c r="AJ123" s="165"/>
      <c r="AK123" s="165"/>
      <c r="AL123" s="165"/>
      <c r="AM123" s="165"/>
      <c r="AN123" s="165"/>
      <c r="AO123" s="165"/>
      <c r="AP123" s="165"/>
      <c r="AQ123" s="166">
        <f t="shared" si="37"/>
        <v>0</v>
      </c>
      <c r="AR123" s="167">
        <f t="shared" si="36"/>
        <v>0</v>
      </c>
      <c r="AS123" s="161">
        <f t="shared" si="23"/>
        <v>0</v>
      </c>
      <c r="AT123" s="161">
        <f t="shared" si="23"/>
        <v>0</v>
      </c>
      <c r="AU123" s="161">
        <f t="shared" si="24"/>
        <v>0</v>
      </c>
      <c r="AV123" s="162"/>
      <c r="AW123" s="161"/>
      <c r="AX123" s="161"/>
      <c r="AY123" s="161"/>
      <c r="AZ123" s="163"/>
      <c r="BA123" s="163"/>
      <c r="BB123" s="163"/>
      <c r="BC123" s="163"/>
      <c r="BD123" s="163"/>
      <c r="BE123" s="163"/>
      <c r="BI123" s="149"/>
      <c r="BJ123" s="149"/>
      <c r="BK123" s="149"/>
      <c r="BL123" s="149"/>
      <c r="BM123" s="149"/>
      <c r="BN123" s="149"/>
      <c r="BO123" s="149"/>
      <c r="BP123" s="149"/>
      <c r="BQ123" s="149"/>
      <c r="BR123" s="149"/>
      <c r="BS123" s="149"/>
      <c r="BT123" s="149"/>
      <c r="BU123" s="149"/>
      <c r="BV123" s="149"/>
      <c r="BW123" s="149"/>
      <c r="BX123" s="149"/>
      <c r="BY123" s="149"/>
      <c r="BZ123" s="149"/>
    </row>
    <row r="124" spans="1:78" s="151" customFormat="1" ht="15.75">
      <c r="A124" s="155"/>
      <c r="B124" s="155"/>
      <c r="C124" s="155"/>
      <c r="D124" s="155"/>
      <c r="E124" s="155"/>
      <c r="F124" s="155"/>
      <c r="G124" s="156"/>
      <c r="H124" s="281"/>
      <c r="I124" s="377"/>
      <c r="J124" s="392"/>
      <c r="K124" s="392"/>
      <c r="L124" s="392"/>
      <c r="M124" s="392"/>
      <c r="N124" s="377"/>
      <c r="O124" s="272"/>
      <c r="P124" s="379"/>
      <c r="Q124" s="263"/>
      <c r="R124" s="263"/>
      <c r="S124" s="263"/>
      <c r="T124" s="263"/>
      <c r="U124" s="263"/>
      <c r="V124" s="263"/>
      <c r="W124" s="380"/>
      <c r="X124" s="380"/>
      <c r="Y124" s="380"/>
      <c r="Z124" s="380"/>
      <c r="AA124" s="410"/>
      <c r="AB124" s="168" t="s">
        <v>294</v>
      </c>
      <c r="AC124" s="165"/>
      <c r="AD124" s="165"/>
      <c r="AE124" s="165"/>
      <c r="AF124" s="165"/>
      <c r="AG124" s="165"/>
      <c r="AH124" s="165"/>
      <c r="AI124" s="165"/>
      <c r="AJ124" s="165"/>
      <c r="AK124" s="165"/>
      <c r="AL124" s="165"/>
      <c r="AM124" s="165"/>
      <c r="AN124" s="165"/>
      <c r="AO124" s="165"/>
      <c r="AP124" s="165"/>
      <c r="AQ124" s="166">
        <f t="shared" si="37"/>
        <v>0</v>
      </c>
      <c r="AR124" s="167">
        <f t="shared" si="36"/>
        <v>0</v>
      </c>
      <c r="AS124" s="161">
        <f t="shared" si="23"/>
        <v>0</v>
      </c>
      <c r="AT124" s="161">
        <f t="shared" si="23"/>
        <v>0</v>
      </c>
      <c r="AU124" s="161">
        <f t="shared" si="24"/>
        <v>0</v>
      </c>
      <c r="AV124" s="162"/>
      <c r="AW124" s="161"/>
      <c r="AX124" s="161"/>
      <c r="AY124" s="161"/>
      <c r="AZ124" s="163"/>
      <c r="BA124" s="163"/>
      <c r="BB124" s="163"/>
      <c r="BC124" s="163"/>
      <c r="BD124" s="163"/>
      <c r="BE124" s="163"/>
      <c r="BI124" s="149"/>
      <c r="BJ124" s="149"/>
      <c r="BK124" s="149"/>
      <c r="BL124" s="149"/>
      <c r="BM124" s="149"/>
      <c r="BN124" s="149"/>
      <c r="BO124" s="149"/>
      <c r="BP124" s="149"/>
      <c r="BQ124" s="149"/>
      <c r="BR124" s="149"/>
      <c r="BS124" s="149"/>
      <c r="BT124" s="149"/>
      <c r="BU124" s="149"/>
      <c r="BV124" s="149"/>
      <c r="BW124" s="149"/>
      <c r="BX124" s="149"/>
      <c r="BY124" s="149"/>
      <c r="BZ124" s="149"/>
    </row>
    <row r="125" spans="1:78" s="151" customFormat="1" ht="15.75">
      <c r="A125" s="155"/>
      <c r="B125" s="155"/>
      <c r="C125" s="155"/>
      <c r="D125" s="155"/>
      <c r="E125" s="155"/>
      <c r="F125" s="155"/>
      <c r="G125" s="156"/>
      <c r="H125" s="281"/>
      <c r="I125" s="377"/>
      <c r="J125" s="392"/>
      <c r="K125" s="392"/>
      <c r="L125" s="392"/>
      <c r="M125" s="392"/>
      <c r="N125" s="377"/>
      <c r="O125" s="272"/>
      <c r="P125" s="379"/>
      <c r="Q125" s="263"/>
      <c r="R125" s="263"/>
      <c r="S125" s="263"/>
      <c r="T125" s="263"/>
      <c r="U125" s="263"/>
      <c r="V125" s="263"/>
      <c r="W125" s="380"/>
      <c r="X125" s="380"/>
      <c r="Y125" s="380"/>
      <c r="Z125" s="380"/>
      <c r="AA125" s="410"/>
      <c r="AB125" s="168" t="s">
        <v>295</v>
      </c>
      <c r="AC125" s="165"/>
      <c r="AD125" s="165"/>
      <c r="AE125" s="165"/>
      <c r="AF125" s="165"/>
      <c r="AG125" s="165"/>
      <c r="AH125" s="165"/>
      <c r="AI125" s="165"/>
      <c r="AJ125" s="165"/>
      <c r="AK125" s="165"/>
      <c r="AL125" s="165"/>
      <c r="AM125" s="165"/>
      <c r="AN125" s="165"/>
      <c r="AO125" s="165"/>
      <c r="AP125" s="165"/>
      <c r="AQ125" s="166">
        <f t="shared" si="37"/>
        <v>0</v>
      </c>
      <c r="AR125" s="167">
        <f t="shared" si="36"/>
        <v>0</v>
      </c>
      <c r="AS125" s="161">
        <f t="shared" si="23"/>
        <v>0</v>
      </c>
      <c r="AT125" s="161">
        <f t="shared" si="23"/>
        <v>0</v>
      </c>
      <c r="AU125" s="161">
        <f t="shared" si="24"/>
        <v>0</v>
      </c>
      <c r="AV125" s="162"/>
      <c r="AW125" s="161"/>
      <c r="AX125" s="161"/>
      <c r="AY125" s="161"/>
      <c r="AZ125" s="163"/>
      <c r="BA125" s="163"/>
      <c r="BB125" s="163"/>
      <c r="BC125" s="163"/>
      <c r="BD125" s="163"/>
      <c r="BE125" s="163"/>
      <c r="BI125" s="149"/>
      <c r="BJ125" s="149"/>
      <c r="BK125" s="149"/>
      <c r="BL125" s="149"/>
      <c r="BM125" s="149"/>
      <c r="BN125" s="149"/>
      <c r="BO125" s="149"/>
      <c r="BP125" s="149"/>
      <c r="BQ125" s="149"/>
      <c r="BR125" s="149"/>
      <c r="BS125" s="149"/>
      <c r="BT125" s="149"/>
      <c r="BU125" s="149"/>
      <c r="BV125" s="149"/>
      <c r="BW125" s="149"/>
      <c r="BX125" s="149"/>
      <c r="BY125" s="149"/>
      <c r="BZ125" s="149"/>
    </row>
    <row r="126" spans="1:78" s="151" customFormat="1" ht="15.75">
      <c r="A126" s="155"/>
      <c r="B126" s="155"/>
      <c r="C126" s="155"/>
      <c r="D126" s="155"/>
      <c r="E126" s="155"/>
      <c r="F126" s="155"/>
      <c r="G126" s="156"/>
      <c r="H126" s="281"/>
      <c r="I126" s="377"/>
      <c r="J126" s="392"/>
      <c r="K126" s="392"/>
      <c r="L126" s="392"/>
      <c r="M126" s="392"/>
      <c r="N126" s="377"/>
      <c r="O126" s="272"/>
      <c r="P126" s="379"/>
      <c r="Q126" s="263"/>
      <c r="R126" s="263"/>
      <c r="S126" s="263"/>
      <c r="T126" s="263"/>
      <c r="U126" s="263"/>
      <c r="V126" s="263"/>
      <c r="W126" s="380"/>
      <c r="X126" s="380"/>
      <c r="Y126" s="380"/>
      <c r="Z126" s="380"/>
      <c r="AA126" s="410"/>
      <c r="AB126" s="168" t="s">
        <v>296</v>
      </c>
      <c r="AC126" s="165"/>
      <c r="AD126" s="165"/>
      <c r="AE126" s="165"/>
      <c r="AF126" s="165"/>
      <c r="AG126" s="165"/>
      <c r="AH126" s="165"/>
      <c r="AI126" s="165"/>
      <c r="AJ126" s="165"/>
      <c r="AK126" s="165"/>
      <c r="AL126" s="165"/>
      <c r="AM126" s="165"/>
      <c r="AN126" s="165"/>
      <c r="AO126" s="165"/>
      <c r="AP126" s="165"/>
      <c r="AQ126" s="166">
        <f t="shared" si="37"/>
        <v>0</v>
      </c>
      <c r="AR126" s="167">
        <f t="shared" si="36"/>
        <v>0</v>
      </c>
      <c r="AS126" s="161">
        <f t="shared" si="23"/>
        <v>0</v>
      </c>
      <c r="AT126" s="161">
        <f t="shared" si="23"/>
        <v>0</v>
      </c>
      <c r="AU126" s="161">
        <f t="shared" si="24"/>
        <v>0</v>
      </c>
      <c r="AV126" s="162"/>
      <c r="AW126" s="161"/>
      <c r="AX126" s="161"/>
      <c r="AY126" s="161"/>
      <c r="AZ126" s="163"/>
      <c r="BA126" s="163"/>
      <c r="BB126" s="163"/>
      <c r="BC126" s="163"/>
      <c r="BD126" s="163"/>
      <c r="BE126" s="163"/>
      <c r="BI126" s="149"/>
      <c r="BJ126" s="149"/>
      <c r="BK126" s="149"/>
      <c r="BL126" s="149"/>
      <c r="BM126" s="149"/>
      <c r="BN126" s="149"/>
      <c r="BO126" s="149"/>
      <c r="BP126" s="149"/>
      <c r="BQ126" s="149"/>
      <c r="BR126" s="149"/>
      <c r="BS126" s="149"/>
      <c r="BT126" s="149"/>
      <c r="BU126" s="149"/>
      <c r="BV126" s="149"/>
      <c r="BW126" s="149"/>
      <c r="BX126" s="149"/>
      <c r="BY126" s="149"/>
      <c r="BZ126" s="149"/>
    </row>
    <row r="127" spans="1:78" s="151" customFormat="1" ht="15.75">
      <c r="A127" s="155"/>
      <c r="B127" s="155"/>
      <c r="C127" s="155"/>
      <c r="D127" s="155"/>
      <c r="E127" s="155"/>
      <c r="F127" s="155"/>
      <c r="G127" s="156"/>
      <c r="H127" s="281"/>
      <c r="I127" s="377"/>
      <c r="J127" s="392"/>
      <c r="K127" s="392"/>
      <c r="L127" s="392"/>
      <c r="M127" s="392"/>
      <c r="N127" s="377"/>
      <c r="O127" s="272"/>
      <c r="P127" s="379"/>
      <c r="Q127" s="263"/>
      <c r="R127" s="263"/>
      <c r="S127" s="263"/>
      <c r="T127" s="263"/>
      <c r="U127" s="263"/>
      <c r="V127" s="263"/>
      <c r="W127" s="380"/>
      <c r="X127" s="380"/>
      <c r="Y127" s="380"/>
      <c r="Z127" s="380"/>
      <c r="AA127" s="410"/>
      <c r="AB127" s="169" t="s">
        <v>297</v>
      </c>
      <c r="AC127" s="170">
        <f aca="true" t="shared" si="38" ref="AC127:AR127">SUM(AC121:AC126)+IF(AC119=0,AC120,AC119)</f>
        <v>0</v>
      </c>
      <c r="AD127" s="170">
        <f t="shared" si="38"/>
        <v>0</v>
      </c>
      <c r="AE127" s="170">
        <f t="shared" si="38"/>
        <v>0</v>
      </c>
      <c r="AF127" s="170">
        <f t="shared" si="38"/>
        <v>0</v>
      </c>
      <c r="AG127" s="170">
        <f t="shared" si="38"/>
        <v>0</v>
      </c>
      <c r="AH127" s="170">
        <f t="shared" si="38"/>
        <v>0</v>
      </c>
      <c r="AI127" s="170">
        <f t="shared" si="38"/>
        <v>0</v>
      </c>
      <c r="AJ127" s="170">
        <f t="shared" si="38"/>
        <v>0</v>
      </c>
      <c r="AK127" s="170">
        <f t="shared" si="38"/>
        <v>0</v>
      </c>
      <c r="AL127" s="170">
        <f t="shared" si="38"/>
        <v>0</v>
      </c>
      <c r="AM127" s="170">
        <f t="shared" si="38"/>
        <v>0</v>
      </c>
      <c r="AN127" s="170">
        <f t="shared" si="38"/>
        <v>0</v>
      </c>
      <c r="AO127" s="170">
        <f t="shared" si="38"/>
        <v>0</v>
      </c>
      <c r="AP127" s="170">
        <f t="shared" si="38"/>
        <v>0</v>
      </c>
      <c r="AQ127" s="170">
        <f t="shared" si="38"/>
        <v>0</v>
      </c>
      <c r="AR127" s="171">
        <f t="shared" si="38"/>
        <v>0</v>
      </c>
      <c r="AS127" s="161">
        <f t="shared" si="23"/>
        <v>0</v>
      </c>
      <c r="AT127" s="161">
        <f t="shared" si="23"/>
        <v>0</v>
      </c>
      <c r="AU127" s="161">
        <f t="shared" si="24"/>
        <v>0</v>
      </c>
      <c r="AV127" s="162"/>
      <c r="AW127" s="161"/>
      <c r="AX127" s="161"/>
      <c r="AY127" s="161"/>
      <c r="AZ127" s="163"/>
      <c r="BA127" s="163"/>
      <c r="BB127" s="163"/>
      <c r="BC127" s="163"/>
      <c r="BD127" s="163"/>
      <c r="BE127" s="163"/>
      <c r="BI127" s="149"/>
      <c r="BJ127" s="149"/>
      <c r="BK127" s="149"/>
      <c r="BL127" s="149"/>
      <c r="BM127" s="149"/>
      <c r="BN127" s="149"/>
      <c r="BO127" s="149"/>
      <c r="BP127" s="149"/>
      <c r="BQ127" s="149"/>
      <c r="BR127" s="149"/>
      <c r="BS127" s="149"/>
      <c r="BT127" s="149"/>
      <c r="BU127" s="149"/>
      <c r="BV127" s="149"/>
      <c r="BW127" s="149"/>
      <c r="BX127" s="149"/>
      <c r="BY127" s="149"/>
      <c r="BZ127" s="149"/>
    </row>
    <row r="128" spans="1:78" s="151" customFormat="1" ht="16.5" thickBot="1">
      <c r="A128" s="155"/>
      <c r="B128" s="155"/>
      <c r="C128" s="155"/>
      <c r="D128" s="155"/>
      <c r="E128" s="155"/>
      <c r="F128" s="155"/>
      <c r="G128" s="156"/>
      <c r="H128" s="282"/>
      <c r="I128" s="381"/>
      <c r="J128" s="403"/>
      <c r="K128" s="403"/>
      <c r="L128" s="403"/>
      <c r="M128" s="403"/>
      <c r="N128" s="381"/>
      <c r="O128" s="273"/>
      <c r="P128" s="383"/>
      <c r="Q128" s="264"/>
      <c r="R128" s="264"/>
      <c r="S128" s="264"/>
      <c r="T128" s="264"/>
      <c r="U128" s="264"/>
      <c r="V128" s="264"/>
      <c r="W128" s="384"/>
      <c r="X128" s="384"/>
      <c r="Y128" s="384"/>
      <c r="Z128" s="384"/>
      <c r="AA128" s="411"/>
      <c r="AB128" s="172" t="s">
        <v>298</v>
      </c>
      <c r="AC128" s="173"/>
      <c r="AD128" s="173"/>
      <c r="AE128" s="173"/>
      <c r="AF128" s="173"/>
      <c r="AG128" s="173"/>
      <c r="AH128" s="173"/>
      <c r="AI128" s="173"/>
      <c r="AJ128" s="173"/>
      <c r="AK128" s="173"/>
      <c r="AL128" s="173"/>
      <c r="AM128" s="173"/>
      <c r="AN128" s="173"/>
      <c r="AO128" s="173"/>
      <c r="AP128" s="173"/>
      <c r="AQ128" s="174">
        <f aca="true" t="shared" si="39" ref="AQ128:AR134">+AC128+AE128+AG128+AI128+AK128+AM128+AO128</f>
        <v>0</v>
      </c>
      <c r="AR128" s="175">
        <f t="shared" si="39"/>
        <v>0</v>
      </c>
      <c r="AS128" s="161">
        <f t="shared" si="23"/>
        <v>0</v>
      </c>
      <c r="AT128" s="161">
        <f t="shared" si="23"/>
        <v>0</v>
      </c>
      <c r="AU128" s="161">
        <f t="shared" si="24"/>
        <v>0</v>
      </c>
      <c r="AV128" s="162"/>
      <c r="AW128" s="161"/>
      <c r="AX128" s="161"/>
      <c r="AY128" s="161"/>
      <c r="AZ128" s="163"/>
      <c r="BA128" s="163"/>
      <c r="BB128" s="163"/>
      <c r="BC128" s="163"/>
      <c r="BD128" s="163"/>
      <c r="BE128" s="163"/>
      <c r="BI128" s="149"/>
      <c r="BJ128" s="149"/>
      <c r="BK128" s="149"/>
      <c r="BL128" s="149"/>
      <c r="BM128" s="149"/>
      <c r="BN128" s="149"/>
      <c r="BO128" s="149"/>
      <c r="BP128" s="149"/>
      <c r="BQ128" s="149"/>
      <c r="BR128" s="149"/>
      <c r="BS128" s="149"/>
      <c r="BT128" s="149"/>
      <c r="BU128" s="149"/>
      <c r="BV128" s="149"/>
      <c r="BW128" s="149"/>
      <c r="BX128" s="149"/>
      <c r="BY128" s="149"/>
      <c r="BZ128" s="149"/>
    </row>
    <row r="129" spans="1:78" s="151" customFormat="1" ht="24" customHeight="1">
      <c r="A129" s="155"/>
      <c r="B129" s="155" t="s">
        <v>386</v>
      </c>
      <c r="C129" s="155" t="s">
        <v>274</v>
      </c>
      <c r="D129" s="155" t="s">
        <v>275</v>
      </c>
      <c r="E129" s="155" t="s">
        <v>225</v>
      </c>
      <c r="F129" s="155" t="s">
        <v>276</v>
      </c>
      <c r="G129" s="156">
        <v>9</v>
      </c>
      <c r="H129" s="280">
        <v>8</v>
      </c>
      <c r="I129" s="373" t="s">
        <v>45</v>
      </c>
      <c r="J129" s="387"/>
      <c r="K129" s="387"/>
      <c r="L129" s="387"/>
      <c r="M129" s="387"/>
      <c r="N129" s="373" t="s">
        <v>387</v>
      </c>
      <c r="O129" s="271">
        <v>0.5128</v>
      </c>
      <c r="P129" s="375">
        <f>(SUM('[4]Actividades'!L34:L36)*O129)/SUM('[4]Actividades'!K34:K36)</f>
        <v>0</v>
      </c>
      <c r="Q129" s="262">
        <f>SUMIF('Actividades inversión 880'!$B$13:$B$62,'Metas inversión 880'!$B129,'Actividades inversión 880'!M$13:M$62)</f>
        <v>54716335075</v>
      </c>
      <c r="R129" s="262">
        <f>SUMIF('Actividades inversión 880'!$B$13:$B$62,'Metas inversión 880'!$B129,'Actividades inversión 880'!N$13:N$62)</f>
        <v>54716335075</v>
      </c>
      <c r="S129" s="262">
        <f>SUMIF('Actividades inversión 880'!$B$13:$B$62,'Metas inversión 880'!$B129,'Actividades inversión 880'!O$13:O$62)</f>
        <v>0</v>
      </c>
      <c r="T129" s="262">
        <f>SUMIF('Actividades inversión 880'!$B$13:$B$62,'Metas inversión 880'!$B129,'Actividades inversión 880'!P$13:P$62)</f>
        <v>0</v>
      </c>
      <c r="U129" s="262">
        <f>SUMIF('Actividades inversión 880'!$B$13:$B$62,'Metas inversión 880'!$B129,'Actividades inversión 880'!Q$13:Q$62)</f>
        <v>0</v>
      </c>
      <c r="V129" s="262">
        <f>SUMIF('Actividades inversión 880'!$B$13:$B$62,'Metas inversión 880'!$B129,'Actividades inversión 880'!R$13:R$62)</f>
        <v>0</v>
      </c>
      <c r="W129" s="376" t="s">
        <v>388</v>
      </c>
      <c r="X129" s="376" t="s">
        <v>389</v>
      </c>
      <c r="Y129" s="376" t="s">
        <v>233</v>
      </c>
      <c r="Z129" s="376" t="s">
        <v>390</v>
      </c>
      <c r="AA129" s="418" t="s">
        <v>391</v>
      </c>
      <c r="AB129" s="157" t="s">
        <v>283</v>
      </c>
      <c r="AC129" s="158"/>
      <c r="AD129" s="158"/>
      <c r="AE129" s="158"/>
      <c r="AF129" s="158"/>
      <c r="AG129" s="158"/>
      <c r="AH129" s="158"/>
      <c r="AI129" s="158"/>
      <c r="AJ129" s="158"/>
      <c r="AK129" s="158"/>
      <c r="AL129" s="158"/>
      <c r="AM129" s="158"/>
      <c r="AN129" s="158"/>
      <c r="AO129" s="158"/>
      <c r="AP129" s="158"/>
      <c r="AQ129" s="159">
        <f t="shared" si="39"/>
        <v>0</v>
      </c>
      <c r="AR129" s="160">
        <f t="shared" si="39"/>
        <v>0</v>
      </c>
      <c r="AS129" s="161">
        <f t="shared" si="23"/>
        <v>54716335075</v>
      </c>
      <c r="AT129" s="161">
        <f t="shared" si="23"/>
        <v>0</v>
      </c>
      <c r="AU129" s="161">
        <f t="shared" si="24"/>
        <v>0</v>
      </c>
      <c r="AV129" s="162"/>
      <c r="AW129" s="161"/>
      <c r="AX129" s="161"/>
      <c r="AY129" s="161"/>
      <c r="AZ129" s="163">
        <f>SUM('[3]01-USAQUEN:99-METROPOLITANO'!N125)</f>
        <v>54716335075</v>
      </c>
      <c r="BA129" s="163">
        <f>SUM('[3]01-USAQUEN:99-METROPOLITANO'!O125)</f>
        <v>54716335075</v>
      </c>
      <c r="BB129" s="163">
        <f>SUM('[3]01-USAQUEN:99-METROPOLITANO'!P125)</f>
        <v>0</v>
      </c>
      <c r="BC129" s="163">
        <f>SUM('[3]01-USAQUEN:99-METROPOLITANO'!Q125)</f>
        <v>0</v>
      </c>
      <c r="BD129" s="163">
        <f>SUM('[3]01-USAQUEN:99-METROPOLITANO'!R125)</f>
        <v>0</v>
      </c>
      <c r="BE129" s="163">
        <f>SUM('[3]01-USAQUEN:99-METROPOLITANO'!S125)</f>
        <v>0</v>
      </c>
      <c r="BI129" s="149"/>
      <c r="BJ129" s="149"/>
      <c r="BK129" s="149"/>
      <c r="BL129" s="149"/>
      <c r="BM129" s="149"/>
      <c r="BN129" s="149"/>
      <c r="BO129" s="149"/>
      <c r="BP129" s="149"/>
      <c r="BQ129" s="149"/>
      <c r="BR129" s="149"/>
      <c r="BS129" s="149"/>
      <c r="BT129" s="149"/>
      <c r="BU129" s="149"/>
      <c r="BV129" s="149"/>
      <c r="BW129" s="149"/>
      <c r="BX129" s="149"/>
      <c r="BY129" s="149"/>
      <c r="BZ129" s="149"/>
    </row>
    <row r="130" spans="1:78" s="151" customFormat="1" ht="15.75" customHeight="1">
      <c r="A130" s="155"/>
      <c r="B130" s="155"/>
      <c r="C130" s="155"/>
      <c r="D130" s="155"/>
      <c r="E130" s="155"/>
      <c r="F130" s="155"/>
      <c r="G130" s="156"/>
      <c r="H130" s="281"/>
      <c r="I130" s="377"/>
      <c r="J130" s="392"/>
      <c r="K130" s="392"/>
      <c r="L130" s="392"/>
      <c r="M130" s="392"/>
      <c r="N130" s="377"/>
      <c r="O130" s="272"/>
      <c r="P130" s="379"/>
      <c r="Q130" s="263"/>
      <c r="R130" s="263"/>
      <c r="S130" s="263"/>
      <c r="T130" s="263"/>
      <c r="U130" s="263"/>
      <c r="V130" s="263"/>
      <c r="W130" s="380"/>
      <c r="X130" s="380"/>
      <c r="Y130" s="380"/>
      <c r="Z130" s="380"/>
      <c r="AA130" s="419"/>
      <c r="AB130" s="164" t="s">
        <v>284</v>
      </c>
      <c r="AC130" s="165"/>
      <c r="AD130" s="165"/>
      <c r="AE130" s="165"/>
      <c r="AF130" s="165"/>
      <c r="AG130" s="165"/>
      <c r="AH130" s="165"/>
      <c r="AI130" s="165"/>
      <c r="AJ130" s="165"/>
      <c r="AK130" s="165"/>
      <c r="AL130" s="165"/>
      <c r="AM130" s="165"/>
      <c r="AN130" s="165"/>
      <c r="AO130" s="165"/>
      <c r="AP130" s="165"/>
      <c r="AQ130" s="166">
        <f t="shared" si="39"/>
        <v>0</v>
      </c>
      <c r="AR130" s="167">
        <f t="shared" si="39"/>
        <v>0</v>
      </c>
      <c r="AS130" s="161">
        <f t="shared" si="23"/>
        <v>0</v>
      </c>
      <c r="AT130" s="161">
        <f t="shared" si="23"/>
        <v>0</v>
      </c>
      <c r="AU130" s="161">
        <f t="shared" si="24"/>
        <v>0</v>
      </c>
      <c r="AV130" s="162"/>
      <c r="AW130" s="161"/>
      <c r="AX130" s="161"/>
      <c r="AY130" s="161"/>
      <c r="AZ130" s="163"/>
      <c r="BA130" s="163"/>
      <c r="BB130" s="163"/>
      <c r="BC130" s="163"/>
      <c r="BD130" s="163"/>
      <c r="BE130" s="163"/>
      <c r="BI130" s="149"/>
      <c r="BJ130" s="149"/>
      <c r="BK130" s="149"/>
      <c r="BL130" s="149"/>
      <c r="BM130" s="149"/>
      <c r="BN130" s="149"/>
      <c r="BO130" s="149"/>
      <c r="BP130" s="149"/>
      <c r="BQ130" s="149"/>
      <c r="BR130" s="149"/>
      <c r="BS130" s="149"/>
      <c r="BT130" s="149"/>
      <c r="BU130" s="149"/>
      <c r="BV130" s="149"/>
      <c r="BW130" s="149"/>
      <c r="BX130" s="149"/>
      <c r="BY130" s="149"/>
      <c r="BZ130" s="149"/>
    </row>
    <row r="131" spans="1:78" s="151" customFormat="1" ht="15.75" customHeight="1">
      <c r="A131" s="155"/>
      <c r="B131" s="155"/>
      <c r="C131" s="155"/>
      <c r="D131" s="155"/>
      <c r="E131" s="155"/>
      <c r="F131" s="155"/>
      <c r="G131" s="156"/>
      <c r="H131" s="281"/>
      <c r="I131" s="377"/>
      <c r="J131" s="392"/>
      <c r="K131" s="392"/>
      <c r="L131" s="392"/>
      <c r="M131" s="392"/>
      <c r="N131" s="377"/>
      <c r="O131" s="272"/>
      <c r="P131" s="379"/>
      <c r="Q131" s="263"/>
      <c r="R131" s="263"/>
      <c r="S131" s="263"/>
      <c r="T131" s="263"/>
      <c r="U131" s="263"/>
      <c r="V131" s="263"/>
      <c r="W131" s="380"/>
      <c r="X131" s="380"/>
      <c r="Y131" s="380"/>
      <c r="Z131" s="380"/>
      <c r="AA131" s="419"/>
      <c r="AB131" s="164" t="s">
        <v>285</v>
      </c>
      <c r="AC131" s="165"/>
      <c r="AD131" s="165"/>
      <c r="AE131" s="165"/>
      <c r="AF131" s="165"/>
      <c r="AG131" s="165"/>
      <c r="AH131" s="165"/>
      <c r="AI131" s="165"/>
      <c r="AJ131" s="165"/>
      <c r="AK131" s="165"/>
      <c r="AL131" s="165"/>
      <c r="AM131" s="165"/>
      <c r="AN131" s="165"/>
      <c r="AO131" s="165"/>
      <c r="AP131" s="165"/>
      <c r="AQ131" s="166">
        <f t="shared" si="39"/>
        <v>0</v>
      </c>
      <c r="AR131" s="167">
        <f t="shared" si="39"/>
        <v>0</v>
      </c>
      <c r="AS131" s="161">
        <f t="shared" si="23"/>
        <v>0</v>
      </c>
      <c r="AT131" s="161">
        <f t="shared" si="23"/>
        <v>0</v>
      </c>
      <c r="AU131" s="161">
        <f t="shared" si="24"/>
        <v>0</v>
      </c>
      <c r="AV131" s="162"/>
      <c r="AW131" s="161"/>
      <c r="AX131" s="161"/>
      <c r="AY131" s="161"/>
      <c r="AZ131" s="163"/>
      <c r="BA131" s="163"/>
      <c r="BB131" s="163"/>
      <c r="BC131" s="163"/>
      <c r="BD131" s="163"/>
      <c r="BE131" s="163"/>
      <c r="BI131" s="149"/>
      <c r="BJ131" s="149"/>
      <c r="BK131" s="149"/>
      <c r="BL131" s="149"/>
      <c r="BM131" s="149"/>
      <c r="BN131" s="149"/>
      <c r="BO131" s="149"/>
      <c r="BP131" s="149"/>
      <c r="BQ131" s="149"/>
      <c r="BR131" s="149"/>
      <c r="BS131" s="149"/>
      <c r="BT131" s="149"/>
      <c r="BU131" s="149"/>
      <c r="BV131" s="149"/>
      <c r="BW131" s="149"/>
      <c r="BX131" s="149"/>
      <c r="BY131" s="149"/>
      <c r="BZ131" s="149"/>
    </row>
    <row r="132" spans="1:78" s="151" customFormat="1" ht="15.75" customHeight="1">
      <c r="A132" s="155"/>
      <c r="B132" s="155"/>
      <c r="C132" s="155"/>
      <c r="D132" s="155"/>
      <c r="E132" s="155"/>
      <c r="F132" s="155"/>
      <c r="G132" s="156"/>
      <c r="H132" s="281"/>
      <c r="I132" s="377"/>
      <c r="J132" s="392"/>
      <c r="K132" s="392"/>
      <c r="L132" s="392"/>
      <c r="M132" s="392"/>
      <c r="N132" s="377"/>
      <c r="O132" s="272"/>
      <c r="P132" s="379"/>
      <c r="Q132" s="263"/>
      <c r="R132" s="263"/>
      <c r="S132" s="263"/>
      <c r="T132" s="263"/>
      <c r="U132" s="263"/>
      <c r="V132" s="263"/>
      <c r="W132" s="380"/>
      <c r="X132" s="380"/>
      <c r="Y132" s="380"/>
      <c r="Z132" s="380"/>
      <c r="AA132" s="419"/>
      <c r="AB132" s="164" t="s">
        <v>286</v>
      </c>
      <c r="AC132" s="165"/>
      <c r="AD132" s="165"/>
      <c r="AE132" s="165"/>
      <c r="AF132" s="165"/>
      <c r="AG132" s="165"/>
      <c r="AH132" s="165"/>
      <c r="AI132" s="165"/>
      <c r="AJ132" s="165"/>
      <c r="AK132" s="165"/>
      <c r="AL132" s="165"/>
      <c r="AM132" s="165"/>
      <c r="AN132" s="165"/>
      <c r="AO132" s="165"/>
      <c r="AP132" s="165"/>
      <c r="AQ132" s="166">
        <f t="shared" si="39"/>
        <v>0</v>
      </c>
      <c r="AR132" s="167">
        <f t="shared" si="39"/>
        <v>0</v>
      </c>
      <c r="AS132" s="161">
        <f t="shared" si="23"/>
        <v>0</v>
      </c>
      <c r="AT132" s="161">
        <f t="shared" si="23"/>
        <v>0</v>
      </c>
      <c r="AU132" s="161">
        <f t="shared" si="24"/>
        <v>0</v>
      </c>
      <c r="AV132" s="162"/>
      <c r="AW132" s="161"/>
      <c r="AX132" s="161"/>
      <c r="AY132" s="161"/>
      <c r="AZ132" s="163"/>
      <c r="BA132" s="163"/>
      <c r="BB132" s="163"/>
      <c r="BC132" s="163"/>
      <c r="BD132" s="163"/>
      <c r="BE132" s="163"/>
      <c r="BI132" s="149"/>
      <c r="BJ132" s="149"/>
      <c r="BK132" s="149"/>
      <c r="BL132" s="149"/>
      <c r="BM132" s="149"/>
      <c r="BN132" s="149"/>
      <c r="BO132" s="149"/>
      <c r="BP132" s="149"/>
      <c r="BQ132" s="149"/>
      <c r="BR132" s="149"/>
      <c r="BS132" s="149"/>
      <c r="BT132" s="149"/>
      <c r="BU132" s="149"/>
      <c r="BV132" s="149"/>
      <c r="BW132" s="149"/>
      <c r="BX132" s="149"/>
      <c r="BY132" s="149"/>
      <c r="BZ132" s="149"/>
    </row>
    <row r="133" spans="1:78" s="151" customFormat="1" ht="15.75" customHeight="1">
      <c r="A133" s="155"/>
      <c r="B133" s="155"/>
      <c r="C133" s="155"/>
      <c r="D133" s="155"/>
      <c r="E133" s="155"/>
      <c r="F133" s="155"/>
      <c r="G133" s="156"/>
      <c r="H133" s="281"/>
      <c r="I133" s="377"/>
      <c r="J133" s="392"/>
      <c r="K133" s="392"/>
      <c r="L133" s="392"/>
      <c r="M133" s="392"/>
      <c r="N133" s="377"/>
      <c r="O133" s="272"/>
      <c r="P133" s="379"/>
      <c r="Q133" s="263"/>
      <c r="R133" s="263"/>
      <c r="S133" s="263"/>
      <c r="T133" s="263"/>
      <c r="U133" s="263"/>
      <c r="V133" s="263"/>
      <c r="W133" s="380"/>
      <c r="X133" s="380"/>
      <c r="Y133" s="380"/>
      <c r="Z133" s="380"/>
      <c r="AA133" s="419"/>
      <c r="AB133" s="164" t="s">
        <v>287</v>
      </c>
      <c r="AC133" s="165"/>
      <c r="AD133" s="165"/>
      <c r="AE133" s="165"/>
      <c r="AF133" s="165"/>
      <c r="AG133" s="165"/>
      <c r="AH133" s="165"/>
      <c r="AI133" s="165"/>
      <c r="AJ133" s="165"/>
      <c r="AK133" s="165"/>
      <c r="AL133" s="165"/>
      <c r="AM133" s="165"/>
      <c r="AN133" s="165"/>
      <c r="AO133" s="165"/>
      <c r="AP133" s="165"/>
      <c r="AQ133" s="166">
        <f t="shared" si="39"/>
        <v>0</v>
      </c>
      <c r="AR133" s="167">
        <f t="shared" si="39"/>
        <v>0</v>
      </c>
      <c r="AS133" s="161">
        <f t="shared" si="23"/>
        <v>0</v>
      </c>
      <c r="AT133" s="161">
        <f t="shared" si="23"/>
        <v>0</v>
      </c>
      <c r="AU133" s="161">
        <f t="shared" si="24"/>
        <v>0</v>
      </c>
      <c r="AV133" s="162"/>
      <c r="AW133" s="161"/>
      <c r="AX133" s="161"/>
      <c r="AY133" s="161"/>
      <c r="AZ133" s="163"/>
      <c r="BA133" s="163"/>
      <c r="BB133" s="163"/>
      <c r="BC133" s="163"/>
      <c r="BD133" s="163"/>
      <c r="BE133" s="163"/>
      <c r="BI133" s="149"/>
      <c r="BJ133" s="149"/>
      <c r="BK133" s="149"/>
      <c r="BL133" s="149"/>
      <c r="BM133" s="149"/>
      <c r="BN133" s="149"/>
      <c r="BO133" s="149"/>
      <c r="BP133" s="149"/>
      <c r="BQ133" s="149"/>
      <c r="BR133" s="149"/>
      <c r="BS133" s="149"/>
      <c r="BT133" s="149"/>
      <c r="BU133" s="149"/>
      <c r="BV133" s="149"/>
      <c r="BW133" s="149"/>
      <c r="BX133" s="149"/>
      <c r="BY133" s="149"/>
      <c r="BZ133" s="149"/>
    </row>
    <row r="134" spans="1:78" s="151" customFormat="1" ht="15.75" customHeight="1">
      <c r="A134" s="155"/>
      <c r="B134" s="155"/>
      <c r="C134" s="155"/>
      <c r="D134" s="155"/>
      <c r="E134" s="155"/>
      <c r="F134" s="155"/>
      <c r="G134" s="156"/>
      <c r="H134" s="281"/>
      <c r="I134" s="377"/>
      <c r="J134" s="392"/>
      <c r="K134" s="392"/>
      <c r="L134" s="392"/>
      <c r="M134" s="392"/>
      <c r="N134" s="377"/>
      <c r="O134" s="272"/>
      <c r="P134" s="379"/>
      <c r="Q134" s="263"/>
      <c r="R134" s="263"/>
      <c r="S134" s="263"/>
      <c r="T134" s="263"/>
      <c r="U134" s="263"/>
      <c r="V134" s="263"/>
      <c r="W134" s="380"/>
      <c r="X134" s="380"/>
      <c r="Y134" s="380"/>
      <c r="Z134" s="380"/>
      <c r="AA134" s="419"/>
      <c r="AB134" s="168" t="s">
        <v>288</v>
      </c>
      <c r="AC134" s="165"/>
      <c r="AD134" s="165"/>
      <c r="AE134" s="165"/>
      <c r="AF134" s="165"/>
      <c r="AG134" s="165"/>
      <c r="AH134" s="165"/>
      <c r="AI134" s="165"/>
      <c r="AJ134" s="165"/>
      <c r="AK134" s="165"/>
      <c r="AL134" s="165"/>
      <c r="AM134" s="165"/>
      <c r="AN134" s="165"/>
      <c r="AO134" s="165"/>
      <c r="AP134" s="165"/>
      <c r="AQ134" s="166">
        <f t="shared" si="39"/>
        <v>0</v>
      </c>
      <c r="AR134" s="167">
        <f t="shared" si="39"/>
        <v>0</v>
      </c>
      <c r="AS134" s="161">
        <f t="shared" si="23"/>
        <v>0</v>
      </c>
      <c r="AT134" s="161">
        <f t="shared" si="23"/>
        <v>0</v>
      </c>
      <c r="AU134" s="161">
        <f t="shared" si="24"/>
        <v>0</v>
      </c>
      <c r="AV134" s="162"/>
      <c r="AW134" s="161"/>
      <c r="AX134" s="161"/>
      <c r="AY134" s="161"/>
      <c r="AZ134" s="163"/>
      <c r="BA134" s="163"/>
      <c r="BB134" s="163"/>
      <c r="BC134" s="163"/>
      <c r="BD134" s="163"/>
      <c r="BE134" s="163"/>
      <c r="BI134" s="149"/>
      <c r="BJ134" s="149"/>
      <c r="BK134" s="149"/>
      <c r="BL134" s="149"/>
      <c r="BM134" s="149"/>
      <c r="BN134" s="149"/>
      <c r="BO134" s="149"/>
      <c r="BP134" s="149"/>
      <c r="BQ134" s="149"/>
      <c r="BR134" s="149"/>
      <c r="BS134" s="149"/>
      <c r="BT134" s="149"/>
      <c r="BU134" s="149"/>
      <c r="BV134" s="149"/>
      <c r="BW134" s="149"/>
      <c r="BX134" s="149"/>
      <c r="BY134" s="149"/>
      <c r="BZ134" s="149"/>
    </row>
    <row r="135" spans="1:78" s="151" customFormat="1" ht="15.75" customHeight="1">
      <c r="A135" s="155"/>
      <c r="B135" s="155"/>
      <c r="C135" s="155"/>
      <c r="D135" s="155"/>
      <c r="E135" s="155"/>
      <c r="F135" s="155"/>
      <c r="G135" s="156"/>
      <c r="H135" s="281"/>
      <c r="I135" s="377"/>
      <c r="J135" s="392"/>
      <c r="K135" s="392"/>
      <c r="L135" s="397"/>
      <c r="M135" s="420">
        <v>0</v>
      </c>
      <c r="N135" s="377"/>
      <c r="O135" s="272"/>
      <c r="P135" s="379"/>
      <c r="Q135" s="263"/>
      <c r="R135" s="263"/>
      <c r="S135" s="263"/>
      <c r="T135" s="263"/>
      <c r="U135" s="263"/>
      <c r="V135" s="263"/>
      <c r="W135" s="380"/>
      <c r="X135" s="380"/>
      <c r="Y135" s="380"/>
      <c r="Z135" s="380"/>
      <c r="AA135" s="419"/>
      <c r="AB135" s="169" t="s">
        <v>289</v>
      </c>
      <c r="AC135" s="170">
        <f aca="true" t="shared" si="40" ref="AC135:AR135">SUM(AC129:AC134)</f>
        <v>0</v>
      </c>
      <c r="AD135" s="170">
        <f t="shared" si="40"/>
        <v>0</v>
      </c>
      <c r="AE135" s="170">
        <f t="shared" si="40"/>
        <v>0</v>
      </c>
      <c r="AF135" s="170">
        <f t="shared" si="40"/>
        <v>0</v>
      </c>
      <c r="AG135" s="170">
        <f t="shared" si="40"/>
        <v>0</v>
      </c>
      <c r="AH135" s="170">
        <f t="shared" si="40"/>
        <v>0</v>
      </c>
      <c r="AI135" s="170">
        <f t="shared" si="40"/>
        <v>0</v>
      </c>
      <c r="AJ135" s="170">
        <f t="shared" si="40"/>
        <v>0</v>
      </c>
      <c r="AK135" s="170">
        <f t="shared" si="40"/>
        <v>0</v>
      </c>
      <c r="AL135" s="170">
        <f t="shared" si="40"/>
        <v>0</v>
      </c>
      <c r="AM135" s="170">
        <f t="shared" si="40"/>
        <v>0</v>
      </c>
      <c r="AN135" s="170">
        <f t="shared" si="40"/>
        <v>0</v>
      </c>
      <c r="AO135" s="170">
        <f t="shared" si="40"/>
        <v>0</v>
      </c>
      <c r="AP135" s="170">
        <f t="shared" si="40"/>
        <v>0</v>
      </c>
      <c r="AQ135" s="170">
        <f t="shared" si="40"/>
        <v>0</v>
      </c>
      <c r="AR135" s="171">
        <f t="shared" si="40"/>
        <v>0</v>
      </c>
      <c r="AS135" s="161">
        <f t="shared" si="23"/>
        <v>0</v>
      </c>
      <c r="AT135" s="161">
        <f t="shared" si="23"/>
        <v>0</v>
      </c>
      <c r="AU135" s="161">
        <f t="shared" si="24"/>
        <v>0</v>
      </c>
      <c r="AV135" s="162"/>
      <c r="AW135" s="161"/>
      <c r="AX135" s="161"/>
      <c r="AY135" s="161"/>
      <c r="AZ135" s="163"/>
      <c r="BA135" s="163"/>
      <c r="BB135" s="163"/>
      <c r="BC135" s="163"/>
      <c r="BD135" s="163"/>
      <c r="BE135" s="163"/>
      <c r="BI135" s="149"/>
      <c r="BJ135" s="149"/>
      <c r="BK135" s="149"/>
      <c r="BL135" s="149"/>
      <c r="BM135" s="149"/>
      <c r="BN135" s="149"/>
      <c r="BO135" s="149"/>
      <c r="BP135" s="149"/>
      <c r="BQ135" s="149"/>
      <c r="BR135" s="149"/>
      <c r="BS135" s="149"/>
      <c r="BT135" s="149"/>
      <c r="BU135" s="149"/>
      <c r="BV135" s="149"/>
      <c r="BW135" s="149"/>
      <c r="BX135" s="149"/>
      <c r="BY135" s="149"/>
      <c r="BZ135" s="149"/>
    </row>
    <row r="136" spans="1:78" s="151" customFormat="1" ht="15.75" customHeight="1">
      <c r="A136" s="155"/>
      <c r="B136" s="155"/>
      <c r="C136" s="155"/>
      <c r="D136" s="155"/>
      <c r="E136" s="155"/>
      <c r="F136" s="155"/>
      <c r="G136" s="156"/>
      <c r="H136" s="281"/>
      <c r="I136" s="377"/>
      <c r="J136" s="392"/>
      <c r="K136" s="392"/>
      <c r="L136" s="392"/>
      <c r="M136" s="392"/>
      <c r="N136" s="377"/>
      <c r="O136" s="272"/>
      <c r="P136" s="379"/>
      <c r="Q136" s="263"/>
      <c r="R136" s="263"/>
      <c r="S136" s="263"/>
      <c r="T136" s="263"/>
      <c r="U136" s="263"/>
      <c r="V136" s="263"/>
      <c r="W136" s="380"/>
      <c r="X136" s="380"/>
      <c r="Y136" s="380"/>
      <c r="Z136" s="380"/>
      <c r="AA136" s="419"/>
      <c r="AB136" s="164" t="s">
        <v>290</v>
      </c>
      <c r="AC136" s="165"/>
      <c r="AD136" s="165"/>
      <c r="AE136" s="165"/>
      <c r="AF136" s="165"/>
      <c r="AG136" s="165"/>
      <c r="AH136" s="165"/>
      <c r="AI136" s="165"/>
      <c r="AJ136" s="165"/>
      <c r="AK136" s="165"/>
      <c r="AL136" s="165"/>
      <c r="AM136" s="165"/>
      <c r="AN136" s="165"/>
      <c r="AO136" s="165"/>
      <c r="AP136" s="165"/>
      <c r="AQ136" s="166">
        <f>+AC136+AE136+AG136+AI136+AK136+AM136+AO136</f>
        <v>0</v>
      </c>
      <c r="AR136" s="167">
        <f aca="true" t="shared" si="41" ref="AR136:AR142">+AD136+AF136+AH136+AJ136+AL136+AN136+AP136</f>
        <v>0</v>
      </c>
      <c r="AS136" s="161">
        <f t="shared" si="23"/>
        <v>0</v>
      </c>
      <c r="AT136" s="161">
        <f t="shared" si="23"/>
        <v>0</v>
      </c>
      <c r="AU136" s="161">
        <f t="shared" si="24"/>
        <v>0</v>
      </c>
      <c r="AV136" s="162"/>
      <c r="AW136" s="161"/>
      <c r="AX136" s="161"/>
      <c r="AY136" s="161"/>
      <c r="AZ136" s="163"/>
      <c r="BA136" s="163"/>
      <c r="BB136" s="163"/>
      <c r="BC136" s="163"/>
      <c r="BD136" s="163"/>
      <c r="BE136" s="163"/>
      <c r="BI136" s="149"/>
      <c r="BJ136" s="149"/>
      <c r="BK136" s="149"/>
      <c r="BL136" s="149"/>
      <c r="BM136" s="149"/>
      <c r="BN136" s="149"/>
      <c r="BO136" s="149"/>
      <c r="BP136" s="149"/>
      <c r="BQ136" s="149"/>
      <c r="BR136" s="149"/>
      <c r="BS136" s="149"/>
      <c r="BT136" s="149"/>
      <c r="BU136" s="149"/>
      <c r="BV136" s="149"/>
      <c r="BW136" s="149"/>
      <c r="BX136" s="149"/>
      <c r="BY136" s="149"/>
      <c r="BZ136" s="149"/>
    </row>
    <row r="137" spans="1:78" s="151" customFormat="1" ht="15.75" customHeight="1">
      <c r="A137" s="155"/>
      <c r="B137" s="155"/>
      <c r="C137" s="155"/>
      <c r="D137" s="155"/>
      <c r="E137" s="155"/>
      <c r="F137" s="155"/>
      <c r="G137" s="156"/>
      <c r="H137" s="281"/>
      <c r="I137" s="377"/>
      <c r="J137" s="392"/>
      <c r="K137" s="392"/>
      <c r="L137" s="392"/>
      <c r="M137" s="392"/>
      <c r="N137" s="377"/>
      <c r="O137" s="272"/>
      <c r="P137" s="379"/>
      <c r="Q137" s="263"/>
      <c r="R137" s="263"/>
      <c r="S137" s="263"/>
      <c r="T137" s="263"/>
      <c r="U137" s="263"/>
      <c r="V137" s="263"/>
      <c r="W137" s="380"/>
      <c r="X137" s="380"/>
      <c r="Y137" s="380"/>
      <c r="Z137" s="380"/>
      <c r="AA137" s="419"/>
      <c r="AB137" s="164" t="s">
        <v>291</v>
      </c>
      <c r="AC137" s="165"/>
      <c r="AD137" s="165"/>
      <c r="AE137" s="165"/>
      <c r="AF137" s="165"/>
      <c r="AG137" s="165"/>
      <c r="AH137" s="165"/>
      <c r="AI137" s="165"/>
      <c r="AJ137" s="165"/>
      <c r="AK137" s="165"/>
      <c r="AL137" s="165"/>
      <c r="AM137" s="165"/>
      <c r="AN137" s="165"/>
      <c r="AO137" s="165"/>
      <c r="AP137" s="165"/>
      <c r="AQ137" s="166">
        <f aca="true" t="shared" si="42" ref="AQ137:AQ142">+AC137+AE137+AG137+AI137+AK137+AM137+AO137</f>
        <v>0</v>
      </c>
      <c r="AR137" s="167">
        <f t="shared" si="41"/>
        <v>0</v>
      </c>
      <c r="AS137" s="161">
        <f t="shared" si="23"/>
        <v>0</v>
      </c>
      <c r="AT137" s="161">
        <f t="shared" si="23"/>
        <v>0</v>
      </c>
      <c r="AU137" s="161">
        <f t="shared" si="24"/>
        <v>0</v>
      </c>
      <c r="AV137" s="162"/>
      <c r="AW137" s="161"/>
      <c r="AX137" s="161"/>
      <c r="AY137" s="161"/>
      <c r="AZ137" s="163"/>
      <c r="BA137" s="163"/>
      <c r="BB137" s="163"/>
      <c r="BC137" s="163"/>
      <c r="BD137" s="163"/>
      <c r="BE137" s="163"/>
      <c r="BI137" s="149"/>
      <c r="BJ137" s="149"/>
      <c r="BK137" s="149"/>
      <c r="BL137" s="149"/>
      <c r="BM137" s="149"/>
      <c r="BN137" s="149"/>
      <c r="BO137" s="149"/>
      <c r="BP137" s="149"/>
      <c r="BQ137" s="149"/>
      <c r="BR137" s="149"/>
      <c r="BS137" s="149"/>
      <c r="BT137" s="149"/>
      <c r="BU137" s="149"/>
      <c r="BV137" s="149"/>
      <c r="BW137" s="149"/>
      <c r="BX137" s="149"/>
      <c r="BY137" s="149"/>
      <c r="BZ137" s="149"/>
    </row>
    <row r="138" spans="1:78" s="151" customFormat="1" ht="15.75" customHeight="1">
      <c r="A138" s="155"/>
      <c r="B138" s="155"/>
      <c r="C138" s="155"/>
      <c r="D138" s="155"/>
      <c r="E138" s="155"/>
      <c r="F138" s="155"/>
      <c r="G138" s="156"/>
      <c r="H138" s="281"/>
      <c r="I138" s="377"/>
      <c r="J138" s="392"/>
      <c r="K138" s="392"/>
      <c r="L138" s="392"/>
      <c r="M138" s="392"/>
      <c r="N138" s="377"/>
      <c r="O138" s="272"/>
      <c r="P138" s="379"/>
      <c r="Q138" s="263"/>
      <c r="R138" s="263"/>
      <c r="S138" s="263"/>
      <c r="T138" s="263"/>
      <c r="U138" s="263"/>
      <c r="V138" s="263"/>
      <c r="W138" s="380"/>
      <c r="X138" s="380"/>
      <c r="Y138" s="380"/>
      <c r="Z138" s="380"/>
      <c r="AA138" s="419"/>
      <c r="AB138" s="168" t="s">
        <v>292</v>
      </c>
      <c r="AC138" s="165"/>
      <c r="AD138" s="165"/>
      <c r="AE138" s="165"/>
      <c r="AF138" s="165"/>
      <c r="AG138" s="165"/>
      <c r="AH138" s="165"/>
      <c r="AI138" s="165"/>
      <c r="AJ138" s="165"/>
      <c r="AK138" s="165"/>
      <c r="AL138" s="165"/>
      <c r="AM138" s="165"/>
      <c r="AN138" s="165"/>
      <c r="AO138" s="165"/>
      <c r="AP138" s="165"/>
      <c r="AQ138" s="166">
        <f t="shared" si="42"/>
        <v>0</v>
      </c>
      <c r="AR138" s="167">
        <f t="shared" si="41"/>
        <v>0</v>
      </c>
      <c r="AS138" s="161">
        <f t="shared" si="23"/>
        <v>0</v>
      </c>
      <c r="AT138" s="161">
        <f t="shared" si="23"/>
        <v>0</v>
      </c>
      <c r="AU138" s="161">
        <f t="shared" si="24"/>
        <v>0</v>
      </c>
      <c r="AV138" s="162"/>
      <c r="AW138" s="161"/>
      <c r="AX138" s="161"/>
      <c r="AY138" s="161"/>
      <c r="AZ138" s="163"/>
      <c r="BA138" s="163"/>
      <c r="BB138" s="163"/>
      <c r="BC138" s="163"/>
      <c r="BD138" s="163"/>
      <c r="BE138" s="163"/>
      <c r="BI138" s="149"/>
      <c r="BJ138" s="149"/>
      <c r="BK138" s="149"/>
      <c r="BL138" s="149"/>
      <c r="BM138" s="149"/>
      <c r="BN138" s="149"/>
      <c r="BO138" s="149"/>
      <c r="BP138" s="149"/>
      <c r="BQ138" s="149"/>
      <c r="BR138" s="149"/>
      <c r="BS138" s="149"/>
      <c r="BT138" s="149"/>
      <c r="BU138" s="149"/>
      <c r="BV138" s="149"/>
      <c r="BW138" s="149"/>
      <c r="BX138" s="149"/>
      <c r="BY138" s="149"/>
      <c r="BZ138" s="149"/>
    </row>
    <row r="139" spans="1:78" s="151" customFormat="1" ht="15.75" customHeight="1">
      <c r="A139" s="155"/>
      <c r="B139" s="155"/>
      <c r="C139" s="155"/>
      <c r="D139" s="155"/>
      <c r="E139" s="155"/>
      <c r="F139" s="155"/>
      <c r="G139" s="156"/>
      <c r="H139" s="281"/>
      <c r="I139" s="377"/>
      <c r="J139" s="392"/>
      <c r="K139" s="392"/>
      <c r="L139" s="392"/>
      <c r="M139" s="392"/>
      <c r="N139" s="377"/>
      <c r="O139" s="272"/>
      <c r="P139" s="379"/>
      <c r="Q139" s="263"/>
      <c r="R139" s="263"/>
      <c r="S139" s="263"/>
      <c r="T139" s="263"/>
      <c r="U139" s="263"/>
      <c r="V139" s="263"/>
      <c r="W139" s="380"/>
      <c r="X139" s="380"/>
      <c r="Y139" s="380"/>
      <c r="Z139" s="380"/>
      <c r="AA139" s="419"/>
      <c r="AB139" s="168" t="s">
        <v>293</v>
      </c>
      <c r="AC139" s="165"/>
      <c r="AD139" s="165"/>
      <c r="AE139" s="165"/>
      <c r="AF139" s="165"/>
      <c r="AG139" s="165"/>
      <c r="AH139" s="165"/>
      <c r="AI139" s="165"/>
      <c r="AJ139" s="165"/>
      <c r="AK139" s="165"/>
      <c r="AL139" s="165"/>
      <c r="AM139" s="165"/>
      <c r="AN139" s="165"/>
      <c r="AO139" s="165"/>
      <c r="AP139" s="165"/>
      <c r="AQ139" s="166">
        <f t="shared" si="42"/>
        <v>0</v>
      </c>
      <c r="AR139" s="167">
        <f t="shared" si="41"/>
        <v>0</v>
      </c>
      <c r="AS139" s="161">
        <f t="shared" si="23"/>
        <v>0</v>
      </c>
      <c r="AT139" s="161">
        <f t="shared" si="23"/>
        <v>0</v>
      </c>
      <c r="AU139" s="161">
        <f t="shared" si="24"/>
        <v>0</v>
      </c>
      <c r="AV139" s="162"/>
      <c r="AW139" s="161"/>
      <c r="AX139" s="161"/>
      <c r="AY139" s="161"/>
      <c r="AZ139" s="163"/>
      <c r="BA139" s="163"/>
      <c r="BB139" s="163"/>
      <c r="BC139" s="163"/>
      <c r="BD139" s="163"/>
      <c r="BE139" s="163"/>
      <c r="BI139" s="149"/>
      <c r="BJ139" s="149"/>
      <c r="BK139" s="149"/>
      <c r="BL139" s="149"/>
      <c r="BM139" s="149"/>
      <c r="BN139" s="149"/>
      <c r="BO139" s="149"/>
      <c r="BP139" s="149"/>
      <c r="BQ139" s="149"/>
      <c r="BR139" s="149"/>
      <c r="BS139" s="149"/>
      <c r="BT139" s="149"/>
      <c r="BU139" s="149"/>
      <c r="BV139" s="149"/>
      <c r="BW139" s="149"/>
      <c r="BX139" s="149"/>
      <c r="BY139" s="149"/>
      <c r="BZ139" s="149"/>
    </row>
    <row r="140" spans="1:78" s="151" customFormat="1" ht="15.75" customHeight="1">
      <c r="A140" s="155"/>
      <c r="B140" s="155"/>
      <c r="C140" s="155"/>
      <c r="D140" s="155"/>
      <c r="E140" s="155"/>
      <c r="F140" s="155"/>
      <c r="G140" s="156"/>
      <c r="H140" s="281"/>
      <c r="I140" s="377"/>
      <c r="J140" s="392"/>
      <c r="K140" s="392"/>
      <c r="L140" s="392"/>
      <c r="M140" s="392"/>
      <c r="N140" s="377"/>
      <c r="O140" s="272"/>
      <c r="P140" s="379"/>
      <c r="Q140" s="263"/>
      <c r="R140" s="263"/>
      <c r="S140" s="263"/>
      <c r="T140" s="263"/>
      <c r="U140" s="263"/>
      <c r="V140" s="263"/>
      <c r="W140" s="380"/>
      <c r="X140" s="380"/>
      <c r="Y140" s="380"/>
      <c r="Z140" s="380"/>
      <c r="AA140" s="419"/>
      <c r="AB140" s="168" t="s">
        <v>294</v>
      </c>
      <c r="AC140" s="165"/>
      <c r="AD140" s="165"/>
      <c r="AE140" s="165"/>
      <c r="AF140" s="165"/>
      <c r="AG140" s="165"/>
      <c r="AH140" s="165"/>
      <c r="AI140" s="165"/>
      <c r="AJ140" s="165"/>
      <c r="AK140" s="165"/>
      <c r="AL140" s="165"/>
      <c r="AM140" s="165"/>
      <c r="AN140" s="165"/>
      <c r="AO140" s="165"/>
      <c r="AP140" s="165"/>
      <c r="AQ140" s="166">
        <f t="shared" si="42"/>
        <v>0</v>
      </c>
      <c r="AR140" s="167">
        <f t="shared" si="41"/>
        <v>0</v>
      </c>
      <c r="AS140" s="161">
        <f t="shared" si="23"/>
        <v>0</v>
      </c>
      <c r="AT140" s="161">
        <f t="shared" si="23"/>
        <v>0</v>
      </c>
      <c r="AU140" s="161">
        <f t="shared" si="24"/>
        <v>0</v>
      </c>
      <c r="AV140" s="162"/>
      <c r="AW140" s="161"/>
      <c r="AX140" s="161"/>
      <c r="AY140" s="161"/>
      <c r="AZ140" s="163"/>
      <c r="BA140" s="163"/>
      <c r="BB140" s="163"/>
      <c r="BC140" s="163"/>
      <c r="BD140" s="163"/>
      <c r="BE140" s="163"/>
      <c r="BI140" s="149"/>
      <c r="BJ140" s="149"/>
      <c r="BK140" s="149"/>
      <c r="BL140" s="149"/>
      <c r="BM140" s="149"/>
      <c r="BN140" s="149"/>
      <c r="BO140" s="149"/>
      <c r="BP140" s="149"/>
      <c r="BQ140" s="149"/>
      <c r="BR140" s="149"/>
      <c r="BS140" s="149"/>
      <c r="BT140" s="149"/>
      <c r="BU140" s="149"/>
      <c r="BV140" s="149"/>
      <c r="BW140" s="149"/>
      <c r="BX140" s="149"/>
      <c r="BY140" s="149"/>
      <c r="BZ140" s="149"/>
    </row>
    <row r="141" spans="1:78" s="151" customFormat="1" ht="15.75" customHeight="1">
      <c r="A141" s="155"/>
      <c r="B141" s="155"/>
      <c r="C141" s="155"/>
      <c r="D141" s="155"/>
      <c r="E141" s="155"/>
      <c r="F141" s="155"/>
      <c r="G141" s="156"/>
      <c r="H141" s="281"/>
      <c r="I141" s="377"/>
      <c r="J141" s="392"/>
      <c r="K141" s="392"/>
      <c r="L141" s="392"/>
      <c r="M141" s="392"/>
      <c r="N141" s="377"/>
      <c r="O141" s="272"/>
      <c r="P141" s="379"/>
      <c r="Q141" s="263"/>
      <c r="R141" s="263"/>
      <c r="S141" s="263"/>
      <c r="T141" s="263"/>
      <c r="U141" s="263"/>
      <c r="V141" s="263"/>
      <c r="W141" s="380"/>
      <c r="X141" s="380"/>
      <c r="Y141" s="380"/>
      <c r="Z141" s="380"/>
      <c r="AA141" s="419"/>
      <c r="AB141" s="168" t="s">
        <v>295</v>
      </c>
      <c r="AC141" s="165"/>
      <c r="AD141" s="165"/>
      <c r="AE141" s="165"/>
      <c r="AF141" s="165"/>
      <c r="AG141" s="165"/>
      <c r="AH141" s="165"/>
      <c r="AI141" s="165"/>
      <c r="AJ141" s="165"/>
      <c r="AK141" s="165"/>
      <c r="AL141" s="165"/>
      <c r="AM141" s="165"/>
      <c r="AN141" s="165"/>
      <c r="AO141" s="165"/>
      <c r="AP141" s="165"/>
      <c r="AQ141" s="166">
        <f t="shared" si="42"/>
        <v>0</v>
      </c>
      <c r="AR141" s="167">
        <f t="shared" si="41"/>
        <v>0</v>
      </c>
      <c r="AS141" s="161">
        <f t="shared" si="23"/>
        <v>0</v>
      </c>
      <c r="AT141" s="161">
        <f t="shared" si="23"/>
        <v>0</v>
      </c>
      <c r="AU141" s="161">
        <f t="shared" si="24"/>
        <v>0</v>
      </c>
      <c r="AV141" s="162"/>
      <c r="AW141" s="161"/>
      <c r="AX141" s="161"/>
      <c r="AY141" s="161"/>
      <c r="AZ141" s="163"/>
      <c r="BA141" s="163"/>
      <c r="BB141" s="163"/>
      <c r="BC141" s="163"/>
      <c r="BD141" s="163"/>
      <c r="BE141" s="163"/>
      <c r="BI141" s="149"/>
      <c r="BJ141" s="149"/>
      <c r="BK141" s="149"/>
      <c r="BL141" s="149"/>
      <c r="BM141" s="149"/>
      <c r="BN141" s="149"/>
      <c r="BO141" s="149"/>
      <c r="BP141" s="149"/>
      <c r="BQ141" s="149"/>
      <c r="BR141" s="149"/>
      <c r="BS141" s="149"/>
      <c r="BT141" s="149"/>
      <c r="BU141" s="149"/>
      <c r="BV141" s="149"/>
      <c r="BW141" s="149"/>
      <c r="BX141" s="149"/>
      <c r="BY141" s="149"/>
      <c r="BZ141" s="149"/>
    </row>
    <row r="142" spans="1:78" s="151" customFormat="1" ht="15.75" customHeight="1">
      <c r="A142" s="155"/>
      <c r="B142" s="155"/>
      <c r="C142" s="155"/>
      <c r="D142" s="155"/>
      <c r="E142" s="155"/>
      <c r="F142" s="155"/>
      <c r="G142" s="156"/>
      <c r="H142" s="281"/>
      <c r="I142" s="377"/>
      <c r="J142" s="392"/>
      <c r="K142" s="392"/>
      <c r="L142" s="392"/>
      <c r="M142" s="392"/>
      <c r="N142" s="377"/>
      <c r="O142" s="272"/>
      <c r="P142" s="379"/>
      <c r="Q142" s="263"/>
      <c r="R142" s="263"/>
      <c r="S142" s="263"/>
      <c r="T142" s="263"/>
      <c r="U142" s="263"/>
      <c r="V142" s="263"/>
      <c r="W142" s="380"/>
      <c r="X142" s="380"/>
      <c r="Y142" s="380"/>
      <c r="Z142" s="380"/>
      <c r="AA142" s="419"/>
      <c r="AB142" s="168" t="s">
        <v>296</v>
      </c>
      <c r="AC142" s="165"/>
      <c r="AD142" s="165"/>
      <c r="AE142" s="165"/>
      <c r="AF142" s="165"/>
      <c r="AG142" s="165"/>
      <c r="AH142" s="165"/>
      <c r="AI142" s="165"/>
      <c r="AJ142" s="165"/>
      <c r="AK142" s="165"/>
      <c r="AL142" s="165"/>
      <c r="AM142" s="165"/>
      <c r="AN142" s="165"/>
      <c r="AO142" s="165"/>
      <c r="AP142" s="165"/>
      <c r="AQ142" s="166">
        <f t="shared" si="42"/>
        <v>0</v>
      </c>
      <c r="AR142" s="167">
        <f t="shared" si="41"/>
        <v>0</v>
      </c>
      <c r="AS142" s="161">
        <f t="shared" si="23"/>
        <v>0</v>
      </c>
      <c r="AT142" s="161">
        <f t="shared" si="23"/>
        <v>0</v>
      </c>
      <c r="AU142" s="161">
        <f t="shared" si="24"/>
        <v>0</v>
      </c>
      <c r="AV142" s="162"/>
      <c r="AW142" s="161"/>
      <c r="AX142" s="161"/>
      <c r="AY142" s="161"/>
      <c r="AZ142" s="163"/>
      <c r="BA142" s="163"/>
      <c r="BB142" s="163"/>
      <c r="BC142" s="163"/>
      <c r="BD142" s="163"/>
      <c r="BE142" s="163"/>
      <c r="BI142" s="149"/>
      <c r="BJ142" s="149"/>
      <c r="BK142" s="149"/>
      <c r="BL142" s="149"/>
      <c r="BM142" s="149"/>
      <c r="BN142" s="149"/>
      <c r="BO142" s="149"/>
      <c r="BP142" s="149"/>
      <c r="BQ142" s="149"/>
      <c r="BR142" s="149"/>
      <c r="BS142" s="149"/>
      <c r="BT142" s="149"/>
      <c r="BU142" s="149"/>
      <c r="BV142" s="149"/>
      <c r="BW142" s="149"/>
      <c r="BX142" s="149"/>
      <c r="BY142" s="149"/>
      <c r="BZ142" s="149"/>
    </row>
    <row r="143" spans="1:78" s="151" customFormat="1" ht="15.75" customHeight="1">
      <c r="A143" s="155"/>
      <c r="B143" s="155"/>
      <c r="C143" s="155"/>
      <c r="D143" s="155"/>
      <c r="E143" s="155"/>
      <c r="F143" s="155"/>
      <c r="G143" s="156"/>
      <c r="H143" s="281"/>
      <c r="I143" s="377"/>
      <c r="J143" s="392"/>
      <c r="K143" s="392"/>
      <c r="L143" s="392"/>
      <c r="M143" s="392"/>
      <c r="N143" s="377"/>
      <c r="O143" s="272"/>
      <c r="P143" s="379"/>
      <c r="Q143" s="263"/>
      <c r="R143" s="263"/>
      <c r="S143" s="263"/>
      <c r="T143" s="263"/>
      <c r="U143" s="263"/>
      <c r="V143" s="263"/>
      <c r="W143" s="380"/>
      <c r="X143" s="380"/>
      <c r="Y143" s="380"/>
      <c r="Z143" s="380"/>
      <c r="AA143" s="419"/>
      <c r="AB143" s="169" t="s">
        <v>297</v>
      </c>
      <c r="AC143" s="170">
        <f aca="true" t="shared" si="43" ref="AC143:AR143">SUM(AC137:AC142)+IF(AC135=0,AC136,AC135)</f>
        <v>0</v>
      </c>
      <c r="AD143" s="170">
        <f t="shared" si="43"/>
        <v>0</v>
      </c>
      <c r="AE143" s="170">
        <f t="shared" si="43"/>
        <v>0</v>
      </c>
      <c r="AF143" s="170">
        <f t="shared" si="43"/>
        <v>0</v>
      </c>
      <c r="AG143" s="170">
        <f t="shared" si="43"/>
        <v>0</v>
      </c>
      <c r="AH143" s="170">
        <f t="shared" si="43"/>
        <v>0</v>
      </c>
      <c r="AI143" s="170">
        <f t="shared" si="43"/>
        <v>0</v>
      </c>
      <c r="AJ143" s="170">
        <f t="shared" si="43"/>
        <v>0</v>
      </c>
      <c r="AK143" s="170">
        <f t="shared" si="43"/>
        <v>0</v>
      </c>
      <c r="AL143" s="170">
        <f t="shared" si="43"/>
        <v>0</v>
      </c>
      <c r="AM143" s="170">
        <f t="shared" si="43"/>
        <v>0</v>
      </c>
      <c r="AN143" s="170">
        <f t="shared" si="43"/>
        <v>0</v>
      </c>
      <c r="AO143" s="170">
        <f t="shared" si="43"/>
        <v>0</v>
      </c>
      <c r="AP143" s="170">
        <f t="shared" si="43"/>
        <v>0</v>
      </c>
      <c r="AQ143" s="170">
        <f t="shared" si="43"/>
        <v>0</v>
      </c>
      <c r="AR143" s="171">
        <f t="shared" si="43"/>
        <v>0</v>
      </c>
      <c r="AS143" s="161">
        <f t="shared" si="23"/>
        <v>0</v>
      </c>
      <c r="AT143" s="161">
        <f t="shared" si="23"/>
        <v>0</v>
      </c>
      <c r="AU143" s="161">
        <f t="shared" si="24"/>
        <v>0</v>
      </c>
      <c r="AV143" s="162"/>
      <c r="AW143" s="161"/>
      <c r="AX143" s="161"/>
      <c r="AY143" s="161"/>
      <c r="AZ143" s="163"/>
      <c r="BA143" s="163"/>
      <c r="BB143" s="163"/>
      <c r="BC143" s="163"/>
      <c r="BD143" s="163"/>
      <c r="BE143" s="163"/>
      <c r="BI143" s="149"/>
      <c r="BJ143" s="149"/>
      <c r="BK143" s="149"/>
      <c r="BL143" s="149"/>
      <c r="BM143" s="149"/>
      <c r="BN143" s="149"/>
      <c r="BO143" s="149"/>
      <c r="BP143" s="149"/>
      <c r="BQ143" s="149"/>
      <c r="BR143" s="149"/>
      <c r="BS143" s="149"/>
      <c r="BT143" s="149"/>
      <c r="BU143" s="149"/>
      <c r="BV143" s="149"/>
      <c r="BW143" s="149"/>
      <c r="BX143" s="149"/>
      <c r="BY143" s="149"/>
      <c r="BZ143" s="149"/>
    </row>
    <row r="144" spans="1:78" s="151" customFormat="1" ht="16.5" customHeight="1" thickBot="1">
      <c r="A144" s="155"/>
      <c r="B144" s="155"/>
      <c r="C144" s="155"/>
      <c r="D144" s="155"/>
      <c r="E144" s="155"/>
      <c r="F144" s="155"/>
      <c r="G144" s="156"/>
      <c r="H144" s="282"/>
      <c r="I144" s="381"/>
      <c r="J144" s="403"/>
      <c r="K144" s="403"/>
      <c r="L144" s="403"/>
      <c r="M144" s="403"/>
      <c r="N144" s="381"/>
      <c r="O144" s="273"/>
      <c r="P144" s="383"/>
      <c r="Q144" s="264"/>
      <c r="R144" s="264"/>
      <c r="S144" s="264"/>
      <c r="T144" s="264"/>
      <c r="U144" s="264"/>
      <c r="V144" s="264"/>
      <c r="W144" s="384"/>
      <c r="X144" s="384"/>
      <c r="Y144" s="384"/>
      <c r="Z144" s="384"/>
      <c r="AA144" s="421"/>
      <c r="AB144" s="172" t="s">
        <v>298</v>
      </c>
      <c r="AC144" s="173"/>
      <c r="AD144" s="173"/>
      <c r="AE144" s="173"/>
      <c r="AF144" s="173"/>
      <c r="AG144" s="173"/>
      <c r="AH144" s="173"/>
      <c r="AI144" s="173"/>
      <c r="AJ144" s="173"/>
      <c r="AK144" s="173"/>
      <c r="AL144" s="173"/>
      <c r="AM144" s="173"/>
      <c r="AN144" s="173"/>
      <c r="AO144" s="173"/>
      <c r="AP144" s="173"/>
      <c r="AQ144" s="174">
        <f aca="true" t="shared" si="44" ref="AQ144:AR150">+AC144+AE144+AG144+AI144+AK144+AM144+AO144</f>
        <v>0</v>
      </c>
      <c r="AR144" s="175">
        <f t="shared" si="44"/>
        <v>0</v>
      </c>
      <c r="AS144" s="161">
        <f t="shared" si="23"/>
        <v>0</v>
      </c>
      <c r="AT144" s="161">
        <f t="shared" si="23"/>
        <v>0</v>
      </c>
      <c r="AU144" s="161">
        <f t="shared" si="24"/>
        <v>0</v>
      </c>
      <c r="AV144" s="162"/>
      <c r="AW144" s="161"/>
      <c r="AX144" s="161"/>
      <c r="AY144" s="161"/>
      <c r="AZ144" s="163"/>
      <c r="BA144" s="163"/>
      <c r="BB144" s="163"/>
      <c r="BC144" s="163"/>
      <c r="BD144" s="163"/>
      <c r="BE144" s="163"/>
      <c r="BI144" s="149"/>
      <c r="BJ144" s="149"/>
      <c r="BK144" s="149"/>
      <c r="BL144" s="149"/>
      <c r="BM144" s="149"/>
      <c r="BN144" s="149"/>
      <c r="BO144" s="149"/>
      <c r="BP144" s="149"/>
      <c r="BQ144" s="149"/>
      <c r="BR144" s="149"/>
      <c r="BS144" s="149"/>
      <c r="BT144" s="149"/>
      <c r="BU144" s="149"/>
      <c r="BV144" s="149"/>
      <c r="BW144" s="149"/>
      <c r="BX144" s="149"/>
      <c r="BY144" s="149"/>
      <c r="BZ144" s="149"/>
    </row>
    <row r="145" spans="1:78" s="151" customFormat="1" ht="150.75" customHeight="1">
      <c r="A145" s="155"/>
      <c r="B145" s="155" t="s">
        <v>392</v>
      </c>
      <c r="C145" s="155" t="s">
        <v>274</v>
      </c>
      <c r="D145" s="155" t="s">
        <v>275</v>
      </c>
      <c r="E145" s="155" t="s">
        <v>225</v>
      </c>
      <c r="F145" s="155" t="s">
        <v>301</v>
      </c>
      <c r="G145" s="156">
        <v>10</v>
      </c>
      <c r="H145" s="280">
        <v>9</v>
      </c>
      <c r="I145" s="373" t="s">
        <v>32</v>
      </c>
      <c r="J145" s="387"/>
      <c r="K145" s="387"/>
      <c r="L145" s="387"/>
      <c r="M145" s="387"/>
      <c r="N145" s="373" t="s">
        <v>393</v>
      </c>
      <c r="O145" s="271">
        <v>0.525</v>
      </c>
      <c r="P145" s="375">
        <f>('[2]Actividades'!L38/'[2]Actividades'!K38+'[2]Actividades'!L39/'[2]Actividades'!K39+'[2]Actividades'!L40/'[2]Actividades'!K40+'[2]Actividades'!L41/'[2]Actividades'!K41+'[2]Actividades'!L42/'[2]Actividades'!K42+'[2]Actividades'!L43/'[2]Actividades'!K43+'[2]Actividades'!L44/'[2]Actividades'!K44+'[2]Actividades'!L45/'[2]Actividades'!K45+'[2]Actividades'!L46/'[2]Actividades'!K46+'[2]Actividades'!L47/'[2]Actividades'!K47)/10*O145</f>
        <v>0.13693034410309912</v>
      </c>
      <c r="Q145" s="262">
        <f>SUMIF('Actividades inversión 880'!$B$13:$B$62,'Metas inversión 880'!$B145,'Actividades inversión 880'!M$13:M$62)</f>
        <v>234277831925</v>
      </c>
      <c r="R145" s="262">
        <f>SUMIF('Actividades inversión 880'!$B$13:$B$62,'Metas inversión 880'!$B145,'Actividades inversión 880'!N$13:N$62)</f>
        <v>234297330107</v>
      </c>
      <c r="S145" s="262">
        <f>SUMIF('Actividades inversión 880'!$B$13:$B$62,'Metas inversión 880'!$B145,'Actividades inversión 880'!O$13:O$62)</f>
        <v>23901369377</v>
      </c>
      <c r="T145" s="262">
        <f>SUMIF('Actividades inversión 880'!$B$13:$B$62,'Metas inversión 880'!$B145,'Actividades inversión 880'!P$13:P$62)</f>
        <v>241641249</v>
      </c>
      <c r="U145" s="262">
        <f>SUMIF('Actividades inversión 880'!$B$13:$B$62,'Metas inversión 880'!$B145,'Actividades inversión 880'!Q$13:Q$62)</f>
        <v>11150914277</v>
      </c>
      <c r="V145" s="262">
        <f>SUMIF('Actividades inversión 880'!$B$13:$B$62,'Metas inversión 880'!$B145,'Actividades inversión 880'!R$13:R$62)</f>
        <v>982276480</v>
      </c>
      <c r="W145" s="422" t="s">
        <v>394</v>
      </c>
      <c r="X145" s="422" t="s">
        <v>395</v>
      </c>
      <c r="Y145" s="423" t="s">
        <v>396</v>
      </c>
      <c r="Z145" s="422" t="s">
        <v>397</v>
      </c>
      <c r="AA145" s="422"/>
      <c r="AB145" s="157" t="s">
        <v>283</v>
      </c>
      <c r="AC145" s="158"/>
      <c r="AD145" s="158"/>
      <c r="AE145" s="158"/>
      <c r="AF145" s="158"/>
      <c r="AG145" s="158"/>
      <c r="AH145" s="158"/>
      <c r="AI145" s="158"/>
      <c r="AJ145" s="158"/>
      <c r="AK145" s="158"/>
      <c r="AL145" s="158"/>
      <c r="AM145" s="158"/>
      <c r="AN145" s="158"/>
      <c r="AO145" s="158"/>
      <c r="AP145" s="158"/>
      <c r="AQ145" s="159">
        <f t="shared" si="44"/>
        <v>0</v>
      </c>
      <c r="AR145" s="160">
        <f t="shared" si="44"/>
        <v>0</v>
      </c>
      <c r="AS145" s="161">
        <f t="shared" si="23"/>
        <v>210395960730</v>
      </c>
      <c r="AT145" s="161">
        <f t="shared" si="23"/>
        <v>23659728128</v>
      </c>
      <c r="AU145" s="161">
        <f t="shared" si="24"/>
        <v>10168637797</v>
      </c>
      <c r="AV145" s="162"/>
      <c r="AW145" s="161"/>
      <c r="AX145" s="424"/>
      <c r="AY145" s="161"/>
      <c r="AZ145" s="163">
        <f>SUM('[3]01-USAQUEN:99-METROPOLITANO'!N141)</f>
        <v>234277831925</v>
      </c>
      <c r="BA145" s="163">
        <f>SUM('[3]01-USAQUEN:99-METROPOLITANO'!O141)</f>
        <v>234297330107</v>
      </c>
      <c r="BB145" s="163">
        <f>SUM('[3]01-USAQUEN:99-METROPOLITANO'!P141)</f>
        <v>23901369377</v>
      </c>
      <c r="BC145" s="163">
        <f>SUM('[3]01-USAQUEN:99-METROPOLITANO'!Q141)</f>
        <v>241641249</v>
      </c>
      <c r="BD145" s="163">
        <f>SUM('[3]01-USAQUEN:99-METROPOLITANO'!R141)</f>
        <v>11150914277</v>
      </c>
      <c r="BE145" s="163">
        <f>SUM('[3]01-USAQUEN:99-METROPOLITANO'!S141)</f>
        <v>982276480</v>
      </c>
      <c r="BI145" s="161">
        <f>191361600-BE145</f>
        <v>-790914880</v>
      </c>
      <c r="BJ145" s="149"/>
      <c r="BK145" s="149"/>
      <c r="BL145" s="149"/>
      <c r="BM145" s="149"/>
      <c r="BN145" s="149"/>
      <c r="BO145" s="149"/>
      <c r="BP145" s="149"/>
      <c r="BQ145" s="149"/>
      <c r="BR145" s="149"/>
      <c r="BS145" s="149"/>
      <c r="BT145" s="149"/>
      <c r="BU145" s="149"/>
      <c r="BV145" s="149"/>
      <c r="BW145" s="149"/>
      <c r="BX145" s="149"/>
      <c r="BY145" s="149"/>
      <c r="BZ145" s="149"/>
    </row>
    <row r="146" spans="1:78" s="151" customFormat="1" ht="105.75" customHeight="1">
      <c r="A146" s="155"/>
      <c r="B146" s="155"/>
      <c r="C146" s="155"/>
      <c r="D146" s="155"/>
      <c r="E146" s="155"/>
      <c r="F146" s="155"/>
      <c r="G146" s="156"/>
      <c r="H146" s="281"/>
      <c r="I146" s="377"/>
      <c r="J146" s="392"/>
      <c r="K146" s="392"/>
      <c r="L146" s="392"/>
      <c r="M146" s="392"/>
      <c r="N146" s="377"/>
      <c r="O146" s="272"/>
      <c r="P146" s="379"/>
      <c r="Q146" s="263"/>
      <c r="R146" s="263"/>
      <c r="S146" s="263"/>
      <c r="T146" s="263"/>
      <c r="U146" s="263"/>
      <c r="V146" s="263"/>
      <c r="W146" s="422" t="s">
        <v>398</v>
      </c>
      <c r="X146" s="423" t="s">
        <v>399</v>
      </c>
      <c r="Y146" s="423" t="s">
        <v>400</v>
      </c>
      <c r="Z146" s="423" t="s">
        <v>401</v>
      </c>
      <c r="AA146" s="425"/>
      <c r="AB146" s="164" t="s">
        <v>284</v>
      </c>
      <c r="AC146" s="165"/>
      <c r="AD146" s="165"/>
      <c r="AE146" s="165"/>
      <c r="AF146" s="165"/>
      <c r="AG146" s="165"/>
      <c r="AH146" s="165"/>
      <c r="AI146" s="165"/>
      <c r="AJ146" s="165"/>
      <c r="AK146" s="165"/>
      <c r="AL146" s="165"/>
      <c r="AM146" s="165"/>
      <c r="AN146" s="165"/>
      <c r="AO146" s="165"/>
      <c r="AP146" s="165"/>
      <c r="AQ146" s="166">
        <f t="shared" si="44"/>
        <v>0</v>
      </c>
      <c r="AR146" s="167">
        <f t="shared" si="44"/>
        <v>0</v>
      </c>
      <c r="AS146" s="161">
        <f aca="true" t="shared" si="45" ref="AS146:AT209">+R146-S146</f>
        <v>0</v>
      </c>
      <c r="AT146" s="161">
        <f t="shared" si="45"/>
        <v>0</v>
      </c>
      <c r="AU146" s="161">
        <f aca="true" t="shared" si="46" ref="AU146:AU209">+U146-V146</f>
        <v>0</v>
      </c>
      <c r="AV146" s="162"/>
      <c r="AW146" s="161"/>
      <c r="AX146" s="161"/>
      <c r="AY146" s="161"/>
      <c r="AZ146" s="163"/>
      <c r="BA146" s="163"/>
      <c r="BB146" s="163"/>
      <c r="BC146" s="163"/>
      <c r="BD146" s="163"/>
      <c r="BE146" s="163"/>
      <c r="BI146" s="149"/>
      <c r="BJ146" s="149"/>
      <c r="BK146" s="149"/>
      <c r="BL146" s="149"/>
      <c r="BM146" s="149"/>
      <c r="BN146" s="149"/>
      <c r="BO146" s="149"/>
      <c r="BP146" s="149"/>
      <c r="BQ146" s="149"/>
      <c r="BR146" s="149"/>
      <c r="BS146" s="149"/>
      <c r="BT146" s="149"/>
      <c r="BU146" s="149"/>
      <c r="BV146" s="149"/>
      <c r="BW146" s="149"/>
      <c r="BX146" s="149"/>
      <c r="BY146" s="149"/>
      <c r="BZ146" s="149"/>
    </row>
    <row r="147" spans="1:78" s="151" customFormat="1" ht="105.75" customHeight="1">
      <c r="A147" s="155"/>
      <c r="B147" s="155"/>
      <c r="C147" s="155"/>
      <c r="D147" s="155"/>
      <c r="E147" s="155"/>
      <c r="F147" s="155"/>
      <c r="G147" s="156"/>
      <c r="H147" s="281"/>
      <c r="I147" s="377"/>
      <c r="J147" s="392"/>
      <c r="K147" s="392"/>
      <c r="L147" s="392"/>
      <c r="M147" s="392"/>
      <c r="N147" s="377"/>
      <c r="O147" s="272"/>
      <c r="P147" s="379"/>
      <c r="Q147" s="263"/>
      <c r="R147" s="263"/>
      <c r="S147" s="263"/>
      <c r="T147" s="263"/>
      <c r="U147" s="263"/>
      <c r="V147" s="263"/>
      <c r="W147" s="422" t="s">
        <v>402</v>
      </c>
      <c r="X147" s="422" t="s">
        <v>232</v>
      </c>
      <c r="Y147" s="422" t="s">
        <v>233</v>
      </c>
      <c r="Z147" s="422" t="s">
        <v>403</v>
      </c>
      <c r="AA147" s="422" t="s">
        <v>404</v>
      </c>
      <c r="AB147" s="164" t="s">
        <v>285</v>
      </c>
      <c r="AC147" s="165"/>
      <c r="AD147" s="165"/>
      <c r="AE147" s="165"/>
      <c r="AF147" s="165"/>
      <c r="AG147" s="165"/>
      <c r="AH147" s="165"/>
      <c r="AI147" s="165"/>
      <c r="AJ147" s="165"/>
      <c r="AK147" s="165"/>
      <c r="AL147" s="165"/>
      <c r="AM147" s="165"/>
      <c r="AN147" s="165"/>
      <c r="AO147" s="165"/>
      <c r="AP147" s="165"/>
      <c r="AQ147" s="166">
        <f t="shared" si="44"/>
        <v>0</v>
      </c>
      <c r="AR147" s="167">
        <f t="shared" si="44"/>
        <v>0</v>
      </c>
      <c r="AS147" s="161">
        <f t="shared" si="45"/>
        <v>0</v>
      </c>
      <c r="AT147" s="161">
        <f t="shared" si="45"/>
        <v>0</v>
      </c>
      <c r="AU147" s="161">
        <f t="shared" si="46"/>
        <v>0</v>
      </c>
      <c r="AV147" s="162"/>
      <c r="AW147" s="161"/>
      <c r="AX147" s="161"/>
      <c r="AY147" s="161"/>
      <c r="AZ147" s="163"/>
      <c r="BA147" s="163"/>
      <c r="BB147" s="163"/>
      <c r="BC147" s="163"/>
      <c r="BD147" s="163"/>
      <c r="BE147" s="163"/>
      <c r="BI147" s="149"/>
      <c r="BJ147" s="149"/>
      <c r="BK147" s="149"/>
      <c r="BL147" s="149"/>
      <c r="BM147" s="149"/>
      <c r="BN147" s="149"/>
      <c r="BO147" s="149"/>
      <c r="BP147" s="149"/>
      <c r="BQ147" s="149"/>
      <c r="BR147" s="149"/>
      <c r="BS147" s="149"/>
      <c r="BT147" s="149"/>
      <c r="BU147" s="149"/>
      <c r="BV147" s="149"/>
      <c r="BW147" s="149"/>
      <c r="BX147" s="149"/>
      <c r="BY147" s="149"/>
      <c r="BZ147" s="149"/>
    </row>
    <row r="148" spans="1:78" s="151" customFormat="1" ht="105.75" customHeight="1">
      <c r="A148" s="155"/>
      <c r="B148" s="155"/>
      <c r="C148" s="155"/>
      <c r="D148" s="155"/>
      <c r="E148" s="155"/>
      <c r="F148" s="155"/>
      <c r="G148" s="156"/>
      <c r="H148" s="281"/>
      <c r="I148" s="377"/>
      <c r="J148" s="392"/>
      <c r="K148" s="392"/>
      <c r="L148" s="392"/>
      <c r="M148" s="392"/>
      <c r="N148" s="377"/>
      <c r="O148" s="272"/>
      <c r="P148" s="379"/>
      <c r="Q148" s="263"/>
      <c r="R148" s="263"/>
      <c r="S148" s="263"/>
      <c r="T148" s="263"/>
      <c r="U148" s="263"/>
      <c r="V148" s="263"/>
      <c r="W148" s="422" t="s">
        <v>405</v>
      </c>
      <c r="X148" s="422" t="s">
        <v>232</v>
      </c>
      <c r="Y148" s="422" t="s">
        <v>233</v>
      </c>
      <c r="Z148" s="422" t="s">
        <v>406</v>
      </c>
      <c r="AA148" s="425"/>
      <c r="AB148" s="164" t="s">
        <v>286</v>
      </c>
      <c r="AC148" s="165"/>
      <c r="AD148" s="165"/>
      <c r="AE148" s="165"/>
      <c r="AF148" s="165"/>
      <c r="AG148" s="165"/>
      <c r="AH148" s="165"/>
      <c r="AI148" s="165"/>
      <c r="AJ148" s="165"/>
      <c r="AK148" s="165"/>
      <c r="AL148" s="165"/>
      <c r="AM148" s="165"/>
      <c r="AN148" s="165"/>
      <c r="AO148" s="165"/>
      <c r="AP148" s="165"/>
      <c r="AQ148" s="166">
        <f t="shared" si="44"/>
        <v>0</v>
      </c>
      <c r="AR148" s="167">
        <f t="shared" si="44"/>
        <v>0</v>
      </c>
      <c r="AS148" s="161">
        <f t="shared" si="45"/>
        <v>0</v>
      </c>
      <c r="AT148" s="161">
        <f t="shared" si="45"/>
        <v>0</v>
      </c>
      <c r="AU148" s="161">
        <f t="shared" si="46"/>
        <v>0</v>
      </c>
      <c r="AV148" s="162"/>
      <c r="AW148" s="161"/>
      <c r="AX148" s="161"/>
      <c r="AY148" s="161"/>
      <c r="AZ148" s="163"/>
      <c r="BA148" s="163"/>
      <c r="BB148" s="163"/>
      <c r="BC148" s="163"/>
      <c r="BD148" s="163"/>
      <c r="BE148" s="163"/>
      <c r="BI148" s="149"/>
      <c r="BJ148" s="149"/>
      <c r="BK148" s="149"/>
      <c r="BL148" s="149"/>
      <c r="BM148" s="149"/>
      <c r="BN148" s="149"/>
      <c r="BO148" s="149"/>
      <c r="BP148" s="149"/>
      <c r="BQ148" s="149"/>
      <c r="BR148" s="149"/>
      <c r="BS148" s="149"/>
      <c r="BT148" s="149"/>
      <c r="BU148" s="149"/>
      <c r="BV148" s="149"/>
      <c r="BW148" s="149"/>
      <c r="BX148" s="149"/>
      <c r="BY148" s="149"/>
      <c r="BZ148" s="149"/>
    </row>
    <row r="149" spans="1:78" s="151" customFormat="1" ht="171" customHeight="1">
      <c r="A149" s="155"/>
      <c r="B149" s="155"/>
      <c r="C149" s="155"/>
      <c r="D149" s="155"/>
      <c r="E149" s="155"/>
      <c r="F149" s="155"/>
      <c r="G149" s="156"/>
      <c r="H149" s="281"/>
      <c r="I149" s="377"/>
      <c r="J149" s="392"/>
      <c r="K149" s="392"/>
      <c r="L149" s="392"/>
      <c r="M149" s="392"/>
      <c r="N149" s="377"/>
      <c r="O149" s="272"/>
      <c r="P149" s="379"/>
      <c r="Q149" s="263"/>
      <c r="R149" s="263"/>
      <c r="S149" s="263"/>
      <c r="T149" s="263"/>
      <c r="U149" s="263"/>
      <c r="V149" s="263"/>
      <c r="W149" s="422" t="s">
        <v>407</v>
      </c>
      <c r="X149" s="422" t="s">
        <v>232</v>
      </c>
      <c r="Y149" s="422" t="s">
        <v>233</v>
      </c>
      <c r="Z149" s="423" t="s">
        <v>408</v>
      </c>
      <c r="AA149" s="426"/>
      <c r="AB149" s="164" t="s">
        <v>287</v>
      </c>
      <c r="AC149" s="165"/>
      <c r="AD149" s="165"/>
      <c r="AE149" s="165"/>
      <c r="AF149" s="165"/>
      <c r="AG149" s="165"/>
      <c r="AH149" s="165"/>
      <c r="AI149" s="165"/>
      <c r="AJ149" s="165"/>
      <c r="AK149" s="165"/>
      <c r="AL149" s="165"/>
      <c r="AM149" s="165"/>
      <c r="AN149" s="165"/>
      <c r="AO149" s="165"/>
      <c r="AP149" s="165"/>
      <c r="AQ149" s="166">
        <f t="shared" si="44"/>
        <v>0</v>
      </c>
      <c r="AR149" s="167">
        <f t="shared" si="44"/>
        <v>0</v>
      </c>
      <c r="AS149" s="161">
        <f t="shared" si="45"/>
        <v>0</v>
      </c>
      <c r="AT149" s="161">
        <f t="shared" si="45"/>
        <v>0</v>
      </c>
      <c r="AU149" s="161">
        <f t="shared" si="46"/>
        <v>0</v>
      </c>
      <c r="AV149" s="162"/>
      <c r="AW149" s="161"/>
      <c r="AX149" s="161"/>
      <c r="AY149" s="161"/>
      <c r="AZ149" s="163"/>
      <c r="BA149" s="163"/>
      <c r="BB149" s="163"/>
      <c r="BC149" s="163"/>
      <c r="BD149" s="163"/>
      <c r="BE149" s="163"/>
      <c r="BI149" s="149"/>
      <c r="BJ149" s="149"/>
      <c r="BK149" s="149"/>
      <c r="BL149" s="149"/>
      <c r="BM149" s="149"/>
      <c r="BN149" s="149"/>
      <c r="BO149" s="149"/>
      <c r="BP149" s="149"/>
      <c r="BQ149" s="149"/>
      <c r="BR149" s="149"/>
      <c r="BS149" s="149"/>
      <c r="BT149" s="149"/>
      <c r="BU149" s="149"/>
      <c r="BV149" s="149"/>
      <c r="BW149" s="149"/>
      <c r="BX149" s="149"/>
      <c r="BY149" s="149"/>
      <c r="BZ149" s="149"/>
    </row>
    <row r="150" spans="1:78" s="151" customFormat="1" ht="105.75" customHeight="1">
      <c r="A150" s="155"/>
      <c r="B150" s="155"/>
      <c r="C150" s="155"/>
      <c r="D150" s="155"/>
      <c r="E150" s="155"/>
      <c r="F150" s="155"/>
      <c r="G150" s="156"/>
      <c r="H150" s="281"/>
      <c r="I150" s="377"/>
      <c r="J150" s="392"/>
      <c r="K150" s="392"/>
      <c r="L150" s="392"/>
      <c r="M150" s="392"/>
      <c r="N150" s="377"/>
      <c r="O150" s="272"/>
      <c r="P150" s="379"/>
      <c r="Q150" s="263"/>
      <c r="R150" s="263"/>
      <c r="S150" s="263"/>
      <c r="T150" s="263"/>
      <c r="U150" s="263"/>
      <c r="V150" s="263"/>
      <c r="W150" s="422" t="s">
        <v>409</v>
      </c>
      <c r="X150" s="422" t="s">
        <v>232</v>
      </c>
      <c r="Y150" s="422" t="s">
        <v>233</v>
      </c>
      <c r="Z150" s="423" t="s">
        <v>410</v>
      </c>
      <c r="AA150" s="427"/>
      <c r="AB150" s="168" t="s">
        <v>288</v>
      </c>
      <c r="AC150" s="165"/>
      <c r="AD150" s="165"/>
      <c r="AE150" s="165"/>
      <c r="AF150" s="165"/>
      <c r="AG150" s="165"/>
      <c r="AH150" s="165"/>
      <c r="AI150" s="165"/>
      <c r="AJ150" s="165"/>
      <c r="AK150" s="165"/>
      <c r="AL150" s="165"/>
      <c r="AM150" s="165"/>
      <c r="AN150" s="165"/>
      <c r="AO150" s="165"/>
      <c r="AP150" s="165"/>
      <c r="AQ150" s="166">
        <f t="shared" si="44"/>
        <v>0</v>
      </c>
      <c r="AR150" s="167">
        <f t="shared" si="44"/>
        <v>0</v>
      </c>
      <c r="AS150" s="161">
        <f t="shared" si="45"/>
        <v>0</v>
      </c>
      <c r="AT150" s="161">
        <f t="shared" si="45"/>
        <v>0</v>
      </c>
      <c r="AU150" s="161">
        <f t="shared" si="46"/>
        <v>0</v>
      </c>
      <c r="AV150" s="162"/>
      <c r="AW150" s="161"/>
      <c r="AX150" s="161"/>
      <c r="AY150" s="161"/>
      <c r="AZ150" s="163"/>
      <c r="BA150" s="163"/>
      <c r="BB150" s="163"/>
      <c r="BC150" s="163"/>
      <c r="BD150" s="163"/>
      <c r="BE150" s="163"/>
      <c r="BI150" s="149"/>
      <c r="BJ150" s="149"/>
      <c r="BK150" s="149"/>
      <c r="BL150" s="149"/>
      <c r="BM150" s="149"/>
      <c r="BN150" s="149"/>
      <c r="BO150" s="149"/>
      <c r="BP150" s="149"/>
      <c r="BQ150" s="149"/>
      <c r="BR150" s="149"/>
      <c r="BS150" s="149"/>
      <c r="BT150" s="149"/>
      <c r="BU150" s="149"/>
      <c r="BV150" s="149"/>
      <c r="BW150" s="149"/>
      <c r="BX150" s="149"/>
      <c r="BY150" s="149"/>
      <c r="BZ150" s="149"/>
    </row>
    <row r="151" spans="1:78" s="151" customFormat="1" ht="105.75" customHeight="1">
      <c r="A151" s="155"/>
      <c r="B151" s="155"/>
      <c r="C151" s="155"/>
      <c r="D151" s="155"/>
      <c r="E151" s="155"/>
      <c r="F151" s="155"/>
      <c r="G151" s="156"/>
      <c r="H151" s="281"/>
      <c r="I151" s="377"/>
      <c r="J151" s="392"/>
      <c r="K151" s="392"/>
      <c r="L151" s="392"/>
      <c r="M151" s="392"/>
      <c r="N151" s="377"/>
      <c r="O151" s="272"/>
      <c r="P151" s="379"/>
      <c r="Q151" s="263"/>
      <c r="R151" s="263"/>
      <c r="S151" s="263"/>
      <c r="T151" s="263"/>
      <c r="U151" s="263"/>
      <c r="V151" s="263"/>
      <c r="W151" s="422" t="s">
        <v>411</v>
      </c>
      <c r="X151" s="422" t="s">
        <v>232</v>
      </c>
      <c r="Y151" s="422" t="s">
        <v>233</v>
      </c>
      <c r="Z151" s="423" t="s">
        <v>412</v>
      </c>
      <c r="AA151" s="425"/>
      <c r="AB151" s="169" t="s">
        <v>289</v>
      </c>
      <c r="AC151" s="170">
        <f aca="true" t="shared" si="47" ref="AC151:AR151">SUM(AC145:AC150)</f>
        <v>0</v>
      </c>
      <c r="AD151" s="170">
        <f t="shared" si="47"/>
        <v>0</v>
      </c>
      <c r="AE151" s="170">
        <f t="shared" si="47"/>
        <v>0</v>
      </c>
      <c r="AF151" s="170">
        <f t="shared" si="47"/>
        <v>0</v>
      </c>
      <c r="AG151" s="170">
        <f t="shared" si="47"/>
        <v>0</v>
      </c>
      <c r="AH151" s="170">
        <f t="shared" si="47"/>
        <v>0</v>
      </c>
      <c r="AI151" s="170">
        <f t="shared" si="47"/>
        <v>0</v>
      </c>
      <c r="AJ151" s="170">
        <f t="shared" si="47"/>
        <v>0</v>
      </c>
      <c r="AK151" s="170">
        <f t="shared" si="47"/>
        <v>0</v>
      </c>
      <c r="AL151" s="170">
        <f t="shared" si="47"/>
        <v>0</v>
      </c>
      <c r="AM151" s="170">
        <f t="shared" si="47"/>
        <v>0</v>
      </c>
      <c r="AN151" s="170">
        <f t="shared" si="47"/>
        <v>0</v>
      </c>
      <c r="AO151" s="170">
        <f t="shared" si="47"/>
        <v>0</v>
      </c>
      <c r="AP151" s="170">
        <f t="shared" si="47"/>
        <v>0</v>
      </c>
      <c r="AQ151" s="170">
        <f t="shared" si="47"/>
        <v>0</v>
      </c>
      <c r="AR151" s="171">
        <f t="shared" si="47"/>
        <v>0</v>
      </c>
      <c r="AS151" s="161">
        <f t="shared" si="45"/>
        <v>0</v>
      </c>
      <c r="AT151" s="161">
        <f t="shared" si="45"/>
        <v>0</v>
      </c>
      <c r="AU151" s="161">
        <f t="shared" si="46"/>
        <v>0</v>
      </c>
      <c r="AV151" s="162"/>
      <c r="AW151" s="161"/>
      <c r="AX151" s="161"/>
      <c r="AY151" s="161"/>
      <c r="AZ151" s="163"/>
      <c r="BA151" s="163"/>
      <c r="BB151" s="163"/>
      <c r="BC151" s="163"/>
      <c r="BD151" s="163"/>
      <c r="BE151" s="163"/>
      <c r="BI151" s="149"/>
      <c r="BJ151" s="149"/>
      <c r="BK151" s="149"/>
      <c r="BL151" s="149"/>
      <c r="BM151" s="149"/>
      <c r="BN151" s="149"/>
      <c r="BO151" s="149"/>
      <c r="BP151" s="149"/>
      <c r="BQ151" s="149"/>
      <c r="BR151" s="149"/>
      <c r="BS151" s="149"/>
      <c r="BT151" s="149"/>
      <c r="BU151" s="149"/>
      <c r="BV151" s="149"/>
      <c r="BW151" s="149"/>
      <c r="BX151" s="149"/>
      <c r="BY151" s="149"/>
      <c r="BZ151" s="149"/>
    </row>
    <row r="152" spans="1:78" s="151" customFormat="1" ht="105.75" customHeight="1">
      <c r="A152" s="155"/>
      <c r="B152" s="155"/>
      <c r="C152" s="155"/>
      <c r="D152" s="155"/>
      <c r="E152" s="155"/>
      <c r="F152" s="155"/>
      <c r="G152" s="156"/>
      <c r="H152" s="281"/>
      <c r="I152" s="377"/>
      <c r="J152" s="392"/>
      <c r="K152" s="392"/>
      <c r="L152" s="149"/>
      <c r="M152" s="392" t="s">
        <v>413</v>
      </c>
      <c r="N152" s="377" t="s">
        <v>393</v>
      </c>
      <c r="O152" s="272"/>
      <c r="P152" s="379"/>
      <c r="Q152" s="263"/>
      <c r="R152" s="263"/>
      <c r="S152" s="263"/>
      <c r="T152" s="263"/>
      <c r="U152" s="263"/>
      <c r="V152" s="263"/>
      <c r="W152" s="422" t="s">
        <v>414</v>
      </c>
      <c r="X152" s="422" t="s">
        <v>415</v>
      </c>
      <c r="Y152" s="422" t="s">
        <v>233</v>
      </c>
      <c r="Z152" s="422" t="s">
        <v>416</v>
      </c>
      <c r="AA152" s="422" t="s">
        <v>404</v>
      </c>
      <c r="AB152" s="164" t="s">
        <v>290</v>
      </c>
      <c r="AC152" s="165"/>
      <c r="AD152" s="165"/>
      <c r="AE152" s="165"/>
      <c r="AF152" s="165"/>
      <c r="AG152" s="165"/>
      <c r="AH152" s="165"/>
      <c r="AI152" s="165"/>
      <c r="AJ152" s="165"/>
      <c r="AK152" s="165"/>
      <c r="AL152" s="165"/>
      <c r="AM152" s="165"/>
      <c r="AN152" s="165"/>
      <c r="AO152" s="165"/>
      <c r="AP152" s="165"/>
      <c r="AQ152" s="166">
        <f aca="true" t="shared" si="48" ref="AQ152:AR156">+AC152+AE152+AG152+AI152+AK152+AM152+AO152</f>
        <v>0</v>
      </c>
      <c r="AR152" s="167">
        <f t="shared" si="48"/>
        <v>0</v>
      </c>
      <c r="AS152" s="161">
        <f t="shared" si="45"/>
        <v>0</v>
      </c>
      <c r="AT152" s="161">
        <f t="shared" si="45"/>
        <v>0</v>
      </c>
      <c r="AU152" s="161">
        <f t="shared" si="46"/>
        <v>0</v>
      </c>
      <c r="AV152" s="162"/>
      <c r="AW152" s="161"/>
      <c r="AX152" s="161"/>
      <c r="AY152" s="161"/>
      <c r="AZ152" s="163"/>
      <c r="BA152" s="163"/>
      <c r="BB152" s="163"/>
      <c r="BC152" s="163"/>
      <c r="BD152" s="163"/>
      <c r="BE152" s="163"/>
      <c r="BI152" s="149"/>
      <c r="BJ152" s="149"/>
      <c r="BK152" s="149"/>
      <c r="BL152" s="149"/>
      <c r="BM152" s="149"/>
      <c r="BN152" s="149"/>
      <c r="BO152" s="149"/>
      <c r="BP152" s="149"/>
      <c r="BQ152" s="149"/>
      <c r="BR152" s="149"/>
      <c r="BS152" s="149"/>
      <c r="BT152" s="149"/>
      <c r="BU152" s="149"/>
      <c r="BV152" s="149"/>
      <c r="BW152" s="149"/>
      <c r="BX152" s="149"/>
      <c r="BY152" s="149"/>
      <c r="BZ152" s="149"/>
    </row>
    <row r="153" spans="1:78" s="151" customFormat="1" ht="135.75" customHeight="1">
      <c r="A153" s="155"/>
      <c r="B153" s="155"/>
      <c r="C153" s="155"/>
      <c r="D153" s="155"/>
      <c r="E153" s="155"/>
      <c r="F153" s="155"/>
      <c r="G153" s="156"/>
      <c r="H153" s="281"/>
      <c r="I153" s="377"/>
      <c r="J153" s="392"/>
      <c r="K153" s="392"/>
      <c r="L153" s="392"/>
      <c r="M153" s="392"/>
      <c r="N153" s="377"/>
      <c r="O153" s="272"/>
      <c r="P153" s="379"/>
      <c r="Q153" s="263"/>
      <c r="R153" s="263"/>
      <c r="S153" s="263"/>
      <c r="T153" s="263"/>
      <c r="U153" s="263"/>
      <c r="V153" s="263"/>
      <c r="W153" s="422" t="s">
        <v>417</v>
      </c>
      <c r="X153" s="423" t="s">
        <v>418</v>
      </c>
      <c r="Y153" s="422" t="s">
        <v>419</v>
      </c>
      <c r="Z153" s="422" t="s">
        <v>420</v>
      </c>
      <c r="AA153" s="425"/>
      <c r="AB153" s="164" t="s">
        <v>291</v>
      </c>
      <c r="AC153" s="165"/>
      <c r="AD153" s="165"/>
      <c r="AE153" s="165"/>
      <c r="AF153" s="165"/>
      <c r="AG153" s="165"/>
      <c r="AH153" s="165"/>
      <c r="AI153" s="165"/>
      <c r="AJ153" s="165"/>
      <c r="AK153" s="165"/>
      <c r="AL153" s="165"/>
      <c r="AM153" s="165"/>
      <c r="AN153" s="165"/>
      <c r="AO153" s="165"/>
      <c r="AP153" s="165"/>
      <c r="AQ153" s="166">
        <f t="shared" si="48"/>
        <v>0</v>
      </c>
      <c r="AR153" s="167">
        <f t="shared" si="48"/>
        <v>0</v>
      </c>
      <c r="AS153" s="161">
        <f t="shared" si="45"/>
        <v>0</v>
      </c>
      <c r="AT153" s="161">
        <f t="shared" si="45"/>
        <v>0</v>
      </c>
      <c r="AU153" s="161">
        <f t="shared" si="46"/>
        <v>0</v>
      </c>
      <c r="AV153" s="162"/>
      <c r="AW153" s="161"/>
      <c r="AX153" s="161"/>
      <c r="AY153" s="161"/>
      <c r="AZ153" s="163"/>
      <c r="BA153" s="163"/>
      <c r="BB153" s="163"/>
      <c r="BC153" s="163"/>
      <c r="BD153" s="163"/>
      <c r="BE153" s="163"/>
      <c r="BI153" s="149"/>
      <c r="BJ153" s="149"/>
      <c r="BK153" s="149"/>
      <c r="BL153" s="149"/>
      <c r="BM153" s="149"/>
      <c r="BN153" s="149"/>
      <c r="BO153" s="149"/>
      <c r="BP153" s="149"/>
      <c r="BQ153" s="149"/>
      <c r="BR153" s="149"/>
      <c r="BS153" s="149"/>
      <c r="BT153" s="149"/>
      <c r="BU153" s="149"/>
      <c r="BV153" s="149"/>
      <c r="BW153" s="149"/>
      <c r="BX153" s="149"/>
      <c r="BY153" s="149"/>
      <c r="BZ153" s="149"/>
    </row>
    <row r="154" spans="1:78" s="151" customFormat="1" ht="220.5" customHeight="1">
      <c r="A154" s="155"/>
      <c r="B154" s="155"/>
      <c r="C154" s="155"/>
      <c r="D154" s="155"/>
      <c r="E154" s="155"/>
      <c r="F154" s="155"/>
      <c r="G154" s="156"/>
      <c r="H154" s="281"/>
      <c r="I154" s="377"/>
      <c r="J154" s="392"/>
      <c r="K154" s="392"/>
      <c r="L154" s="392"/>
      <c r="M154" s="392"/>
      <c r="N154" s="377"/>
      <c r="O154" s="272"/>
      <c r="P154" s="379"/>
      <c r="Q154" s="263"/>
      <c r="R154" s="263"/>
      <c r="S154" s="263"/>
      <c r="T154" s="263"/>
      <c r="U154" s="263"/>
      <c r="V154" s="263"/>
      <c r="W154" s="422" t="s">
        <v>421</v>
      </c>
      <c r="X154" s="422" t="s">
        <v>422</v>
      </c>
      <c r="Y154" s="422" t="s">
        <v>423</v>
      </c>
      <c r="Z154" s="423" t="s">
        <v>424</v>
      </c>
      <c r="AA154" s="425"/>
      <c r="AB154" s="168" t="s">
        <v>292</v>
      </c>
      <c r="AC154" s="165"/>
      <c r="AD154" s="165"/>
      <c r="AE154" s="165"/>
      <c r="AF154" s="165"/>
      <c r="AG154" s="165"/>
      <c r="AH154" s="165"/>
      <c r="AI154" s="165"/>
      <c r="AJ154" s="165"/>
      <c r="AK154" s="165"/>
      <c r="AL154" s="165"/>
      <c r="AM154" s="165"/>
      <c r="AN154" s="165"/>
      <c r="AO154" s="165"/>
      <c r="AP154" s="165"/>
      <c r="AQ154" s="166">
        <f t="shared" si="48"/>
        <v>0</v>
      </c>
      <c r="AR154" s="167">
        <f t="shared" si="48"/>
        <v>0</v>
      </c>
      <c r="AS154" s="161">
        <f t="shared" si="45"/>
        <v>0</v>
      </c>
      <c r="AT154" s="161">
        <f t="shared" si="45"/>
        <v>0</v>
      </c>
      <c r="AU154" s="161">
        <f t="shared" si="46"/>
        <v>0</v>
      </c>
      <c r="AV154" s="162"/>
      <c r="AW154" s="161"/>
      <c r="AX154" s="161"/>
      <c r="AY154" s="161"/>
      <c r="AZ154" s="163"/>
      <c r="BA154" s="163"/>
      <c r="BB154" s="163"/>
      <c r="BC154" s="163"/>
      <c r="BD154" s="163"/>
      <c r="BE154" s="163"/>
      <c r="BI154" s="149"/>
      <c r="BJ154" s="149"/>
      <c r="BK154" s="149"/>
      <c r="BL154" s="149"/>
      <c r="BM154" s="149"/>
      <c r="BN154" s="149"/>
      <c r="BO154" s="149"/>
      <c r="BP154" s="149"/>
      <c r="BQ154" s="149"/>
      <c r="BR154" s="149"/>
      <c r="BS154" s="149"/>
      <c r="BT154" s="149"/>
      <c r="BU154" s="149"/>
      <c r="BV154" s="149"/>
      <c r="BW154" s="149"/>
      <c r="BX154" s="149"/>
      <c r="BY154" s="149"/>
      <c r="BZ154" s="149"/>
    </row>
    <row r="155" spans="1:78" s="151" customFormat="1" ht="127.5" customHeight="1">
      <c r="A155" s="155"/>
      <c r="B155" s="155"/>
      <c r="C155" s="155"/>
      <c r="D155" s="155"/>
      <c r="E155" s="155"/>
      <c r="F155" s="155"/>
      <c r="G155" s="156"/>
      <c r="H155" s="281"/>
      <c r="I155" s="377"/>
      <c r="J155" s="392"/>
      <c r="K155" s="392"/>
      <c r="L155" s="392"/>
      <c r="M155" s="392"/>
      <c r="N155" s="377"/>
      <c r="O155" s="272"/>
      <c r="P155" s="379"/>
      <c r="Q155" s="263"/>
      <c r="R155" s="263"/>
      <c r="S155" s="263"/>
      <c r="T155" s="263"/>
      <c r="U155" s="263"/>
      <c r="V155" s="263"/>
      <c r="W155" s="422" t="s">
        <v>425</v>
      </c>
      <c r="X155" s="422" t="s">
        <v>426</v>
      </c>
      <c r="Y155" s="422" t="s">
        <v>427</v>
      </c>
      <c r="Z155" s="422" t="s">
        <v>424</v>
      </c>
      <c r="AA155" s="422"/>
      <c r="AB155" s="168" t="s">
        <v>293</v>
      </c>
      <c r="AC155" s="165"/>
      <c r="AD155" s="165"/>
      <c r="AE155" s="165"/>
      <c r="AF155" s="165"/>
      <c r="AG155" s="165"/>
      <c r="AH155" s="165"/>
      <c r="AI155" s="165"/>
      <c r="AJ155" s="165"/>
      <c r="AK155" s="165"/>
      <c r="AL155" s="165"/>
      <c r="AM155" s="165"/>
      <c r="AN155" s="165"/>
      <c r="AO155" s="165"/>
      <c r="AP155" s="165"/>
      <c r="AQ155" s="166">
        <f t="shared" si="48"/>
        <v>0</v>
      </c>
      <c r="AR155" s="167">
        <f t="shared" si="48"/>
        <v>0</v>
      </c>
      <c r="AS155" s="161">
        <f t="shared" si="45"/>
        <v>0</v>
      </c>
      <c r="AT155" s="161">
        <f t="shared" si="45"/>
        <v>0</v>
      </c>
      <c r="AU155" s="161">
        <f t="shared" si="46"/>
        <v>0</v>
      </c>
      <c r="AV155" s="162"/>
      <c r="AW155" s="161"/>
      <c r="AX155" s="161"/>
      <c r="AY155" s="161"/>
      <c r="AZ155" s="163"/>
      <c r="BA155" s="163"/>
      <c r="BB155" s="163"/>
      <c r="BC155" s="163"/>
      <c r="BD155" s="163"/>
      <c r="BE155" s="163"/>
      <c r="BI155" s="149"/>
      <c r="BJ155" s="149"/>
      <c r="BK155" s="149"/>
      <c r="BL155" s="149"/>
      <c r="BM155" s="149"/>
      <c r="BN155" s="149"/>
      <c r="BO155" s="149"/>
      <c r="BP155" s="149"/>
      <c r="BQ155" s="149"/>
      <c r="BR155" s="149"/>
      <c r="BS155" s="149"/>
      <c r="BT155" s="149"/>
      <c r="BU155" s="149"/>
      <c r="BV155" s="149"/>
      <c r="BW155" s="149"/>
      <c r="BX155" s="149"/>
      <c r="BY155" s="149"/>
      <c r="BZ155" s="149"/>
    </row>
    <row r="156" spans="1:78" s="151" customFormat="1" ht="105.75" customHeight="1">
      <c r="A156" s="155"/>
      <c r="B156" s="155"/>
      <c r="C156" s="155"/>
      <c r="D156" s="155"/>
      <c r="E156" s="155"/>
      <c r="F156" s="155"/>
      <c r="G156" s="156"/>
      <c r="H156" s="281"/>
      <c r="I156" s="377"/>
      <c r="J156" s="392"/>
      <c r="K156" s="392"/>
      <c r="L156" s="392"/>
      <c r="M156" s="392"/>
      <c r="N156" s="377"/>
      <c r="O156" s="272"/>
      <c r="P156" s="379"/>
      <c r="Q156" s="263"/>
      <c r="R156" s="263"/>
      <c r="S156" s="263"/>
      <c r="T156" s="263"/>
      <c r="U156" s="263"/>
      <c r="V156" s="263"/>
      <c r="W156" s="422" t="s">
        <v>428</v>
      </c>
      <c r="X156" s="423" t="s">
        <v>429</v>
      </c>
      <c r="Y156" s="423" t="s">
        <v>430</v>
      </c>
      <c r="Z156" s="422" t="s">
        <v>424</v>
      </c>
      <c r="AA156" s="426"/>
      <c r="AB156" s="168" t="s">
        <v>294</v>
      </c>
      <c r="AC156" s="165"/>
      <c r="AD156" s="165"/>
      <c r="AE156" s="165"/>
      <c r="AF156" s="165"/>
      <c r="AG156" s="165"/>
      <c r="AH156" s="165"/>
      <c r="AI156" s="165"/>
      <c r="AJ156" s="165"/>
      <c r="AK156" s="165"/>
      <c r="AL156" s="165"/>
      <c r="AM156" s="165"/>
      <c r="AN156" s="165"/>
      <c r="AO156" s="165"/>
      <c r="AP156" s="165"/>
      <c r="AQ156" s="166">
        <f t="shared" si="48"/>
        <v>0</v>
      </c>
      <c r="AR156" s="167">
        <f t="shared" si="48"/>
        <v>0</v>
      </c>
      <c r="AS156" s="161">
        <f t="shared" si="45"/>
        <v>0</v>
      </c>
      <c r="AT156" s="161">
        <f t="shared" si="45"/>
        <v>0</v>
      </c>
      <c r="AU156" s="161">
        <f t="shared" si="46"/>
        <v>0</v>
      </c>
      <c r="AV156" s="162"/>
      <c r="AW156" s="161"/>
      <c r="AX156" s="161"/>
      <c r="AY156" s="161"/>
      <c r="AZ156" s="163"/>
      <c r="BA156" s="163"/>
      <c r="BB156" s="163"/>
      <c r="BC156" s="163"/>
      <c r="BD156" s="163"/>
      <c r="BE156" s="163"/>
      <c r="BI156" s="149"/>
      <c r="BJ156" s="149"/>
      <c r="BK156" s="149"/>
      <c r="BL156" s="149"/>
      <c r="BM156" s="149"/>
      <c r="BN156" s="149"/>
      <c r="BO156" s="149"/>
      <c r="BP156" s="149"/>
      <c r="BQ156" s="149"/>
      <c r="BR156" s="149"/>
      <c r="BS156" s="149"/>
      <c r="BT156" s="149"/>
      <c r="BU156" s="149"/>
      <c r="BV156" s="149"/>
      <c r="BW156" s="149"/>
      <c r="BX156" s="149"/>
      <c r="BY156" s="149"/>
      <c r="BZ156" s="149"/>
    </row>
    <row r="157" spans="1:78" s="151" customFormat="1" ht="187.5" customHeight="1">
      <c r="A157" s="155"/>
      <c r="B157" s="155"/>
      <c r="C157" s="155"/>
      <c r="D157" s="155"/>
      <c r="E157" s="155"/>
      <c r="F157" s="155"/>
      <c r="G157" s="156"/>
      <c r="H157" s="281"/>
      <c r="I157" s="377"/>
      <c r="J157" s="392"/>
      <c r="K157" s="392"/>
      <c r="L157" s="392"/>
      <c r="M157" s="392"/>
      <c r="N157" s="377"/>
      <c r="O157" s="272"/>
      <c r="P157" s="379"/>
      <c r="Q157" s="263"/>
      <c r="R157" s="263"/>
      <c r="S157" s="263"/>
      <c r="T157" s="263"/>
      <c r="U157" s="263"/>
      <c r="V157" s="263"/>
      <c r="W157" s="422" t="s">
        <v>431</v>
      </c>
      <c r="X157" s="422" t="s">
        <v>432</v>
      </c>
      <c r="Y157" s="422" t="s">
        <v>232</v>
      </c>
      <c r="Z157" s="422" t="s">
        <v>424</v>
      </c>
      <c r="AA157" s="425"/>
      <c r="AB157" s="168"/>
      <c r="AC157" s="165"/>
      <c r="AD157" s="165"/>
      <c r="AE157" s="165"/>
      <c r="AF157" s="165"/>
      <c r="AG157" s="165"/>
      <c r="AH157" s="165"/>
      <c r="AI157" s="165"/>
      <c r="AJ157" s="165"/>
      <c r="AK157" s="165"/>
      <c r="AL157" s="165"/>
      <c r="AM157" s="165"/>
      <c r="AN157" s="165"/>
      <c r="AO157" s="165"/>
      <c r="AP157" s="165"/>
      <c r="AQ157" s="166"/>
      <c r="AR157" s="167"/>
      <c r="AS157" s="161">
        <f t="shared" si="45"/>
        <v>0</v>
      </c>
      <c r="AT157" s="161">
        <f t="shared" si="45"/>
        <v>0</v>
      </c>
      <c r="AU157" s="161">
        <f t="shared" si="46"/>
        <v>0</v>
      </c>
      <c r="AV157" s="162"/>
      <c r="AW157" s="161"/>
      <c r="AX157" s="161"/>
      <c r="AY157" s="161"/>
      <c r="AZ157" s="163"/>
      <c r="BA157" s="163"/>
      <c r="BB157" s="163"/>
      <c r="BC157" s="163"/>
      <c r="BD157" s="163"/>
      <c r="BE157" s="163"/>
      <c r="BI157" s="149"/>
      <c r="BJ157" s="149"/>
      <c r="BK157" s="149"/>
      <c r="BL157" s="149"/>
      <c r="BM157" s="149"/>
      <c r="BN157" s="149"/>
      <c r="BO157" s="149"/>
      <c r="BP157" s="149"/>
      <c r="BQ157" s="149"/>
      <c r="BR157" s="149"/>
      <c r="BS157" s="149"/>
      <c r="BT157" s="149"/>
      <c r="BU157" s="149"/>
      <c r="BV157" s="149"/>
      <c r="BW157" s="149"/>
      <c r="BX157" s="149"/>
      <c r="BY157" s="149"/>
      <c r="BZ157" s="149"/>
    </row>
    <row r="158" spans="1:78" s="151" customFormat="1" ht="105.75" customHeight="1">
      <c r="A158" s="155"/>
      <c r="B158" s="155"/>
      <c r="C158" s="155"/>
      <c r="D158" s="155"/>
      <c r="E158" s="155"/>
      <c r="F158" s="155"/>
      <c r="G158" s="156"/>
      <c r="H158" s="281"/>
      <c r="I158" s="377"/>
      <c r="J158" s="392"/>
      <c r="K158" s="392"/>
      <c r="L158" s="392"/>
      <c r="M158" s="392"/>
      <c r="N158" s="377"/>
      <c r="O158" s="272"/>
      <c r="P158" s="379"/>
      <c r="Q158" s="263"/>
      <c r="R158" s="263"/>
      <c r="S158" s="263"/>
      <c r="T158" s="263"/>
      <c r="U158" s="263"/>
      <c r="V158" s="263"/>
      <c r="W158" s="422" t="s">
        <v>433</v>
      </c>
      <c r="X158" s="422" t="s">
        <v>434</v>
      </c>
      <c r="Y158" s="422" t="s">
        <v>233</v>
      </c>
      <c r="Z158" s="422" t="s">
        <v>435</v>
      </c>
      <c r="AA158" s="422" t="s">
        <v>436</v>
      </c>
      <c r="AB158" s="168"/>
      <c r="AC158" s="165"/>
      <c r="AD158" s="165"/>
      <c r="AE158" s="165"/>
      <c r="AF158" s="165"/>
      <c r="AG158" s="165"/>
      <c r="AH158" s="165"/>
      <c r="AI158" s="165"/>
      <c r="AJ158" s="165"/>
      <c r="AK158" s="165"/>
      <c r="AL158" s="165"/>
      <c r="AM158" s="165"/>
      <c r="AN158" s="165"/>
      <c r="AO158" s="165"/>
      <c r="AP158" s="165"/>
      <c r="AQ158" s="166"/>
      <c r="AR158" s="167"/>
      <c r="AS158" s="161">
        <f t="shared" si="45"/>
        <v>0</v>
      </c>
      <c r="AT158" s="161">
        <f t="shared" si="45"/>
        <v>0</v>
      </c>
      <c r="AU158" s="161">
        <f t="shared" si="46"/>
        <v>0</v>
      </c>
      <c r="AV158" s="162"/>
      <c r="AW158" s="161"/>
      <c r="AX158" s="161"/>
      <c r="AY158" s="161"/>
      <c r="AZ158" s="163"/>
      <c r="BA158" s="163"/>
      <c r="BB158" s="163"/>
      <c r="BC158" s="163"/>
      <c r="BD158" s="163"/>
      <c r="BE158" s="163"/>
      <c r="BI158" s="149"/>
      <c r="BJ158" s="149"/>
      <c r="BK158" s="149"/>
      <c r="BL158" s="149"/>
      <c r="BM158" s="149"/>
      <c r="BN158" s="149"/>
      <c r="BO158" s="149"/>
      <c r="BP158" s="149"/>
      <c r="BQ158" s="149"/>
      <c r="BR158" s="149"/>
      <c r="BS158" s="149"/>
      <c r="BT158" s="149"/>
      <c r="BU158" s="149"/>
      <c r="BV158" s="149"/>
      <c r="BW158" s="149"/>
      <c r="BX158" s="149"/>
      <c r="BY158" s="149"/>
      <c r="BZ158" s="149"/>
    </row>
    <row r="159" spans="1:78" s="151" customFormat="1" ht="105.75" customHeight="1">
      <c r="A159" s="155"/>
      <c r="B159" s="155"/>
      <c r="C159" s="155"/>
      <c r="D159" s="155"/>
      <c r="E159" s="155"/>
      <c r="F159" s="155"/>
      <c r="G159" s="156"/>
      <c r="H159" s="281"/>
      <c r="I159" s="377"/>
      <c r="J159" s="392"/>
      <c r="K159" s="392"/>
      <c r="L159" s="392"/>
      <c r="M159" s="392"/>
      <c r="N159" s="377"/>
      <c r="O159" s="272"/>
      <c r="P159" s="379"/>
      <c r="Q159" s="263"/>
      <c r="R159" s="263"/>
      <c r="S159" s="263"/>
      <c r="T159" s="263"/>
      <c r="U159" s="263"/>
      <c r="V159" s="263"/>
      <c r="W159" s="422" t="s">
        <v>437</v>
      </c>
      <c r="X159" s="423" t="s">
        <v>438</v>
      </c>
      <c r="Y159" s="423" t="s">
        <v>439</v>
      </c>
      <c r="Z159" s="422" t="s">
        <v>397</v>
      </c>
      <c r="AA159" s="426"/>
      <c r="AB159" s="168"/>
      <c r="AC159" s="165"/>
      <c r="AD159" s="165"/>
      <c r="AE159" s="165"/>
      <c r="AF159" s="165"/>
      <c r="AG159" s="165"/>
      <c r="AH159" s="165"/>
      <c r="AI159" s="165"/>
      <c r="AJ159" s="165"/>
      <c r="AK159" s="165"/>
      <c r="AL159" s="165"/>
      <c r="AM159" s="165"/>
      <c r="AN159" s="165"/>
      <c r="AO159" s="165"/>
      <c r="AP159" s="165"/>
      <c r="AQ159" s="166"/>
      <c r="AR159" s="167"/>
      <c r="AS159" s="161">
        <f t="shared" si="45"/>
        <v>0</v>
      </c>
      <c r="AT159" s="161">
        <f t="shared" si="45"/>
        <v>0</v>
      </c>
      <c r="AU159" s="161">
        <f t="shared" si="46"/>
        <v>0</v>
      </c>
      <c r="AV159" s="162"/>
      <c r="AW159" s="161"/>
      <c r="AX159" s="161"/>
      <c r="AY159" s="161"/>
      <c r="AZ159" s="163"/>
      <c r="BA159" s="163"/>
      <c r="BB159" s="163"/>
      <c r="BC159" s="163"/>
      <c r="BD159" s="163"/>
      <c r="BE159" s="163"/>
      <c r="BI159" s="149"/>
      <c r="BJ159" s="149"/>
      <c r="BK159" s="149"/>
      <c r="BL159" s="149"/>
      <c r="BM159" s="149"/>
      <c r="BN159" s="149"/>
      <c r="BO159" s="149"/>
      <c r="BP159" s="149"/>
      <c r="BQ159" s="149"/>
      <c r="BR159" s="149"/>
      <c r="BS159" s="149"/>
      <c r="BT159" s="149"/>
      <c r="BU159" s="149"/>
      <c r="BV159" s="149"/>
      <c r="BW159" s="149"/>
      <c r="BX159" s="149"/>
      <c r="BY159" s="149"/>
      <c r="BZ159" s="149"/>
    </row>
    <row r="160" spans="1:78" s="151" customFormat="1" ht="190.5" customHeight="1">
      <c r="A160" s="155"/>
      <c r="B160" s="155"/>
      <c r="C160" s="155"/>
      <c r="D160" s="155"/>
      <c r="E160" s="155"/>
      <c r="F160" s="155"/>
      <c r="G160" s="156"/>
      <c r="H160" s="281"/>
      <c r="I160" s="377"/>
      <c r="J160" s="392"/>
      <c r="K160" s="392"/>
      <c r="L160" s="392"/>
      <c r="M160" s="392"/>
      <c r="N160" s="377"/>
      <c r="O160" s="272"/>
      <c r="P160" s="379"/>
      <c r="Q160" s="263"/>
      <c r="R160" s="263"/>
      <c r="S160" s="263"/>
      <c r="T160" s="263"/>
      <c r="U160" s="263"/>
      <c r="V160" s="263"/>
      <c r="W160" s="422" t="s">
        <v>440</v>
      </c>
      <c r="X160" s="422" t="s">
        <v>441</v>
      </c>
      <c r="Y160" s="422" t="s">
        <v>442</v>
      </c>
      <c r="Z160" s="428" t="s">
        <v>443</v>
      </c>
      <c r="AA160" s="426"/>
      <c r="AB160" s="168"/>
      <c r="AC160" s="165"/>
      <c r="AD160" s="165"/>
      <c r="AE160" s="165"/>
      <c r="AF160" s="165"/>
      <c r="AG160" s="165"/>
      <c r="AH160" s="165"/>
      <c r="AI160" s="165"/>
      <c r="AJ160" s="165"/>
      <c r="AK160" s="165"/>
      <c r="AL160" s="165"/>
      <c r="AM160" s="165"/>
      <c r="AN160" s="165"/>
      <c r="AO160" s="165"/>
      <c r="AP160" s="165"/>
      <c r="AQ160" s="166"/>
      <c r="AR160" s="167"/>
      <c r="AS160" s="161">
        <f t="shared" si="45"/>
        <v>0</v>
      </c>
      <c r="AT160" s="161">
        <f t="shared" si="45"/>
        <v>0</v>
      </c>
      <c r="AU160" s="161">
        <f t="shared" si="46"/>
        <v>0</v>
      </c>
      <c r="AV160" s="162"/>
      <c r="AW160" s="161"/>
      <c r="AX160" s="161"/>
      <c r="AY160" s="161"/>
      <c r="AZ160" s="163"/>
      <c r="BA160" s="163"/>
      <c r="BB160" s="163"/>
      <c r="BC160" s="163"/>
      <c r="BD160" s="163"/>
      <c r="BE160" s="163"/>
      <c r="BI160" s="149"/>
      <c r="BJ160" s="149"/>
      <c r="BK160" s="149"/>
      <c r="BL160" s="149"/>
      <c r="BM160" s="149"/>
      <c r="BN160" s="149"/>
      <c r="BO160" s="149"/>
      <c r="BP160" s="149"/>
      <c r="BQ160" s="149"/>
      <c r="BR160" s="149"/>
      <c r="BS160" s="149"/>
      <c r="BT160" s="149"/>
      <c r="BU160" s="149"/>
      <c r="BV160" s="149"/>
      <c r="BW160" s="149"/>
      <c r="BX160" s="149"/>
      <c r="BY160" s="149"/>
      <c r="BZ160" s="149"/>
    </row>
    <row r="161" spans="1:78" s="151" customFormat="1" ht="265.5" customHeight="1">
      <c r="A161" s="155"/>
      <c r="B161" s="155"/>
      <c r="C161" s="155"/>
      <c r="D161" s="155"/>
      <c r="E161" s="155"/>
      <c r="F161" s="155"/>
      <c r="G161" s="156"/>
      <c r="H161" s="281"/>
      <c r="I161" s="377"/>
      <c r="J161" s="392"/>
      <c r="K161" s="392"/>
      <c r="L161" s="392"/>
      <c r="M161" s="392"/>
      <c r="N161" s="377"/>
      <c r="O161" s="272"/>
      <c r="P161" s="379"/>
      <c r="Q161" s="263"/>
      <c r="R161" s="263"/>
      <c r="S161" s="263"/>
      <c r="T161" s="263"/>
      <c r="U161" s="263"/>
      <c r="V161" s="263"/>
      <c r="W161" s="422" t="s">
        <v>444</v>
      </c>
      <c r="X161" s="422" t="s">
        <v>445</v>
      </c>
      <c r="Y161" s="422" t="s">
        <v>446</v>
      </c>
      <c r="Z161" s="423" t="s">
        <v>447</v>
      </c>
      <c r="AA161" s="425"/>
      <c r="AB161" s="168"/>
      <c r="AC161" s="165"/>
      <c r="AD161" s="165"/>
      <c r="AE161" s="165"/>
      <c r="AF161" s="165"/>
      <c r="AG161" s="165"/>
      <c r="AH161" s="165"/>
      <c r="AI161" s="165"/>
      <c r="AJ161" s="165"/>
      <c r="AK161" s="165"/>
      <c r="AL161" s="165"/>
      <c r="AM161" s="165"/>
      <c r="AN161" s="165"/>
      <c r="AO161" s="165"/>
      <c r="AP161" s="165"/>
      <c r="AQ161" s="166"/>
      <c r="AR161" s="167"/>
      <c r="AS161" s="161">
        <f t="shared" si="45"/>
        <v>0</v>
      </c>
      <c r="AT161" s="161">
        <f t="shared" si="45"/>
        <v>0</v>
      </c>
      <c r="AU161" s="161">
        <f t="shared" si="46"/>
        <v>0</v>
      </c>
      <c r="AV161" s="162"/>
      <c r="AW161" s="161"/>
      <c r="AX161" s="161"/>
      <c r="AY161" s="161"/>
      <c r="AZ161" s="163"/>
      <c r="BA161" s="163"/>
      <c r="BB161" s="163"/>
      <c r="BC161" s="163"/>
      <c r="BD161" s="163"/>
      <c r="BE161" s="163"/>
      <c r="BI161" s="149"/>
      <c r="BJ161" s="149"/>
      <c r="BK161" s="149"/>
      <c r="BL161" s="149"/>
      <c r="BM161" s="149"/>
      <c r="BN161" s="149"/>
      <c r="BO161" s="149"/>
      <c r="BP161" s="149"/>
      <c r="BQ161" s="149"/>
      <c r="BR161" s="149"/>
      <c r="BS161" s="149"/>
      <c r="BT161" s="149"/>
      <c r="BU161" s="149"/>
      <c r="BV161" s="149"/>
      <c r="BW161" s="149"/>
      <c r="BX161" s="149"/>
      <c r="BY161" s="149"/>
      <c r="BZ161" s="149"/>
    </row>
    <row r="162" spans="1:78" s="151" customFormat="1" ht="105.75" customHeight="1">
      <c r="A162" s="155"/>
      <c r="B162" s="155"/>
      <c r="C162" s="155"/>
      <c r="D162" s="155"/>
      <c r="E162" s="155"/>
      <c r="F162" s="155"/>
      <c r="G162" s="156"/>
      <c r="H162" s="281"/>
      <c r="I162" s="377"/>
      <c r="J162" s="392"/>
      <c r="K162" s="392"/>
      <c r="L162" s="392"/>
      <c r="M162" s="392"/>
      <c r="N162" s="377"/>
      <c r="O162" s="272"/>
      <c r="P162" s="379"/>
      <c r="Q162" s="263"/>
      <c r="R162" s="263"/>
      <c r="S162" s="263"/>
      <c r="T162" s="263"/>
      <c r="U162" s="263"/>
      <c r="V162" s="263"/>
      <c r="W162" s="422" t="s">
        <v>448</v>
      </c>
      <c r="X162" s="422" t="s">
        <v>449</v>
      </c>
      <c r="Y162" s="422" t="s">
        <v>450</v>
      </c>
      <c r="Z162" s="423" t="s">
        <v>397</v>
      </c>
      <c r="AA162" s="423"/>
      <c r="AB162" s="168"/>
      <c r="AC162" s="165"/>
      <c r="AD162" s="165"/>
      <c r="AE162" s="165"/>
      <c r="AF162" s="165"/>
      <c r="AG162" s="165"/>
      <c r="AH162" s="165"/>
      <c r="AI162" s="165"/>
      <c r="AJ162" s="165"/>
      <c r="AK162" s="165"/>
      <c r="AL162" s="165"/>
      <c r="AM162" s="165"/>
      <c r="AN162" s="165"/>
      <c r="AO162" s="165"/>
      <c r="AP162" s="165"/>
      <c r="AQ162" s="166"/>
      <c r="AR162" s="167"/>
      <c r="AS162" s="161">
        <f t="shared" si="45"/>
        <v>0</v>
      </c>
      <c r="AT162" s="161">
        <f t="shared" si="45"/>
        <v>0</v>
      </c>
      <c r="AU162" s="161">
        <f t="shared" si="46"/>
        <v>0</v>
      </c>
      <c r="AV162" s="162"/>
      <c r="AW162" s="161"/>
      <c r="AX162" s="161"/>
      <c r="AY162" s="161"/>
      <c r="AZ162" s="163"/>
      <c r="BA162" s="163"/>
      <c r="BB162" s="163"/>
      <c r="BC162" s="163"/>
      <c r="BD162" s="163"/>
      <c r="BE162" s="163"/>
      <c r="BI162" s="149"/>
      <c r="BJ162" s="149"/>
      <c r="BK162" s="149"/>
      <c r="BL162" s="149"/>
      <c r="BM162" s="149"/>
      <c r="BN162" s="149"/>
      <c r="BO162" s="149"/>
      <c r="BP162" s="149"/>
      <c r="BQ162" s="149"/>
      <c r="BR162" s="149"/>
      <c r="BS162" s="149"/>
      <c r="BT162" s="149"/>
      <c r="BU162" s="149"/>
      <c r="BV162" s="149"/>
      <c r="BW162" s="149"/>
      <c r="BX162" s="149"/>
      <c r="BY162" s="149"/>
      <c r="BZ162" s="149"/>
    </row>
    <row r="163" spans="1:78" s="151" customFormat="1" ht="123" customHeight="1">
      <c r="A163" s="155"/>
      <c r="B163" s="155"/>
      <c r="C163" s="155"/>
      <c r="D163" s="155"/>
      <c r="E163" s="155"/>
      <c r="F163" s="155"/>
      <c r="G163" s="156"/>
      <c r="H163" s="281"/>
      <c r="I163" s="377"/>
      <c r="J163" s="392"/>
      <c r="K163" s="392"/>
      <c r="L163" s="392"/>
      <c r="M163" s="392"/>
      <c r="N163" s="377"/>
      <c r="O163" s="272"/>
      <c r="P163" s="379"/>
      <c r="Q163" s="263"/>
      <c r="R163" s="263"/>
      <c r="S163" s="263"/>
      <c r="T163" s="263"/>
      <c r="U163" s="263"/>
      <c r="V163" s="263"/>
      <c r="W163" s="422" t="s">
        <v>451</v>
      </c>
      <c r="X163" s="422" t="s">
        <v>452</v>
      </c>
      <c r="Y163" s="422" t="s">
        <v>453</v>
      </c>
      <c r="Z163" s="423" t="s">
        <v>397</v>
      </c>
      <c r="AA163" s="426"/>
      <c r="AB163" s="168"/>
      <c r="AC163" s="165"/>
      <c r="AD163" s="165"/>
      <c r="AE163" s="165"/>
      <c r="AF163" s="165"/>
      <c r="AG163" s="165"/>
      <c r="AH163" s="165"/>
      <c r="AI163" s="165"/>
      <c r="AJ163" s="165"/>
      <c r="AK163" s="165"/>
      <c r="AL163" s="165"/>
      <c r="AM163" s="165"/>
      <c r="AN163" s="165"/>
      <c r="AO163" s="165"/>
      <c r="AP163" s="165"/>
      <c r="AQ163" s="166"/>
      <c r="AR163" s="167"/>
      <c r="AS163" s="161">
        <f t="shared" si="45"/>
        <v>0</v>
      </c>
      <c r="AT163" s="161">
        <f t="shared" si="45"/>
        <v>0</v>
      </c>
      <c r="AU163" s="161">
        <f t="shared" si="46"/>
        <v>0</v>
      </c>
      <c r="AV163" s="162"/>
      <c r="AW163" s="161"/>
      <c r="AX163" s="161"/>
      <c r="AY163" s="161"/>
      <c r="AZ163" s="163"/>
      <c r="BA163" s="163"/>
      <c r="BB163" s="163"/>
      <c r="BC163" s="163"/>
      <c r="BD163" s="163"/>
      <c r="BE163" s="163"/>
      <c r="BI163" s="149"/>
      <c r="BJ163" s="149"/>
      <c r="BK163" s="149"/>
      <c r="BL163" s="149"/>
      <c r="BM163" s="149"/>
      <c r="BN163" s="149"/>
      <c r="BO163" s="149"/>
      <c r="BP163" s="149"/>
      <c r="BQ163" s="149"/>
      <c r="BR163" s="149"/>
      <c r="BS163" s="149"/>
      <c r="BT163" s="149"/>
      <c r="BU163" s="149"/>
      <c r="BV163" s="149"/>
      <c r="BW163" s="149"/>
      <c r="BX163" s="149"/>
      <c r="BY163" s="149"/>
      <c r="BZ163" s="149"/>
    </row>
    <row r="164" spans="1:78" s="151" customFormat="1" ht="152.25" customHeight="1">
      <c r="A164" s="155"/>
      <c r="B164" s="155"/>
      <c r="C164" s="155"/>
      <c r="D164" s="155"/>
      <c r="E164" s="155"/>
      <c r="F164" s="155"/>
      <c r="G164" s="156"/>
      <c r="H164" s="281"/>
      <c r="I164" s="377"/>
      <c r="J164" s="392"/>
      <c r="K164" s="392"/>
      <c r="L164" s="392"/>
      <c r="M164" s="392"/>
      <c r="N164" s="377"/>
      <c r="O164" s="272"/>
      <c r="P164" s="379"/>
      <c r="Q164" s="263"/>
      <c r="R164" s="263"/>
      <c r="S164" s="263"/>
      <c r="T164" s="263"/>
      <c r="U164" s="263"/>
      <c r="V164" s="263"/>
      <c r="W164" s="422" t="s">
        <v>454</v>
      </c>
      <c r="X164" s="422" t="s">
        <v>455</v>
      </c>
      <c r="Y164" s="422" t="s">
        <v>456</v>
      </c>
      <c r="Z164" s="422" t="s">
        <v>397</v>
      </c>
      <c r="AA164" s="426"/>
      <c r="AB164" s="168"/>
      <c r="AC164" s="165"/>
      <c r="AD164" s="165"/>
      <c r="AE164" s="165"/>
      <c r="AF164" s="165"/>
      <c r="AG164" s="165"/>
      <c r="AH164" s="165"/>
      <c r="AI164" s="165"/>
      <c r="AJ164" s="165"/>
      <c r="AK164" s="165"/>
      <c r="AL164" s="165"/>
      <c r="AM164" s="165"/>
      <c r="AN164" s="165"/>
      <c r="AO164" s="165"/>
      <c r="AP164" s="165"/>
      <c r="AQ164" s="166"/>
      <c r="AR164" s="167"/>
      <c r="AS164" s="161">
        <f t="shared" si="45"/>
        <v>0</v>
      </c>
      <c r="AT164" s="161">
        <f t="shared" si="45"/>
        <v>0</v>
      </c>
      <c r="AU164" s="161">
        <f t="shared" si="46"/>
        <v>0</v>
      </c>
      <c r="AV164" s="162"/>
      <c r="AW164" s="161"/>
      <c r="AX164" s="161"/>
      <c r="AY164" s="161"/>
      <c r="AZ164" s="163"/>
      <c r="BA164" s="163"/>
      <c r="BB164" s="163"/>
      <c r="BC164" s="163"/>
      <c r="BD164" s="163"/>
      <c r="BE164" s="163"/>
      <c r="BI164" s="149"/>
      <c r="BJ164" s="149"/>
      <c r="BK164" s="149"/>
      <c r="BL164" s="149"/>
      <c r="BM164" s="149"/>
      <c r="BN164" s="149"/>
      <c r="BO164" s="149"/>
      <c r="BP164" s="149"/>
      <c r="BQ164" s="149"/>
      <c r="BR164" s="149"/>
      <c r="BS164" s="149"/>
      <c r="BT164" s="149"/>
      <c r="BU164" s="149"/>
      <c r="BV164" s="149"/>
      <c r="BW164" s="149"/>
      <c r="BX164" s="149"/>
      <c r="BY164" s="149"/>
      <c r="BZ164" s="149"/>
    </row>
    <row r="165" spans="1:78" s="151" customFormat="1" ht="105.75" customHeight="1">
      <c r="A165" s="155"/>
      <c r="B165" s="155"/>
      <c r="C165" s="155"/>
      <c r="D165" s="155"/>
      <c r="E165" s="155"/>
      <c r="F165" s="155"/>
      <c r="G165" s="156"/>
      <c r="H165" s="281"/>
      <c r="I165" s="377"/>
      <c r="J165" s="392"/>
      <c r="K165" s="392"/>
      <c r="L165" s="392"/>
      <c r="M165" s="392"/>
      <c r="N165" s="377"/>
      <c r="O165" s="272"/>
      <c r="P165" s="379"/>
      <c r="Q165" s="263"/>
      <c r="R165" s="263"/>
      <c r="S165" s="263"/>
      <c r="T165" s="263"/>
      <c r="U165" s="263"/>
      <c r="V165" s="263"/>
      <c r="W165" s="422" t="s">
        <v>457</v>
      </c>
      <c r="X165" s="422" t="s">
        <v>458</v>
      </c>
      <c r="Y165" s="422" t="s">
        <v>233</v>
      </c>
      <c r="Z165" s="422" t="s">
        <v>459</v>
      </c>
      <c r="AA165" s="426"/>
      <c r="AB165" s="168"/>
      <c r="AC165" s="165"/>
      <c r="AD165" s="165"/>
      <c r="AE165" s="165"/>
      <c r="AF165" s="165"/>
      <c r="AG165" s="165"/>
      <c r="AH165" s="165"/>
      <c r="AI165" s="165"/>
      <c r="AJ165" s="165"/>
      <c r="AK165" s="165"/>
      <c r="AL165" s="165"/>
      <c r="AM165" s="165"/>
      <c r="AN165" s="165"/>
      <c r="AO165" s="165"/>
      <c r="AP165" s="165"/>
      <c r="AQ165" s="166"/>
      <c r="AR165" s="167"/>
      <c r="AS165" s="161">
        <f t="shared" si="45"/>
        <v>0</v>
      </c>
      <c r="AT165" s="161">
        <f t="shared" si="45"/>
        <v>0</v>
      </c>
      <c r="AU165" s="161">
        <f t="shared" si="46"/>
        <v>0</v>
      </c>
      <c r="AV165" s="162"/>
      <c r="AW165" s="161"/>
      <c r="AX165" s="161"/>
      <c r="AY165" s="161"/>
      <c r="AZ165" s="163"/>
      <c r="BA165" s="163"/>
      <c r="BB165" s="163"/>
      <c r="BC165" s="163"/>
      <c r="BD165" s="163"/>
      <c r="BE165" s="163"/>
      <c r="BI165" s="149"/>
      <c r="BJ165" s="149"/>
      <c r="BK165" s="149"/>
      <c r="BL165" s="149"/>
      <c r="BM165" s="149"/>
      <c r="BN165" s="149"/>
      <c r="BO165" s="149"/>
      <c r="BP165" s="149"/>
      <c r="BQ165" s="149"/>
      <c r="BR165" s="149"/>
      <c r="BS165" s="149"/>
      <c r="BT165" s="149"/>
      <c r="BU165" s="149"/>
      <c r="BV165" s="149"/>
      <c r="BW165" s="149"/>
      <c r="BX165" s="149"/>
      <c r="BY165" s="149"/>
      <c r="BZ165" s="149"/>
    </row>
    <row r="166" spans="1:78" s="151" customFormat="1" ht="167.25" customHeight="1">
      <c r="A166" s="155"/>
      <c r="B166" s="155"/>
      <c r="C166" s="155"/>
      <c r="D166" s="155"/>
      <c r="E166" s="155"/>
      <c r="F166" s="155"/>
      <c r="G166" s="156"/>
      <c r="H166" s="281"/>
      <c r="I166" s="377"/>
      <c r="J166" s="392"/>
      <c r="K166" s="392"/>
      <c r="L166" s="392"/>
      <c r="M166" s="392"/>
      <c r="N166" s="377"/>
      <c r="O166" s="272"/>
      <c r="P166" s="379"/>
      <c r="Q166" s="263"/>
      <c r="R166" s="263"/>
      <c r="S166" s="263"/>
      <c r="T166" s="263"/>
      <c r="U166" s="263"/>
      <c r="V166" s="263"/>
      <c r="W166" s="422" t="s">
        <v>460</v>
      </c>
      <c r="X166" s="422" t="s">
        <v>461</v>
      </c>
      <c r="Y166" s="422" t="s">
        <v>462</v>
      </c>
      <c r="Z166" s="422" t="s">
        <v>463</v>
      </c>
      <c r="AA166" s="425" t="s">
        <v>464</v>
      </c>
      <c r="AB166" s="168"/>
      <c r="AC166" s="165"/>
      <c r="AD166" s="165"/>
      <c r="AE166" s="165"/>
      <c r="AF166" s="165"/>
      <c r="AG166" s="165"/>
      <c r="AH166" s="165"/>
      <c r="AI166" s="165"/>
      <c r="AJ166" s="165"/>
      <c r="AK166" s="165"/>
      <c r="AL166" s="165"/>
      <c r="AM166" s="165"/>
      <c r="AN166" s="165"/>
      <c r="AO166" s="165"/>
      <c r="AP166" s="165"/>
      <c r="AQ166" s="166"/>
      <c r="AR166" s="167"/>
      <c r="AS166" s="161">
        <f t="shared" si="45"/>
        <v>0</v>
      </c>
      <c r="AT166" s="161">
        <f t="shared" si="45"/>
        <v>0</v>
      </c>
      <c r="AU166" s="161">
        <f t="shared" si="46"/>
        <v>0</v>
      </c>
      <c r="AV166" s="162"/>
      <c r="AW166" s="161"/>
      <c r="AX166" s="161"/>
      <c r="AY166" s="161"/>
      <c r="AZ166" s="163"/>
      <c r="BA166" s="163"/>
      <c r="BB166" s="163"/>
      <c r="BC166" s="163"/>
      <c r="BD166" s="163"/>
      <c r="BE166" s="163"/>
      <c r="BI166" s="149"/>
      <c r="BJ166" s="149"/>
      <c r="BK166" s="149"/>
      <c r="BL166" s="149"/>
      <c r="BM166" s="149"/>
      <c r="BN166" s="149"/>
      <c r="BO166" s="149"/>
      <c r="BP166" s="149"/>
      <c r="BQ166" s="149"/>
      <c r="BR166" s="149"/>
      <c r="BS166" s="149"/>
      <c r="BT166" s="149"/>
      <c r="BU166" s="149"/>
      <c r="BV166" s="149"/>
      <c r="BW166" s="149"/>
      <c r="BX166" s="149"/>
      <c r="BY166" s="149"/>
      <c r="BZ166" s="149"/>
    </row>
    <row r="167" spans="1:78" s="151" customFormat="1" ht="147.75" customHeight="1">
      <c r="A167" s="155"/>
      <c r="B167" s="155"/>
      <c r="C167" s="155"/>
      <c r="D167" s="155"/>
      <c r="E167" s="155"/>
      <c r="F167" s="155"/>
      <c r="G167" s="156"/>
      <c r="H167" s="281"/>
      <c r="I167" s="377"/>
      <c r="J167" s="392"/>
      <c r="K167" s="392"/>
      <c r="L167" s="392"/>
      <c r="M167" s="392"/>
      <c r="N167" s="377"/>
      <c r="O167" s="272"/>
      <c r="P167" s="379"/>
      <c r="Q167" s="263"/>
      <c r="R167" s="263"/>
      <c r="S167" s="263"/>
      <c r="T167" s="263"/>
      <c r="U167" s="263"/>
      <c r="V167" s="263"/>
      <c r="W167" s="422" t="s">
        <v>465</v>
      </c>
      <c r="X167" s="422" t="s">
        <v>466</v>
      </c>
      <c r="Y167" s="422" t="s">
        <v>467</v>
      </c>
      <c r="Z167" s="423" t="s">
        <v>468</v>
      </c>
      <c r="AA167" s="425"/>
      <c r="AB167" s="168"/>
      <c r="AC167" s="165"/>
      <c r="AD167" s="165"/>
      <c r="AE167" s="165"/>
      <c r="AF167" s="165"/>
      <c r="AG167" s="165"/>
      <c r="AH167" s="165"/>
      <c r="AI167" s="165"/>
      <c r="AJ167" s="165"/>
      <c r="AK167" s="165"/>
      <c r="AL167" s="165"/>
      <c r="AM167" s="165"/>
      <c r="AN167" s="165"/>
      <c r="AO167" s="165"/>
      <c r="AP167" s="165"/>
      <c r="AQ167" s="166"/>
      <c r="AR167" s="167"/>
      <c r="AS167" s="161">
        <f t="shared" si="45"/>
        <v>0</v>
      </c>
      <c r="AT167" s="161">
        <f t="shared" si="45"/>
        <v>0</v>
      </c>
      <c r="AU167" s="161">
        <f t="shared" si="46"/>
        <v>0</v>
      </c>
      <c r="AV167" s="162"/>
      <c r="AW167" s="161"/>
      <c r="AX167" s="161"/>
      <c r="AY167" s="161"/>
      <c r="AZ167" s="163"/>
      <c r="BA167" s="163"/>
      <c r="BB167" s="163"/>
      <c r="BC167" s="163"/>
      <c r="BD167" s="163"/>
      <c r="BE167" s="163"/>
      <c r="BI167" s="149"/>
      <c r="BJ167" s="149"/>
      <c r="BK167" s="149"/>
      <c r="BL167" s="149"/>
      <c r="BM167" s="149"/>
      <c r="BN167" s="149"/>
      <c r="BO167" s="149"/>
      <c r="BP167" s="149"/>
      <c r="BQ167" s="149"/>
      <c r="BR167" s="149"/>
      <c r="BS167" s="149"/>
      <c r="BT167" s="149"/>
      <c r="BU167" s="149"/>
      <c r="BV167" s="149"/>
      <c r="BW167" s="149"/>
      <c r="BX167" s="149"/>
      <c r="BY167" s="149"/>
      <c r="BZ167" s="149"/>
    </row>
    <row r="168" spans="1:78" s="151" customFormat="1" ht="159" customHeight="1">
      <c r="A168" s="155"/>
      <c r="B168" s="155"/>
      <c r="C168" s="155"/>
      <c r="D168" s="155"/>
      <c r="E168" s="155"/>
      <c r="F168" s="155"/>
      <c r="G168" s="156"/>
      <c r="H168" s="281"/>
      <c r="I168" s="377"/>
      <c r="J168" s="392"/>
      <c r="K168" s="392"/>
      <c r="L168" s="392"/>
      <c r="M168" s="392"/>
      <c r="N168" s="377"/>
      <c r="O168" s="272"/>
      <c r="P168" s="379"/>
      <c r="Q168" s="263"/>
      <c r="R168" s="263"/>
      <c r="S168" s="263"/>
      <c r="T168" s="263"/>
      <c r="U168" s="263"/>
      <c r="V168" s="263"/>
      <c r="W168" s="422" t="s">
        <v>469</v>
      </c>
      <c r="X168" s="422" t="s">
        <v>232</v>
      </c>
      <c r="Y168" s="422" t="s">
        <v>233</v>
      </c>
      <c r="Z168" s="423" t="s">
        <v>470</v>
      </c>
      <c r="AA168" s="422" t="s">
        <v>436</v>
      </c>
      <c r="AB168" s="168"/>
      <c r="AC168" s="165"/>
      <c r="AD168" s="165"/>
      <c r="AE168" s="165"/>
      <c r="AF168" s="165"/>
      <c r="AG168" s="165"/>
      <c r="AH168" s="165"/>
      <c r="AI168" s="165"/>
      <c r="AJ168" s="165"/>
      <c r="AK168" s="165"/>
      <c r="AL168" s="165"/>
      <c r="AM168" s="165"/>
      <c r="AN168" s="165"/>
      <c r="AO168" s="165"/>
      <c r="AP168" s="165"/>
      <c r="AQ168" s="166"/>
      <c r="AR168" s="167"/>
      <c r="AS168" s="161">
        <f t="shared" si="45"/>
        <v>0</v>
      </c>
      <c r="AT168" s="161">
        <f t="shared" si="45"/>
        <v>0</v>
      </c>
      <c r="AU168" s="161">
        <f t="shared" si="46"/>
        <v>0</v>
      </c>
      <c r="AV168" s="162"/>
      <c r="AW168" s="161"/>
      <c r="AX168" s="161"/>
      <c r="AY168" s="161"/>
      <c r="AZ168" s="163"/>
      <c r="BA168" s="163"/>
      <c r="BB168" s="163"/>
      <c r="BC168" s="163"/>
      <c r="BD168" s="163"/>
      <c r="BE168" s="163"/>
      <c r="BI168" s="149"/>
      <c r="BJ168" s="149"/>
      <c r="BK168" s="149"/>
      <c r="BL168" s="149"/>
      <c r="BM168" s="149"/>
      <c r="BN168" s="149"/>
      <c r="BO168" s="149"/>
      <c r="BP168" s="149"/>
      <c r="BQ168" s="149"/>
      <c r="BR168" s="149"/>
      <c r="BS168" s="149"/>
      <c r="BT168" s="149"/>
      <c r="BU168" s="149"/>
      <c r="BV168" s="149"/>
      <c r="BW168" s="149"/>
      <c r="BX168" s="149"/>
      <c r="BY168" s="149"/>
      <c r="BZ168" s="149"/>
    </row>
    <row r="169" spans="1:78" s="151" customFormat="1" ht="321" customHeight="1">
      <c r="A169" s="155"/>
      <c r="B169" s="155"/>
      <c r="C169" s="155"/>
      <c r="D169" s="155"/>
      <c r="E169" s="155"/>
      <c r="F169" s="155"/>
      <c r="G169" s="156"/>
      <c r="H169" s="281"/>
      <c r="I169" s="377"/>
      <c r="J169" s="392"/>
      <c r="K169" s="392"/>
      <c r="L169" s="392"/>
      <c r="M169" s="392"/>
      <c r="N169" s="377"/>
      <c r="O169" s="272"/>
      <c r="P169" s="379"/>
      <c r="Q169" s="263"/>
      <c r="R169" s="263"/>
      <c r="S169" s="263"/>
      <c r="T169" s="263"/>
      <c r="U169" s="263"/>
      <c r="V169" s="263"/>
      <c r="W169" s="422" t="s">
        <v>471</v>
      </c>
      <c r="X169" s="422" t="s">
        <v>232</v>
      </c>
      <c r="Y169" s="422" t="s">
        <v>233</v>
      </c>
      <c r="Z169" s="423" t="s">
        <v>472</v>
      </c>
      <c r="AA169" s="425"/>
      <c r="AB169" s="168"/>
      <c r="AC169" s="165"/>
      <c r="AD169" s="165"/>
      <c r="AE169" s="165"/>
      <c r="AF169" s="165"/>
      <c r="AG169" s="165"/>
      <c r="AH169" s="165"/>
      <c r="AI169" s="165"/>
      <c r="AJ169" s="165"/>
      <c r="AK169" s="165"/>
      <c r="AL169" s="165"/>
      <c r="AM169" s="165"/>
      <c r="AN169" s="165"/>
      <c r="AO169" s="165"/>
      <c r="AP169" s="165"/>
      <c r="AQ169" s="166"/>
      <c r="AR169" s="167"/>
      <c r="AS169" s="161">
        <f t="shared" si="45"/>
        <v>0</v>
      </c>
      <c r="AT169" s="161">
        <f t="shared" si="45"/>
        <v>0</v>
      </c>
      <c r="AU169" s="161">
        <f t="shared" si="46"/>
        <v>0</v>
      </c>
      <c r="AV169" s="162"/>
      <c r="AW169" s="161"/>
      <c r="AX169" s="161"/>
      <c r="AY169" s="161"/>
      <c r="AZ169" s="163"/>
      <c r="BA169" s="163"/>
      <c r="BB169" s="163"/>
      <c r="BC169" s="163"/>
      <c r="BD169" s="163"/>
      <c r="BE169" s="163"/>
      <c r="BI169" s="149"/>
      <c r="BJ169" s="149"/>
      <c r="BK169" s="149"/>
      <c r="BL169" s="149"/>
      <c r="BM169" s="149"/>
      <c r="BN169" s="149"/>
      <c r="BO169" s="149"/>
      <c r="BP169" s="149"/>
      <c r="BQ169" s="149"/>
      <c r="BR169" s="149"/>
      <c r="BS169" s="149"/>
      <c r="BT169" s="149"/>
      <c r="BU169" s="149"/>
      <c r="BV169" s="149"/>
      <c r="BW169" s="149"/>
      <c r="BX169" s="149"/>
      <c r="BY169" s="149"/>
      <c r="BZ169" s="149"/>
    </row>
    <row r="170" spans="1:78" s="151" customFormat="1" ht="105.75" customHeight="1">
      <c r="A170" s="155"/>
      <c r="B170" s="155"/>
      <c r="C170" s="155"/>
      <c r="D170" s="155"/>
      <c r="E170" s="155"/>
      <c r="F170" s="155"/>
      <c r="G170" s="156"/>
      <c r="H170" s="281"/>
      <c r="I170" s="377"/>
      <c r="J170" s="392"/>
      <c r="K170" s="392"/>
      <c r="L170" s="392"/>
      <c r="M170" s="392"/>
      <c r="N170" s="377"/>
      <c r="O170" s="272"/>
      <c r="P170" s="379"/>
      <c r="Q170" s="263"/>
      <c r="R170" s="263"/>
      <c r="S170" s="263"/>
      <c r="T170" s="263"/>
      <c r="U170" s="263"/>
      <c r="V170" s="263"/>
      <c r="W170" s="422" t="s">
        <v>473</v>
      </c>
      <c r="X170" s="422" t="s">
        <v>474</v>
      </c>
      <c r="Y170" s="422" t="s">
        <v>233</v>
      </c>
      <c r="Z170" s="423" t="s">
        <v>397</v>
      </c>
      <c r="AA170" s="423" t="s">
        <v>475</v>
      </c>
      <c r="AB170" s="168"/>
      <c r="AC170" s="165"/>
      <c r="AD170" s="165"/>
      <c r="AE170" s="165"/>
      <c r="AF170" s="165"/>
      <c r="AG170" s="165"/>
      <c r="AH170" s="165"/>
      <c r="AI170" s="165"/>
      <c r="AJ170" s="165"/>
      <c r="AK170" s="165"/>
      <c r="AL170" s="165"/>
      <c r="AM170" s="165"/>
      <c r="AN170" s="165"/>
      <c r="AO170" s="165"/>
      <c r="AP170" s="165"/>
      <c r="AQ170" s="166"/>
      <c r="AR170" s="167"/>
      <c r="AS170" s="161">
        <f t="shared" si="45"/>
        <v>0</v>
      </c>
      <c r="AT170" s="161">
        <f t="shared" si="45"/>
        <v>0</v>
      </c>
      <c r="AU170" s="161">
        <f t="shared" si="46"/>
        <v>0</v>
      </c>
      <c r="AV170" s="162"/>
      <c r="AW170" s="161"/>
      <c r="AX170" s="161"/>
      <c r="AY170" s="161"/>
      <c r="AZ170" s="163"/>
      <c r="BA170" s="163"/>
      <c r="BB170" s="163"/>
      <c r="BC170" s="163"/>
      <c r="BD170" s="163"/>
      <c r="BE170" s="163"/>
      <c r="BI170" s="149"/>
      <c r="BJ170" s="149"/>
      <c r="BK170" s="149"/>
      <c r="BL170" s="149"/>
      <c r="BM170" s="149"/>
      <c r="BN170" s="149"/>
      <c r="BO170" s="149"/>
      <c r="BP170" s="149"/>
      <c r="BQ170" s="149"/>
      <c r="BR170" s="149"/>
      <c r="BS170" s="149"/>
      <c r="BT170" s="149"/>
      <c r="BU170" s="149"/>
      <c r="BV170" s="149"/>
      <c r="BW170" s="149"/>
      <c r="BX170" s="149"/>
      <c r="BY170" s="149"/>
      <c r="BZ170" s="149"/>
    </row>
    <row r="171" spans="1:78" s="151" customFormat="1" ht="105.75" customHeight="1">
      <c r="A171" s="155"/>
      <c r="B171" s="155"/>
      <c r="C171" s="155"/>
      <c r="D171" s="155"/>
      <c r="E171" s="155"/>
      <c r="F171" s="155"/>
      <c r="G171" s="156"/>
      <c r="H171" s="281"/>
      <c r="I171" s="377"/>
      <c r="J171" s="392"/>
      <c r="K171" s="392"/>
      <c r="L171" s="392"/>
      <c r="M171" s="392"/>
      <c r="N171" s="377"/>
      <c r="O171" s="272"/>
      <c r="P171" s="379"/>
      <c r="Q171" s="263"/>
      <c r="R171" s="263"/>
      <c r="S171" s="263"/>
      <c r="T171" s="263"/>
      <c r="U171" s="263"/>
      <c r="V171" s="263"/>
      <c r="W171" s="422" t="s">
        <v>476</v>
      </c>
      <c r="X171" s="422" t="s">
        <v>232</v>
      </c>
      <c r="Y171" s="422" t="s">
        <v>233</v>
      </c>
      <c r="Z171" s="423" t="s">
        <v>472</v>
      </c>
      <c r="AA171" s="429" t="s">
        <v>477</v>
      </c>
      <c r="AB171" s="425"/>
      <c r="AC171" s="165"/>
      <c r="AD171" s="165"/>
      <c r="AE171" s="165"/>
      <c r="AF171" s="165"/>
      <c r="AG171" s="165"/>
      <c r="AH171" s="165"/>
      <c r="AI171" s="165"/>
      <c r="AJ171" s="165"/>
      <c r="AK171" s="165"/>
      <c r="AL171" s="165"/>
      <c r="AM171" s="165"/>
      <c r="AN171" s="165"/>
      <c r="AO171" s="165"/>
      <c r="AP171" s="165"/>
      <c r="AQ171" s="166"/>
      <c r="AR171" s="167"/>
      <c r="AS171" s="161">
        <f t="shared" si="45"/>
        <v>0</v>
      </c>
      <c r="AT171" s="161">
        <f t="shared" si="45"/>
        <v>0</v>
      </c>
      <c r="AU171" s="161">
        <f t="shared" si="46"/>
        <v>0</v>
      </c>
      <c r="AV171" s="162"/>
      <c r="AW171" s="161"/>
      <c r="AX171" s="161"/>
      <c r="AY171" s="161"/>
      <c r="AZ171" s="163"/>
      <c r="BA171" s="163"/>
      <c r="BB171" s="163"/>
      <c r="BC171" s="163"/>
      <c r="BD171" s="163"/>
      <c r="BE171" s="163"/>
      <c r="BI171" s="149"/>
      <c r="BJ171" s="149"/>
      <c r="BK171" s="149"/>
      <c r="BL171" s="149"/>
      <c r="BM171" s="149"/>
      <c r="BN171" s="149"/>
      <c r="BO171" s="149"/>
      <c r="BP171" s="149"/>
      <c r="BQ171" s="149"/>
      <c r="BR171" s="149"/>
      <c r="BS171" s="149"/>
      <c r="BT171" s="149"/>
      <c r="BU171" s="149"/>
      <c r="BV171" s="149"/>
      <c r="BW171" s="149"/>
      <c r="BX171" s="149"/>
      <c r="BY171" s="149"/>
      <c r="BZ171" s="149"/>
    </row>
    <row r="172" spans="1:78" s="151" customFormat="1" ht="105.75" customHeight="1">
      <c r="A172" s="155"/>
      <c r="B172" s="155"/>
      <c r="C172" s="155"/>
      <c r="D172" s="155"/>
      <c r="E172" s="155"/>
      <c r="F172" s="155"/>
      <c r="G172" s="156"/>
      <c r="H172" s="281"/>
      <c r="I172" s="377"/>
      <c r="J172" s="392"/>
      <c r="K172" s="392"/>
      <c r="L172" s="392"/>
      <c r="M172" s="392"/>
      <c r="N172" s="377"/>
      <c r="O172" s="272"/>
      <c r="P172" s="379"/>
      <c r="Q172" s="263"/>
      <c r="R172" s="263"/>
      <c r="S172" s="263"/>
      <c r="T172" s="263"/>
      <c r="U172" s="263"/>
      <c r="V172" s="263"/>
      <c r="W172" s="422" t="s">
        <v>478</v>
      </c>
      <c r="X172" s="422" t="s">
        <v>479</v>
      </c>
      <c r="Y172" s="422" t="s">
        <v>480</v>
      </c>
      <c r="Z172" s="422" t="s">
        <v>397</v>
      </c>
      <c r="AA172" s="425"/>
      <c r="AB172" s="168"/>
      <c r="AC172" s="165"/>
      <c r="AD172" s="165"/>
      <c r="AE172" s="165"/>
      <c r="AF172" s="165"/>
      <c r="AG172" s="165"/>
      <c r="AH172" s="165"/>
      <c r="AI172" s="165"/>
      <c r="AJ172" s="165"/>
      <c r="AK172" s="165"/>
      <c r="AL172" s="165"/>
      <c r="AM172" s="165"/>
      <c r="AN172" s="165"/>
      <c r="AO172" s="165"/>
      <c r="AP172" s="165"/>
      <c r="AQ172" s="166"/>
      <c r="AR172" s="167"/>
      <c r="AS172" s="161">
        <f t="shared" si="45"/>
        <v>0</v>
      </c>
      <c r="AT172" s="161">
        <f t="shared" si="45"/>
        <v>0</v>
      </c>
      <c r="AU172" s="161">
        <f t="shared" si="46"/>
        <v>0</v>
      </c>
      <c r="AV172" s="162"/>
      <c r="AW172" s="161"/>
      <c r="AX172" s="161"/>
      <c r="AY172" s="161"/>
      <c r="AZ172" s="163"/>
      <c r="BA172" s="163"/>
      <c r="BB172" s="163"/>
      <c r="BC172" s="163"/>
      <c r="BD172" s="163"/>
      <c r="BE172" s="163"/>
      <c r="BI172" s="149"/>
      <c r="BJ172" s="149"/>
      <c r="BK172" s="149"/>
      <c r="BL172" s="149"/>
      <c r="BM172" s="149"/>
      <c r="BN172" s="149"/>
      <c r="BO172" s="149"/>
      <c r="BP172" s="149"/>
      <c r="BQ172" s="149"/>
      <c r="BR172" s="149"/>
      <c r="BS172" s="149"/>
      <c r="BT172" s="149"/>
      <c r="BU172" s="149"/>
      <c r="BV172" s="149"/>
      <c r="BW172" s="149"/>
      <c r="BX172" s="149"/>
      <c r="BY172" s="149"/>
      <c r="BZ172" s="149"/>
    </row>
    <row r="173" spans="1:78" s="151" customFormat="1" ht="261" customHeight="1">
      <c r="A173" s="155"/>
      <c r="B173" s="155"/>
      <c r="C173" s="155"/>
      <c r="D173" s="155"/>
      <c r="E173" s="155"/>
      <c r="F173" s="155"/>
      <c r="G173" s="156"/>
      <c r="H173" s="281"/>
      <c r="I173" s="377"/>
      <c r="J173" s="392"/>
      <c r="K173" s="392"/>
      <c r="L173" s="392"/>
      <c r="M173" s="392"/>
      <c r="N173" s="377"/>
      <c r="O173" s="272"/>
      <c r="P173" s="379"/>
      <c r="Q173" s="263"/>
      <c r="R173" s="263"/>
      <c r="S173" s="263"/>
      <c r="T173" s="263"/>
      <c r="U173" s="263"/>
      <c r="V173" s="263"/>
      <c r="W173" s="422" t="s">
        <v>481</v>
      </c>
      <c r="X173" s="422" t="s">
        <v>482</v>
      </c>
      <c r="Y173" s="422" t="s">
        <v>483</v>
      </c>
      <c r="Z173" s="422" t="s">
        <v>397</v>
      </c>
      <c r="AA173" s="425"/>
      <c r="AB173" s="168"/>
      <c r="AC173" s="165"/>
      <c r="AD173" s="165"/>
      <c r="AE173" s="165"/>
      <c r="AF173" s="165"/>
      <c r="AG173" s="165"/>
      <c r="AH173" s="165"/>
      <c r="AI173" s="165"/>
      <c r="AJ173" s="165"/>
      <c r="AK173" s="165"/>
      <c r="AL173" s="165"/>
      <c r="AM173" s="165"/>
      <c r="AN173" s="165"/>
      <c r="AO173" s="165"/>
      <c r="AP173" s="165"/>
      <c r="AQ173" s="166"/>
      <c r="AR173" s="167"/>
      <c r="AS173" s="161">
        <f t="shared" si="45"/>
        <v>0</v>
      </c>
      <c r="AT173" s="161">
        <f t="shared" si="45"/>
        <v>0</v>
      </c>
      <c r="AU173" s="161">
        <f t="shared" si="46"/>
        <v>0</v>
      </c>
      <c r="AV173" s="162"/>
      <c r="AW173" s="161"/>
      <c r="AX173" s="161"/>
      <c r="AY173" s="161"/>
      <c r="AZ173" s="163"/>
      <c r="BA173" s="163"/>
      <c r="BB173" s="163"/>
      <c r="BC173" s="163"/>
      <c r="BD173" s="163"/>
      <c r="BE173" s="163"/>
      <c r="BI173" s="149"/>
      <c r="BJ173" s="149"/>
      <c r="BK173" s="149"/>
      <c r="BL173" s="149"/>
      <c r="BM173" s="149"/>
      <c r="BN173" s="149"/>
      <c r="BO173" s="149"/>
      <c r="BP173" s="149"/>
      <c r="BQ173" s="149"/>
      <c r="BR173" s="149"/>
      <c r="BS173" s="149"/>
      <c r="BT173" s="149"/>
      <c r="BU173" s="149"/>
      <c r="BV173" s="149"/>
      <c r="BW173" s="149"/>
      <c r="BX173" s="149"/>
      <c r="BY173" s="149"/>
      <c r="BZ173" s="149"/>
    </row>
    <row r="174" spans="1:78" s="151" customFormat="1" ht="162" customHeight="1">
      <c r="A174" s="155"/>
      <c r="B174" s="155"/>
      <c r="C174" s="155"/>
      <c r="D174" s="155"/>
      <c r="E174" s="155"/>
      <c r="F174" s="155"/>
      <c r="G174" s="156"/>
      <c r="H174" s="281"/>
      <c r="I174" s="377"/>
      <c r="J174" s="392"/>
      <c r="K174" s="392"/>
      <c r="L174" s="392"/>
      <c r="M174" s="392"/>
      <c r="N174" s="377"/>
      <c r="O174" s="272"/>
      <c r="P174" s="379"/>
      <c r="Q174" s="263"/>
      <c r="R174" s="263"/>
      <c r="S174" s="263"/>
      <c r="T174" s="263"/>
      <c r="U174" s="263"/>
      <c r="V174" s="263"/>
      <c r="W174" s="422" t="s">
        <v>484</v>
      </c>
      <c r="X174" s="422" t="s">
        <v>485</v>
      </c>
      <c r="Y174" s="422" t="s">
        <v>486</v>
      </c>
      <c r="Z174" s="430" t="s">
        <v>397</v>
      </c>
      <c r="AA174" s="425"/>
      <c r="AB174" s="168"/>
      <c r="AC174" s="165"/>
      <c r="AD174" s="165"/>
      <c r="AE174" s="165"/>
      <c r="AF174" s="165"/>
      <c r="AG174" s="165"/>
      <c r="AH174" s="165"/>
      <c r="AI174" s="165"/>
      <c r="AJ174" s="165"/>
      <c r="AK174" s="165"/>
      <c r="AL174" s="165"/>
      <c r="AM174" s="165"/>
      <c r="AN174" s="165"/>
      <c r="AO174" s="165"/>
      <c r="AP174" s="165"/>
      <c r="AQ174" s="166"/>
      <c r="AR174" s="167"/>
      <c r="AS174" s="161">
        <f t="shared" si="45"/>
        <v>0</v>
      </c>
      <c r="AT174" s="161">
        <f t="shared" si="45"/>
        <v>0</v>
      </c>
      <c r="AU174" s="161">
        <f t="shared" si="46"/>
        <v>0</v>
      </c>
      <c r="AV174" s="162"/>
      <c r="AW174" s="161"/>
      <c r="AX174" s="161"/>
      <c r="AY174" s="161"/>
      <c r="AZ174" s="163"/>
      <c r="BA174" s="163"/>
      <c r="BB174" s="163"/>
      <c r="BC174" s="163"/>
      <c r="BD174" s="163"/>
      <c r="BE174" s="163"/>
      <c r="BI174" s="149"/>
      <c r="BJ174" s="149"/>
      <c r="BK174" s="149"/>
      <c r="BL174" s="149"/>
      <c r="BM174" s="149"/>
      <c r="BN174" s="149"/>
      <c r="BO174" s="149"/>
      <c r="BP174" s="149"/>
      <c r="BQ174" s="149"/>
      <c r="BR174" s="149"/>
      <c r="BS174" s="149"/>
      <c r="BT174" s="149"/>
      <c r="BU174" s="149"/>
      <c r="BV174" s="149"/>
      <c r="BW174" s="149"/>
      <c r="BX174" s="149"/>
      <c r="BY174" s="149"/>
      <c r="BZ174" s="149"/>
    </row>
    <row r="175" spans="1:78" s="151" customFormat="1" ht="105.75" customHeight="1">
      <c r="A175" s="155"/>
      <c r="B175" s="155"/>
      <c r="C175" s="155"/>
      <c r="D175" s="155"/>
      <c r="E175" s="155"/>
      <c r="F175" s="155"/>
      <c r="G175" s="156"/>
      <c r="H175" s="281"/>
      <c r="I175" s="377"/>
      <c r="J175" s="392"/>
      <c r="K175" s="392"/>
      <c r="L175" s="392"/>
      <c r="M175" s="392"/>
      <c r="N175" s="377"/>
      <c r="O175" s="272"/>
      <c r="P175" s="379"/>
      <c r="Q175" s="263"/>
      <c r="R175" s="263"/>
      <c r="S175" s="263"/>
      <c r="T175" s="263"/>
      <c r="U175" s="263"/>
      <c r="V175" s="263"/>
      <c r="W175" s="422" t="s">
        <v>487</v>
      </c>
      <c r="X175" s="422" t="s">
        <v>488</v>
      </c>
      <c r="Y175" s="422" t="s">
        <v>233</v>
      </c>
      <c r="Z175" s="430" t="s">
        <v>397</v>
      </c>
      <c r="AA175" s="425"/>
      <c r="AB175" s="168"/>
      <c r="AC175" s="165"/>
      <c r="AD175" s="165"/>
      <c r="AE175" s="165"/>
      <c r="AF175" s="165"/>
      <c r="AG175" s="165"/>
      <c r="AH175" s="165"/>
      <c r="AI175" s="165"/>
      <c r="AJ175" s="165"/>
      <c r="AK175" s="165"/>
      <c r="AL175" s="165"/>
      <c r="AM175" s="165"/>
      <c r="AN175" s="165"/>
      <c r="AO175" s="165"/>
      <c r="AP175" s="165"/>
      <c r="AQ175" s="166"/>
      <c r="AR175" s="167"/>
      <c r="AS175" s="161">
        <f t="shared" si="45"/>
        <v>0</v>
      </c>
      <c r="AT175" s="161">
        <f t="shared" si="45"/>
        <v>0</v>
      </c>
      <c r="AU175" s="161">
        <f t="shared" si="46"/>
        <v>0</v>
      </c>
      <c r="AV175" s="162"/>
      <c r="AW175" s="161"/>
      <c r="AX175" s="161"/>
      <c r="AY175" s="161"/>
      <c r="AZ175" s="163"/>
      <c r="BA175" s="163"/>
      <c r="BB175" s="163"/>
      <c r="BC175" s="163"/>
      <c r="BD175" s="163"/>
      <c r="BE175" s="163"/>
      <c r="BI175" s="149"/>
      <c r="BJ175" s="149"/>
      <c r="BK175" s="149"/>
      <c r="BL175" s="149"/>
      <c r="BM175" s="149"/>
      <c r="BN175" s="149"/>
      <c r="BO175" s="149"/>
      <c r="BP175" s="149"/>
      <c r="BQ175" s="149"/>
      <c r="BR175" s="149"/>
      <c r="BS175" s="149"/>
      <c r="BT175" s="149"/>
      <c r="BU175" s="149"/>
      <c r="BV175" s="149"/>
      <c r="BW175" s="149"/>
      <c r="BX175" s="149"/>
      <c r="BY175" s="149"/>
      <c r="BZ175" s="149"/>
    </row>
    <row r="176" spans="1:78" s="151" customFormat="1" ht="105.75" customHeight="1">
      <c r="A176" s="155"/>
      <c r="B176" s="155"/>
      <c r="C176" s="155"/>
      <c r="D176" s="155"/>
      <c r="E176" s="155"/>
      <c r="F176" s="155"/>
      <c r="G176" s="156"/>
      <c r="H176" s="281"/>
      <c r="I176" s="377"/>
      <c r="J176" s="392"/>
      <c r="K176" s="392"/>
      <c r="L176" s="392"/>
      <c r="M176" s="392"/>
      <c r="N176" s="377"/>
      <c r="O176" s="272"/>
      <c r="P176" s="379"/>
      <c r="Q176" s="263"/>
      <c r="R176" s="263"/>
      <c r="S176" s="263"/>
      <c r="T176" s="263"/>
      <c r="U176" s="263"/>
      <c r="V176" s="263"/>
      <c r="W176" s="422" t="s">
        <v>489</v>
      </c>
      <c r="X176" s="422" t="s">
        <v>490</v>
      </c>
      <c r="Y176" s="422" t="s">
        <v>491</v>
      </c>
      <c r="Z176" s="423" t="s">
        <v>492</v>
      </c>
      <c r="AA176" s="422"/>
      <c r="AB176" s="168"/>
      <c r="AC176" s="165"/>
      <c r="AD176" s="165"/>
      <c r="AE176" s="165"/>
      <c r="AF176" s="165"/>
      <c r="AG176" s="165"/>
      <c r="AH176" s="165"/>
      <c r="AI176" s="165"/>
      <c r="AJ176" s="165"/>
      <c r="AK176" s="165"/>
      <c r="AL176" s="165"/>
      <c r="AM176" s="165"/>
      <c r="AN176" s="165"/>
      <c r="AO176" s="165"/>
      <c r="AP176" s="165"/>
      <c r="AQ176" s="166"/>
      <c r="AR176" s="167"/>
      <c r="AS176" s="161">
        <f t="shared" si="45"/>
        <v>0</v>
      </c>
      <c r="AT176" s="161">
        <f t="shared" si="45"/>
        <v>0</v>
      </c>
      <c r="AU176" s="161">
        <f t="shared" si="46"/>
        <v>0</v>
      </c>
      <c r="AV176" s="162"/>
      <c r="AW176" s="161"/>
      <c r="AX176" s="161"/>
      <c r="AY176" s="161"/>
      <c r="AZ176" s="163"/>
      <c r="BA176" s="163"/>
      <c r="BB176" s="163"/>
      <c r="BC176" s="163"/>
      <c r="BD176" s="163"/>
      <c r="BE176" s="163"/>
      <c r="BI176" s="149"/>
      <c r="BJ176" s="149"/>
      <c r="BK176" s="149"/>
      <c r="BL176" s="149"/>
      <c r="BM176" s="149"/>
      <c r="BN176" s="149"/>
      <c r="BO176" s="149"/>
      <c r="BP176" s="149"/>
      <c r="BQ176" s="149"/>
      <c r="BR176" s="149"/>
      <c r="BS176" s="149"/>
      <c r="BT176" s="149"/>
      <c r="BU176" s="149"/>
      <c r="BV176" s="149"/>
      <c r="BW176" s="149"/>
      <c r="BX176" s="149"/>
      <c r="BY176" s="149"/>
      <c r="BZ176" s="149"/>
    </row>
    <row r="177" spans="1:78" s="151" customFormat="1" ht="105.75" customHeight="1">
      <c r="A177" s="155"/>
      <c r="B177" s="155"/>
      <c r="C177" s="155"/>
      <c r="D177" s="155"/>
      <c r="E177" s="155"/>
      <c r="F177" s="155"/>
      <c r="G177" s="156"/>
      <c r="H177" s="281"/>
      <c r="I177" s="377"/>
      <c r="J177" s="392"/>
      <c r="K177" s="392"/>
      <c r="L177" s="392"/>
      <c r="M177" s="392"/>
      <c r="N177" s="377"/>
      <c r="O177" s="272"/>
      <c r="P177" s="379"/>
      <c r="Q177" s="263"/>
      <c r="R177" s="263"/>
      <c r="S177" s="263"/>
      <c r="T177" s="263"/>
      <c r="U177" s="263"/>
      <c r="V177" s="263"/>
      <c r="W177" s="422" t="s">
        <v>493</v>
      </c>
      <c r="X177" s="422" t="s">
        <v>494</v>
      </c>
      <c r="Y177" s="422" t="s">
        <v>495</v>
      </c>
      <c r="Z177" s="423" t="s">
        <v>397</v>
      </c>
      <c r="AA177" s="428"/>
      <c r="AB177" s="168"/>
      <c r="AC177" s="165"/>
      <c r="AD177" s="165"/>
      <c r="AE177" s="165"/>
      <c r="AF177" s="165"/>
      <c r="AG177" s="165"/>
      <c r="AH177" s="165"/>
      <c r="AI177" s="165"/>
      <c r="AJ177" s="165"/>
      <c r="AK177" s="165"/>
      <c r="AL177" s="165"/>
      <c r="AM177" s="165"/>
      <c r="AN177" s="165"/>
      <c r="AO177" s="165"/>
      <c r="AP177" s="165"/>
      <c r="AQ177" s="166"/>
      <c r="AR177" s="167"/>
      <c r="AS177" s="161">
        <f t="shared" si="45"/>
        <v>0</v>
      </c>
      <c r="AT177" s="161">
        <f t="shared" si="45"/>
        <v>0</v>
      </c>
      <c r="AU177" s="161">
        <f t="shared" si="46"/>
        <v>0</v>
      </c>
      <c r="AV177" s="162"/>
      <c r="AW177" s="161"/>
      <c r="AX177" s="161"/>
      <c r="AY177" s="161"/>
      <c r="AZ177" s="163"/>
      <c r="BA177" s="163"/>
      <c r="BB177" s="163"/>
      <c r="BC177" s="163"/>
      <c r="BD177" s="163"/>
      <c r="BE177" s="163"/>
      <c r="BI177" s="149"/>
      <c r="BJ177" s="149"/>
      <c r="BK177" s="149"/>
      <c r="BL177" s="149"/>
      <c r="BM177" s="149"/>
      <c r="BN177" s="149"/>
      <c r="BO177" s="149"/>
      <c r="BP177" s="149"/>
      <c r="BQ177" s="149"/>
      <c r="BR177" s="149"/>
      <c r="BS177" s="149"/>
      <c r="BT177" s="149"/>
      <c r="BU177" s="149"/>
      <c r="BV177" s="149"/>
      <c r="BW177" s="149"/>
      <c r="BX177" s="149"/>
      <c r="BY177" s="149"/>
      <c r="BZ177" s="149"/>
    </row>
    <row r="178" spans="1:78" s="151" customFormat="1" ht="105.75" customHeight="1">
      <c r="A178" s="155"/>
      <c r="B178" s="155"/>
      <c r="C178" s="155"/>
      <c r="D178" s="155"/>
      <c r="E178" s="155"/>
      <c r="F178" s="155"/>
      <c r="G178" s="156"/>
      <c r="H178" s="281"/>
      <c r="I178" s="377"/>
      <c r="J178" s="392"/>
      <c r="K178" s="392"/>
      <c r="L178" s="392"/>
      <c r="M178" s="392"/>
      <c r="N178" s="377"/>
      <c r="O178" s="272"/>
      <c r="P178" s="379"/>
      <c r="Q178" s="263"/>
      <c r="R178" s="263"/>
      <c r="S178" s="263"/>
      <c r="T178" s="263"/>
      <c r="U178" s="263"/>
      <c r="V178" s="263"/>
      <c r="W178" s="422" t="s">
        <v>496</v>
      </c>
      <c r="X178" s="422" t="s">
        <v>497</v>
      </c>
      <c r="Y178" s="422" t="s">
        <v>233</v>
      </c>
      <c r="Z178" s="423" t="s">
        <v>397</v>
      </c>
      <c r="AA178" s="422"/>
      <c r="AB178" s="168"/>
      <c r="AC178" s="165"/>
      <c r="AD178" s="165"/>
      <c r="AE178" s="165"/>
      <c r="AF178" s="165"/>
      <c r="AG178" s="165"/>
      <c r="AH178" s="165"/>
      <c r="AI178" s="165"/>
      <c r="AJ178" s="165"/>
      <c r="AK178" s="165"/>
      <c r="AL178" s="165"/>
      <c r="AM178" s="165"/>
      <c r="AN178" s="165"/>
      <c r="AO178" s="165"/>
      <c r="AP178" s="165"/>
      <c r="AQ178" s="166"/>
      <c r="AR178" s="167"/>
      <c r="AS178" s="161">
        <f t="shared" si="45"/>
        <v>0</v>
      </c>
      <c r="AT178" s="161">
        <f t="shared" si="45"/>
        <v>0</v>
      </c>
      <c r="AU178" s="161">
        <f t="shared" si="46"/>
        <v>0</v>
      </c>
      <c r="AV178" s="162"/>
      <c r="AW178" s="161"/>
      <c r="AX178" s="161"/>
      <c r="AY178" s="161"/>
      <c r="AZ178" s="163"/>
      <c r="BA178" s="163"/>
      <c r="BB178" s="163"/>
      <c r="BC178" s="163"/>
      <c r="BD178" s="163"/>
      <c r="BE178" s="163"/>
      <c r="BI178" s="149"/>
      <c r="BJ178" s="149"/>
      <c r="BK178" s="149"/>
      <c r="BL178" s="149"/>
      <c r="BM178" s="149"/>
      <c r="BN178" s="149"/>
      <c r="BO178" s="149"/>
      <c r="BP178" s="149"/>
      <c r="BQ178" s="149"/>
      <c r="BR178" s="149"/>
      <c r="BS178" s="149"/>
      <c r="BT178" s="149"/>
      <c r="BU178" s="149"/>
      <c r="BV178" s="149"/>
      <c r="BW178" s="149"/>
      <c r="BX178" s="149"/>
      <c r="BY178" s="149"/>
      <c r="BZ178" s="149"/>
    </row>
    <row r="179" spans="1:78" s="151" customFormat="1" ht="197.25" customHeight="1">
      <c r="A179" s="155"/>
      <c r="B179" s="155"/>
      <c r="C179" s="155"/>
      <c r="D179" s="155"/>
      <c r="E179" s="155"/>
      <c r="F179" s="155"/>
      <c r="G179" s="156"/>
      <c r="H179" s="281"/>
      <c r="I179" s="377"/>
      <c r="J179" s="392"/>
      <c r="K179" s="392"/>
      <c r="L179" s="392"/>
      <c r="M179" s="392"/>
      <c r="N179" s="377"/>
      <c r="O179" s="272"/>
      <c r="P179" s="379"/>
      <c r="Q179" s="263"/>
      <c r="R179" s="263"/>
      <c r="S179" s="263"/>
      <c r="T179" s="263"/>
      <c r="U179" s="263"/>
      <c r="V179" s="263"/>
      <c r="W179" s="422" t="s">
        <v>498</v>
      </c>
      <c r="X179" s="422" t="s">
        <v>499</v>
      </c>
      <c r="Y179" s="422" t="s">
        <v>500</v>
      </c>
      <c r="Z179" s="423" t="s">
        <v>397</v>
      </c>
      <c r="AA179" s="425"/>
      <c r="AB179" s="168"/>
      <c r="AC179" s="165"/>
      <c r="AD179" s="165"/>
      <c r="AE179" s="165"/>
      <c r="AF179" s="165"/>
      <c r="AG179" s="165"/>
      <c r="AH179" s="165"/>
      <c r="AI179" s="165"/>
      <c r="AJ179" s="165"/>
      <c r="AK179" s="165"/>
      <c r="AL179" s="165"/>
      <c r="AM179" s="165"/>
      <c r="AN179" s="165"/>
      <c r="AO179" s="165"/>
      <c r="AP179" s="165"/>
      <c r="AQ179" s="166"/>
      <c r="AR179" s="167"/>
      <c r="AS179" s="161">
        <f t="shared" si="45"/>
        <v>0</v>
      </c>
      <c r="AT179" s="161">
        <f t="shared" si="45"/>
        <v>0</v>
      </c>
      <c r="AU179" s="161">
        <f t="shared" si="46"/>
        <v>0</v>
      </c>
      <c r="AV179" s="162"/>
      <c r="AW179" s="161"/>
      <c r="AX179" s="161"/>
      <c r="AY179" s="161"/>
      <c r="AZ179" s="163"/>
      <c r="BA179" s="163"/>
      <c r="BB179" s="163"/>
      <c r="BC179" s="163"/>
      <c r="BD179" s="163"/>
      <c r="BE179" s="163"/>
      <c r="BI179" s="149"/>
      <c r="BJ179" s="149"/>
      <c r="BK179" s="149"/>
      <c r="BL179" s="149"/>
      <c r="BM179" s="149"/>
      <c r="BN179" s="149"/>
      <c r="BO179" s="149"/>
      <c r="BP179" s="149"/>
      <c r="BQ179" s="149"/>
      <c r="BR179" s="149"/>
      <c r="BS179" s="149"/>
      <c r="BT179" s="149"/>
      <c r="BU179" s="149"/>
      <c r="BV179" s="149"/>
      <c r="BW179" s="149"/>
      <c r="BX179" s="149"/>
      <c r="BY179" s="149"/>
      <c r="BZ179" s="149"/>
    </row>
    <row r="180" spans="1:78" s="151" customFormat="1" ht="133.5" customHeight="1">
      <c r="A180" s="155"/>
      <c r="B180" s="155"/>
      <c r="C180" s="155"/>
      <c r="D180" s="155"/>
      <c r="E180" s="155"/>
      <c r="F180" s="155"/>
      <c r="G180" s="156"/>
      <c r="H180" s="281"/>
      <c r="I180" s="377"/>
      <c r="J180" s="392"/>
      <c r="K180" s="392"/>
      <c r="L180" s="392"/>
      <c r="M180" s="392"/>
      <c r="N180" s="377"/>
      <c r="O180" s="272"/>
      <c r="P180" s="379"/>
      <c r="Q180" s="263"/>
      <c r="R180" s="263"/>
      <c r="S180" s="263"/>
      <c r="T180" s="263"/>
      <c r="U180" s="263"/>
      <c r="V180" s="263"/>
      <c r="W180" s="422" t="s">
        <v>501</v>
      </c>
      <c r="X180" s="422" t="s">
        <v>232</v>
      </c>
      <c r="Y180" s="422" t="s">
        <v>233</v>
      </c>
      <c r="Z180" s="423" t="s">
        <v>502</v>
      </c>
      <c r="AA180" s="425" t="s">
        <v>503</v>
      </c>
      <c r="AB180" s="168"/>
      <c r="AC180" s="165"/>
      <c r="AD180" s="165"/>
      <c r="AE180" s="165"/>
      <c r="AF180" s="165"/>
      <c r="AG180" s="165"/>
      <c r="AH180" s="165"/>
      <c r="AI180" s="165"/>
      <c r="AJ180" s="165"/>
      <c r="AK180" s="165"/>
      <c r="AL180" s="165"/>
      <c r="AM180" s="165"/>
      <c r="AN180" s="165"/>
      <c r="AO180" s="165"/>
      <c r="AP180" s="165"/>
      <c r="AQ180" s="166"/>
      <c r="AR180" s="167"/>
      <c r="AS180" s="161">
        <f t="shared" si="45"/>
        <v>0</v>
      </c>
      <c r="AT180" s="161">
        <f t="shared" si="45"/>
        <v>0</v>
      </c>
      <c r="AU180" s="161">
        <f t="shared" si="46"/>
        <v>0</v>
      </c>
      <c r="AV180" s="162"/>
      <c r="AW180" s="161"/>
      <c r="AX180" s="161"/>
      <c r="AY180" s="161"/>
      <c r="AZ180" s="163"/>
      <c r="BA180" s="163"/>
      <c r="BB180" s="163"/>
      <c r="BC180" s="163"/>
      <c r="BD180" s="163"/>
      <c r="BE180" s="163"/>
      <c r="BI180" s="149"/>
      <c r="BJ180" s="149"/>
      <c r="BK180" s="149"/>
      <c r="BL180" s="149"/>
      <c r="BM180" s="149"/>
      <c r="BN180" s="149"/>
      <c r="BO180" s="149"/>
      <c r="BP180" s="149"/>
      <c r="BQ180" s="149"/>
      <c r="BR180" s="149"/>
      <c r="BS180" s="149"/>
      <c r="BT180" s="149"/>
      <c r="BU180" s="149"/>
      <c r="BV180" s="149"/>
      <c r="BW180" s="149"/>
      <c r="BX180" s="149"/>
      <c r="BY180" s="149"/>
      <c r="BZ180" s="149"/>
    </row>
    <row r="181" spans="1:78" s="151" customFormat="1" ht="198" customHeight="1">
      <c r="A181" s="155"/>
      <c r="B181" s="155"/>
      <c r="C181" s="155"/>
      <c r="D181" s="155"/>
      <c r="E181" s="155"/>
      <c r="F181" s="155"/>
      <c r="G181" s="156"/>
      <c r="H181" s="281"/>
      <c r="I181" s="377"/>
      <c r="J181" s="392"/>
      <c r="K181" s="392"/>
      <c r="L181" s="392"/>
      <c r="M181" s="392"/>
      <c r="N181" s="377"/>
      <c r="O181" s="272"/>
      <c r="P181" s="379"/>
      <c r="Q181" s="263"/>
      <c r="R181" s="263"/>
      <c r="S181" s="263"/>
      <c r="T181" s="263"/>
      <c r="U181" s="263"/>
      <c r="V181" s="263"/>
      <c r="W181" s="422" t="s">
        <v>504</v>
      </c>
      <c r="X181" s="422" t="s">
        <v>232</v>
      </c>
      <c r="Y181" s="422" t="s">
        <v>505</v>
      </c>
      <c r="Z181" s="423" t="s">
        <v>397</v>
      </c>
      <c r="AA181" s="425"/>
      <c r="AB181" s="168"/>
      <c r="AC181" s="165"/>
      <c r="AD181" s="165"/>
      <c r="AE181" s="165"/>
      <c r="AF181" s="165"/>
      <c r="AG181" s="165"/>
      <c r="AH181" s="165"/>
      <c r="AI181" s="165"/>
      <c r="AJ181" s="165"/>
      <c r="AK181" s="165"/>
      <c r="AL181" s="165"/>
      <c r="AM181" s="165"/>
      <c r="AN181" s="165"/>
      <c r="AO181" s="165"/>
      <c r="AP181" s="165"/>
      <c r="AQ181" s="166"/>
      <c r="AR181" s="167"/>
      <c r="AS181" s="161">
        <f t="shared" si="45"/>
        <v>0</v>
      </c>
      <c r="AT181" s="161">
        <f t="shared" si="45"/>
        <v>0</v>
      </c>
      <c r="AU181" s="161">
        <f t="shared" si="46"/>
        <v>0</v>
      </c>
      <c r="AV181" s="162"/>
      <c r="AW181" s="161"/>
      <c r="AX181" s="161"/>
      <c r="AY181" s="161"/>
      <c r="AZ181" s="163"/>
      <c r="BA181" s="163"/>
      <c r="BB181" s="163"/>
      <c r="BC181" s="163"/>
      <c r="BD181" s="163"/>
      <c r="BE181" s="163"/>
      <c r="BI181" s="149"/>
      <c r="BJ181" s="149"/>
      <c r="BK181" s="149"/>
      <c r="BL181" s="149"/>
      <c r="BM181" s="149"/>
      <c r="BN181" s="149"/>
      <c r="BO181" s="149"/>
      <c r="BP181" s="149"/>
      <c r="BQ181" s="149"/>
      <c r="BR181" s="149"/>
      <c r="BS181" s="149"/>
      <c r="BT181" s="149"/>
      <c r="BU181" s="149"/>
      <c r="BV181" s="149"/>
      <c r="BW181" s="149"/>
      <c r="BX181" s="149"/>
      <c r="BY181" s="149"/>
      <c r="BZ181" s="149"/>
    </row>
    <row r="182" spans="1:78" s="151" customFormat="1" ht="105.75" customHeight="1">
      <c r="A182" s="155"/>
      <c r="B182" s="155"/>
      <c r="C182" s="155"/>
      <c r="D182" s="155"/>
      <c r="E182" s="155"/>
      <c r="F182" s="155"/>
      <c r="G182" s="156"/>
      <c r="H182" s="281"/>
      <c r="I182" s="377"/>
      <c r="J182" s="392"/>
      <c r="K182" s="392"/>
      <c r="L182" s="392"/>
      <c r="M182" s="392"/>
      <c r="N182" s="377"/>
      <c r="O182" s="272"/>
      <c r="P182" s="379"/>
      <c r="Q182" s="263"/>
      <c r="R182" s="263"/>
      <c r="S182" s="263"/>
      <c r="T182" s="263"/>
      <c r="U182" s="263"/>
      <c r="V182" s="263"/>
      <c r="W182" s="422" t="s">
        <v>506</v>
      </c>
      <c r="X182" s="423" t="s">
        <v>507</v>
      </c>
      <c r="Y182" s="422" t="s">
        <v>508</v>
      </c>
      <c r="Z182" s="423" t="s">
        <v>509</v>
      </c>
      <c r="AA182" s="423"/>
      <c r="AB182" s="168"/>
      <c r="AC182" s="165"/>
      <c r="AD182" s="165"/>
      <c r="AE182" s="165"/>
      <c r="AF182" s="165"/>
      <c r="AG182" s="165"/>
      <c r="AH182" s="165"/>
      <c r="AI182" s="165"/>
      <c r="AJ182" s="165"/>
      <c r="AK182" s="165"/>
      <c r="AL182" s="165"/>
      <c r="AM182" s="165"/>
      <c r="AN182" s="165"/>
      <c r="AO182" s="165"/>
      <c r="AP182" s="165"/>
      <c r="AQ182" s="166"/>
      <c r="AR182" s="167"/>
      <c r="AS182" s="161">
        <f t="shared" si="45"/>
        <v>0</v>
      </c>
      <c r="AT182" s="161">
        <f t="shared" si="45"/>
        <v>0</v>
      </c>
      <c r="AU182" s="161">
        <f t="shared" si="46"/>
        <v>0</v>
      </c>
      <c r="AV182" s="162"/>
      <c r="AW182" s="161"/>
      <c r="AX182" s="161"/>
      <c r="AY182" s="161"/>
      <c r="AZ182" s="163"/>
      <c r="BA182" s="163"/>
      <c r="BB182" s="163"/>
      <c r="BC182" s="163"/>
      <c r="BD182" s="163"/>
      <c r="BE182" s="163"/>
      <c r="BI182" s="149"/>
      <c r="BJ182" s="149"/>
      <c r="BK182" s="149"/>
      <c r="BL182" s="149"/>
      <c r="BM182" s="149"/>
      <c r="BN182" s="149"/>
      <c r="BO182" s="149"/>
      <c r="BP182" s="149"/>
      <c r="BQ182" s="149"/>
      <c r="BR182" s="149"/>
      <c r="BS182" s="149"/>
      <c r="BT182" s="149"/>
      <c r="BU182" s="149"/>
      <c r="BV182" s="149"/>
      <c r="BW182" s="149"/>
      <c r="BX182" s="149"/>
      <c r="BY182" s="149"/>
      <c r="BZ182" s="149"/>
    </row>
    <row r="183" spans="1:78" s="151" customFormat="1" ht="142.5" customHeight="1">
      <c r="A183" s="155"/>
      <c r="B183" s="155"/>
      <c r="C183" s="155"/>
      <c r="D183" s="155"/>
      <c r="E183" s="155"/>
      <c r="F183" s="155"/>
      <c r="G183" s="156"/>
      <c r="H183" s="281"/>
      <c r="I183" s="377"/>
      <c r="J183" s="392"/>
      <c r="K183" s="392"/>
      <c r="L183" s="392"/>
      <c r="M183" s="392"/>
      <c r="N183" s="377"/>
      <c r="O183" s="272"/>
      <c r="P183" s="379"/>
      <c r="Q183" s="263"/>
      <c r="R183" s="263"/>
      <c r="S183" s="263"/>
      <c r="T183" s="263"/>
      <c r="U183" s="263"/>
      <c r="V183" s="263"/>
      <c r="W183" s="422" t="s">
        <v>510</v>
      </c>
      <c r="X183" s="422" t="s">
        <v>232</v>
      </c>
      <c r="Y183" s="422" t="s">
        <v>511</v>
      </c>
      <c r="Z183" s="423" t="s">
        <v>512</v>
      </c>
      <c r="AA183" s="425"/>
      <c r="AB183" s="168"/>
      <c r="AC183" s="165"/>
      <c r="AD183" s="165"/>
      <c r="AE183" s="165"/>
      <c r="AF183" s="165"/>
      <c r="AG183" s="165"/>
      <c r="AH183" s="165"/>
      <c r="AI183" s="165"/>
      <c r="AJ183" s="165"/>
      <c r="AK183" s="165"/>
      <c r="AL183" s="165"/>
      <c r="AM183" s="165"/>
      <c r="AN183" s="165"/>
      <c r="AO183" s="165"/>
      <c r="AP183" s="165"/>
      <c r="AQ183" s="166"/>
      <c r="AR183" s="167"/>
      <c r="AS183" s="161">
        <f t="shared" si="45"/>
        <v>0</v>
      </c>
      <c r="AT183" s="161">
        <f t="shared" si="45"/>
        <v>0</v>
      </c>
      <c r="AU183" s="161">
        <f t="shared" si="46"/>
        <v>0</v>
      </c>
      <c r="AV183" s="162"/>
      <c r="AW183" s="161"/>
      <c r="AX183" s="161"/>
      <c r="AY183" s="161"/>
      <c r="AZ183" s="163"/>
      <c r="BA183" s="163"/>
      <c r="BB183" s="163"/>
      <c r="BC183" s="163"/>
      <c r="BD183" s="163"/>
      <c r="BE183" s="163"/>
      <c r="BI183" s="149"/>
      <c r="BJ183" s="149"/>
      <c r="BK183" s="149"/>
      <c r="BL183" s="149"/>
      <c r="BM183" s="149"/>
      <c r="BN183" s="149"/>
      <c r="BO183" s="149"/>
      <c r="BP183" s="149"/>
      <c r="BQ183" s="149"/>
      <c r="BR183" s="149"/>
      <c r="BS183" s="149"/>
      <c r="BT183" s="149"/>
      <c r="BU183" s="149"/>
      <c r="BV183" s="149"/>
      <c r="BW183" s="149"/>
      <c r="BX183" s="149"/>
      <c r="BY183" s="149"/>
      <c r="BZ183" s="149"/>
    </row>
    <row r="184" spans="1:78" s="151" customFormat="1" ht="186" customHeight="1">
      <c r="A184" s="155"/>
      <c r="B184" s="155"/>
      <c r="C184" s="155"/>
      <c r="D184" s="155"/>
      <c r="E184" s="155"/>
      <c r="F184" s="155"/>
      <c r="G184" s="156"/>
      <c r="H184" s="281"/>
      <c r="I184" s="377"/>
      <c r="J184" s="392"/>
      <c r="K184" s="392"/>
      <c r="L184" s="392"/>
      <c r="M184" s="392"/>
      <c r="N184" s="377"/>
      <c r="O184" s="272"/>
      <c r="P184" s="379"/>
      <c r="Q184" s="263"/>
      <c r="R184" s="263"/>
      <c r="S184" s="263"/>
      <c r="T184" s="263"/>
      <c r="U184" s="263"/>
      <c r="V184" s="263"/>
      <c r="W184" s="422" t="s">
        <v>513</v>
      </c>
      <c r="X184" s="422" t="s">
        <v>514</v>
      </c>
      <c r="Y184" s="422" t="s">
        <v>515</v>
      </c>
      <c r="Z184" s="423" t="s">
        <v>512</v>
      </c>
      <c r="AA184" s="425"/>
      <c r="AB184" s="168"/>
      <c r="AC184" s="165"/>
      <c r="AD184" s="165"/>
      <c r="AE184" s="165"/>
      <c r="AF184" s="165"/>
      <c r="AG184" s="165"/>
      <c r="AH184" s="165"/>
      <c r="AI184" s="165"/>
      <c r="AJ184" s="165"/>
      <c r="AK184" s="165"/>
      <c r="AL184" s="165"/>
      <c r="AM184" s="165"/>
      <c r="AN184" s="165"/>
      <c r="AO184" s="165"/>
      <c r="AP184" s="165"/>
      <c r="AQ184" s="166"/>
      <c r="AR184" s="167"/>
      <c r="AS184" s="161">
        <f t="shared" si="45"/>
        <v>0</v>
      </c>
      <c r="AT184" s="161">
        <f t="shared" si="45"/>
        <v>0</v>
      </c>
      <c r="AU184" s="161">
        <f t="shared" si="46"/>
        <v>0</v>
      </c>
      <c r="AV184" s="162"/>
      <c r="AW184" s="161"/>
      <c r="AX184" s="161"/>
      <c r="AY184" s="161"/>
      <c r="AZ184" s="163"/>
      <c r="BA184" s="163"/>
      <c r="BB184" s="163"/>
      <c r="BC184" s="163"/>
      <c r="BD184" s="163"/>
      <c r="BE184" s="163"/>
      <c r="BI184" s="149"/>
      <c r="BJ184" s="149"/>
      <c r="BK184" s="149"/>
      <c r="BL184" s="149"/>
      <c r="BM184" s="149"/>
      <c r="BN184" s="149"/>
      <c r="BO184" s="149"/>
      <c r="BP184" s="149"/>
      <c r="BQ184" s="149"/>
      <c r="BR184" s="149"/>
      <c r="BS184" s="149"/>
      <c r="BT184" s="149"/>
      <c r="BU184" s="149"/>
      <c r="BV184" s="149"/>
      <c r="BW184" s="149"/>
      <c r="BX184" s="149"/>
      <c r="BY184" s="149"/>
      <c r="BZ184" s="149"/>
    </row>
    <row r="185" spans="1:78" s="151" customFormat="1" ht="105.75" customHeight="1">
      <c r="A185" s="155"/>
      <c r="B185" s="155"/>
      <c r="C185" s="155"/>
      <c r="D185" s="155"/>
      <c r="E185" s="155"/>
      <c r="F185" s="155"/>
      <c r="G185" s="156"/>
      <c r="H185" s="281"/>
      <c r="I185" s="377"/>
      <c r="J185" s="392"/>
      <c r="K185" s="392"/>
      <c r="L185" s="392"/>
      <c r="M185" s="392"/>
      <c r="N185" s="377"/>
      <c r="O185" s="272"/>
      <c r="P185" s="379"/>
      <c r="Q185" s="263"/>
      <c r="R185" s="263"/>
      <c r="S185" s="263"/>
      <c r="T185" s="263"/>
      <c r="U185" s="263"/>
      <c r="V185" s="263"/>
      <c r="W185" s="423" t="s">
        <v>516</v>
      </c>
      <c r="X185" s="422" t="s">
        <v>517</v>
      </c>
      <c r="Y185" s="422" t="s">
        <v>515</v>
      </c>
      <c r="Z185" s="422" t="s">
        <v>518</v>
      </c>
      <c r="AA185" s="422" t="s">
        <v>519</v>
      </c>
      <c r="AB185" s="168"/>
      <c r="AC185" s="165"/>
      <c r="AD185" s="165"/>
      <c r="AE185" s="165"/>
      <c r="AF185" s="165"/>
      <c r="AG185" s="165"/>
      <c r="AH185" s="165"/>
      <c r="AI185" s="165"/>
      <c r="AJ185" s="165"/>
      <c r="AK185" s="165"/>
      <c r="AL185" s="165"/>
      <c r="AM185" s="165"/>
      <c r="AN185" s="165"/>
      <c r="AO185" s="165"/>
      <c r="AP185" s="165"/>
      <c r="AQ185" s="166"/>
      <c r="AR185" s="167"/>
      <c r="AS185" s="161">
        <f t="shared" si="45"/>
        <v>0</v>
      </c>
      <c r="AT185" s="161">
        <f t="shared" si="45"/>
        <v>0</v>
      </c>
      <c r="AU185" s="161">
        <f t="shared" si="46"/>
        <v>0</v>
      </c>
      <c r="AV185" s="162"/>
      <c r="AW185" s="161"/>
      <c r="AX185" s="161"/>
      <c r="AY185" s="161"/>
      <c r="AZ185" s="163"/>
      <c r="BA185" s="163"/>
      <c r="BB185" s="163"/>
      <c r="BC185" s="163"/>
      <c r="BD185" s="163"/>
      <c r="BE185" s="163"/>
      <c r="BI185" s="149"/>
      <c r="BJ185" s="149"/>
      <c r="BK185" s="149"/>
      <c r="BL185" s="149"/>
      <c r="BM185" s="149"/>
      <c r="BN185" s="149"/>
      <c r="BO185" s="149"/>
      <c r="BP185" s="149"/>
      <c r="BQ185" s="149"/>
      <c r="BR185" s="149"/>
      <c r="BS185" s="149"/>
      <c r="BT185" s="149"/>
      <c r="BU185" s="149"/>
      <c r="BV185" s="149"/>
      <c r="BW185" s="149"/>
      <c r="BX185" s="149"/>
      <c r="BY185" s="149"/>
      <c r="BZ185" s="149"/>
    </row>
    <row r="186" spans="1:78" s="151" customFormat="1" ht="105.75" customHeight="1">
      <c r="A186" s="155"/>
      <c r="B186" s="155"/>
      <c r="C186" s="155"/>
      <c r="D186" s="155"/>
      <c r="E186" s="155"/>
      <c r="F186" s="155"/>
      <c r="G186" s="156"/>
      <c r="H186" s="281"/>
      <c r="I186" s="377"/>
      <c r="J186" s="392"/>
      <c r="K186" s="392"/>
      <c r="L186" s="392"/>
      <c r="M186" s="392"/>
      <c r="N186" s="377"/>
      <c r="O186" s="272"/>
      <c r="P186" s="379"/>
      <c r="Q186" s="263"/>
      <c r="R186" s="263"/>
      <c r="S186" s="263"/>
      <c r="T186" s="263"/>
      <c r="U186" s="263"/>
      <c r="V186" s="263"/>
      <c r="W186" s="422" t="s">
        <v>520</v>
      </c>
      <c r="X186" s="422" t="s">
        <v>232</v>
      </c>
      <c r="Y186" s="422" t="s">
        <v>233</v>
      </c>
      <c r="Z186" s="431" t="s">
        <v>521</v>
      </c>
      <c r="AA186" s="432"/>
      <c r="AB186" s="168"/>
      <c r="AC186" s="165"/>
      <c r="AD186" s="165"/>
      <c r="AE186" s="165"/>
      <c r="AF186" s="165"/>
      <c r="AG186" s="165"/>
      <c r="AH186" s="165"/>
      <c r="AI186" s="165"/>
      <c r="AJ186" s="165"/>
      <c r="AK186" s="165"/>
      <c r="AL186" s="165"/>
      <c r="AM186" s="165"/>
      <c r="AN186" s="165"/>
      <c r="AO186" s="165"/>
      <c r="AP186" s="165"/>
      <c r="AQ186" s="166"/>
      <c r="AR186" s="167"/>
      <c r="AS186" s="161">
        <f t="shared" si="45"/>
        <v>0</v>
      </c>
      <c r="AT186" s="161">
        <f t="shared" si="45"/>
        <v>0</v>
      </c>
      <c r="AU186" s="161">
        <f t="shared" si="46"/>
        <v>0</v>
      </c>
      <c r="AV186" s="162"/>
      <c r="AW186" s="161"/>
      <c r="AX186" s="161"/>
      <c r="AY186" s="161"/>
      <c r="AZ186" s="163"/>
      <c r="BA186" s="163"/>
      <c r="BB186" s="163"/>
      <c r="BC186" s="163"/>
      <c r="BD186" s="163"/>
      <c r="BE186" s="163"/>
      <c r="BI186" s="149"/>
      <c r="BJ186" s="149"/>
      <c r="BK186" s="149"/>
      <c r="BL186" s="149"/>
      <c r="BM186" s="149"/>
      <c r="BN186" s="149"/>
      <c r="BO186" s="149"/>
      <c r="BP186" s="149"/>
      <c r="BQ186" s="149"/>
      <c r="BR186" s="149"/>
      <c r="BS186" s="149"/>
      <c r="BT186" s="149"/>
      <c r="BU186" s="149"/>
      <c r="BV186" s="149"/>
      <c r="BW186" s="149"/>
      <c r="BX186" s="149"/>
      <c r="BY186" s="149"/>
      <c r="BZ186" s="149"/>
    </row>
    <row r="187" spans="1:78" s="151" customFormat="1" ht="241.5" customHeight="1">
      <c r="A187" s="155"/>
      <c r="B187" s="155"/>
      <c r="C187" s="155"/>
      <c r="D187" s="155"/>
      <c r="E187" s="155"/>
      <c r="F187" s="155"/>
      <c r="G187" s="156"/>
      <c r="H187" s="281"/>
      <c r="I187" s="377"/>
      <c r="J187" s="392"/>
      <c r="K187" s="392"/>
      <c r="L187" s="392"/>
      <c r="M187" s="392"/>
      <c r="N187" s="377"/>
      <c r="O187" s="272"/>
      <c r="P187" s="379"/>
      <c r="Q187" s="263"/>
      <c r="R187" s="263"/>
      <c r="S187" s="263"/>
      <c r="T187" s="263"/>
      <c r="U187" s="263"/>
      <c r="V187" s="263"/>
      <c r="W187" s="422" t="s">
        <v>522</v>
      </c>
      <c r="X187" s="422" t="s">
        <v>523</v>
      </c>
      <c r="Y187" s="422" t="s">
        <v>233</v>
      </c>
      <c r="Z187" s="422" t="s">
        <v>524</v>
      </c>
      <c r="AA187" s="425"/>
      <c r="AB187" s="168"/>
      <c r="AC187" s="165"/>
      <c r="AD187" s="165"/>
      <c r="AE187" s="165"/>
      <c r="AF187" s="165"/>
      <c r="AG187" s="165"/>
      <c r="AH187" s="165"/>
      <c r="AI187" s="165"/>
      <c r="AJ187" s="165"/>
      <c r="AK187" s="165"/>
      <c r="AL187" s="165"/>
      <c r="AM187" s="165"/>
      <c r="AN187" s="165"/>
      <c r="AO187" s="165"/>
      <c r="AP187" s="165"/>
      <c r="AQ187" s="166"/>
      <c r="AR187" s="167"/>
      <c r="AS187" s="161">
        <f t="shared" si="45"/>
        <v>0</v>
      </c>
      <c r="AT187" s="161">
        <f t="shared" si="45"/>
        <v>0</v>
      </c>
      <c r="AU187" s="161">
        <f t="shared" si="46"/>
        <v>0</v>
      </c>
      <c r="AV187" s="162"/>
      <c r="AW187" s="161"/>
      <c r="AX187" s="161"/>
      <c r="AY187" s="161"/>
      <c r="AZ187" s="163"/>
      <c r="BA187" s="163"/>
      <c r="BB187" s="163"/>
      <c r="BC187" s="163"/>
      <c r="BD187" s="163"/>
      <c r="BE187" s="163"/>
      <c r="BI187" s="149"/>
      <c r="BJ187" s="149"/>
      <c r="BK187" s="149"/>
      <c r="BL187" s="149"/>
      <c r="BM187" s="149"/>
      <c r="BN187" s="149"/>
      <c r="BO187" s="149"/>
      <c r="BP187" s="149"/>
      <c r="BQ187" s="149"/>
      <c r="BR187" s="149"/>
      <c r="BS187" s="149"/>
      <c r="BT187" s="149"/>
      <c r="BU187" s="149"/>
      <c r="BV187" s="149"/>
      <c r="BW187" s="149"/>
      <c r="BX187" s="149"/>
      <c r="BY187" s="149"/>
      <c r="BZ187" s="149"/>
    </row>
    <row r="188" spans="1:78" s="151" customFormat="1" ht="131.25" customHeight="1">
      <c r="A188" s="155"/>
      <c r="B188" s="155"/>
      <c r="C188" s="155"/>
      <c r="D188" s="155"/>
      <c r="E188" s="155"/>
      <c r="F188" s="155"/>
      <c r="G188" s="156"/>
      <c r="H188" s="281"/>
      <c r="I188" s="377"/>
      <c r="J188" s="392"/>
      <c r="K188" s="392"/>
      <c r="L188" s="392"/>
      <c r="M188" s="392"/>
      <c r="N188" s="377"/>
      <c r="O188" s="272"/>
      <c r="P188" s="379"/>
      <c r="Q188" s="263"/>
      <c r="R188" s="263"/>
      <c r="S188" s="263"/>
      <c r="T188" s="263"/>
      <c r="U188" s="263"/>
      <c r="V188" s="263"/>
      <c r="W188" s="422" t="s">
        <v>525</v>
      </c>
      <c r="X188" s="422" t="s">
        <v>526</v>
      </c>
      <c r="Y188" s="422" t="s">
        <v>527</v>
      </c>
      <c r="Z188" s="422" t="s">
        <v>528</v>
      </c>
      <c r="AA188" s="425"/>
      <c r="AB188" s="168"/>
      <c r="AC188" s="165"/>
      <c r="AD188" s="165"/>
      <c r="AE188" s="165"/>
      <c r="AF188" s="165"/>
      <c r="AG188" s="165"/>
      <c r="AH188" s="165"/>
      <c r="AI188" s="165"/>
      <c r="AJ188" s="165"/>
      <c r="AK188" s="165"/>
      <c r="AL188" s="165"/>
      <c r="AM188" s="165"/>
      <c r="AN188" s="165"/>
      <c r="AO188" s="165"/>
      <c r="AP188" s="165"/>
      <c r="AQ188" s="166"/>
      <c r="AR188" s="167"/>
      <c r="AS188" s="161">
        <f t="shared" si="45"/>
        <v>0</v>
      </c>
      <c r="AT188" s="161">
        <f t="shared" si="45"/>
        <v>0</v>
      </c>
      <c r="AU188" s="161">
        <f t="shared" si="46"/>
        <v>0</v>
      </c>
      <c r="AV188" s="162"/>
      <c r="AW188" s="161"/>
      <c r="AX188" s="161"/>
      <c r="AY188" s="161"/>
      <c r="AZ188" s="163"/>
      <c r="BA188" s="163"/>
      <c r="BB188" s="163"/>
      <c r="BC188" s="163"/>
      <c r="BD188" s="163"/>
      <c r="BE188" s="163"/>
      <c r="BI188" s="149"/>
      <c r="BJ188" s="149"/>
      <c r="BK188" s="149"/>
      <c r="BL188" s="149"/>
      <c r="BM188" s="149"/>
      <c r="BN188" s="149"/>
      <c r="BO188" s="149"/>
      <c r="BP188" s="149"/>
      <c r="BQ188" s="149"/>
      <c r="BR188" s="149"/>
      <c r="BS188" s="149"/>
      <c r="BT188" s="149"/>
      <c r="BU188" s="149"/>
      <c r="BV188" s="149"/>
      <c r="BW188" s="149"/>
      <c r="BX188" s="149"/>
      <c r="BY188" s="149"/>
      <c r="BZ188" s="149"/>
    </row>
    <row r="189" spans="1:78" s="151" customFormat="1" ht="105.75" customHeight="1">
      <c r="A189" s="155"/>
      <c r="B189" s="155"/>
      <c r="C189" s="155"/>
      <c r="D189" s="155"/>
      <c r="E189" s="155"/>
      <c r="F189" s="155"/>
      <c r="G189" s="156"/>
      <c r="H189" s="281"/>
      <c r="I189" s="377"/>
      <c r="J189" s="392"/>
      <c r="K189" s="392"/>
      <c r="L189" s="392"/>
      <c r="M189" s="392"/>
      <c r="N189" s="377"/>
      <c r="O189" s="272"/>
      <c r="P189" s="379"/>
      <c r="Q189" s="263"/>
      <c r="R189" s="263"/>
      <c r="S189" s="263"/>
      <c r="T189" s="263"/>
      <c r="U189" s="263"/>
      <c r="V189" s="263"/>
      <c r="W189" s="422" t="s">
        <v>529</v>
      </c>
      <c r="X189" s="422" t="s">
        <v>232</v>
      </c>
      <c r="Y189" s="422" t="s">
        <v>233</v>
      </c>
      <c r="Z189" s="428" t="s">
        <v>530</v>
      </c>
      <c r="AA189" s="422" t="s">
        <v>531</v>
      </c>
      <c r="AB189" s="168"/>
      <c r="AC189" s="165"/>
      <c r="AD189" s="165"/>
      <c r="AE189" s="165"/>
      <c r="AF189" s="165"/>
      <c r="AG189" s="165"/>
      <c r="AH189" s="165"/>
      <c r="AI189" s="165"/>
      <c r="AJ189" s="165"/>
      <c r="AK189" s="165"/>
      <c r="AL189" s="165"/>
      <c r="AM189" s="165"/>
      <c r="AN189" s="165"/>
      <c r="AO189" s="165"/>
      <c r="AP189" s="165"/>
      <c r="AQ189" s="166"/>
      <c r="AR189" s="167"/>
      <c r="AS189" s="161">
        <f t="shared" si="45"/>
        <v>0</v>
      </c>
      <c r="AT189" s="161">
        <f t="shared" si="45"/>
        <v>0</v>
      </c>
      <c r="AU189" s="161">
        <f t="shared" si="46"/>
        <v>0</v>
      </c>
      <c r="AV189" s="162"/>
      <c r="AW189" s="161"/>
      <c r="AX189" s="161"/>
      <c r="AY189" s="161"/>
      <c r="AZ189" s="163"/>
      <c r="BA189" s="163"/>
      <c r="BB189" s="163"/>
      <c r="BC189" s="163"/>
      <c r="BD189" s="163"/>
      <c r="BE189" s="163"/>
      <c r="BI189" s="149"/>
      <c r="BJ189" s="149"/>
      <c r="BK189" s="149"/>
      <c r="BL189" s="149"/>
      <c r="BM189" s="149"/>
      <c r="BN189" s="149"/>
      <c r="BO189" s="149"/>
      <c r="BP189" s="149"/>
      <c r="BQ189" s="149"/>
      <c r="BR189" s="149"/>
      <c r="BS189" s="149"/>
      <c r="BT189" s="149"/>
      <c r="BU189" s="149"/>
      <c r="BV189" s="149"/>
      <c r="BW189" s="149"/>
      <c r="BX189" s="149"/>
      <c r="BY189" s="149"/>
      <c r="BZ189" s="149"/>
    </row>
    <row r="190" spans="1:78" s="151" customFormat="1" ht="105.75" customHeight="1">
      <c r="A190" s="155"/>
      <c r="B190" s="155"/>
      <c r="C190" s="155"/>
      <c r="D190" s="155"/>
      <c r="E190" s="155"/>
      <c r="F190" s="155"/>
      <c r="G190" s="156"/>
      <c r="H190" s="281"/>
      <c r="I190" s="377"/>
      <c r="J190" s="392"/>
      <c r="K190" s="392"/>
      <c r="L190" s="392"/>
      <c r="M190" s="392"/>
      <c r="N190" s="377"/>
      <c r="O190" s="272"/>
      <c r="P190" s="379"/>
      <c r="Q190" s="263"/>
      <c r="R190" s="263"/>
      <c r="S190" s="263"/>
      <c r="T190" s="263"/>
      <c r="U190" s="263"/>
      <c r="V190" s="263"/>
      <c r="W190" s="422" t="s">
        <v>532</v>
      </c>
      <c r="X190" s="422" t="s">
        <v>533</v>
      </c>
      <c r="Y190" s="422" t="s">
        <v>533</v>
      </c>
      <c r="Z190" s="423" t="s">
        <v>534</v>
      </c>
      <c r="AA190" s="425" t="s">
        <v>535</v>
      </c>
      <c r="AB190" s="168"/>
      <c r="AC190" s="165"/>
      <c r="AD190" s="165"/>
      <c r="AE190" s="165"/>
      <c r="AF190" s="165"/>
      <c r="AG190" s="165"/>
      <c r="AH190" s="165"/>
      <c r="AI190" s="165"/>
      <c r="AJ190" s="165"/>
      <c r="AK190" s="165"/>
      <c r="AL190" s="165"/>
      <c r="AM190" s="165"/>
      <c r="AN190" s="165"/>
      <c r="AO190" s="165"/>
      <c r="AP190" s="165"/>
      <c r="AQ190" s="166"/>
      <c r="AR190" s="167"/>
      <c r="AS190" s="161">
        <f t="shared" si="45"/>
        <v>0</v>
      </c>
      <c r="AT190" s="161">
        <f t="shared" si="45"/>
        <v>0</v>
      </c>
      <c r="AU190" s="161">
        <f t="shared" si="46"/>
        <v>0</v>
      </c>
      <c r="AV190" s="162"/>
      <c r="AW190" s="161"/>
      <c r="AX190" s="161"/>
      <c r="AY190" s="161"/>
      <c r="AZ190" s="163"/>
      <c r="BA190" s="163"/>
      <c r="BB190" s="163"/>
      <c r="BC190" s="163"/>
      <c r="BD190" s="163"/>
      <c r="BE190" s="163"/>
      <c r="BI190" s="149"/>
      <c r="BJ190" s="149"/>
      <c r="BK190" s="149"/>
      <c r="BL190" s="149"/>
      <c r="BM190" s="149"/>
      <c r="BN190" s="149"/>
      <c r="BO190" s="149"/>
      <c r="BP190" s="149"/>
      <c r="BQ190" s="149"/>
      <c r="BR190" s="149"/>
      <c r="BS190" s="149"/>
      <c r="BT190" s="149"/>
      <c r="BU190" s="149"/>
      <c r="BV190" s="149"/>
      <c r="BW190" s="149"/>
      <c r="BX190" s="149"/>
      <c r="BY190" s="149"/>
      <c r="BZ190" s="149"/>
    </row>
    <row r="191" spans="1:78" s="151" customFormat="1" ht="168" customHeight="1">
      <c r="A191" s="155"/>
      <c r="B191" s="155"/>
      <c r="C191" s="155"/>
      <c r="D191" s="155"/>
      <c r="E191" s="155"/>
      <c r="F191" s="155"/>
      <c r="G191" s="156"/>
      <c r="H191" s="281"/>
      <c r="I191" s="377"/>
      <c r="J191" s="392"/>
      <c r="K191" s="392"/>
      <c r="L191" s="392"/>
      <c r="M191" s="392"/>
      <c r="N191" s="377"/>
      <c r="O191" s="272"/>
      <c r="P191" s="379"/>
      <c r="Q191" s="263"/>
      <c r="R191" s="263"/>
      <c r="S191" s="263"/>
      <c r="T191" s="263"/>
      <c r="U191" s="263"/>
      <c r="V191" s="263"/>
      <c r="W191" s="422" t="s">
        <v>536</v>
      </c>
      <c r="X191" s="423" t="s">
        <v>537</v>
      </c>
      <c r="Y191" s="423" t="s">
        <v>538</v>
      </c>
      <c r="Z191" s="431" t="s">
        <v>539</v>
      </c>
      <c r="AA191" s="433"/>
      <c r="AB191" s="168"/>
      <c r="AC191" s="165"/>
      <c r="AD191" s="165"/>
      <c r="AE191" s="165"/>
      <c r="AF191" s="165"/>
      <c r="AG191" s="165"/>
      <c r="AH191" s="165"/>
      <c r="AI191" s="165"/>
      <c r="AJ191" s="165"/>
      <c r="AK191" s="165"/>
      <c r="AL191" s="165"/>
      <c r="AM191" s="165"/>
      <c r="AN191" s="165"/>
      <c r="AO191" s="165"/>
      <c r="AP191" s="165"/>
      <c r="AQ191" s="166"/>
      <c r="AR191" s="167"/>
      <c r="AS191" s="161">
        <f t="shared" si="45"/>
        <v>0</v>
      </c>
      <c r="AT191" s="161">
        <f t="shared" si="45"/>
        <v>0</v>
      </c>
      <c r="AU191" s="161">
        <f t="shared" si="46"/>
        <v>0</v>
      </c>
      <c r="AV191" s="162"/>
      <c r="AW191" s="161"/>
      <c r="AX191" s="161"/>
      <c r="AY191" s="161"/>
      <c r="AZ191" s="163"/>
      <c r="BA191" s="163"/>
      <c r="BB191" s="163"/>
      <c r="BC191" s="163"/>
      <c r="BD191" s="163"/>
      <c r="BE191" s="163"/>
      <c r="BI191" s="149"/>
      <c r="BJ191" s="149"/>
      <c r="BK191" s="149"/>
      <c r="BL191" s="149"/>
      <c r="BM191" s="149"/>
      <c r="BN191" s="149"/>
      <c r="BO191" s="149"/>
      <c r="BP191" s="149"/>
      <c r="BQ191" s="149"/>
      <c r="BR191" s="149"/>
      <c r="BS191" s="149"/>
      <c r="BT191" s="149"/>
      <c r="BU191" s="149"/>
      <c r="BV191" s="149"/>
      <c r="BW191" s="149"/>
      <c r="BX191" s="149"/>
      <c r="BY191" s="149"/>
      <c r="BZ191" s="149"/>
    </row>
    <row r="192" spans="1:78" s="151" customFormat="1" ht="105.75" customHeight="1">
      <c r="A192" s="155"/>
      <c r="B192" s="155"/>
      <c r="C192" s="155"/>
      <c r="D192" s="155"/>
      <c r="E192" s="155"/>
      <c r="F192" s="155"/>
      <c r="G192" s="156"/>
      <c r="H192" s="281"/>
      <c r="I192" s="377"/>
      <c r="J192" s="392"/>
      <c r="K192" s="392"/>
      <c r="L192" s="392"/>
      <c r="M192" s="392"/>
      <c r="N192" s="377"/>
      <c r="O192" s="272"/>
      <c r="P192" s="379"/>
      <c r="Q192" s="263"/>
      <c r="R192" s="263"/>
      <c r="S192" s="263"/>
      <c r="T192" s="263"/>
      <c r="U192" s="263"/>
      <c r="V192" s="263"/>
      <c r="W192" s="422" t="s">
        <v>540</v>
      </c>
      <c r="X192" s="422" t="s">
        <v>541</v>
      </c>
      <c r="Y192" s="422" t="s">
        <v>233</v>
      </c>
      <c r="Z192" s="422" t="s">
        <v>539</v>
      </c>
      <c r="AA192" s="422"/>
      <c r="AB192" s="168"/>
      <c r="AC192" s="165"/>
      <c r="AD192" s="165"/>
      <c r="AE192" s="165"/>
      <c r="AF192" s="165"/>
      <c r="AG192" s="165"/>
      <c r="AH192" s="165"/>
      <c r="AI192" s="165"/>
      <c r="AJ192" s="165"/>
      <c r="AK192" s="165"/>
      <c r="AL192" s="165"/>
      <c r="AM192" s="165"/>
      <c r="AN192" s="165"/>
      <c r="AO192" s="165"/>
      <c r="AP192" s="165"/>
      <c r="AQ192" s="166"/>
      <c r="AR192" s="167"/>
      <c r="AS192" s="161">
        <f t="shared" si="45"/>
        <v>0</v>
      </c>
      <c r="AT192" s="161">
        <f t="shared" si="45"/>
        <v>0</v>
      </c>
      <c r="AU192" s="161">
        <f t="shared" si="46"/>
        <v>0</v>
      </c>
      <c r="AV192" s="162"/>
      <c r="AW192" s="161"/>
      <c r="AX192" s="161"/>
      <c r="AY192" s="161"/>
      <c r="AZ192" s="163"/>
      <c r="BA192" s="163"/>
      <c r="BB192" s="163"/>
      <c r="BC192" s="163"/>
      <c r="BD192" s="163"/>
      <c r="BE192" s="163"/>
      <c r="BI192" s="149"/>
      <c r="BJ192" s="149"/>
      <c r="BK192" s="149"/>
      <c r="BL192" s="149"/>
      <c r="BM192" s="149"/>
      <c r="BN192" s="149"/>
      <c r="BO192" s="149"/>
      <c r="BP192" s="149"/>
      <c r="BQ192" s="149"/>
      <c r="BR192" s="149"/>
      <c r="BS192" s="149"/>
      <c r="BT192" s="149"/>
      <c r="BU192" s="149"/>
      <c r="BV192" s="149"/>
      <c r="BW192" s="149"/>
      <c r="BX192" s="149"/>
      <c r="BY192" s="149"/>
      <c r="BZ192" s="149"/>
    </row>
    <row r="193" spans="1:78" s="151" customFormat="1" ht="105.75" customHeight="1">
      <c r="A193" s="155"/>
      <c r="B193" s="155"/>
      <c r="C193" s="155"/>
      <c r="D193" s="155"/>
      <c r="E193" s="155"/>
      <c r="F193" s="155"/>
      <c r="G193" s="156"/>
      <c r="H193" s="281"/>
      <c r="I193" s="377"/>
      <c r="J193" s="392"/>
      <c r="K193" s="392"/>
      <c r="L193" s="392"/>
      <c r="M193" s="392"/>
      <c r="N193" s="377"/>
      <c r="O193" s="272"/>
      <c r="P193" s="379"/>
      <c r="Q193" s="263"/>
      <c r="R193" s="263"/>
      <c r="S193" s="263"/>
      <c r="T193" s="263"/>
      <c r="U193" s="263"/>
      <c r="V193" s="263"/>
      <c r="W193" s="422" t="s">
        <v>542</v>
      </c>
      <c r="X193" s="422" t="s">
        <v>543</v>
      </c>
      <c r="Y193" s="422" t="s">
        <v>544</v>
      </c>
      <c r="Z193" s="422" t="s">
        <v>397</v>
      </c>
      <c r="AA193" s="425"/>
      <c r="AB193" s="168"/>
      <c r="AC193" s="165"/>
      <c r="AD193" s="165"/>
      <c r="AE193" s="165"/>
      <c r="AF193" s="165"/>
      <c r="AG193" s="165"/>
      <c r="AH193" s="165"/>
      <c r="AI193" s="165"/>
      <c r="AJ193" s="165"/>
      <c r="AK193" s="165"/>
      <c r="AL193" s="165"/>
      <c r="AM193" s="165"/>
      <c r="AN193" s="165"/>
      <c r="AO193" s="165"/>
      <c r="AP193" s="165"/>
      <c r="AQ193" s="166"/>
      <c r="AR193" s="167"/>
      <c r="AS193" s="161">
        <f t="shared" si="45"/>
        <v>0</v>
      </c>
      <c r="AT193" s="161">
        <f t="shared" si="45"/>
        <v>0</v>
      </c>
      <c r="AU193" s="161">
        <f t="shared" si="46"/>
        <v>0</v>
      </c>
      <c r="AV193" s="162"/>
      <c r="AW193" s="161"/>
      <c r="AX193" s="161"/>
      <c r="AY193" s="161"/>
      <c r="AZ193" s="163"/>
      <c r="BA193" s="163"/>
      <c r="BB193" s="163"/>
      <c r="BC193" s="163"/>
      <c r="BD193" s="163"/>
      <c r="BE193" s="163"/>
      <c r="BI193" s="149"/>
      <c r="BJ193" s="149"/>
      <c r="BK193" s="149"/>
      <c r="BL193" s="149"/>
      <c r="BM193" s="149"/>
      <c r="BN193" s="149"/>
      <c r="BO193" s="149"/>
      <c r="BP193" s="149"/>
      <c r="BQ193" s="149"/>
      <c r="BR193" s="149"/>
      <c r="BS193" s="149"/>
      <c r="BT193" s="149"/>
      <c r="BU193" s="149"/>
      <c r="BV193" s="149"/>
      <c r="BW193" s="149"/>
      <c r="BX193" s="149"/>
      <c r="BY193" s="149"/>
      <c r="BZ193" s="149"/>
    </row>
    <row r="194" spans="1:78" s="151" customFormat="1" ht="105.75" customHeight="1">
      <c r="A194" s="155"/>
      <c r="B194" s="155"/>
      <c r="C194" s="155"/>
      <c r="D194" s="155"/>
      <c r="E194" s="155"/>
      <c r="F194" s="155"/>
      <c r="G194" s="156"/>
      <c r="H194" s="281"/>
      <c r="I194" s="377"/>
      <c r="J194" s="392"/>
      <c r="K194" s="392"/>
      <c r="L194" s="392"/>
      <c r="M194" s="392"/>
      <c r="N194" s="377"/>
      <c r="O194" s="272"/>
      <c r="P194" s="379"/>
      <c r="Q194" s="263"/>
      <c r="R194" s="263"/>
      <c r="S194" s="263"/>
      <c r="T194" s="263"/>
      <c r="U194" s="263"/>
      <c r="V194" s="263"/>
      <c r="W194" s="422" t="s">
        <v>545</v>
      </c>
      <c r="X194" s="423" t="s">
        <v>546</v>
      </c>
      <c r="Y194" s="422" t="s">
        <v>547</v>
      </c>
      <c r="Z194" s="422" t="s">
        <v>397</v>
      </c>
      <c r="AA194" s="425"/>
      <c r="AB194" s="168"/>
      <c r="AC194" s="165"/>
      <c r="AD194" s="165"/>
      <c r="AE194" s="165"/>
      <c r="AF194" s="165"/>
      <c r="AG194" s="165"/>
      <c r="AH194" s="165"/>
      <c r="AI194" s="165"/>
      <c r="AJ194" s="165"/>
      <c r="AK194" s="165"/>
      <c r="AL194" s="165"/>
      <c r="AM194" s="165"/>
      <c r="AN194" s="165"/>
      <c r="AO194" s="165"/>
      <c r="AP194" s="165"/>
      <c r="AQ194" s="166"/>
      <c r="AR194" s="167"/>
      <c r="AS194" s="161">
        <f t="shared" si="45"/>
        <v>0</v>
      </c>
      <c r="AT194" s="161">
        <f t="shared" si="45"/>
        <v>0</v>
      </c>
      <c r="AU194" s="161">
        <f t="shared" si="46"/>
        <v>0</v>
      </c>
      <c r="AV194" s="162"/>
      <c r="AW194" s="161"/>
      <c r="AX194" s="161"/>
      <c r="AY194" s="161"/>
      <c r="AZ194" s="163"/>
      <c r="BA194" s="163"/>
      <c r="BB194" s="163"/>
      <c r="BC194" s="163"/>
      <c r="BD194" s="163"/>
      <c r="BE194" s="163"/>
      <c r="BI194" s="149"/>
      <c r="BJ194" s="149"/>
      <c r="BK194" s="149"/>
      <c r="BL194" s="149"/>
      <c r="BM194" s="149"/>
      <c r="BN194" s="149"/>
      <c r="BO194" s="149"/>
      <c r="BP194" s="149"/>
      <c r="BQ194" s="149"/>
      <c r="BR194" s="149"/>
      <c r="BS194" s="149"/>
      <c r="BT194" s="149"/>
      <c r="BU194" s="149"/>
      <c r="BV194" s="149"/>
      <c r="BW194" s="149"/>
      <c r="BX194" s="149"/>
      <c r="BY194" s="149"/>
      <c r="BZ194" s="149"/>
    </row>
    <row r="195" spans="1:78" s="151" customFormat="1" ht="105.75" customHeight="1">
      <c r="A195" s="155"/>
      <c r="B195" s="155"/>
      <c r="C195" s="155"/>
      <c r="D195" s="155"/>
      <c r="E195" s="155"/>
      <c r="F195" s="155"/>
      <c r="G195" s="156"/>
      <c r="H195" s="281"/>
      <c r="I195" s="377"/>
      <c r="J195" s="392"/>
      <c r="K195" s="392"/>
      <c r="L195" s="392"/>
      <c r="M195" s="392"/>
      <c r="N195" s="377"/>
      <c r="O195" s="272"/>
      <c r="P195" s="379"/>
      <c r="Q195" s="263"/>
      <c r="R195" s="263"/>
      <c r="S195" s="263"/>
      <c r="T195" s="263"/>
      <c r="U195" s="263"/>
      <c r="V195" s="263"/>
      <c r="W195" s="422" t="s">
        <v>548</v>
      </c>
      <c r="X195" s="423" t="s">
        <v>549</v>
      </c>
      <c r="Y195" s="422" t="s">
        <v>550</v>
      </c>
      <c r="Z195" s="422" t="s">
        <v>397</v>
      </c>
      <c r="AA195" s="426"/>
      <c r="AB195" s="168"/>
      <c r="AC195" s="165"/>
      <c r="AD195" s="165"/>
      <c r="AE195" s="165"/>
      <c r="AF195" s="165"/>
      <c r="AG195" s="165"/>
      <c r="AH195" s="165"/>
      <c r="AI195" s="165"/>
      <c r="AJ195" s="165"/>
      <c r="AK195" s="165"/>
      <c r="AL195" s="165"/>
      <c r="AM195" s="165"/>
      <c r="AN195" s="165"/>
      <c r="AO195" s="165"/>
      <c r="AP195" s="165"/>
      <c r="AQ195" s="166"/>
      <c r="AR195" s="167"/>
      <c r="AS195" s="161">
        <f t="shared" si="45"/>
        <v>0</v>
      </c>
      <c r="AT195" s="161">
        <f t="shared" si="45"/>
        <v>0</v>
      </c>
      <c r="AU195" s="161">
        <f t="shared" si="46"/>
        <v>0</v>
      </c>
      <c r="AV195" s="162"/>
      <c r="AW195" s="161"/>
      <c r="AX195" s="161"/>
      <c r="AY195" s="161"/>
      <c r="AZ195" s="163"/>
      <c r="BA195" s="163"/>
      <c r="BB195" s="163"/>
      <c r="BC195" s="163"/>
      <c r="BD195" s="163"/>
      <c r="BE195" s="163"/>
      <c r="BI195" s="149"/>
      <c r="BJ195" s="149"/>
      <c r="BK195" s="149"/>
      <c r="BL195" s="149"/>
      <c r="BM195" s="149"/>
      <c r="BN195" s="149"/>
      <c r="BO195" s="149"/>
      <c r="BP195" s="149"/>
      <c r="BQ195" s="149"/>
      <c r="BR195" s="149"/>
      <c r="BS195" s="149"/>
      <c r="BT195" s="149"/>
      <c r="BU195" s="149"/>
      <c r="BV195" s="149"/>
      <c r="BW195" s="149"/>
      <c r="BX195" s="149"/>
      <c r="BY195" s="149"/>
      <c r="BZ195" s="149"/>
    </row>
    <row r="196" spans="1:78" s="151" customFormat="1" ht="105.75" customHeight="1">
      <c r="A196" s="155"/>
      <c r="B196" s="155"/>
      <c r="C196" s="155"/>
      <c r="D196" s="155"/>
      <c r="E196" s="155"/>
      <c r="F196" s="155"/>
      <c r="G196" s="156"/>
      <c r="H196" s="281"/>
      <c r="I196" s="377"/>
      <c r="J196" s="392"/>
      <c r="K196" s="392"/>
      <c r="L196" s="392"/>
      <c r="M196" s="392"/>
      <c r="N196" s="377"/>
      <c r="O196" s="272"/>
      <c r="P196" s="379"/>
      <c r="Q196" s="263"/>
      <c r="R196" s="263"/>
      <c r="S196" s="263"/>
      <c r="T196" s="263"/>
      <c r="U196" s="263"/>
      <c r="V196" s="263"/>
      <c r="W196" s="422" t="s">
        <v>551</v>
      </c>
      <c r="X196" s="423" t="s">
        <v>552</v>
      </c>
      <c r="Y196" s="422" t="s">
        <v>553</v>
      </c>
      <c r="Z196" s="422" t="s">
        <v>459</v>
      </c>
      <c r="AA196" s="423" t="s">
        <v>475</v>
      </c>
      <c r="AB196" s="168"/>
      <c r="AC196" s="165"/>
      <c r="AD196" s="165"/>
      <c r="AE196" s="165"/>
      <c r="AF196" s="165"/>
      <c r="AG196" s="165"/>
      <c r="AH196" s="165"/>
      <c r="AI196" s="165"/>
      <c r="AJ196" s="165"/>
      <c r="AK196" s="165"/>
      <c r="AL196" s="165"/>
      <c r="AM196" s="165"/>
      <c r="AN196" s="165"/>
      <c r="AO196" s="165"/>
      <c r="AP196" s="165"/>
      <c r="AQ196" s="166"/>
      <c r="AR196" s="167"/>
      <c r="AS196" s="161">
        <f t="shared" si="45"/>
        <v>0</v>
      </c>
      <c r="AT196" s="161">
        <f t="shared" si="45"/>
        <v>0</v>
      </c>
      <c r="AU196" s="161">
        <f t="shared" si="46"/>
        <v>0</v>
      </c>
      <c r="AV196" s="162"/>
      <c r="AW196" s="161"/>
      <c r="AX196" s="161"/>
      <c r="AY196" s="161"/>
      <c r="AZ196" s="163"/>
      <c r="BA196" s="163"/>
      <c r="BB196" s="163"/>
      <c r="BC196" s="163"/>
      <c r="BD196" s="163"/>
      <c r="BE196" s="163"/>
      <c r="BI196" s="149"/>
      <c r="BJ196" s="149"/>
      <c r="BK196" s="149"/>
      <c r="BL196" s="149"/>
      <c r="BM196" s="149"/>
      <c r="BN196" s="149"/>
      <c r="BO196" s="149"/>
      <c r="BP196" s="149"/>
      <c r="BQ196" s="149"/>
      <c r="BR196" s="149"/>
      <c r="BS196" s="149"/>
      <c r="BT196" s="149"/>
      <c r="BU196" s="149"/>
      <c r="BV196" s="149"/>
      <c r="BW196" s="149"/>
      <c r="BX196" s="149"/>
      <c r="BY196" s="149"/>
      <c r="BZ196" s="149"/>
    </row>
    <row r="197" spans="1:78" s="151" customFormat="1" ht="145.5" customHeight="1">
      <c r="A197" s="155"/>
      <c r="B197" s="155"/>
      <c r="C197" s="155"/>
      <c r="D197" s="155"/>
      <c r="E197" s="155"/>
      <c r="F197" s="155"/>
      <c r="G197" s="156"/>
      <c r="H197" s="281"/>
      <c r="I197" s="377"/>
      <c r="J197" s="392"/>
      <c r="K197" s="392"/>
      <c r="L197" s="392"/>
      <c r="M197" s="392"/>
      <c r="N197" s="377"/>
      <c r="O197" s="272"/>
      <c r="P197" s="379"/>
      <c r="Q197" s="263"/>
      <c r="R197" s="263"/>
      <c r="S197" s="263"/>
      <c r="T197" s="263"/>
      <c r="U197" s="263"/>
      <c r="V197" s="263"/>
      <c r="W197" s="422" t="s">
        <v>554</v>
      </c>
      <c r="X197" s="428" t="s">
        <v>555</v>
      </c>
      <c r="Y197" s="422" t="s">
        <v>556</v>
      </c>
      <c r="Z197" s="423" t="s">
        <v>557</v>
      </c>
      <c r="AA197" s="425"/>
      <c r="AB197" s="168"/>
      <c r="AC197" s="165"/>
      <c r="AD197" s="165"/>
      <c r="AE197" s="165"/>
      <c r="AF197" s="165"/>
      <c r="AG197" s="165"/>
      <c r="AH197" s="165"/>
      <c r="AI197" s="165"/>
      <c r="AJ197" s="165"/>
      <c r="AK197" s="165"/>
      <c r="AL197" s="165"/>
      <c r="AM197" s="165"/>
      <c r="AN197" s="165"/>
      <c r="AO197" s="165"/>
      <c r="AP197" s="165"/>
      <c r="AQ197" s="166"/>
      <c r="AR197" s="167"/>
      <c r="AS197" s="161">
        <f t="shared" si="45"/>
        <v>0</v>
      </c>
      <c r="AT197" s="161">
        <f t="shared" si="45"/>
        <v>0</v>
      </c>
      <c r="AU197" s="161">
        <f t="shared" si="46"/>
        <v>0</v>
      </c>
      <c r="AV197" s="162"/>
      <c r="AW197" s="161"/>
      <c r="AX197" s="161"/>
      <c r="AY197" s="161"/>
      <c r="AZ197" s="163"/>
      <c r="BA197" s="163"/>
      <c r="BB197" s="163"/>
      <c r="BC197" s="163"/>
      <c r="BD197" s="163"/>
      <c r="BE197" s="163"/>
      <c r="BI197" s="149"/>
      <c r="BJ197" s="149"/>
      <c r="BK197" s="149"/>
      <c r="BL197" s="149"/>
      <c r="BM197" s="149"/>
      <c r="BN197" s="149"/>
      <c r="BO197" s="149"/>
      <c r="BP197" s="149"/>
      <c r="BQ197" s="149"/>
      <c r="BR197" s="149"/>
      <c r="BS197" s="149"/>
      <c r="BT197" s="149"/>
      <c r="BU197" s="149"/>
      <c r="BV197" s="149"/>
      <c r="BW197" s="149"/>
      <c r="BX197" s="149"/>
      <c r="BY197" s="149"/>
      <c r="BZ197" s="149"/>
    </row>
    <row r="198" spans="1:78" s="151" customFormat="1" ht="105.75" customHeight="1">
      <c r="A198" s="155"/>
      <c r="B198" s="155"/>
      <c r="C198" s="155"/>
      <c r="D198" s="155"/>
      <c r="E198" s="155"/>
      <c r="F198" s="155"/>
      <c r="G198" s="156"/>
      <c r="H198" s="281"/>
      <c r="I198" s="377"/>
      <c r="J198" s="392"/>
      <c r="K198" s="392"/>
      <c r="L198" s="392"/>
      <c r="M198" s="392"/>
      <c r="N198" s="377"/>
      <c r="O198" s="272"/>
      <c r="P198" s="379"/>
      <c r="Q198" s="263"/>
      <c r="R198" s="263"/>
      <c r="S198" s="263"/>
      <c r="T198" s="263"/>
      <c r="U198" s="263"/>
      <c r="V198" s="263"/>
      <c r="W198" s="422" t="s">
        <v>558</v>
      </c>
      <c r="X198" s="422" t="s">
        <v>559</v>
      </c>
      <c r="Y198" s="422" t="s">
        <v>233</v>
      </c>
      <c r="Z198" s="422" t="s">
        <v>459</v>
      </c>
      <c r="AA198" s="426"/>
      <c r="AB198" s="168"/>
      <c r="AC198" s="165"/>
      <c r="AD198" s="165"/>
      <c r="AE198" s="165"/>
      <c r="AF198" s="165"/>
      <c r="AG198" s="165"/>
      <c r="AH198" s="165"/>
      <c r="AI198" s="165"/>
      <c r="AJ198" s="165"/>
      <c r="AK198" s="165"/>
      <c r="AL198" s="165"/>
      <c r="AM198" s="165"/>
      <c r="AN198" s="165"/>
      <c r="AO198" s="165"/>
      <c r="AP198" s="165"/>
      <c r="AQ198" s="166"/>
      <c r="AR198" s="167"/>
      <c r="AS198" s="161">
        <f t="shared" si="45"/>
        <v>0</v>
      </c>
      <c r="AT198" s="161">
        <f t="shared" si="45"/>
        <v>0</v>
      </c>
      <c r="AU198" s="161">
        <f t="shared" si="46"/>
        <v>0</v>
      </c>
      <c r="AV198" s="162"/>
      <c r="AW198" s="161"/>
      <c r="AX198" s="161"/>
      <c r="AY198" s="161"/>
      <c r="AZ198" s="163"/>
      <c r="BA198" s="163"/>
      <c r="BB198" s="163"/>
      <c r="BC198" s="163"/>
      <c r="BD198" s="163"/>
      <c r="BE198" s="163"/>
      <c r="BI198" s="149"/>
      <c r="BJ198" s="149"/>
      <c r="BK198" s="149"/>
      <c r="BL198" s="149"/>
      <c r="BM198" s="149"/>
      <c r="BN198" s="149"/>
      <c r="BO198" s="149"/>
      <c r="BP198" s="149"/>
      <c r="BQ198" s="149"/>
      <c r="BR198" s="149"/>
      <c r="BS198" s="149"/>
      <c r="BT198" s="149"/>
      <c r="BU198" s="149"/>
      <c r="BV198" s="149"/>
      <c r="BW198" s="149"/>
      <c r="BX198" s="149"/>
      <c r="BY198" s="149"/>
      <c r="BZ198" s="149"/>
    </row>
    <row r="199" spans="1:78" s="151" customFormat="1" ht="373.5" customHeight="1">
      <c r="A199" s="155"/>
      <c r="B199" s="155"/>
      <c r="C199" s="155"/>
      <c r="D199" s="155"/>
      <c r="E199" s="155"/>
      <c r="F199" s="155"/>
      <c r="G199" s="156"/>
      <c r="H199" s="281"/>
      <c r="I199" s="377"/>
      <c r="J199" s="392"/>
      <c r="K199" s="392"/>
      <c r="L199" s="392"/>
      <c r="M199" s="392"/>
      <c r="N199" s="377"/>
      <c r="O199" s="272"/>
      <c r="P199" s="379"/>
      <c r="Q199" s="263"/>
      <c r="R199" s="263"/>
      <c r="S199" s="263"/>
      <c r="T199" s="263"/>
      <c r="U199" s="263"/>
      <c r="V199" s="263"/>
      <c r="W199" s="422" t="s">
        <v>560</v>
      </c>
      <c r="X199" s="422" t="s">
        <v>561</v>
      </c>
      <c r="Y199" s="422" t="s">
        <v>562</v>
      </c>
      <c r="Z199" s="422" t="s">
        <v>397</v>
      </c>
      <c r="AA199" s="425"/>
      <c r="AB199" s="168"/>
      <c r="AC199" s="165"/>
      <c r="AD199" s="165"/>
      <c r="AE199" s="165"/>
      <c r="AF199" s="165"/>
      <c r="AG199" s="165"/>
      <c r="AH199" s="165"/>
      <c r="AI199" s="165"/>
      <c r="AJ199" s="165"/>
      <c r="AK199" s="165"/>
      <c r="AL199" s="165"/>
      <c r="AM199" s="165"/>
      <c r="AN199" s="165"/>
      <c r="AO199" s="165"/>
      <c r="AP199" s="165"/>
      <c r="AQ199" s="166"/>
      <c r="AR199" s="167"/>
      <c r="AS199" s="161">
        <f t="shared" si="45"/>
        <v>0</v>
      </c>
      <c r="AT199" s="161">
        <f t="shared" si="45"/>
        <v>0</v>
      </c>
      <c r="AU199" s="161">
        <f t="shared" si="46"/>
        <v>0</v>
      </c>
      <c r="AV199" s="162"/>
      <c r="AW199" s="161"/>
      <c r="AX199" s="161"/>
      <c r="AY199" s="161"/>
      <c r="AZ199" s="163"/>
      <c r="BA199" s="163"/>
      <c r="BB199" s="163"/>
      <c r="BC199" s="163"/>
      <c r="BD199" s="163"/>
      <c r="BE199" s="163"/>
      <c r="BI199" s="149"/>
      <c r="BJ199" s="149"/>
      <c r="BK199" s="149"/>
      <c r="BL199" s="149"/>
      <c r="BM199" s="149"/>
      <c r="BN199" s="149"/>
      <c r="BO199" s="149"/>
      <c r="BP199" s="149"/>
      <c r="BQ199" s="149"/>
      <c r="BR199" s="149"/>
      <c r="BS199" s="149"/>
      <c r="BT199" s="149"/>
      <c r="BU199" s="149"/>
      <c r="BV199" s="149"/>
      <c r="BW199" s="149"/>
      <c r="BX199" s="149"/>
      <c r="BY199" s="149"/>
      <c r="BZ199" s="149"/>
    </row>
    <row r="200" spans="1:78" s="151" customFormat="1" ht="202.5" customHeight="1">
      <c r="A200" s="155"/>
      <c r="B200" s="155"/>
      <c r="C200" s="155"/>
      <c r="D200" s="155"/>
      <c r="E200" s="155"/>
      <c r="F200" s="155"/>
      <c r="G200" s="156"/>
      <c r="H200" s="281"/>
      <c r="I200" s="377"/>
      <c r="J200" s="392"/>
      <c r="K200" s="392"/>
      <c r="L200" s="392"/>
      <c r="M200" s="392"/>
      <c r="N200" s="377"/>
      <c r="O200" s="272"/>
      <c r="P200" s="379"/>
      <c r="Q200" s="263"/>
      <c r="R200" s="263"/>
      <c r="S200" s="263"/>
      <c r="T200" s="263"/>
      <c r="U200" s="263"/>
      <c r="V200" s="263"/>
      <c r="W200" s="422" t="s">
        <v>563</v>
      </c>
      <c r="X200" s="422" t="s">
        <v>564</v>
      </c>
      <c r="Y200" s="422" t="s">
        <v>467</v>
      </c>
      <c r="Z200" s="422" t="s">
        <v>459</v>
      </c>
      <c r="AA200" s="425"/>
      <c r="AB200" s="168"/>
      <c r="AC200" s="165"/>
      <c r="AD200" s="165"/>
      <c r="AE200" s="165"/>
      <c r="AF200" s="165"/>
      <c r="AG200" s="165"/>
      <c r="AH200" s="165"/>
      <c r="AI200" s="165"/>
      <c r="AJ200" s="165"/>
      <c r="AK200" s="165"/>
      <c r="AL200" s="165"/>
      <c r="AM200" s="165"/>
      <c r="AN200" s="165"/>
      <c r="AO200" s="165"/>
      <c r="AP200" s="165"/>
      <c r="AQ200" s="166"/>
      <c r="AR200" s="167"/>
      <c r="AS200" s="161">
        <f t="shared" si="45"/>
        <v>0</v>
      </c>
      <c r="AT200" s="161">
        <f t="shared" si="45"/>
        <v>0</v>
      </c>
      <c r="AU200" s="161">
        <f t="shared" si="46"/>
        <v>0</v>
      </c>
      <c r="AV200" s="162"/>
      <c r="AW200" s="161"/>
      <c r="AX200" s="161"/>
      <c r="AY200" s="161"/>
      <c r="AZ200" s="163"/>
      <c r="BA200" s="163"/>
      <c r="BB200" s="163"/>
      <c r="BC200" s="163"/>
      <c r="BD200" s="163"/>
      <c r="BE200" s="163"/>
      <c r="BI200" s="149"/>
      <c r="BJ200" s="149"/>
      <c r="BK200" s="149"/>
      <c r="BL200" s="149"/>
      <c r="BM200" s="149"/>
      <c r="BN200" s="149"/>
      <c r="BO200" s="149"/>
      <c r="BP200" s="149"/>
      <c r="BQ200" s="149"/>
      <c r="BR200" s="149"/>
      <c r="BS200" s="149"/>
      <c r="BT200" s="149"/>
      <c r="BU200" s="149"/>
      <c r="BV200" s="149"/>
      <c r="BW200" s="149"/>
      <c r="BX200" s="149"/>
      <c r="BY200" s="149"/>
      <c r="BZ200" s="149"/>
    </row>
    <row r="201" spans="1:78" s="151" customFormat="1" ht="254.25" customHeight="1">
      <c r="A201" s="155"/>
      <c r="B201" s="155"/>
      <c r="C201" s="155"/>
      <c r="D201" s="155"/>
      <c r="E201" s="155"/>
      <c r="F201" s="155"/>
      <c r="G201" s="156"/>
      <c r="H201" s="281"/>
      <c r="I201" s="377"/>
      <c r="J201" s="392"/>
      <c r="K201" s="392"/>
      <c r="L201" s="392"/>
      <c r="M201" s="392"/>
      <c r="N201" s="377"/>
      <c r="O201" s="272"/>
      <c r="P201" s="379"/>
      <c r="Q201" s="263"/>
      <c r="R201" s="263"/>
      <c r="S201" s="263"/>
      <c r="T201" s="263"/>
      <c r="U201" s="263"/>
      <c r="V201" s="263"/>
      <c r="W201" s="423" t="s">
        <v>565</v>
      </c>
      <c r="X201" s="422" t="s">
        <v>566</v>
      </c>
      <c r="Y201" s="422" t="s">
        <v>233</v>
      </c>
      <c r="Z201" s="422" t="s">
        <v>397</v>
      </c>
      <c r="AA201" s="427"/>
      <c r="AB201" s="168"/>
      <c r="AC201" s="165"/>
      <c r="AD201" s="165"/>
      <c r="AE201" s="165"/>
      <c r="AF201" s="165"/>
      <c r="AG201" s="165"/>
      <c r="AH201" s="165"/>
      <c r="AI201" s="165"/>
      <c r="AJ201" s="165"/>
      <c r="AK201" s="165"/>
      <c r="AL201" s="165"/>
      <c r="AM201" s="165"/>
      <c r="AN201" s="165"/>
      <c r="AO201" s="165"/>
      <c r="AP201" s="165"/>
      <c r="AQ201" s="166"/>
      <c r="AR201" s="167"/>
      <c r="AS201" s="161">
        <f t="shared" si="45"/>
        <v>0</v>
      </c>
      <c r="AT201" s="161">
        <f t="shared" si="45"/>
        <v>0</v>
      </c>
      <c r="AU201" s="161">
        <f t="shared" si="46"/>
        <v>0</v>
      </c>
      <c r="AV201" s="162"/>
      <c r="AW201" s="161"/>
      <c r="AX201" s="161"/>
      <c r="AY201" s="161"/>
      <c r="AZ201" s="163"/>
      <c r="BA201" s="163"/>
      <c r="BB201" s="163"/>
      <c r="BC201" s="163"/>
      <c r="BD201" s="163"/>
      <c r="BE201" s="163"/>
      <c r="BI201" s="149"/>
      <c r="BJ201" s="149"/>
      <c r="BK201" s="149"/>
      <c r="BL201" s="149"/>
      <c r="BM201" s="149"/>
      <c r="BN201" s="149"/>
      <c r="BO201" s="149"/>
      <c r="BP201" s="149"/>
      <c r="BQ201" s="149"/>
      <c r="BR201" s="149"/>
      <c r="BS201" s="149"/>
      <c r="BT201" s="149"/>
      <c r="BU201" s="149"/>
      <c r="BV201" s="149"/>
      <c r="BW201" s="149"/>
      <c r="BX201" s="149"/>
      <c r="BY201" s="149"/>
      <c r="BZ201" s="149"/>
    </row>
    <row r="202" spans="1:78" s="151" customFormat="1" ht="246" customHeight="1">
      <c r="A202" s="155"/>
      <c r="B202" s="155"/>
      <c r="C202" s="155"/>
      <c r="D202" s="155"/>
      <c r="E202" s="155"/>
      <c r="F202" s="155"/>
      <c r="G202" s="156"/>
      <c r="H202" s="281"/>
      <c r="I202" s="377"/>
      <c r="J202" s="392"/>
      <c r="K202" s="392"/>
      <c r="L202" s="392"/>
      <c r="M202" s="392"/>
      <c r="N202" s="377"/>
      <c r="O202" s="272"/>
      <c r="P202" s="379"/>
      <c r="Q202" s="263"/>
      <c r="R202" s="263"/>
      <c r="S202" s="263"/>
      <c r="T202" s="263"/>
      <c r="U202" s="263"/>
      <c r="V202" s="263"/>
      <c r="W202" s="422" t="s">
        <v>567</v>
      </c>
      <c r="X202" s="428" t="s">
        <v>568</v>
      </c>
      <c r="Y202" s="422" t="s">
        <v>569</v>
      </c>
      <c r="Z202" s="423" t="s">
        <v>570</v>
      </c>
      <c r="AA202" s="422" t="s">
        <v>571</v>
      </c>
      <c r="AB202" s="168"/>
      <c r="AC202" s="165"/>
      <c r="AD202" s="165"/>
      <c r="AE202" s="165"/>
      <c r="AF202" s="165"/>
      <c r="AG202" s="165"/>
      <c r="AH202" s="165"/>
      <c r="AI202" s="165"/>
      <c r="AJ202" s="165"/>
      <c r="AK202" s="165"/>
      <c r="AL202" s="165"/>
      <c r="AM202" s="165"/>
      <c r="AN202" s="165"/>
      <c r="AO202" s="165"/>
      <c r="AP202" s="165"/>
      <c r="AQ202" s="166"/>
      <c r="AR202" s="167"/>
      <c r="AS202" s="161">
        <f t="shared" si="45"/>
        <v>0</v>
      </c>
      <c r="AT202" s="161">
        <f t="shared" si="45"/>
        <v>0</v>
      </c>
      <c r="AU202" s="161">
        <f t="shared" si="46"/>
        <v>0</v>
      </c>
      <c r="AV202" s="162"/>
      <c r="AW202" s="161"/>
      <c r="AX202" s="161"/>
      <c r="AY202" s="161"/>
      <c r="AZ202" s="163"/>
      <c r="BA202" s="163"/>
      <c r="BB202" s="163"/>
      <c r="BC202" s="163"/>
      <c r="BD202" s="163"/>
      <c r="BE202" s="163"/>
      <c r="BI202" s="149"/>
      <c r="BJ202" s="149"/>
      <c r="BK202" s="149"/>
      <c r="BL202" s="149"/>
      <c r="BM202" s="149"/>
      <c r="BN202" s="149"/>
      <c r="BO202" s="149"/>
      <c r="BP202" s="149"/>
      <c r="BQ202" s="149"/>
      <c r="BR202" s="149"/>
      <c r="BS202" s="149"/>
      <c r="BT202" s="149"/>
      <c r="BU202" s="149"/>
      <c r="BV202" s="149"/>
      <c r="BW202" s="149"/>
      <c r="BX202" s="149"/>
      <c r="BY202" s="149"/>
      <c r="BZ202" s="149"/>
    </row>
    <row r="203" spans="1:78" s="151" customFormat="1" ht="150.75" customHeight="1">
      <c r="A203" s="155"/>
      <c r="B203" s="155"/>
      <c r="C203" s="155"/>
      <c r="D203" s="155"/>
      <c r="E203" s="155"/>
      <c r="F203" s="155"/>
      <c r="G203" s="156"/>
      <c r="H203" s="281"/>
      <c r="I203" s="377"/>
      <c r="J203" s="392"/>
      <c r="K203" s="392"/>
      <c r="L203" s="392"/>
      <c r="M203" s="392"/>
      <c r="N203" s="377"/>
      <c r="O203" s="272"/>
      <c r="P203" s="379"/>
      <c r="Q203" s="263"/>
      <c r="R203" s="263"/>
      <c r="S203" s="263"/>
      <c r="T203" s="263"/>
      <c r="U203" s="263"/>
      <c r="V203" s="263"/>
      <c r="W203" s="422" t="s">
        <v>572</v>
      </c>
      <c r="X203" s="422" t="s">
        <v>573</v>
      </c>
      <c r="Y203" s="422" t="s">
        <v>423</v>
      </c>
      <c r="Z203" s="423" t="s">
        <v>424</v>
      </c>
      <c r="AA203" s="426"/>
      <c r="AB203" s="168"/>
      <c r="AC203" s="165"/>
      <c r="AD203" s="165"/>
      <c r="AE203" s="165"/>
      <c r="AF203" s="165"/>
      <c r="AG203" s="165"/>
      <c r="AH203" s="165"/>
      <c r="AI203" s="165"/>
      <c r="AJ203" s="165"/>
      <c r="AK203" s="165"/>
      <c r="AL203" s="165"/>
      <c r="AM203" s="165"/>
      <c r="AN203" s="165"/>
      <c r="AO203" s="165"/>
      <c r="AP203" s="165"/>
      <c r="AQ203" s="166"/>
      <c r="AR203" s="167"/>
      <c r="AS203" s="161">
        <f t="shared" si="45"/>
        <v>0</v>
      </c>
      <c r="AT203" s="161">
        <f t="shared" si="45"/>
        <v>0</v>
      </c>
      <c r="AU203" s="161">
        <f t="shared" si="46"/>
        <v>0</v>
      </c>
      <c r="AV203" s="162"/>
      <c r="AW203" s="161"/>
      <c r="AX203" s="161"/>
      <c r="AY203" s="161"/>
      <c r="AZ203" s="163"/>
      <c r="BA203" s="163"/>
      <c r="BB203" s="163"/>
      <c r="BC203" s="163"/>
      <c r="BD203" s="163"/>
      <c r="BE203" s="163"/>
      <c r="BI203" s="149"/>
      <c r="BJ203" s="149"/>
      <c r="BK203" s="149"/>
      <c r="BL203" s="149"/>
      <c r="BM203" s="149"/>
      <c r="BN203" s="149"/>
      <c r="BO203" s="149"/>
      <c r="BP203" s="149"/>
      <c r="BQ203" s="149"/>
      <c r="BR203" s="149"/>
      <c r="BS203" s="149"/>
      <c r="BT203" s="149"/>
      <c r="BU203" s="149"/>
      <c r="BV203" s="149"/>
      <c r="BW203" s="149"/>
      <c r="BX203" s="149"/>
      <c r="BY203" s="149"/>
      <c r="BZ203" s="149"/>
    </row>
    <row r="204" spans="1:78" s="151" customFormat="1" ht="188.25" customHeight="1">
      <c r="A204" s="155"/>
      <c r="B204" s="155"/>
      <c r="C204" s="155"/>
      <c r="D204" s="155"/>
      <c r="E204" s="155"/>
      <c r="F204" s="155"/>
      <c r="G204" s="156"/>
      <c r="H204" s="281"/>
      <c r="I204" s="377"/>
      <c r="J204" s="392"/>
      <c r="K204" s="392"/>
      <c r="L204" s="392"/>
      <c r="M204" s="392"/>
      <c r="N204" s="377"/>
      <c r="O204" s="272"/>
      <c r="P204" s="379"/>
      <c r="Q204" s="263"/>
      <c r="R204" s="263"/>
      <c r="S204" s="263"/>
      <c r="T204" s="263"/>
      <c r="U204" s="263"/>
      <c r="V204" s="263"/>
      <c r="W204" s="422" t="s">
        <v>574</v>
      </c>
      <c r="X204" s="423" t="s">
        <v>575</v>
      </c>
      <c r="Y204" s="423" t="s">
        <v>233</v>
      </c>
      <c r="Z204" s="423" t="s">
        <v>576</v>
      </c>
      <c r="AA204" s="426"/>
      <c r="AB204" s="168"/>
      <c r="AC204" s="165"/>
      <c r="AD204" s="165"/>
      <c r="AE204" s="165"/>
      <c r="AF204" s="165"/>
      <c r="AG204" s="165"/>
      <c r="AH204" s="165"/>
      <c r="AI204" s="165"/>
      <c r="AJ204" s="165"/>
      <c r="AK204" s="165"/>
      <c r="AL204" s="165"/>
      <c r="AM204" s="165"/>
      <c r="AN204" s="165"/>
      <c r="AO204" s="165"/>
      <c r="AP204" s="165"/>
      <c r="AQ204" s="166"/>
      <c r="AR204" s="167"/>
      <c r="AS204" s="161">
        <f t="shared" si="45"/>
        <v>0</v>
      </c>
      <c r="AT204" s="161">
        <f t="shared" si="45"/>
        <v>0</v>
      </c>
      <c r="AU204" s="161">
        <f t="shared" si="46"/>
        <v>0</v>
      </c>
      <c r="AV204" s="162"/>
      <c r="AW204" s="161"/>
      <c r="AX204" s="161"/>
      <c r="AY204" s="161"/>
      <c r="AZ204" s="163"/>
      <c r="BA204" s="163"/>
      <c r="BB204" s="163"/>
      <c r="BC204" s="163"/>
      <c r="BD204" s="163"/>
      <c r="BE204" s="163"/>
      <c r="BI204" s="149"/>
      <c r="BJ204" s="149"/>
      <c r="BK204" s="149"/>
      <c r="BL204" s="149"/>
      <c r="BM204" s="149"/>
      <c r="BN204" s="149"/>
      <c r="BO204" s="149"/>
      <c r="BP204" s="149"/>
      <c r="BQ204" s="149"/>
      <c r="BR204" s="149"/>
      <c r="BS204" s="149"/>
      <c r="BT204" s="149"/>
      <c r="BU204" s="149"/>
      <c r="BV204" s="149"/>
      <c r="BW204" s="149"/>
      <c r="BX204" s="149"/>
      <c r="BY204" s="149"/>
      <c r="BZ204" s="149"/>
    </row>
    <row r="205" spans="1:78" s="151" customFormat="1" ht="202.5" customHeight="1">
      <c r="A205" s="155"/>
      <c r="B205" s="155"/>
      <c r="C205" s="155"/>
      <c r="D205" s="155"/>
      <c r="E205" s="155"/>
      <c r="F205" s="155"/>
      <c r="G205" s="156"/>
      <c r="H205" s="281"/>
      <c r="I205" s="377"/>
      <c r="J205" s="392"/>
      <c r="K205" s="392"/>
      <c r="L205" s="392"/>
      <c r="M205" s="392"/>
      <c r="N205" s="377"/>
      <c r="O205" s="272"/>
      <c r="P205" s="379"/>
      <c r="Q205" s="263"/>
      <c r="R205" s="263"/>
      <c r="S205" s="263"/>
      <c r="T205" s="263"/>
      <c r="U205" s="263"/>
      <c r="V205" s="263"/>
      <c r="W205" s="422" t="s">
        <v>577</v>
      </c>
      <c r="X205" s="423" t="s">
        <v>578</v>
      </c>
      <c r="Y205" s="422" t="s">
        <v>579</v>
      </c>
      <c r="Z205" s="423" t="s">
        <v>580</v>
      </c>
      <c r="AA205" s="423"/>
      <c r="AB205" s="168"/>
      <c r="AC205" s="165"/>
      <c r="AD205" s="165"/>
      <c r="AE205" s="165"/>
      <c r="AF205" s="165"/>
      <c r="AG205" s="165"/>
      <c r="AH205" s="165"/>
      <c r="AI205" s="165"/>
      <c r="AJ205" s="165"/>
      <c r="AK205" s="165"/>
      <c r="AL205" s="165"/>
      <c r="AM205" s="165"/>
      <c r="AN205" s="165"/>
      <c r="AO205" s="165"/>
      <c r="AP205" s="165"/>
      <c r="AQ205" s="166"/>
      <c r="AR205" s="167"/>
      <c r="AS205" s="161">
        <f t="shared" si="45"/>
        <v>0</v>
      </c>
      <c r="AT205" s="161">
        <f t="shared" si="45"/>
        <v>0</v>
      </c>
      <c r="AU205" s="161">
        <f t="shared" si="46"/>
        <v>0</v>
      </c>
      <c r="AV205" s="162"/>
      <c r="AW205" s="161"/>
      <c r="AX205" s="161"/>
      <c r="AY205" s="161"/>
      <c r="AZ205" s="163"/>
      <c r="BA205" s="163"/>
      <c r="BB205" s="163"/>
      <c r="BC205" s="163"/>
      <c r="BD205" s="163"/>
      <c r="BE205" s="163"/>
      <c r="BI205" s="149"/>
      <c r="BJ205" s="149"/>
      <c r="BK205" s="149"/>
      <c r="BL205" s="149"/>
      <c r="BM205" s="149"/>
      <c r="BN205" s="149"/>
      <c r="BO205" s="149"/>
      <c r="BP205" s="149"/>
      <c r="BQ205" s="149"/>
      <c r="BR205" s="149"/>
      <c r="BS205" s="149"/>
      <c r="BT205" s="149"/>
      <c r="BU205" s="149"/>
      <c r="BV205" s="149"/>
      <c r="BW205" s="149"/>
      <c r="BX205" s="149"/>
      <c r="BY205" s="149"/>
      <c r="BZ205" s="149"/>
    </row>
    <row r="206" spans="1:78" s="151" customFormat="1" ht="270.75" customHeight="1">
      <c r="A206" s="155"/>
      <c r="B206" s="155"/>
      <c r="C206" s="155"/>
      <c r="D206" s="155"/>
      <c r="E206" s="155"/>
      <c r="F206" s="155"/>
      <c r="G206" s="156"/>
      <c r="H206" s="281"/>
      <c r="I206" s="377"/>
      <c r="J206" s="392"/>
      <c r="K206" s="392"/>
      <c r="L206" s="392"/>
      <c r="M206" s="392"/>
      <c r="N206" s="377"/>
      <c r="O206" s="272"/>
      <c r="P206" s="379"/>
      <c r="Q206" s="263"/>
      <c r="R206" s="263"/>
      <c r="S206" s="263"/>
      <c r="T206" s="263"/>
      <c r="U206" s="263"/>
      <c r="V206" s="263"/>
      <c r="W206" s="422" t="s">
        <v>581</v>
      </c>
      <c r="X206" s="422" t="s">
        <v>582</v>
      </c>
      <c r="Y206" s="422" t="s">
        <v>583</v>
      </c>
      <c r="Z206" s="423" t="s">
        <v>584</v>
      </c>
      <c r="AA206" s="434"/>
      <c r="AB206" s="168"/>
      <c r="AC206" s="165"/>
      <c r="AD206" s="165"/>
      <c r="AE206" s="165"/>
      <c r="AF206" s="165"/>
      <c r="AG206" s="165"/>
      <c r="AH206" s="165"/>
      <c r="AI206" s="165"/>
      <c r="AJ206" s="165"/>
      <c r="AK206" s="165"/>
      <c r="AL206" s="165"/>
      <c r="AM206" s="165"/>
      <c r="AN206" s="165"/>
      <c r="AO206" s="165"/>
      <c r="AP206" s="165"/>
      <c r="AQ206" s="166"/>
      <c r="AR206" s="167"/>
      <c r="AS206" s="161">
        <f t="shared" si="45"/>
        <v>0</v>
      </c>
      <c r="AT206" s="161">
        <f t="shared" si="45"/>
        <v>0</v>
      </c>
      <c r="AU206" s="161">
        <f t="shared" si="46"/>
        <v>0</v>
      </c>
      <c r="AV206" s="162"/>
      <c r="AW206" s="161"/>
      <c r="AX206" s="161"/>
      <c r="AY206" s="161"/>
      <c r="AZ206" s="163"/>
      <c r="BA206" s="163"/>
      <c r="BB206" s="163"/>
      <c r="BC206" s="163"/>
      <c r="BD206" s="163"/>
      <c r="BE206" s="163"/>
      <c r="BI206" s="149"/>
      <c r="BJ206" s="149"/>
      <c r="BK206" s="149"/>
      <c r="BL206" s="149"/>
      <c r="BM206" s="149"/>
      <c r="BN206" s="149"/>
      <c r="BO206" s="149"/>
      <c r="BP206" s="149"/>
      <c r="BQ206" s="149"/>
      <c r="BR206" s="149"/>
      <c r="BS206" s="149"/>
      <c r="BT206" s="149"/>
      <c r="BU206" s="149"/>
      <c r="BV206" s="149"/>
      <c r="BW206" s="149"/>
      <c r="BX206" s="149"/>
      <c r="BY206" s="149"/>
      <c r="BZ206" s="149"/>
    </row>
    <row r="207" spans="1:78" s="151" customFormat="1" ht="232.5" customHeight="1">
      <c r="A207" s="155"/>
      <c r="B207" s="155"/>
      <c r="C207" s="155"/>
      <c r="D207" s="155"/>
      <c r="E207" s="155"/>
      <c r="F207" s="155"/>
      <c r="G207" s="156"/>
      <c r="H207" s="281"/>
      <c r="I207" s="377"/>
      <c r="J207" s="392"/>
      <c r="K207" s="392"/>
      <c r="L207" s="392"/>
      <c r="M207" s="392"/>
      <c r="N207" s="377"/>
      <c r="O207" s="272"/>
      <c r="P207" s="379"/>
      <c r="Q207" s="263"/>
      <c r="R207" s="263"/>
      <c r="S207" s="263"/>
      <c r="T207" s="263"/>
      <c r="U207" s="263"/>
      <c r="V207" s="263"/>
      <c r="W207" s="422" t="s">
        <v>585</v>
      </c>
      <c r="X207" s="422" t="s">
        <v>586</v>
      </c>
      <c r="Y207" s="422" t="s">
        <v>233</v>
      </c>
      <c r="Z207" s="423" t="s">
        <v>397</v>
      </c>
      <c r="AA207" s="423" t="s">
        <v>587</v>
      </c>
      <c r="AB207" s="168"/>
      <c r="AC207" s="165"/>
      <c r="AD207" s="165"/>
      <c r="AE207" s="165"/>
      <c r="AF207" s="165"/>
      <c r="AG207" s="165"/>
      <c r="AH207" s="165"/>
      <c r="AI207" s="165"/>
      <c r="AJ207" s="165"/>
      <c r="AK207" s="165"/>
      <c r="AL207" s="165"/>
      <c r="AM207" s="165"/>
      <c r="AN207" s="165"/>
      <c r="AO207" s="165"/>
      <c r="AP207" s="165"/>
      <c r="AQ207" s="166"/>
      <c r="AR207" s="167"/>
      <c r="AS207" s="161">
        <f t="shared" si="45"/>
        <v>0</v>
      </c>
      <c r="AT207" s="161">
        <f t="shared" si="45"/>
        <v>0</v>
      </c>
      <c r="AU207" s="161">
        <f t="shared" si="46"/>
        <v>0</v>
      </c>
      <c r="AV207" s="162"/>
      <c r="AW207" s="161"/>
      <c r="AX207" s="161"/>
      <c r="AY207" s="161"/>
      <c r="AZ207" s="163"/>
      <c r="BA207" s="163"/>
      <c r="BB207" s="163"/>
      <c r="BC207" s="163"/>
      <c r="BD207" s="163"/>
      <c r="BE207" s="163"/>
      <c r="BI207" s="149"/>
      <c r="BJ207" s="149"/>
      <c r="BK207" s="149"/>
      <c r="BL207" s="149"/>
      <c r="BM207" s="149"/>
      <c r="BN207" s="149"/>
      <c r="BO207" s="149"/>
      <c r="BP207" s="149"/>
      <c r="BQ207" s="149"/>
      <c r="BR207" s="149"/>
      <c r="BS207" s="149"/>
      <c r="BT207" s="149"/>
      <c r="BU207" s="149"/>
      <c r="BV207" s="149"/>
      <c r="BW207" s="149"/>
      <c r="BX207" s="149"/>
      <c r="BY207" s="149"/>
      <c r="BZ207" s="149"/>
    </row>
    <row r="208" spans="1:78" s="151" customFormat="1" ht="135" customHeight="1">
      <c r="A208" s="155"/>
      <c r="B208" s="155"/>
      <c r="C208" s="155"/>
      <c r="D208" s="155"/>
      <c r="E208" s="155"/>
      <c r="F208" s="155"/>
      <c r="G208" s="156"/>
      <c r="H208" s="281"/>
      <c r="I208" s="377"/>
      <c r="J208" s="392"/>
      <c r="K208" s="392"/>
      <c r="L208" s="392"/>
      <c r="M208" s="392"/>
      <c r="N208" s="377"/>
      <c r="O208" s="272"/>
      <c r="P208" s="379"/>
      <c r="Q208" s="263"/>
      <c r="R208" s="263"/>
      <c r="S208" s="263"/>
      <c r="T208" s="263"/>
      <c r="U208" s="263"/>
      <c r="V208" s="263"/>
      <c r="W208" s="422" t="s">
        <v>588</v>
      </c>
      <c r="X208" s="422" t="s">
        <v>589</v>
      </c>
      <c r="Y208" s="423" t="s">
        <v>590</v>
      </c>
      <c r="Z208" s="423" t="s">
        <v>397</v>
      </c>
      <c r="AA208" s="423" t="s">
        <v>591</v>
      </c>
      <c r="AB208" s="168"/>
      <c r="AC208" s="165"/>
      <c r="AD208" s="165"/>
      <c r="AE208" s="165"/>
      <c r="AF208" s="165"/>
      <c r="AG208" s="165"/>
      <c r="AH208" s="165"/>
      <c r="AI208" s="165"/>
      <c r="AJ208" s="165"/>
      <c r="AK208" s="165"/>
      <c r="AL208" s="165"/>
      <c r="AM208" s="165"/>
      <c r="AN208" s="165"/>
      <c r="AO208" s="165"/>
      <c r="AP208" s="165"/>
      <c r="AQ208" s="166"/>
      <c r="AR208" s="167"/>
      <c r="AS208" s="161">
        <f t="shared" si="45"/>
        <v>0</v>
      </c>
      <c r="AT208" s="161">
        <f t="shared" si="45"/>
        <v>0</v>
      </c>
      <c r="AU208" s="161">
        <f t="shared" si="46"/>
        <v>0</v>
      </c>
      <c r="AV208" s="162"/>
      <c r="AW208" s="161"/>
      <c r="AX208" s="161"/>
      <c r="AY208" s="161"/>
      <c r="AZ208" s="163"/>
      <c r="BA208" s="163"/>
      <c r="BB208" s="163"/>
      <c r="BC208" s="163"/>
      <c r="BD208" s="163"/>
      <c r="BE208" s="163"/>
      <c r="BI208" s="149"/>
      <c r="BJ208" s="149"/>
      <c r="BK208" s="149"/>
      <c r="BL208" s="149"/>
      <c r="BM208" s="149"/>
      <c r="BN208" s="149"/>
      <c r="BO208" s="149"/>
      <c r="BP208" s="149"/>
      <c r="BQ208" s="149"/>
      <c r="BR208" s="149"/>
      <c r="BS208" s="149"/>
      <c r="BT208" s="149"/>
      <c r="BU208" s="149"/>
      <c r="BV208" s="149"/>
      <c r="BW208" s="149"/>
      <c r="BX208" s="149"/>
      <c r="BY208" s="149"/>
      <c r="BZ208" s="149"/>
    </row>
    <row r="209" spans="1:78" s="151" customFormat="1" ht="105.75" customHeight="1">
      <c r="A209" s="155"/>
      <c r="B209" s="155"/>
      <c r="C209" s="155"/>
      <c r="D209" s="155"/>
      <c r="E209" s="155"/>
      <c r="F209" s="155"/>
      <c r="G209" s="156"/>
      <c r="H209" s="281"/>
      <c r="I209" s="377"/>
      <c r="J209" s="392"/>
      <c r="K209" s="392"/>
      <c r="L209" s="392"/>
      <c r="M209" s="392"/>
      <c r="N209" s="377"/>
      <c r="O209" s="272"/>
      <c r="P209" s="379"/>
      <c r="Q209" s="263"/>
      <c r="R209" s="263"/>
      <c r="S209" s="263"/>
      <c r="T209" s="263"/>
      <c r="U209" s="263"/>
      <c r="V209" s="263"/>
      <c r="W209" s="422" t="s">
        <v>592</v>
      </c>
      <c r="X209" s="422" t="s">
        <v>232</v>
      </c>
      <c r="Y209" s="422" t="s">
        <v>233</v>
      </c>
      <c r="Z209" s="423" t="s">
        <v>593</v>
      </c>
      <c r="AA209" s="425"/>
      <c r="AB209" s="168"/>
      <c r="AC209" s="165"/>
      <c r="AD209" s="165"/>
      <c r="AE209" s="165"/>
      <c r="AF209" s="165"/>
      <c r="AG209" s="165"/>
      <c r="AH209" s="165"/>
      <c r="AI209" s="165"/>
      <c r="AJ209" s="165"/>
      <c r="AK209" s="165"/>
      <c r="AL209" s="165"/>
      <c r="AM209" s="165"/>
      <c r="AN209" s="165"/>
      <c r="AO209" s="165"/>
      <c r="AP209" s="165"/>
      <c r="AQ209" s="166"/>
      <c r="AR209" s="167"/>
      <c r="AS209" s="161">
        <f t="shared" si="45"/>
        <v>0</v>
      </c>
      <c r="AT209" s="161">
        <f t="shared" si="45"/>
        <v>0</v>
      </c>
      <c r="AU209" s="161">
        <f t="shared" si="46"/>
        <v>0</v>
      </c>
      <c r="AV209" s="162"/>
      <c r="AW209" s="161"/>
      <c r="AX209" s="161"/>
      <c r="AY209" s="161"/>
      <c r="AZ209" s="163"/>
      <c r="BA209" s="163"/>
      <c r="BB209" s="163"/>
      <c r="BC209" s="163"/>
      <c r="BD209" s="163"/>
      <c r="BE209" s="163"/>
      <c r="BI209" s="149"/>
      <c r="BJ209" s="149"/>
      <c r="BK209" s="149"/>
      <c r="BL209" s="149"/>
      <c r="BM209" s="149"/>
      <c r="BN209" s="149"/>
      <c r="BO209" s="149"/>
      <c r="BP209" s="149"/>
      <c r="BQ209" s="149"/>
      <c r="BR209" s="149"/>
      <c r="BS209" s="149"/>
      <c r="BT209" s="149"/>
      <c r="BU209" s="149"/>
      <c r="BV209" s="149"/>
      <c r="BW209" s="149"/>
      <c r="BX209" s="149"/>
      <c r="BY209" s="149"/>
      <c r="BZ209" s="149"/>
    </row>
    <row r="210" spans="1:78" s="151" customFormat="1" ht="105.75" customHeight="1">
      <c r="A210" s="155"/>
      <c r="B210" s="155"/>
      <c r="C210" s="155"/>
      <c r="D210" s="155"/>
      <c r="E210" s="155"/>
      <c r="F210" s="155"/>
      <c r="G210" s="156"/>
      <c r="H210" s="281"/>
      <c r="I210" s="377"/>
      <c r="J210" s="392"/>
      <c r="K210" s="392"/>
      <c r="L210" s="392"/>
      <c r="M210" s="392"/>
      <c r="N210" s="377"/>
      <c r="O210" s="272"/>
      <c r="P210" s="379"/>
      <c r="Q210" s="263"/>
      <c r="R210" s="263"/>
      <c r="S210" s="263"/>
      <c r="T210" s="263"/>
      <c r="U210" s="263"/>
      <c r="V210" s="263"/>
      <c r="W210" s="422" t="s">
        <v>594</v>
      </c>
      <c r="X210" s="422" t="s">
        <v>595</v>
      </c>
      <c r="Y210" s="422" t="s">
        <v>596</v>
      </c>
      <c r="Z210" s="428" t="s">
        <v>597</v>
      </c>
      <c r="AA210" s="425"/>
      <c r="AB210" s="168"/>
      <c r="AC210" s="165"/>
      <c r="AD210" s="165"/>
      <c r="AE210" s="165"/>
      <c r="AF210" s="165"/>
      <c r="AG210" s="165"/>
      <c r="AH210" s="165"/>
      <c r="AI210" s="165"/>
      <c r="AJ210" s="165"/>
      <c r="AK210" s="165"/>
      <c r="AL210" s="165"/>
      <c r="AM210" s="165"/>
      <c r="AN210" s="165"/>
      <c r="AO210" s="165"/>
      <c r="AP210" s="165"/>
      <c r="AQ210" s="166"/>
      <c r="AR210" s="167"/>
      <c r="AS210" s="161">
        <f aca="true" t="shared" si="49" ref="AS210:AT273">+R210-S210</f>
        <v>0</v>
      </c>
      <c r="AT210" s="161">
        <f t="shared" si="49"/>
        <v>0</v>
      </c>
      <c r="AU210" s="161">
        <f aca="true" t="shared" si="50" ref="AU210:AU273">+U210-V210</f>
        <v>0</v>
      </c>
      <c r="AV210" s="162"/>
      <c r="AW210" s="161"/>
      <c r="AX210" s="161"/>
      <c r="AY210" s="161"/>
      <c r="AZ210" s="163"/>
      <c r="BA210" s="163"/>
      <c r="BB210" s="163"/>
      <c r="BC210" s="163"/>
      <c r="BD210" s="163"/>
      <c r="BE210" s="163"/>
      <c r="BI210" s="149"/>
      <c r="BJ210" s="149"/>
      <c r="BK210" s="149"/>
      <c r="BL210" s="149"/>
      <c r="BM210" s="149"/>
      <c r="BN210" s="149"/>
      <c r="BO210" s="149"/>
      <c r="BP210" s="149"/>
      <c r="BQ210" s="149"/>
      <c r="BR210" s="149"/>
      <c r="BS210" s="149"/>
      <c r="BT210" s="149"/>
      <c r="BU210" s="149"/>
      <c r="BV210" s="149"/>
      <c r="BW210" s="149"/>
      <c r="BX210" s="149"/>
      <c r="BY210" s="149"/>
      <c r="BZ210" s="149"/>
    </row>
    <row r="211" spans="1:78" s="151" customFormat="1" ht="398.25" customHeight="1">
      <c r="A211" s="155"/>
      <c r="B211" s="155"/>
      <c r="C211" s="155"/>
      <c r="D211" s="155"/>
      <c r="E211" s="155"/>
      <c r="F211" s="155"/>
      <c r="G211" s="156"/>
      <c r="H211" s="281"/>
      <c r="I211" s="377"/>
      <c r="J211" s="392"/>
      <c r="K211" s="392"/>
      <c r="L211" s="392"/>
      <c r="M211" s="392"/>
      <c r="N211" s="377"/>
      <c r="O211" s="272"/>
      <c r="P211" s="379"/>
      <c r="Q211" s="263"/>
      <c r="R211" s="263"/>
      <c r="S211" s="263"/>
      <c r="T211" s="263"/>
      <c r="U211" s="263"/>
      <c r="V211" s="263"/>
      <c r="W211" s="422" t="s">
        <v>598</v>
      </c>
      <c r="X211" s="422" t="s">
        <v>599</v>
      </c>
      <c r="Y211" s="422" t="s">
        <v>233</v>
      </c>
      <c r="Z211" s="422" t="s">
        <v>600</v>
      </c>
      <c r="AA211" s="425"/>
      <c r="AB211" s="168"/>
      <c r="AC211" s="165"/>
      <c r="AD211" s="165"/>
      <c r="AE211" s="165"/>
      <c r="AF211" s="165"/>
      <c r="AG211" s="165"/>
      <c r="AH211" s="165"/>
      <c r="AI211" s="165"/>
      <c r="AJ211" s="165"/>
      <c r="AK211" s="165"/>
      <c r="AL211" s="165"/>
      <c r="AM211" s="165"/>
      <c r="AN211" s="165"/>
      <c r="AO211" s="165"/>
      <c r="AP211" s="165"/>
      <c r="AQ211" s="166"/>
      <c r="AR211" s="167"/>
      <c r="AS211" s="161">
        <f t="shared" si="49"/>
        <v>0</v>
      </c>
      <c r="AT211" s="161">
        <f t="shared" si="49"/>
        <v>0</v>
      </c>
      <c r="AU211" s="161">
        <f t="shared" si="50"/>
        <v>0</v>
      </c>
      <c r="AV211" s="162"/>
      <c r="AW211" s="161"/>
      <c r="AX211" s="161"/>
      <c r="AY211" s="161"/>
      <c r="AZ211" s="163"/>
      <c r="BA211" s="163"/>
      <c r="BB211" s="163"/>
      <c r="BC211" s="163"/>
      <c r="BD211" s="163"/>
      <c r="BE211" s="163"/>
      <c r="BI211" s="149"/>
      <c r="BJ211" s="149"/>
      <c r="BK211" s="149"/>
      <c r="BL211" s="149"/>
      <c r="BM211" s="149"/>
      <c r="BN211" s="149"/>
      <c r="BO211" s="149"/>
      <c r="BP211" s="149"/>
      <c r="BQ211" s="149"/>
      <c r="BR211" s="149"/>
      <c r="BS211" s="149"/>
      <c r="BT211" s="149"/>
      <c r="BU211" s="149"/>
      <c r="BV211" s="149"/>
      <c r="BW211" s="149"/>
      <c r="BX211" s="149"/>
      <c r="BY211" s="149"/>
      <c r="BZ211" s="149"/>
    </row>
    <row r="212" spans="1:78" s="151" customFormat="1" ht="148.5" customHeight="1">
      <c r="A212" s="155"/>
      <c r="B212" s="155"/>
      <c r="C212" s="155"/>
      <c r="D212" s="155"/>
      <c r="E212" s="155"/>
      <c r="F212" s="155"/>
      <c r="G212" s="156"/>
      <c r="H212" s="281"/>
      <c r="I212" s="377"/>
      <c r="J212" s="392"/>
      <c r="K212" s="392"/>
      <c r="L212" s="392"/>
      <c r="M212" s="392"/>
      <c r="N212" s="377"/>
      <c r="O212" s="272"/>
      <c r="P212" s="379"/>
      <c r="Q212" s="263"/>
      <c r="R212" s="263"/>
      <c r="S212" s="263"/>
      <c r="T212" s="263"/>
      <c r="U212" s="263"/>
      <c r="V212" s="263"/>
      <c r="W212" s="422" t="s">
        <v>601</v>
      </c>
      <c r="X212" s="428" t="s">
        <v>232</v>
      </c>
      <c r="Y212" s="428" t="s">
        <v>233</v>
      </c>
      <c r="Z212" s="428" t="s">
        <v>397</v>
      </c>
      <c r="AA212" s="428" t="s">
        <v>602</v>
      </c>
      <c r="AB212" s="168"/>
      <c r="AC212" s="165"/>
      <c r="AD212" s="165"/>
      <c r="AE212" s="165"/>
      <c r="AF212" s="165"/>
      <c r="AG212" s="165"/>
      <c r="AH212" s="165"/>
      <c r="AI212" s="165"/>
      <c r="AJ212" s="165"/>
      <c r="AK212" s="165"/>
      <c r="AL212" s="165"/>
      <c r="AM212" s="165"/>
      <c r="AN212" s="165"/>
      <c r="AO212" s="165"/>
      <c r="AP212" s="165"/>
      <c r="AQ212" s="166"/>
      <c r="AR212" s="167"/>
      <c r="AS212" s="161">
        <f t="shared" si="49"/>
        <v>0</v>
      </c>
      <c r="AT212" s="161">
        <f t="shared" si="49"/>
        <v>0</v>
      </c>
      <c r="AU212" s="161">
        <f t="shared" si="50"/>
        <v>0</v>
      </c>
      <c r="AV212" s="162"/>
      <c r="AW212" s="161"/>
      <c r="AX212" s="161"/>
      <c r="AY212" s="161"/>
      <c r="AZ212" s="163"/>
      <c r="BA212" s="163"/>
      <c r="BB212" s="163"/>
      <c r="BC212" s="163"/>
      <c r="BD212" s="163"/>
      <c r="BE212" s="163"/>
      <c r="BI212" s="149"/>
      <c r="BJ212" s="149"/>
      <c r="BK212" s="149"/>
      <c r="BL212" s="149"/>
      <c r="BM212" s="149"/>
      <c r="BN212" s="149"/>
      <c r="BO212" s="149"/>
      <c r="BP212" s="149"/>
      <c r="BQ212" s="149"/>
      <c r="BR212" s="149"/>
      <c r="BS212" s="149"/>
      <c r="BT212" s="149"/>
      <c r="BU212" s="149"/>
      <c r="BV212" s="149"/>
      <c r="BW212" s="149"/>
      <c r="BX212" s="149"/>
      <c r="BY212" s="149"/>
      <c r="BZ212" s="149"/>
    </row>
    <row r="213" spans="1:78" s="151" customFormat="1" ht="105.75" customHeight="1">
      <c r="A213" s="155"/>
      <c r="B213" s="155"/>
      <c r="C213" s="155"/>
      <c r="D213" s="155"/>
      <c r="E213" s="155"/>
      <c r="F213" s="155"/>
      <c r="G213" s="156"/>
      <c r="H213" s="281"/>
      <c r="I213" s="377"/>
      <c r="J213" s="392"/>
      <c r="K213" s="392"/>
      <c r="L213" s="392"/>
      <c r="M213" s="392"/>
      <c r="N213" s="377"/>
      <c r="O213" s="272"/>
      <c r="P213" s="379"/>
      <c r="Q213" s="263"/>
      <c r="R213" s="263"/>
      <c r="S213" s="263"/>
      <c r="T213" s="263"/>
      <c r="U213" s="263"/>
      <c r="V213" s="263"/>
      <c r="W213" s="422" t="s">
        <v>603</v>
      </c>
      <c r="X213" s="422" t="s">
        <v>604</v>
      </c>
      <c r="Y213" s="422" t="s">
        <v>605</v>
      </c>
      <c r="Z213" s="428" t="s">
        <v>606</v>
      </c>
      <c r="AA213" s="428" t="s">
        <v>607</v>
      </c>
      <c r="AB213" s="168"/>
      <c r="AC213" s="165"/>
      <c r="AD213" s="165"/>
      <c r="AE213" s="165"/>
      <c r="AF213" s="165"/>
      <c r="AG213" s="165"/>
      <c r="AH213" s="165"/>
      <c r="AI213" s="165"/>
      <c r="AJ213" s="165"/>
      <c r="AK213" s="165"/>
      <c r="AL213" s="165"/>
      <c r="AM213" s="165"/>
      <c r="AN213" s="165"/>
      <c r="AO213" s="165"/>
      <c r="AP213" s="165"/>
      <c r="AQ213" s="166"/>
      <c r="AR213" s="167"/>
      <c r="AS213" s="161">
        <f t="shared" si="49"/>
        <v>0</v>
      </c>
      <c r="AT213" s="161">
        <f t="shared" si="49"/>
        <v>0</v>
      </c>
      <c r="AU213" s="161">
        <f t="shared" si="50"/>
        <v>0</v>
      </c>
      <c r="AV213" s="162"/>
      <c r="AW213" s="161"/>
      <c r="AX213" s="161"/>
      <c r="AY213" s="161"/>
      <c r="AZ213" s="163"/>
      <c r="BA213" s="163"/>
      <c r="BB213" s="163"/>
      <c r="BC213" s="163"/>
      <c r="BD213" s="163"/>
      <c r="BE213" s="163"/>
      <c r="BI213" s="149"/>
      <c r="BJ213" s="149"/>
      <c r="BK213" s="149"/>
      <c r="BL213" s="149"/>
      <c r="BM213" s="149"/>
      <c r="BN213" s="149"/>
      <c r="BO213" s="149"/>
      <c r="BP213" s="149"/>
      <c r="BQ213" s="149"/>
      <c r="BR213" s="149"/>
      <c r="BS213" s="149"/>
      <c r="BT213" s="149"/>
      <c r="BU213" s="149"/>
      <c r="BV213" s="149"/>
      <c r="BW213" s="149"/>
      <c r="BX213" s="149"/>
      <c r="BY213" s="149"/>
      <c r="BZ213" s="149"/>
    </row>
    <row r="214" spans="1:78" s="151" customFormat="1" ht="105.75" customHeight="1">
      <c r="A214" s="155"/>
      <c r="B214" s="155"/>
      <c r="C214" s="155"/>
      <c r="D214" s="155"/>
      <c r="E214" s="155"/>
      <c r="F214" s="155"/>
      <c r="G214" s="156"/>
      <c r="H214" s="281"/>
      <c r="I214" s="377"/>
      <c r="J214" s="392"/>
      <c r="K214" s="392"/>
      <c r="L214" s="392"/>
      <c r="M214" s="392"/>
      <c r="N214" s="377"/>
      <c r="O214" s="272"/>
      <c r="P214" s="379"/>
      <c r="Q214" s="263"/>
      <c r="R214" s="263"/>
      <c r="S214" s="263"/>
      <c r="T214" s="263"/>
      <c r="U214" s="263"/>
      <c r="V214" s="263"/>
      <c r="W214" s="422" t="s">
        <v>608</v>
      </c>
      <c r="X214" s="422" t="s">
        <v>609</v>
      </c>
      <c r="Y214" s="422" t="s">
        <v>610</v>
      </c>
      <c r="Z214" s="428" t="s">
        <v>611</v>
      </c>
      <c r="AA214" s="430"/>
      <c r="AB214" s="168"/>
      <c r="AC214" s="165"/>
      <c r="AD214" s="165"/>
      <c r="AE214" s="165"/>
      <c r="AF214" s="165"/>
      <c r="AG214" s="165"/>
      <c r="AH214" s="165"/>
      <c r="AI214" s="165"/>
      <c r="AJ214" s="165"/>
      <c r="AK214" s="165"/>
      <c r="AL214" s="165"/>
      <c r="AM214" s="165"/>
      <c r="AN214" s="165"/>
      <c r="AO214" s="165"/>
      <c r="AP214" s="165"/>
      <c r="AQ214" s="166"/>
      <c r="AR214" s="167"/>
      <c r="AS214" s="161">
        <f t="shared" si="49"/>
        <v>0</v>
      </c>
      <c r="AT214" s="161">
        <f t="shared" si="49"/>
        <v>0</v>
      </c>
      <c r="AU214" s="161">
        <f t="shared" si="50"/>
        <v>0</v>
      </c>
      <c r="AV214" s="162"/>
      <c r="AW214" s="161"/>
      <c r="AX214" s="161"/>
      <c r="AY214" s="161"/>
      <c r="AZ214" s="163"/>
      <c r="BA214" s="163"/>
      <c r="BB214" s="163"/>
      <c r="BC214" s="163"/>
      <c r="BD214" s="163"/>
      <c r="BE214" s="163"/>
      <c r="BI214" s="149"/>
      <c r="BJ214" s="149"/>
      <c r="BK214" s="149"/>
      <c r="BL214" s="149"/>
      <c r="BM214" s="149"/>
      <c r="BN214" s="149"/>
      <c r="BO214" s="149"/>
      <c r="BP214" s="149"/>
      <c r="BQ214" s="149"/>
      <c r="BR214" s="149"/>
      <c r="BS214" s="149"/>
      <c r="BT214" s="149"/>
      <c r="BU214" s="149"/>
      <c r="BV214" s="149"/>
      <c r="BW214" s="149"/>
      <c r="BX214" s="149"/>
      <c r="BY214" s="149"/>
      <c r="BZ214" s="149"/>
    </row>
    <row r="215" spans="1:78" s="151" customFormat="1" ht="214.5" customHeight="1">
      <c r="A215" s="155"/>
      <c r="B215" s="155"/>
      <c r="C215" s="155"/>
      <c r="D215" s="155"/>
      <c r="E215" s="155"/>
      <c r="F215" s="155"/>
      <c r="G215" s="156"/>
      <c r="H215" s="281"/>
      <c r="I215" s="377"/>
      <c r="J215" s="392"/>
      <c r="K215" s="392"/>
      <c r="L215" s="392"/>
      <c r="M215" s="392"/>
      <c r="N215" s="377"/>
      <c r="O215" s="272"/>
      <c r="P215" s="379"/>
      <c r="Q215" s="263"/>
      <c r="R215" s="263"/>
      <c r="S215" s="263"/>
      <c r="T215" s="263"/>
      <c r="U215" s="263"/>
      <c r="V215" s="263"/>
      <c r="W215" s="422" t="s">
        <v>612</v>
      </c>
      <c r="X215" s="422" t="s">
        <v>232</v>
      </c>
      <c r="Y215" s="422" t="s">
        <v>233</v>
      </c>
      <c r="Z215" s="422" t="s">
        <v>613</v>
      </c>
      <c r="AA215" s="425"/>
      <c r="AB215" s="168"/>
      <c r="AC215" s="165"/>
      <c r="AD215" s="165"/>
      <c r="AE215" s="165"/>
      <c r="AF215" s="165"/>
      <c r="AG215" s="165"/>
      <c r="AH215" s="165"/>
      <c r="AI215" s="165"/>
      <c r="AJ215" s="165"/>
      <c r="AK215" s="165"/>
      <c r="AL215" s="165"/>
      <c r="AM215" s="165"/>
      <c r="AN215" s="165"/>
      <c r="AO215" s="165"/>
      <c r="AP215" s="165"/>
      <c r="AQ215" s="166"/>
      <c r="AR215" s="167"/>
      <c r="AS215" s="161">
        <f t="shared" si="49"/>
        <v>0</v>
      </c>
      <c r="AT215" s="161">
        <f t="shared" si="49"/>
        <v>0</v>
      </c>
      <c r="AU215" s="161">
        <f t="shared" si="50"/>
        <v>0</v>
      </c>
      <c r="AV215" s="162"/>
      <c r="AW215" s="161"/>
      <c r="AX215" s="161"/>
      <c r="AY215" s="161"/>
      <c r="AZ215" s="163"/>
      <c r="BA215" s="163"/>
      <c r="BB215" s="163"/>
      <c r="BC215" s="163"/>
      <c r="BD215" s="163"/>
      <c r="BE215" s="163"/>
      <c r="BI215" s="149"/>
      <c r="BJ215" s="149"/>
      <c r="BK215" s="149"/>
      <c r="BL215" s="149"/>
      <c r="BM215" s="149"/>
      <c r="BN215" s="149"/>
      <c r="BO215" s="149"/>
      <c r="BP215" s="149"/>
      <c r="BQ215" s="149"/>
      <c r="BR215" s="149"/>
      <c r="BS215" s="149"/>
      <c r="BT215" s="149"/>
      <c r="BU215" s="149"/>
      <c r="BV215" s="149"/>
      <c r="BW215" s="149"/>
      <c r="BX215" s="149"/>
      <c r="BY215" s="149"/>
      <c r="BZ215" s="149"/>
    </row>
    <row r="216" spans="1:78" s="151" customFormat="1" ht="409.5" customHeight="1">
      <c r="A216" s="155"/>
      <c r="B216" s="155"/>
      <c r="C216" s="155"/>
      <c r="D216" s="155"/>
      <c r="E216" s="155"/>
      <c r="F216" s="155"/>
      <c r="G216" s="156"/>
      <c r="H216" s="281"/>
      <c r="I216" s="377"/>
      <c r="J216" s="392"/>
      <c r="K216" s="392"/>
      <c r="L216" s="392"/>
      <c r="M216" s="392"/>
      <c r="N216" s="377"/>
      <c r="O216" s="272"/>
      <c r="P216" s="379"/>
      <c r="Q216" s="263"/>
      <c r="R216" s="263"/>
      <c r="S216" s="263"/>
      <c r="T216" s="263"/>
      <c r="U216" s="263"/>
      <c r="V216" s="263"/>
      <c r="W216" s="422" t="s">
        <v>614</v>
      </c>
      <c r="X216" s="422" t="s">
        <v>615</v>
      </c>
      <c r="Y216" s="422" t="s">
        <v>233</v>
      </c>
      <c r="Z216" s="422" t="s">
        <v>616</v>
      </c>
      <c r="AA216" s="422" t="s">
        <v>617</v>
      </c>
      <c r="AB216" s="168"/>
      <c r="AC216" s="165"/>
      <c r="AD216" s="165"/>
      <c r="AE216" s="165"/>
      <c r="AF216" s="165"/>
      <c r="AG216" s="165"/>
      <c r="AH216" s="165"/>
      <c r="AI216" s="165"/>
      <c r="AJ216" s="165"/>
      <c r="AK216" s="165"/>
      <c r="AL216" s="165"/>
      <c r="AM216" s="165"/>
      <c r="AN216" s="165"/>
      <c r="AO216" s="165"/>
      <c r="AP216" s="165"/>
      <c r="AQ216" s="166"/>
      <c r="AR216" s="167"/>
      <c r="AS216" s="161">
        <f t="shared" si="49"/>
        <v>0</v>
      </c>
      <c r="AT216" s="161">
        <f t="shared" si="49"/>
        <v>0</v>
      </c>
      <c r="AU216" s="161">
        <f t="shared" si="50"/>
        <v>0</v>
      </c>
      <c r="AV216" s="162"/>
      <c r="AW216" s="161"/>
      <c r="AX216" s="161"/>
      <c r="AY216" s="161"/>
      <c r="AZ216" s="163"/>
      <c r="BA216" s="163"/>
      <c r="BB216" s="163"/>
      <c r="BC216" s="163"/>
      <c r="BD216" s="163"/>
      <c r="BE216" s="163"/>
      <c r="BI216" s="149"/>
      <c r="BJ216" s="149"/>
      <c r="BK216" s="149"/>
      <c r="BL216" s="149"/>
      <c r="BM216" s="149"/>
      <c r="BN216" s="149"/>
      <c r="BO216" s="149"/>
      <c r="BP216" s="149"/>
      <c r="BQ216" s="149"/>
      <c r="BR216" s="149"/>
      <c r="BS216" s="149"/>
      <c r="BT216" s="149"/>
      <c r="BU216" s="149"/>
      <c r="BV216" s="149"/>
      <c r="BW216" s="149"/>
      <c r="BX216" s="149"/>
      <c r="BY216" s="149"/>
      <c r="BZ216" s="149"/>
    </row>
    <row r="217" spans="1:78" s="151" customFormat="1" ht="409.5" customHeight="1">
      <c r="A217" s="155"/>
      <c r="B217" s="155"/>
      <c r="C217" s="155"/>
      <c r="D217" s="155"/>
      <c r="E217" s="155"/>
      <c r="F217" s="155"/>
      <c r="G217" s="156"/>
      <c r="H217" s="281"/>
      <c r="I217" s="377"/>
      <c r="J217" s="392"/>
      <c r="K217" s="392"/>
      <c r="L217" s="392"/>
      <c r="M217" s="392"/>
      <c r="N217" s="377"/>
      <c r="O217" s="272"/>
      <c r="P217" s="379"/>
      <c r="Q217" s="263"/>
      <c r="R217" s="263"/>
      <c r="S217" s="263"/>
      <c r="T217" s="263"/>
      <c r="U217" s="263"/>
      <c r="V217" s="263"/>
      <c r="W217" s="422" t="s">
        <v>618</v>
      </c>
      <c r="X217" s="422" t="s">
        <v>619</v>
      </c>
      <c r="Y217" s="422" t="s">
        <v>233</v>
      </c>
      <c r="Z217" s="422" t="s">
        <v>620</v>
      </c>
      <c r="AA217" s="422" t="s">
        <v>621</v>
      </c>
      <c r="AB217" s="168"/>
      <c r="AC217" s="165"/>
      <c r="AD217" s="165"/>
      <c r="AE217" s="165"/>
      <c r="AF217" s="165"/>
      <c r="AG217" s="165"/>
      <c r="AH217" s="165"/>
      <c r="AI217" s="165"/>
      <c r="AJ217" s="165"/>
      <c r="AK217" s="165"/>
      <c r="AL217" s="165"/>
      <c r="AM217" s="165"/>
      <c r="AN217" s="165"/>
      <c r="AO217" s="165"/>
      <c r="AP217" s="165"/>
      <c r="AQ217" s="166"/>
      <c r="AR217" s="167"/>
      <c r="AS217" s="161">
        <f t="shared" si="49"/>
        <v>0</v>
      </c>
      <c r="AT217" s="161">
        <f t="shared" si="49"/>
        <v>0</v>
      </c>
      <c r="AU217" s="161">
        <f t="shared" si="50"/>
        <v>0</v>
      </c>
      <c r="AV217" s="162"/>
      <c r="AW217" s="161"/>
      <c r="AX217" s="161"/>
      <c r="AY217" s="161"/>
      <c r="AZ217" s="163"/>
      <c r="BA217" s="163"/>
      <c r="BB217" s="163"/>
      <c r="BC217" s="163"/>
      <c r="BD217" s="163"/>
      <c r="BE217" s="163"/>
      <c r="BI217" s="149"/>
      <c r="BJ217" s="149"/>
      <c r="BK217" s="149"/>
      <c r="BL217" s="149"/>
      <c r="BM217" s="149"/>
      <c r="BN217" s="149"/>
      <c r="BO217" s="149"/>
      <c r="BP217" s="149"/>
      <c r="BQ217" s="149"/>
      <c r="BR217" s="149"/>
      <c r="BS217" s="149"/>
      <c r="BT217" s="149"/>
      <c r="BU217" s="149"/>
      <c r="BV217" s="149"/>
      <c r="BW217" s="149"/>
      <c r="BX217" s="149"/>
      <c r="BY217" s="149"/>
      <c r="BZ217" s="149"/>
    </row>
    <row r="218" spans="1:78" s="151" customFormat="1" ht="105.75" customHeight="1">
      <c r="A218" s="155"/>
      <c r="B218" s="155"/>
      <c r="C218" s="155"/>
      <c r="D218" s="155"/>
      <c r="E218" s="155"/>
      <c r="F218" s="155"/>
      <c r="G218" s="156"/>
      <c r="H218" s="281"/>
      <c r="I218" s="377"/>
      <c r="J218" s="392"/>
      <c r="K218" s="392"/>
      <c r="L218" s="392"/>
      <c r="M218" s="392"/>
      <c r="N218" s="377"/>
      <c r="O218" s="272"/>
      <c r="P218" s="379"/>
      <c r="Q218" s="263"/>
      <c r="R218" s="263"/>
      <c r="S218" s="263"/>
      <c r="T218" s="263"/>
      <c r="U218" s="263"/>
      <c r="V218" s="263"/>
      <c r="W218" s="422" t="s">
        <v>622</v>
      </c>
      <c r="X218" s="422" t="s">
        <v>232</v>
      </c>
      <c r="Y218" s="422" t="s">
        <v>233</v>
      </c>
      <c r="Z218" s="422" t="s">
        <v>623</v>
      </c>
      <c r="AA218" s="425"/>
      <c r="AB218" s="168"/>
      <c r="AC218" s="165"/>
      <c r="AD218" s="165"/>
      <c r="AE218" s="165"/>
      <c r="AF218" s="165"/>
      <c r="AG218" s="165"/>
      <c r="AH218" s="165"/>
      <c r="AI218" s="165"/>
      <c r="AJ218" s="165"/>
      <c r="AK218" s="165"/>
      <c r="AL218" s="165"/>
      <c r="AM218" s="165"/>
      <c r="AN218" s="165"/>
      <c r="AO218" s="165"/>
      <c r="AP218" s="165"/>
      <c r="AQ218" s="166"/>
      <c r="AR218" s="167"/>
      <c r="AS218" s="161">
        <f t="shared" si="49"/>
        <v>0</v>
      </c>
      <c r="AT218" s="161">
        <f t="shared" si="49"/>
        <v>0</v>
      </c>
      <c r="AU218" s="161">
        <f t="shared" si="50"/>
        <v>0</v>
      </c>
      <c r="AV218" s="162"/>
      <c r="AW218" s="161"/>
      <c r="AX218" s="161"/>
      <c r="AY218" s="161"/>
      <c r="AZ218" s="163"/>
      <c r="BA218" s="163"/>
      <c r="BB218" s="163"/>
      <c r="BC218" s="163"/>
      <c r="BD218" s="163"/>
      <c r="BE218" s="163"/>
      <c r="BI218" s="149"/>
      <c r="BJ218" s="149"/>
      <c r="BK218" s="149"/>
      <c r="BL218" s="149"/>
      <c r="BM218" s="149"/>
      <c r="BN218" s="149"/>
      <c r="BO218" s="149"/>
      <c r="BP218" s="149"/>
      <c r="BQ218" s="149"/>
      <c r="BR218" s="149"/>
      <c r="BS218" s="149"/>
      <c r="BT218" s="149"/>
      <c r="BU218" s="149"/>
      <c r="BV218" s="149"/>
      <c r="BW218" s="149"/>
      <c r="BX218" s="149"/>
      <c r="BY218" s="149"/>
      <c r="BZ218" s="149"/>
    </row>
    <row r="219" spans="1:78" s="151" customFormat="1" ht="198" customHeight="1">
      <c r="A219" s="155"/>
      <c r="B219" s="155"/>
      <c r="C219" s="155"/>
      <c r="D219" s="155"/>
      <c r="E219" s="155"/>
      <c r="F219" s="155"/>
      <c r="G219" s="156"/>
      <c r="H219" s="281"/>
      <c r="I219" s="377"/>
      <c r="J219" s="392"/>
      <c r="K219" s="392"/>
      <c r="L219" s="392"/>
      <c r="M219" s="392"/>
      <c r="N219" s="377"/>
      <c r="O219" s="272"/>
      <c r="P219" s="379"/>
      <c r="Q219" s="263"/>
      <c r="R219" s="263"/>
      <c r="S219" s="263"/>
      <c r="T219" s="263"/>
      <c r="U219" s="263"/>
      <c r="V219" s="263"/>
      <c r="W219" s="422" t="s">
        <v>624</v>
      </c>
      <c r="X219" s="422" t="s">
        <v>625</v>
      </c>
      <c r="Y219" s="422" t="s">
        <v>233</v>
      </c>
      <c r="Z219" s="422" t="s">
        <v>626</v>
      </c>
      <c r="AA219" s="422"/>
      <c r="AB219" s="168"/>
      <c r="AC219" s="165"/>
      <c r="AD219" s="165"/>
      <c r="AE219" s="165"/>
      <c r="AF219" s="165"/>
      <c r="AG219" s="165"/>
      <c r="AH219" s="165"/>
      <c r="AI219" s="165"/>
      <c r="AJ219" s="165"/>
      <c r="AK219" s="165"/>
      <c r="AL219" s="165"/>
      <c r="AM219" s="165"/>
      <c r="AN219" s="165"/>
      <c r="AO219" s="165"/>
      <c r="AP219" s="165"/>
      <c r="AQ219" s="166"/>
      <c r="AR219" s="167"/>
      <c r="AS219" s="161">
        <f t="shared" si="49"/>
        <v>0</v>
      </c>
      <c r="AT219" s="161">
        <f t="shared" si="49"/>
        <v>0</v>
      </c>
      <c r="AU219" s="161">
        <f t="shared" si="50"/>
        <v>0</v>
      </c>
      <c r="AV219" s="162"/>
      <c r="AW219" s="161"/>
      <c r="AX219" s="161"/>
      <c r="AY219" s="161"/>
      <c r="AZ219" s="163"/>
      <c r="BA219" s="163"/>
      <c r="BB219" s="163"/>
      <c r="BC219" s="163"/>
      <c r="BD219" s="163"/>
      <c r="BE219" s="163"/>
      <c r="BI219" s="149"/>
      <c r="BJ219" s="149"/>
      <c r="BK219" s="149"/>
      <c r="BL219" s="149"/>
      <c r="BM219" s="149"/>
      <c r="BN219" s="149"/>
      <c r="BO219" s="149"/>
      <c r="BP219" s="149"/>
      <c r="BQ219" s="149"/>
      <c r="BR219" s="149"/>
      <c r="BS219" s="149"/>
      <c r="BT219" s="149"/>
      <c r="BU219" s="149"/>
      <c r="BV219" s="149"/>
      <c r="BW219" s="149"/>
      <c r="BX219" s="149"/>
      <c r="BY219" s="149"/>
      <c r="BZ219" s="149"/>
    </row>
    <row r="220" spans="1:78" s="151" customFormat="1" ht="189.75" customHeight="1">
      <c r="A220" s="155"/>
      <c r="B220" s="155"/>
      <c r="C220" s="155"/>
      <c r="D220" s="155"/>
      <c r="E220" s="155"/>
      <c r="F220" s="155"/>
      <c r="G220" s="156"/>
      <c r="H220" s="281"/>
      <c r="I220" s="377"/>
      <c r="J220" s="392"/>
      <c r="K220" s="392"/>
      <c r="L220" s="392"/>
      <c r="M220" s="392"/>
      <c r="N220" s="377"/>
      <c r="O220" s="272"/>
      <c r="P220" s="379"/>
      <c r="Q220" s="263"/>
      <c r="R220" s="263"/>
      <c r="S220" s="263"/>
      <c r="T220" s="263"/>
      <c r="U220" s="263"/>
      <c r="V220" s="263"/>
      <c r="W220" s="423" t="s">
        <v>627</v>
      </c>
      <c r="X220" s="422" t="s">
        <v>628</v>
      </c>
      <c r="Y220" s="422" t="s">
        <v>629</v>
      </c>
      <c r="Z220" s="422" t="s">
        <v>630</v>
      </c>
      <c r="AA220" s="422" t="s">
        <v>631</v>
      </c>
      <c r="AB220" s="168"/>
      <c r="AC220" s="165"/>
      <c r="AD220" s="165"/>
      <c r="AE220" s="165"/>
      <c r="AF220" s="165"/>
      <c r="AG220" s="165"/>
      <c r="AH220" s="165"/>
      <c r="AI220" s="165"/>
      <c r="AJ220" s="165"/>
      <c r="AK220" s="165"/>
      <c r="AL220" s="165"/>
      <c r="AM220" s="165"/>
      <c r="AN220" s="165"/>
      <c r="AO220" s="165"/>
      <c r="AP220" s="165"/>
      <c r="AQ220" s="166"/>
      <c r="AR220" s="167"/>
      <c r="AS220" s="161">
        <f t="shared" si="49"/>
        <v>0</v>
      </c>
      <c r="AT220" s="161">
        <f t="shared" si="49"/>
        <v>0</v>
      </c>
      <c r="AU220" s="161">
        <f t="shared" si="50"/>
        <v>0</v>
      </c>
      <c r="AV220" s="162"/>
      <c r="AW220" s="161"/>
      <c r="AX220" s="161"/>
      <c r="AY220" s="161"/>
      <c r="AZ220" s="163"/>
      <c r="BA220" s="163"/>
      <c r="BB220" s="163"/>
      <c r="BC220" s="163"/>
      <c r="BD220" s="163"/>
      <c r="BE220" s="163"/>
      <c r="BI220" s="149"/>
      <c r="BJ220" s="149"/>
      <c r="BK220" s="149"/>
      <c r="BL220" s="149"/>
      <c r="BM220" s="149"/>
      <c r="BN220" s="149"/>
      <c r="BO220" s="149"/>
      <c r="BP220" s="149"/>
      <c r="BQ220" s="149"/>
      <c r="BR220" s="149"/>
      <c r="BS220" s="149"/>
      <c r="BT220" s="149"/>
      <c r="BU220" s="149"/>
      <c r="BV220" s="149"/>
      <c r="BW220" s="149"/>
      <c r="BX220" s="149"/>
      <c r="BY220" s="149"/>
      <c r="BZ220" s="149"/>
    </row>
    <row r="221" spans="1:78" s="151" customFormat="1" ht="105.75" customHeight="1">
      <c r="A221" s="155"/>
      <c r="B221" s="155"/>
      <c r="C221" s="155"/>
      <c r="D221" s="155"/>
      <c r="E221" s="155"/>
      <c r="F221" s="155"/>
      <c r="G221" s="156"/>
      <c r="H221" s="281"/>
      <c r="I221" s="377"/>
      <c r="J221" s="392"/>
      <c r="K221" s="392"/>
      <c r="L221" s="392"/>
      <c r="M221" s="392"/>
      <c r="N221" s="377"/>
      <c r="O221" s="272"/>
      <c r="P221" s="379"/>
      <c r="Q221" s="263"/>
      <c r="R221" s="263"/>
      <c r="S221" s="263"/>
      <c r="T221" s="263"/>
      <c r="U221" s="263"/>
      <c r="V221" s="263"/>
      <c r="W221" s="422" t="s">
        <v>632</v>
      </c>
      <c r="X221" s="423" t="s">
        <v>633</v>
      </c>
      <c r="Y221" s="423" t="s">
        <v>634</v>
      </c>
      <c r="Z221" s="423" t="s">
        <v>635</v>
      </c>
      <c r="AA221" s="423"/>
      <c r="AB221" s="168"/>
      <c r="AC221" s="165"/>
      <c r="AD221" s="165"/>
      <c r="AE221" s="165"/>
      <c r="AF221" s="165"/>
      <c r="AG221" s="165"/>
      <c r="AH221" s="165"/>
      <c r="AI221" s="165"/>
      <c r="AJ221" s="165"/>
      <c r="AK221" s="165"/>
      <c r="AL221" s="165"/>
      <c r="AM221" s="165"/>
      <c r="AN221" s="165"/>
      <c r="AO221" s="165"/>
      <c r="AP221" s="165"/>
      <c r="AQ221" s="166"/>
      <c r="AR221" s="167"/>
      <c r="AS221" s="161">
        <f t="shared" si="49"/>
        <v>0</v>
      </c>
      <c r="AT221" s="161">
        <f t="shared" si="49"/>
        <v>0</v>
      </c>
      <c r="AU221" s="161">
        <f t="shared" si="50"/>
        <v>0</v>
      </c>
      <c r="AV221" s="162"/>
      <c r="AW221" s="161"/>
      <c r="AX221" s="161"/>
      <c r="AY221" s="161"/>
      <c r="AZ221" s="163"/>
      <c r="BA221" s="163"/>
      <c r="BB221" s="163"/>
      <c r="BC221" s="163"/>
      <c r="BD221" s="163"/>
      <c r="BE221" s="163"/>
      <c r="BI221" s="149"/>
      <c r="BJ221" s="149"/>
      <c r="BK221" s="149"/>
      <c r="BL221" s="149"/>
      <c r="BM221" s="149"/>
      <c r="BN221" s="149"/>
      <c r="BO221" s="149"/>
      <c r="BP221" s="149"/>
      <c r="BQ221" s="149"/>
      <c r="BR221" s="149"/>
      <c r="BS221" s="149"/>
      <c r="BT221" s="149"/>
      <c r="BU221" s="149"/>
      <c r="BV221" s="149"/>
      <c r="BW221" s="149"/>
      <c r="BX221" s="149"/>
      <c r="BY221" s="149"/>
      <c r="BZ221" s="149"/>
    </row>
    <row r="222" spans="1:78" s="151" customFormat="1" ht="105.75" customHeight="1">
      <c r="A222" s="155"/>
      <c r="B222" s="155"/>
      <c r="C222" s="155"/>
      <c r="D222" s="155"/>
      <c r="E222" s="155"/>
      <c r="F222" s="155"/>
      <c r="G222" s="156"/>
      <c r="H222" s="281"/>
      <c r="I222" s="377"/>
      <c r="J222" s="392"/>
      <c r="K222" s="392"/>
      <c r="L222" s="392"/>
      <c r="M222" s="392"/>
      <c r="N222" s="377"/>
      <c r="O222" s="272"/>
      <c r="P222" s="379"/>
      <c r="Q222" s="263"/>
      <c r="R222" s="263"/>
      <c r="S222" s="263"/>
      <c r="T222" s="263"/>
      <c r="U222" s="263"/>
      <c r="V222" s="263"/>
      <c r="W222" s="422" t="s">
        <v>636</v>
      </c>
      <c r="X222" s="423" t="s">
        <v>637</v>
      </c>
      <c r="Y222" s="423" t="s">
        <v>638</v>
      </c>
      <c r="Z222" s="423" t="s">
        <v>397</v>
      </c>
      <c r="AA222" s="423"/>
      <c r="AB222" s="168"/>
      <c r="AC222" s="165"/>
      <c r="AD222" s="165"/>
      <c r="AE222" s="165"/>
      <c r="AF222" s="165"/>
      <c r="AG222" s="165"/>
      <c r="AH222" s="165"/>
      <c r="AI222" s="165"/>
      <c r="AJ222" s="165"/>
      <c r="AK222" s="165"/>
      <c r="AL222" s="165"/>
      <c r="AM222" s="165"/>
      <c r="AN222" s="165"/>
      <c r="AO222" s="165"/>
      <c r="AP222" s="165"/>
      <c r="AQ222" s="166"/>
      <c r="AR222" s="167"/>
      <c r="AS222" s="161">
        <f t="shared" si="49"/>
        <v>0</v>
      </c>
      <c r="AT222" s="161">
        <f t="shared" si="49"/>
        <v>0</v>
      </c>
      <c r="AU222" s="161">
        <f t="shared" si="50"/>
        <v>0</v>
      </c>
      <c r="AV222" s="162"/>
      <c r="AW222" s="161"/>
      <c r="AX222" s="161"/>
      <c r="AY222" s="161"/>
      <c r="AZ222" s="163"/>
      <c r="BA222" s="163"/>
      <c r="BB222" s="163"/>
      <c r="BC222" s="163"/>
      <c r="BD222" s="163"/>
      <c r="BE222" s="163"/>
      <c r="BI222" s="149"/>
      <c r="BJ222" s="149"/>
      <c r="BK222" s="149"/>
      <c r="BL222" s="149"/>
      <c r="BM222" s="149"/>
      <c r="BN222" s="149"/>
      <c r="BO222" s="149"/>
      <c r="BP222" s="149"/>
      <c r="BQ222" s="149"/>
      <c r="BR222" s="149"/>
      <c r="BS222" s="149"/>
      <c r="BT222" s="149"/>
      <c r="BU222" s="149"/>
      <c r="BV222" s="149"/>
      <c r="BW222" s="149"/>
      <c r="BX222" s="149"/>
      <c r="BY222" s="149"/>
      <c r="BZ222" s="149"/>
    </row>
    <row r="223" spans="1:78" s="151" customFormat="1" ht="105.75" customHeight="1">
      <c r="A223" s="155"/>
      <c r="B223" s="155"/>
      <c r="C223" s="155"/>
      <c r="D223" s="155"/>
      <c r="E223" s="155"/>
      <c r="F223" s="155"/>
      <c r="G223" s="156"/>
      <c r="H223" s="281"/>
      <c r="I223" s="377"/>
      <c r="J223" s="392"/>
      <c r="K223" s="392"/>
      <c r="L223" s="392"/>
      <c r="M223" s="392"/>
      <c r="N223" s="377"/>
      <c r="O223" s="272"/>
      <c r="P223" s="379"/>
      <c r="Q223" s="263"/>
      <c r="R223" s="263"/>
      <c r="S223" s="263"/>
      <c r="T223" s="263"/>
      <c r="U223" s="263"/>
      <c r="V223" s="263"/>
      <c r="W223" s="422" t="s">
        <v>639</v>
      </c>
      <c r="X223" s="423" t="s">
        <v>640</v>
      </c>
      <c r="Y223" s="423" t="s">
        <v>641</v>
      </c>
      <c r="Z223" s="423" t="s">
        <v>397</v>
      </c>
      <c r="AA223" s="423"/>
      <c r="AB223" s="168"/>
      <c r="AC223" s="165"/>
      <c r="AD223" s="165"/>
      <c r="AE223" s="165"/>
      <c r="AF223" s="165"/>
      <c r="AG223" s="165"/>
      <c r="AH223" s="165"/>
      <c r="AI223" s="165"/>
      <c r="AJ223" s="165"/>
      <c r="AK223" s="165"/>
      <c r="AL223" s="165"/>
      <c r="AM223" s="165"/>
      <c r="AN223" s="165"/>
      <c r="AO223" s="165"/>
      <c r="AP223" s="165"/>
      <c r="AQ223" s="166"/>
      <c r="AR223" s="167"/>
      <c r="AS223" s="161">
        <f t="shared" si="49"/>
        <v>0</v>
      </c>
      <c r="AT223" s="161">
        <f t="shared" si="49"/>
        <v>0</v>
      </c>
      <c r="AU223" s="161">
        <f t="shared" si="50"/>
        <v>0</v>
      </c>
      <c r="AV223" s="162"/>
      <c r="AW223" s="161"/>
      <c r="AX223" s="161"/>
      <c r="AY223" s="161"/>
      <c r="AZ223" s="163"/>
      <c r="BA223" s="163"/>
      <c r="BB223" s="163"/>
      <c r="BC223" s="163"/>
      <c r="BD223" s="163"/>
      <c r="BE223" s="163"/>
      <c r="BI223" s="149"/>
      <c r="BJ223" s="149"/>
      <c r="BK223" s="149"/>
      <c r="BL223" s="149"/>
      <c r="BM223" s="149"/>
      <c r="BN223" s="149"/>
      <c r="BO223" s="149"/>
      <c r="BP223" s="149"/>
      <c r="BQ223" s="149"/>
      <c r="BR223" s="149"/>
      <c r="BS223" s="149"/>
      <c r="BT223" s="149"/>
      <c r="BU223" s="149"/>
      <c r="BV223" s="149"/>
      <c r="BW223" s="149"/>
      <c r="BX223" s="149"/>
      <c r="BY223" s="149"/>
      <c r="BZ223" s="149"/>
    </row>
    <row r="224" spans="1:78" s="151" customFormat="1" ht="105.75" customHeight="1">
      <c r="A224" s="155"/>
      <c r="B224" s="155"/>
      <c r="C224" s="155"/>
      <c r="D224" s="155"/>
      <c r="E224" s="155"/>
      <c r="F224" s="155"/>
      <c r="G224" s="156"/>
      <c r="H224" s="281"/>
      <c r="I224" s="377"/>
      <c r="J224" s="392"/>
      <c r="K224" s="392"/>
      <c r="L224" s="392"/>
      <c r="M224" s="392"/>
      <c r="N224" s="377"/>
      <c r="O224" s="272"/>
      <c r="P224" s="379"/>
      <c r="Q224" s="263"/>
      <c r="R224" s="263"/>
      <c r="S224" s="263"/>
      <c r="T224" s="263"/>
      <c r="U224" s="263"/>
      <c r="V224" s="263"/>
      <c r="W224" s="422"/>
      <c r="X224" s="423"/>
      <c r="Y224" s="423"/>
      <c r="Z224" s="423"/>
      <c r="AA224" s="425"/>
      <c r="AB224" s="168"/>
      <c r="AC224" s="165"/>
      <c r="AD224" s="165"/>
      <c r="AE224" s="165"/>
      <c r="AF224" s="165"/>
      <c r="AG224" s="165"/>
      <c r="AH224" s="165"/>
      <c r="AI224" s="165"/>
      <c r="AJ224" s="165"/>
      <c r="AK224" s="165"/>
      <c r="AL224" s="165"/>
      <c r="AM224" s="165"/>
      <c r="AN224" s="165"/>
      <c r="AO224" s="165"/>
      <c r="AP224" s="165"/>
      <c r="AQ224" s="166"/>
      <c r="AR224" s="167"/>
      <c r="AS224" s="161">
        <f t="shared" si="49"/>
        <v>0</v>
      </c>
      <c r="AT224" s="161">
        <f t="shared" si="49"/>
        <v>0</v>
      </c>
      <c r="AU224" s="161">
        <f t="shared" si="50"/>
        <v>0</v>
      </c>
      <c r="AV224" s="162"/>
      <c r="AW224" s="161"/>
      <c r="AX224" s="161"/>
      <c r="AY224" s="161"/>
      <c r="AZ224" s="163"/>
      <c r="BA224" s="163"/>
      <c r="BB224" s="163"/>
      <c r="BC224" s="163"/>
      <c r="BD224" s="163"/>
      <c r="BE224" s="163"/>
      <c r="BI224" s="149"/>
      <c r="BJ224" s="149"/>
      <c r="BK224" s="149"/>
      <c r="BL224" s="149"/>
      <c r="BM224" s="149"/>
      <c r="BN224" s="149"/>
      <c r="BO224" s="149"/>
      <c r="BP224" s="149"/>
      <c r="BQ224" s="149"/>
      <c r="BR224" s="149"/>
      <c r="BS224" s="149"/>
      <c r="BT224" s="149"/>
      <c r="BU224" s="149"/>
      <c r="BV224" s="149"/>
      <c r="BW224" s="149"/>
      <c r="BX224" s="149"/>
      <c r="BY224" s="149"/>
      <c r="BZ224" s="149"/>
    </row>
    <row r="225" spans="1:78" s="151" customFormat="1" ht="105.75" customHeight="1">
      <c r="A225" s="155"/>
      <c r="B225" s="155"/>
      <c r="C225" s="155"/>
      <c r="D225" s="155"/>
      <c r="E225" s="155"/>
      <c r="F225" s="155"/>
      <c r="G225" s="156"/>
      <c r="H225" s="281"/>
      <c r="I225" s="377"/>
      <c r="J225" s="392"/>
      <c r="K225" s="392"/>
      <c r="L225" s="392"/>
      <c r="M225" s="392"/>
      <c r="N225" s="377"/>
      <c r="O225" s="272"/>
      <c r="P225" s="379"/>
      <c r="Q225" s="263"/>
      <c r="R225" s="263"/>
      <c r="S225" s="263"/>
      <c r="T225" s="263"/>
      <c r="U225" s="263"/>
      <c r="V225" s="263"/>
      <c r="W225" s="422"/>
      <c r="X225" s="425"/>
      <c r="Y225" s="425"/>
      <c r="Z225" s="425"/>
      <c r="AA225" s="425"/>
      <c r="AB225" s="168"/>
      <c r="AC225" s="165"/>
      <c r="AD225" s="165"/>
      <c r="AE225" s="165"/>
      <c r="AF225" s="165"/>
      <c r="AG225" s="165"/>
      <c r="AH225" s="165"/>
      <c r="AI225" s="165"/>
      <c r="AJ225" s="165"/>
      <c r="AK225" s="165"/>
      <c r="AL225" s="165"/>
      <c r="AM225" s="165"/>
      <c r="AN225" s="165"/>
      <c r="AO225" s="165"/>
      <c r="AP225" s="165"/>
      <c r="AQ225" s="166"/>
      <c r="AR225" s="167"/>
      <c r="AS225" s="161">
        <f t="shared" si="49"/>
        <v>0</v>
      </c>
      <c r="AT225" s="161">
        <f t="shared" si="49"/>
        <v>0</v>
      </c>
      <c r="AU225" s="161">
        <f t="shared" si="50"/>
        <v>0</v>
      </c>
      <c r="AV225" s="162"/>
      <c r="AW225" s="161"/>
      <c r="AX225" s="161"/>
      <c r="AY225" s="161"/>
      <c r="AZ225" s="163"/>
      <c r="BA225" s="163"/>
      <c r="BB225" s="163"/>
      <c r="BC225" s="163"/>
      <c r="BD225" s="163"/>
      <c r="BE225" s="163"/>
      <c r="BI225" s="149"/>
      <c r="BJ225" s="149"/>
      <c r="BK225" s="149"/>
      <c r="BL225" s="149"/>
      <c r="BM225" s="149"/>
      <c r="BN225" s="149"/>
      <c r="BO225" s="149"/>
      <c r="BP225" s="149"/>
      <c r="BQ225" s="149"/>
      <c r="BR225" s="149"/>
      <c r="BS225" s="149"/>
      <c r="BT225" s="149"/>
      <c r="BU225" s="149"/>
      <c r="BV225" s="149"/>
      <c r="BW225" s="149"/>
      <c r="BX225" s="149"/>
      <c r="BY225" s="149"/>
      <c r="BZ225" s="149"/>
    </row>
    <row r="226" spans="1:78" s="151" customFormat="1" ht="105.75" customHeight="1">
      <c r="A226" s="155"/>
      <c r="B226" s="155"/>
      <c r="C226" s="155"/>
      <c r="D226" s="155"/>
      <c r="E226" s="155"/>
      <c r="F226" s="155"/>
      <c r="G226" s="156"/>
      <c r="H226" s="281"/>
      <c r="I226" s="377"/>
      <c r="J226" s="392"/>
      <c r="K226" s="392"/>
      <c r="L226" s="392"/>
      <c r="M226" s="392"/>
      <c r="N226" s="377"/>
      <c r="O226" s="272"/>
      <c r="P226" s="379"/>
      <c r="Q226" s="263"/>
      <c r="R226" s="263"/>
      <c r="S226" s="263"/>
      <c r="T226" s="263"/>
      <c r="U226" s="263"/>
      <c r="V226" s="263"/>
      <c r="W226" s="422"/>
      <c r="X226" s="425"/>
      <c r="Y226" s="425"/>
      <c r="Z226" s="425"/>
      <c r="AA226" s="425"/>
      <c r="AB226" s="168"/>
      <c r="AC226" s="165"/>
      <c r="AD226" s="165"/>
      <c r="AE226" s="165"/>
      <c r="AF226" s="165"/>
      <c r="AG226" s="165"/>
      <c r="AH226" s="165"/>
      <c r="AI226" s="165"/>
      <c r="AJ226" s="165"/>
      <c r="AK226" s="165"/>
      <c r="AL226" s="165"/>
      <c r="AM226" s="165"/>
      <c r="AN226" s="165"/>
      <c r="AO226" s="165"/>
      <c r="AP226" s="165"/>
      <c r="AQ226" s="166"/>
      <c r="AR226" s="167"/>
      <c r="AS226" s="161">
        <f t="shared" si="49"/>
        <v>0</v>
      </c>
      <c r="AT226" s="161">
        <f t="shared" si="49"/>
        <v>0</v>
      </c>
      <c r="AU226" s="161">
        <f t="shared" si="50"/>
        <v>0</v>
      </c>
      <c r="AV226" s="162"/>
      <c r="AW226" s="161"/>
      <c r="AX226" s="161"/>
      <c r="AY226" s="161"/>
      <c r="AZ226" s="163"/>
      <c r="BA226" s="163"/>
      <c r="BB226" s="163"/>
      <c r="BC226" s="163"/>
      <c r="BD226" s="163"/>
      <c r="BE226" s="163"/>
      <c r="BI226" s="149"/>
      <c r="BJ226" s="149"/>
      <c r="BK226" s="149"/>
      <c r="BL226" s="149"/>
      <c r="BM226" s="149"/>
      <c r="BN226" s="149"/>
      <c r="BO226" s="149"/>
      <c r="BP226" s="149"/>
      <c r="BQ226" s="149"/>
      <c r="BR226" s="149"/>
      <c r="BS226" s="149"/>
      <c r="BT226" s="149"/>
      <c r="BU226" s="149"/>
      <c r="BV226" s="149"/>
      <c r="BW226" s="149"/>
      <c r="BX226" s="149"/>
      <c r="BY226" s="149"/>
      <c r="BZ226" s="149"/>
    </row>
    <row r="227" spans="1:78" s="151" customFormat="1" ht="105.75" customHeight="1">
      <c r="A227" s="155"/>
      <c r="B227" s="155"/>
      <c r="C227" s="155"/>
      <c r="D227" s="155"/>
      <c r="E227" s="155"/>
      <c r="F227" s="155"/>
      <c r="G227" s="156"/>
      <c r="H227" s="281"/>
      <c r="I227" s="377"/>
      <c r="J227" s="392"/>
      <c r="K227" s="392"/>
      <c r="L227" s="392"/>
      <c r="M227" s="392"/>
      <c r="N227" s="377"/>
      <c r="O227" s="272"/>
      <c r="P227" s="379"/>
      <c r="Q227" s="263"/>
      <c r="R227" s="263"/>
      <c r="S227" s="263"/>
      <c r="T227" s="263"/>
      <c r="U227" s="263"/>
      <c r="V227" s="263"/>
      <c r="W227" s="422"/>
      <c r="X227" s="425"/>
      <c r="Y227" s="425"/>
      <c r="Z227" s="425"/>
      <c r="AA227" s="425"/>
      <c r="AB227" s="168"/>
      <c r="AC227" s="165"/>
      <c r="AD227" s="165"/>
      <c r="AE227" s="165"/>
      <c r="AF227" s="165"/>
      <c r="AG227" s="165"/>
      <c r="AH227" s="165"/>
      <c r="AI227" s="165"/>
      <c r="AJ227" s="165"/>
      <c r="AK227" s="165"/>
      <c r="AL227" s="165"/>
      <c r="AM227" s="165"/>
      <c r="AN227" s="165"/>
      <c r="AO227" s="165"/>
      <c r="AP227" s="165"/>
      <c r="AQ227" s="166"/>
      <c r="AR227" s="167"/>
      <c r="AS227" s="161">
        <f t="shared" si="49"/>
        <v>0</v>
      </c>
      <c r="AT227" s="161">
        <f t="shared" si="49"/>
        <v>0</v>
      </c>
      <c r="AU227" s="161">
        <f t="shared" si="50"/>
        <v>0</v>
      </c>
      <c r="AV227" s="162"/>
      <c r="AW227" s="161"/>
      <c r="AX227" s="161"/>
      <c r="AY227" s="161"/>
      <c r="AZ227" s="163"/>
      <c r="BA227" s="163"/>
      <c r="BB227" s="163"/>
      <c r="BC227" s="163"/>
      <c r="BD227" s="163"/>
      <c r="BE227" s="163"/>
      <c r="BI227" s="149"/>
      <c r="BJ227" s="149"/>
      <c r="BK227" s="149"/>
      <c r="BL227" s="149"/>
      <c r="BM227" s="149"/>
      <c r="BN227" s="149"/>
      <c r="BO227" s="149"/>
      <c r="BP227" s="149"/>
      <c r="BQ227" s="149"/>
      <c r="BR227" s="149"/>
      <c r="BS227" s="149"/>
      <c r="BT227" s="149"/>
      <c r="BU227" s="149"/>
      <c r="BV227" s="149"/>
      <c r="BW227" s="149"/>
      <c r="BX227" s="149"/>
      <c r="BY227" s="149"/>
      <c r="BZ227" s="149"/>
    </row>
    <row r="228" spans="1:78" s="151" customFormat="1" ht="105.75" customHeight="1">
      <c r="A228" s="155"/>
      <c r="B228" s="155"/>
      <c r="C228" s="155"/>
      <c r="D228" s="155"/>
      <c r="E228" s="155"/>
      <c r="F228" s="155"/>
      <c r="G228" s="156"/>
      <c r="H228" s="281"/>
      <c r="I228" s="377"/>
      <c r="J228" s="392"/>
      <c r="K228" s="392"/>
      <c r="L228" s="392"/>
      <c r="M228" s="392"/>
      <c r="N228" s="377"/>
      <c r="O228" s="272"/>
      <c r="P228" s="379"/>
      <c r="Q228" s="263"/>
      <c r="R228" s="263"/>
      <c r="S228" s="263"/>
      <c r="T228" s="263"/>
      <c r="U228" s="263"/>
      <c r="V228" s="263"/>
      <c r="W228" s="422"/>
      <c r="X228" s="425"/>
      <c r="Y228" s="425"/>
      <c r="Z228" s="425"/>
      <c r="AA228" s="425"/>
      <c r="AB228" s="168"/>
      <c r="AC228" s="165"/>
      <c r="AD228" s="165"/>
      <c r="AE228" s="165"/>
      <c r="AF228" s="165"/>
      <c r="AG228" s="165"/>
      <c r="AH228" s="165"/>
      <c r="AI228" s="165"/>
      <c r="AJ228" s="165"/>
      <c r="AK228" s="165"/>
      <c r="AL228" s="165"/>
      <c r="AM228" s="165"/>
      <c r="AN228" s="165"/>
      <c r="AO228" s="165"/>
      <c r="AP228" s="165"/>
      <c r="AQ228" s="166"/>
      <c r="AR228" s="167"/>
      <c r="AS228" s="161">
        <f t="shared" si="49"/>
        <v>0</v>
      </c>
      <c r="AT228" s="161">
        <f t="shared" si="49"/>
        <v>0</v>
      </c>
      <c r="AU228" s="161">
        <f t="shared" si="50"/>
        <v>0</v>
      </c>
      <c r="AV228" s="162"/>
      <c r="AW228" s="161"/>
      <c r="AX228" s="161"/>
      <c r="AY228" s="161"/>
      <c r="AZ228" s="163"/>
      <c r="BA228" s="163"/>
      <c r="BB228" s="163"/>
      <c r="BC228" s="163"/>
      <c r="BD228" s="163"/>
      <c r="BE228" s="163"/>
      <c r="BI228" s="149"/>
      <c r="BJ228" s="149"/>
      <c r="BK228" s="149"/>
      <c r="BL228" s="149"/>
      <c r="BM228" s="149"/>
      <c r="BN228" s="149"/>
      <c r="BO228" s="149"/>
      <c r="BP228" s="149"/>
      <c r="BQ228" s="149"/>
      <c r="BR228" s="149"/>
      <c r="BS228" s="149"/>
      <c r="BT228" s="149"/>
      <c r="BU228" s="149"/>
      <c r="BV228" s="149"/>
      <c r="BW228" s="149"/>
      <c r="BX228" s="149"/>
      <c r="BY228" s="149"/>
      <c r="BZ228" s="149"/>
    </row>
    <row r="229" spans="1:78" s="151" customFormat="1" ht="105.75" customHeight="1">
      <c r="A229" s="155"/>
      <c r="B229" s="155"/>
      <c r="C229" s="155"/>
      <c r="D229" s="155"/>
      <c r="E229" s="155"/>
      <c r="F229" s="155"/>
      <c r="G229" s="156"/>
      <c r="H229" s="281"/>
      <c r="I229" s="377"/>
      <c r="J229" s="392"/>
      <c r="K229" s="392"/>
      <c r="L229" s="392"/>
      <c r="M229" s="392"/>
      <c r="N229" s="377"/>
      <c r="O229" s="272"/>
      <c r="P229" s="379"/>
      <c r="Q229" s="263"/>
      <c r="R229" s="263"/>
      <c r="S229" s="263"/>
      <c r="T229" s="263"/>
      <c r="U229" s="263"/>
      <c r="V229" s="263"/>
      <c r="W229" s="422"/>
      <c r="X229" s="425"/>
      <c r="Y229" s="425"/>
      <c r="Z229" s="425"/>
      <c r="AA229" s="425"/>
      <c r="AB229" s="168"/>
      <c r="AC229" s="165"/>
      <c r="AD229" s="165"/>
      <c r="AE229" s="165"/>
      <c r="AF229" s="165"/>
      <c r="AG229" s="165"/>
      <c r="AH229" s="165"/>
      <c r="AI229" s="165"/>
      <c r="AJ229" s="165"/>
      <c r="AK229" s="165"/>
      <c r="AL229" s="165"/>
      <c r="AM229" s="165"/>
      <c r="AN229" s="165"/>
      <c r="AO229" s="165"/>
      <c r="AP229" s="165"/>
      <c r="AQ229" s="166"/>
      <c r="AR229" s="167"/>
      <c r="AS229" s="161">
        <f t="shared" si="49"/>
        <v>0</v>
      </c>
      <c r="AT229" s="161">
        <f t="shared" si="49"/>
        <v>0</v>
      </c>
      <c r="AU229" s="161">
        <f t="shared" si="50"/>
        <v>0</v>
      </c>
      <c r="AV229" s="162"/>
      <c r="AW229" s="161"/>
      <c r="AX229" s="161"/>
      <c r="AY229" s="161"/>
      <c r="AZ229" s="163"/>
      <c r="BA229" s="163"/>
      <c r="BB229" s="163"/>
      <c r="BC229" s="163"/>
      <c r="BD229" s="163"/>
      <c r="BE229" s="163"/>
      <c r="BI229" s="149"/>
      <c r="BJ229" s="149"/>
      <c r="BK229" s="149"/>
      <c r="BL229" s="149"/>
      <c r="BM229" s="149"/>
      <c r="BN229" s="149"/>
      <c r="BO229" s="149"/>
      <c r="BP229" s="149"/>
      <c r="BQ229" s="149"/>
      <c r="BR229" s="149"/>
      <c r="BS229" s="149"/>
      <c r="BT229" s="149"/>
      <c r="BU229" s="149"/>
      <c r="BV229" s="149"/>
      <c r="BW229" s="149"/>
      <c r="BX229" s="149"/>
      <c r="BY229" s="149"/>
      <c r="BZ229" s="149"/>
    </row>
    <row r="230" spans="1:78" s="151" customFormat="1" ht="105.75" customHeight="1">
      <c r="A230" s="155"/>
      <c r="B230" s="155"/>
      <c r="C230" s="155"/>
      <c r="D230" s="155"/>
      <c r="E230" s="155"/>
      <c r="F230" s="155"/>
      <c r="G230" s="156"/>
      <c r="H230" s="281"/>
      <c r="I230" s="377"/>
      <c r="J230" s="392"/>
      <c r="K230" s="392"/>
      <c r="L230" s="392"/>
      <c r="M230" s="392"/>
      <c r="N230" s="377"/>
      <c r="O230" s="272"/>
      <c r="P230" s="379"/>
      <c r="Q230" s="263"/>
      <c r="R230" s="263"/>
      <c r="S230" s="263"/>
      <c r="T230" s="263"/>
      <c r="U230" s="263"/>
      <c r="V230" s="263"/>
      <c r="W230" s="422"/>
      <c r="X230" s="425"/>
      <c r="Y230" s="425"/>
      <c r="Z230" s="425"/>
      <c r="AA230" s="425"/>
      <c r="AB230" s="168"/>
      <c r="AC230" s="165"/>
      <c r="AD230" s="165"/>
      <c r="AE230" s="165"/>
      <c r="AF230" s="165"/>
      <c r="AG230" s="165"/>
      <c r="AH230" s="165"/>
      <c r="AI230" s="165"/>
      <c r="AJ230" s="165"/>
      <c r="AK230" s="165"/>
      <c r="AL230" s="165"/>
      <c r="AM230" s="165"/>
      <c r="AN230" s="165"/>
      <c r="AO230" s="165"/>
      <c r="AP230" s="165"/>
      <c r="AQ230" s="166"/>
      <c r="AR230" s="167"/>
      <c r="AS230" s="161">
        <f t="shared" si="49"/>
        <v>0</v>
      </c>
      <c r="AT230" s="161">
        <f t="shared" si="49"/>
        <v>0</v>
      </c>
      <c r="AU230" s="161">
        <f t="shared" si="50"/>
        <v>0</v>
      </c>
      <c r="AV230" s="162"/>
      <c r="AW230" s="161"/>
      <c r="AX230" s="161"/>
      <c r="AY230" s="161"/>
      <c r="AZ230" s="163"/>
      <c r="BA230" s="163"/>
      <c r="BB230" s="163"/>
      <c r="BC230" s="163"/>
      <c r="BD230" s="163"/>
      <c r="BE230" s="163"/>
      <c r="BI230" s="149"/>
      <c r="BJ230" s="149"/>
      <c r="BK230" s="149"/>
      <c r="BL230" s="149"/>
      <c r="BM230" s="149"/>
      <c r="BN230" s="149"/>
      <c r="BO230" s="149"/>
      <c r="BP230" s="149"/>
      <c r="BQ230" s="149"/>
      <c r="BR230" s="149"/>
      <c r="BS230" s="149"/>
      <c r="BT230" s="149"/>
      <c r="BU230" s="149"/>
      <c r="BV230" s="149"/>
      <c r="BW230" s="149"/>
      <c r="BX230" s="149"/>
      <c r="BY230" s="149"/>
      <c r="BZ230" s="149"/>
    </row>
    <row r="231" spans="1:78" s="151" customFormat="1" ht="105.75" customHeight="1">
      <c r="A231" s="155"/>
      <c r="B231" s="155"/>
      <c r="C231" s="155"/>
      <c r="D231" s="155"/>
      <c r="E231" s="155"/>
      <c r="F231" s="155"/>
      <c r="G231" s="156"/>
      <c r="H231" s="281"/>
      <c r="I231" s="377"/>
      <c r="J231" s="392"/>
      <c r="K231" s="392"/>
      <c r="L231" s="392"/>
      <c r="M231" s="392"/>
      <c r="N231" s="377"/>
      <c r="O231" s="272"/>
      <c r="P231" s="379"/>
      <c r="Q231" s="263"/>
      <c r="R231" s="263"/>
      <c r="S231" s="263"/>
      <c r="T231" s="263"/>
      <c r="U231" s="263"/>
      <c r="V231" s="263"/>
      <c r="W231" s="422"/>
      <c r="X231" s="425"/>
      <c r="Y231" s="425"/>
      <c r="Z231" s="425"/>
      <c r="AA231" s="425"/>
      <c r="AB231" s="168"/>
      <c r="AC231" s="165"/>
      <c r="AD231" s="165"/>
      <c r="AE231" s="165"/>
      <c r="AF231" s="165"/>
      <c r="AG231" s="165"/>
      <c r="AH231" s="165"/>
      <c r="AI231" s="165"/>
      <c r="AJ231" s="165"/>
      <c r="AK231" s="165"/>
      <c r="AL231" s="165"/>
      <c r="AM231" s="165"/>
      <c r="AN231" s="165"/>
      <c r="AO231" s="165"/>
      <c r="AP231" s="165"/>
      <c r="AQ231" s="166"/>
      <c r="AR231" s="167"/>
      <c r="AS231" s="161">
        <f t="shared" si="49"/>
        <v>0</v>
      </c>
      <c r="AT231" s="161">
        <f t="shared" si="49"/>
        <v>0</v>
      </c>
      <c r="AU231" s="161">
        <f t="shared" si="50"/>
        <v>0</v>
      </c>
      <c r="AV231" s="162"/>
      <c r="AW231" s="161"/>
      <c r="AX231" s="161"/>
      <c r="AY231" s="161"/>
      <c r="AZ231" s="163"/>
      <c r="BA231" s="163"/>
      <c r="BB231" s="163"/>
      <c r="BC231" s="163"/>
      <c r="BD231" s="163"/>
      <c r="BE231" s="163"/>
      <c r="BI231" s="149"/>
      <c r="BJ231" s="149"/>
      <c r="BK231" s="149"/>
      <c r="BL231" s="149"/>
      <c r="BM231" s="149"/>
      <c r="BN231" s="149"/>
      <c r="BO231" s="149"/>
      <c r="BP231" s="149"/>
      <c r="BQ231" s="149"/>
      <c r="BR231" s="149"/>
      <c r="BS231" s="149"/>
      <c r="BT231" s="149"/>
      <c r="BU231" s="149"/>
      <c r="BV231" s="149"/>
      <c r="BW231" s="149"/>
      <c r="BX231" s="149"/>
      <c r="BY231" s="149"/>
      <c r="BZ231" s="149"/>
    </row>
    <row r="232" spans="1:78" s="151" customFormat="1" ht="105.75" customHeight="1">
      <c r="A232" s="155"/>
      <c r="B232" s="155"/>
      <c r="C232" s="155"/>
      <c r="D232" s="155"/>
      <c r="E232" s="155"/>
      <c r="F232" s="155"/>
      <c r="G232" s="156"/>
      <c r="H232" s="281"/>
      <c r="I232" s="377"/>
      <c r="J232" s="392"/>
      <c r="K232" s="392"/>
      <c r="L232" s="392"/>
      <c r="M232" s="392"/>
      <c r="N232" s="377"/>
      <c r="O232" s="272"/>
      <c r="P232" s="379"/>
      <c r="Q232" s="263"/>
      <c r="R232" s="263"/>
      <c r="S232" s="263"/>
      <c r="T232" s="263"/>
      <c r="U232" s="263"/>
      <c r="V232" s="263"/>
      <c r="W232" s="422"/>
      <c r="X232" s="425"/>
      <c r="Y232" s="425"/>
      <c r="Z232" s="425"/>
      <c r="AA232" s="425"/>
      <c r="AB232" s="168"/>
      <c r="AC232" s="165"/>
      <c r="AD232" s="165"/>
      <c r="AE232" s="165"/>
      <c r="AF232" s="165"/>
      <c r="AG232" s="165"/>
      <c r="AH232" s="165"/>
      <c r="AI232" s="165"/>
      <c r="AJ232" s="165"/>
      <c r="AK232" s="165"/>
      <c r="AL232" s="165"/>
      <c r="AM232" s="165"/>
      <c r="AN232" s="165"/>
      <c r="AO232" s="165"/>
      <c r="AP232" s="165"/>
      <c r="AQ232" s="166"/>
      <c r="AR232" s="167"/>
      <c r="AS232" s="161">
        <f t="shared" si="49"/>
        <v>0</v>
      </c>
      <c r="AT232" s="161">
        <f t="shared" si="49"/>
        <v>0</v>
      </c>
      <c r="AU232" s="161">
        <f t="shared" si="50"/>
        <v>0</v>
      </c>
      <c r="AV232" s="162"/>
      <c r="AW232" s="161"/>
      <c r="AX232" s="161"/>
      <c r="AY232" s="161"/>
      <c r="AZ232" s="163"/>
      <c r="BA232" s="163"/>
      <c r="BB232" s="163"/>
      <c r="BC232" s="163"/>
      <c r="BD232" s="163"/>
      <c r="BE232" s="163"/>
      <c r="BI232" s="149"/>
      <c r="BJ232" s="149"/>
      <c r="BK232" s="149"/>
      <c r="BL232" s="149"/>
      <c r="BM232" s="149"/>
      <c r="BN232" s="149"/>
      <c r="BO232" s="149"/>
      <c r="BP232" s="149"/>
      <c r="BQ232" s="149"/>
      <c r="BR232" s="149"/>
      <c r="BS232" s="149"/>
      <c r="BT232" s="149"/>
      <c r="BU232" s="149"/>
      <c r="BV232" s="149"/>
      <c r="BW232" s="149"/>
      <c r="BX232" s="149"/>
      <c r="BY232" s="149"/>
      <c r="BZ232" s="149"/>
    </row>
    <row r="233" spans="1:78" s="151" customFormat="1" ht="105.75" customHeight="1">
      <c r="A233" s="155"/>
      <c r="B233" s="155"/>
      <c r="C233" s="155"/>
      <c r="D233" s="155"/>
      <c r="E233" s="155"/>
      <c r="F233" s="155"/>
      <c r="G233" s="156"/>
      <c r="H233" s="281"/>
      <c r="I233" s="377"/>
      <c r="J233" s="392"/>
      <c r="K233" s="392"/>
      <c r="L233" s="392"/>
      <c r="M233" s="392"/>
      <c r="N233" s="377"/>
      <c r="O233" s="272"/>
      <c r="P233" s="379"/>
      <c r="Q233" s="263"/>
      <c r="R233" s="263"/>
      <c r="S233" s="263"/>
      <c r="T233" s="263"/>
      <c r="U233" s="263"/>
      <c r="V233" s="263"/>
      <c r="W233" s="422"/>
      <c r="X233" s="425"/>
      <c r="Y233" s="425"/>
      <c r="Z233" s="425"/>
      <c r="AA233" s="425"/>
      <c r="AB233" s="168"/>
      <c r="AC233" s="165"/>
      <c r="AD233" s="165"/>
      <c r="AE233" s="165"/>
      <c r="AF233" s="165"/>
      <c r="AG233" s="165"/>
      <c r="AH233" s="165"/>
      <c r="AI233" s="165"/>
      <c r="AJ233" s="165"/>
      <c r="AK233" s="165"/>
      <c r="AL233" s="165"/>
      <c r="AM233" s="165"/>
      <c r="AN233" s="165"/>
      <c r="AO233" s="165"/>
      <c r="AP233" s="165"/>
      <c r="AQ233" s="166"/>
      <c r="AR233" s="167"/>
      <c r="AS233" s="161">
        <f t="shared" si="49"/>
        <v>0</v>
      </c>
      <c r="AT233" s="161">
        <f t="shared" si="49"/>
        <v>0</v>
      </c>
      <c r="AU233" s="161">
        <f t="shared" si="50"/>
        <v>0</v>
      </c>
      <c r="AV233" s="162"/>
      <c r="AW233" s="161"/>
      <c r="AX233" s="161"/>
      <c r="AY233" s="161"/>
      <c r="AZ233" s="163"/>
      <c r="BA233" s="163"/>
      <c r="BB233" s="163"/>
      <c r="BC233" s="163"/>
      <c r="BD233" s="163"/>
      <c r="BE233" s="163"/>
      <c r="BI233" s="149"/>
      <c r="BJ233" s="149"/>
      <c r="BK233" s="149"/>
      <c r="BL233" s="149"/>
      <c r="BM233" s="149"/>
      <c r="BN233" s="149"/>
      <c r="BO233" s="149"/>
      <c r="BP233" s="149"/>
      <c r="BQ233" s="149"/>
      <c r="BR233" s="149"/>
      <c r="BS233" s="149"/>
      <c r="BT233" s="149"/>
      <c r="BU233" s="149"/>
      <c r="BV233" s="149"/>
      <c r="BW233" s="149"/>
      <c r="BX233" s="149"/>
      <c r="BY233" s="149"/>
      <c r="BZ233" s="149"/>
    </row>
    <row r="234" spans="1:78" s="151" customFormat="1" ht="105.75" customHeight="1">
      <c r="A234" s="155"/>
      <c r="B234" s="155"/>
      <c r="C234" s="155"/>
      <c r="D234" s="155"/>
      <c r="E234" s="155"/>
      <c r="F234" s="155"/>
      <c r="G234" s="156"/>
      <c r="H234" s="281"/>
      <c r="I234" s="377"/>
      <c r="J234" s="392"/>
      <c r="K234" s="392"/>
      <c r="L234" s="392"/>
      <c r="M234" s="392"/>
      <c r="N234" s="377"/>
      <c r="O234" s="272"/>
      <c r="P234" s="379"/>
      <c r="Q234" s="263"/>
      <c r="R234" s="263"/>
      <c r="S234" s="263"/>
      <c r="T234" s="263"/>
      <c r="U234" s="263"/>
      <c r="V234" s="263"/>
      <c r="W234" s="422"/>
      <c r="X234" s="425"/>
      <c r="Y234" s="425"/>
      <c r="Z234" s="425"/>
      <c r="AA234" s="425"/>
      <c r="AB234" s="168"/>
      <c r="AC234" s="165"/>
      <c r="AD234" s="165"/>
      <c r="AE234" s="165"/>
      <c r="AF234" s="165"/>
      <c r="AG234" s="165"/>
      <c r="AH234" s="165"/>
      <c r="AI234" s="165"/>
      <c r="AJ234" s="165"/>
      <c r="AK234" s="165"/>
      <c r="AL234" s="165"/>
      <c r="AM234" s="165"/>
      <c r="AN234" s="165"/>
      <c r="AO234" s="165"/>
      <c r="AP234" s="165"/>
      <c r="AQ234" s="166"/>
      <c r="AR234" s="167"/>
      <c r="AS234" s="161">
        <f t="shared" si="49"/>
        <v>0</v>
      </c>
      <c r="AT234" s="161">
        <f t="shared" si="49"/>
        <v>0</v>
      </c>
      <c r="AU234" s="161">
        <f t="shared" si="50"/>
        <v>0</v>
      </c>
      <c r="AV234" s="162"/>
      <c r="AW234" s="161"/>
      <c r="AX234" s="161"/>
      <c r="AY234" s="161"/>
      <c r="AZ234" s="163"/>
      <c r="BA234" s="163"/>
      <c r="BB234" s="163"/>
      <c r="BC234" s="163"/>
      <c r="BD234" s="163"/>
      <c r="BE234" s="163"/>
      <c r="BI234" s="149"/>
      <c r="BJ234" s="149"/>
      <c r="BK234" s="149"/>
      <c r="BL234" s="149"/>
      <c r="BM234" s="149"/>
      <c r="BN234" s="149"/>
      <c r="BO234" s="149"/>
      <c r="BP234" s="149"/>
      <c r="BQ234" s="149"/>
      <c r="BR234" s="149"/>
      <c r="BS234" s="149"/>
      <c r="BT234" s="149"/>
      <c r="BU234" s="149"/>
      <c r="BV234" s="149"/>
      <c r="BW234" s="149"/>
      <c r="BX234" s="149"/>
      <c r="BY234" s="149"/>
      <c r="BZ234" s="149"/>
    </row>
    <row r="235" spans="1:78" s="151" customFormat="1" ht="105.75" customHeight="1">
      <c r="A235" s="155"/>
      <c r="B235" s="155"/>
      <c r="C235" s="155"/>
      <c r="D235" s="155"/>
      <c r="E235" s="155"/>
      <c r="F235" s="155"/>
      <c r="G235" s="156"/>
      <c r="H235" s="281"/>
      <c r="I235" s="377"/>
      <c r="J235" s="392"/>
      <c r="K235" s="392"/>
      <c r="L235" s="392"/>
      <c r="M235" s="392"/>
      <c r="N235" s="377"/>
      <c r="O235" s="272"/>
      <c r="P235" s="379"/>
      <c r="Q235" s="263"/>
      <c r="R235" s="263"/>
      <c r="S235" s="263"/>
      <c r="T235" s="263"/>
      <c r="U235" s="263"/>
      <c r="V235" s="263"/>
      <c r="W235" s="422"/>
      <c r="X235" s="425"/>
      <c r="Y235" s="425"/>
      <c r="Z235" s="425"/>
      <c r="AA235" s="425"/>
      <c r="AB235" s="168"/>
      <c r="AC235" s="165"/>
      <c r="AD235" s="165"/>
      <c r="AE235" s="165"/>
      <c r="AF235" s="165"/>
      <c r="AG235" s="165"/>
      <c r="AH235" s="165"/>
      <c r="AI235" s="165"/>
      <c r="AJ235" s="165"/>
      <c r="AK235" s="165"/>
      <c r="AL235" s="165"/>
      <c r="AM235" s="165"/>
      <c r="AN235" s="165"/>
      <c r="AO235" s="165"/>
      <c r="AP235" s="165"/>
      <c r="AQ235" s="166"/>
      <c r="AR235" s="167"/>
      <c r="AS235" s="161">
        <f t="shared" si="49"/>
        <v>0</v>
      </c>
      <c r="AT235" s="161">
        <f t="shared" si="49"/>
        <v>0</v>
      </c>
      <c r="AU235" s="161">
        <f t="shared" si="50"/>
        <v>0</v>
      </c>
      <c r="AV235" s="162"/>
      <c r="AW235" s="161"/>
      <c r="AX235" s="161"/>
      <c r="AY235" s="161"/>
      <c r="AZ235" s="163"/>
      <c r="BA235" s="163"/>
      <c r="BB235" s="163"/>
      <c r="BC235" s="163"/>
      <c r="BD235" s="163"/>
      <c r="BE235" s="163"/>
      <c r="BI235" s="149"/>
      <c r="BJ235" s="149"/>
      <c r="BK235" s="149"/>
      <c r="BL235" s="149"/>
      <c r="BM235" s="149"/>
      <c r="BN235" s="149"/>
      <c r="BO235" s="149"/>
      <c r="BP235" s="149"/>
      <c r="BQ235" s="149"/>
      <c r="BR235" s="149"/>
      <c r="BS235" s="149"/>
      <c r="BT235" s="149"/>
      <c r="BU235" s="149"/>
      <c r="BV235" s="149"/>
      <c r="BW235" s="149"/>
      <c r="BX235" s="149"/>
      <c r="BY235" s="149"/>
      <c r="BZ235" s="149"/>
    </row>
    <row r="236" spans="1:78" s="151" customFormat="1" ht="105.75" customHeight="1">
      <c r="A236" s="155"/>
      <c r="B236" s="155"/>
      <c r="C236" s="155"/>
      <c r="D236" s="155"/>
      <c r="E236" s="155"/>
      <c r="F236" s="155"/>
      <c r="G236" s="156"/>
      <c r="H236" s="281"/>
      <c r="I236" s="377"/>
      <c r="J236" s="392"/>
      <c r="K236" s="392"/>
      <c r="L236" s="392"/>
      <c r="M236" s="392"/>
      <c r="N236" s="377"/>
      <c r="O236" s="272"/>
      <c r="P236" s="379"/>
      <c r="Q236" s="263"/>
      <c r="R236" s="263"/>
      <c r="S236" s="263"/>
      <c r="T236" s="263"/>
      <c r="U236" s="263"/>
      <c r="V236" s="263"/>
      <c r="W236" s="422"/>
      <c r="X236" s="425"/>
      <c r="Y236" s="425"/>
      <c r="Z236" s="425"/>
      <c r="AA236" s="425"/>
      <c r="AB236" s="168"/>
      <c r="AC236" s="165"/>
      <c r="AD236" s="165"/>
      <c r="AE236" s="165"/>
      <c r="AF236" s="165"/>
      <c r="AG236" s="165"/>
      <c r="AH236" s="165"/>
      <c r="AI236" s="165"/>
      <c r="AJ236" s="165"/>
      <c r="AK236" s="165"/>
      <c r="AL236" s="165"/>
      <c r="AM236" s="165"/>
      <c r="AN236" s="165"/>
      <c r="AO236" s="165"/>
      <c r="AP236" s="165"/>
      <c r="AQ236" s="166"/>
      <c r="AR236" s="167"/>
      <c r="AS236" s="161">
        <f t="shared" si="49"/>
        <v>0</v>
      </c>
      <c r="AT236" s="161">
        <f t="shared" si="49"/>
        <v>0</v>
      </c>
      <c r="AU236" s="161">
        <f t="shared" si="50"/>
        <v>0</v>
      </c>
      <c r="AV236" s="162"/>
      <c r="AW236" s="161"/>
      <c r="AX236" s="161"/>
      <c r="AY236" s="161"/>
      <c r="AZ236" s="163"/>
      <c r="BA236" s="163"/>
      <c r="BB236" s="163"/>
      <c r="BC236" s="163"/>
      <c r="BD236" s="163"/>
      <c r="BE236" s="163"/>
      <c r="BI236" s="149"/>
      <c r="BJ236" s="149"/>
      <c r="BK236" s="149"/>
      <c r="BL236" s="149"/>
      <c r="BM236" s="149"/>
      <c r="BN236" s="149"/>
      <c r="BO236" s="149"/>
      <c r="BP236" s="149"/>
      <c r="BQ236" s="149"/>
      <c r="BR236" s="149"/>
      <c r="BS236" s="149"/>
      <c r="BT236" s="149"/>
      <c r="BU236" s="149"/>
      <c r="BV236" s="149"/>
      <c r="BW236" s="149"/>
      <c r="BX236" s="149"/>
      <c r="BY236" s="149"/>
      <c r="BZ236" s="149"/>
    </row>
    <row r="237" spans="1:78" s="151" customFormat="1" ht="105.75" customHeight="1">
      <c r="A237" s="155"/>
      <c r="B237" s="155"/>
      <c r="C237" s="155"/>
      <c r="D237" s="155"/>
      <c r="E237" s="155"/>
      <c r="F237" s="155"/>
      <c r="G237" s="156"/>
      <c r="H237" s="281"/>
      <c r="I237" s="377"/>
      <c r="J237" s="392"/>
      <c r="K237" s="392"/>
      <c r="L237" s="392"/>
      <c r="M237" s="392"/>
      <c r="N237" s="377"/>
      <c r="O237" s="272"/>
      <c r="P237" s="379"/>
      <c r="Q237" s="263"/>
      <c r="R237" s="263"/>
      <c r="S237" s="263"/>
      <c r="T237" s="263"/>
      <c r="U237" s="263"/>
      <c r="V237" s="263"/>
      <c r="W237" s="422"/>
      <c r="X237" s="425"/>
      <c r="Y237" s="425"/>
      <c r="Z237" s="425"/>
      <c r="AA237" s="425"/>
      <c r="AB237" s="168"/>
      <c r="AC237" s="165"/>
      <c r="AD237" s="165"/>
      <c r="AE237" s="165"/>
      <c r="AF237" s="165"/>
      <c r="AG237" s="165"/>
      <c r="AH237" s="165"/>
      <c r="AI237" s="165"/>
      <c r="AJ237" s="165"/>
      <c r="AK237" s="165"/>
      <c r="AL237" s="165"/>
      <c r="AM237" s="165"/>
      <c r="AN237" s="165"/>
      <c r="AO237" s="165"/>
      <c r="AP237" s="165"/>
      <c r="AQ237" s="166"/>
      <c r="AR237" s="167"/>
      <c r="AS237" s="161">
        <f t="shared" si="49"/>
        <v>0</v>
      </c>
      <c r="AT237" s="161">
        <f t="shared" si="49"/>
        <v>0</v>
      </c>
      <c r="AU237" s="161">
        <f t="shared" si="50"/>
        <v>0</v>
      </c>
      <c r="AV237" s="162"/>
      <c r="AW237" s="161"/>
      <c r="AX237" s="161"/>
      <c r="AY237" s="161"/>
      <c r="AZ237" s="163"/>
      <c r="BA237" s="163"/>
      <c r="BB237" s="163"/>
      <c r="BC237" s="163"/>
      <c r="BD237" s="163"/>
      <c r="BE237" s="163"/>
      <c r="BI237" s="149"/>
      <c r="BJ237" s="149"/>
      <c r="BK237" s="149"/>
      <c r="BL237" s="149"/>
      <c r="BM237" s="149"/>
      <c r="BN237" s="149"/>
      <c r="BO237" s="149"/>
      <c r="BP237" s="149"/>
      <c r="BQ237" s="149"/>
      <c r="BR237" s="149"/>
      <c r="BS237" s="149"/>
      <c r="BT237" s="149"/>
      <c r="BU237" s="149"/>
      <c r="BV237" s="149"/>
      <c r="BW237" s="149"/>
      <c r="BX237" s="149"/>
      <c r="BY237" s="149"/>
      <c r="BZ237" s="149"/>
    </row>
    <row r="238" spans="1:78" s="151" customFormat="1" ht="105.75" customHeight="1">
      <c r="A238" s="155"/>
      <c r="B238" s="155"/>
      <c r="C238" s="155"/>
      <c r="D238" s="155"/>
      <c r="E238" s="155"/>
      <c r="F238" s="155"/>
      <c r="G238" s="156"/>
      <c r="H238" s="281"/>
      <c r="I238" s="377"/>
      <c r="J238" s="392"/>
      <c r="K238" s="392"/>
      <c r="L238" s="392"/>
      <c r="M238" s="392"/>
      <c r="N238" s="377"/>
      <c r="O238" s="272"/>
      <c r="P238" s="379"/>
      <c r="Q238" s="263"/>
      <c r="R238" s="263"/>
      <c r="S238" s="263"/>
      <c r="T238" s="263"/>
      <c r="U238" s="263"/>
      <c r="V238" s="263"/>
      <c r="W238" s="422"/>
      <c r="X238" s="425"/>
      <c r="Y238" s="425"/>
      <c r="Z238" s="425"/>
      <c r="AA238" s="425"/>
      <c r="AB238" s="168"/>
      <c r="AC238" s="165"/>
      <c r="AD238" s="165"/>
      <c r="AE238" s="165"/>
      <c r="AF238" s="165"/>
      <c r="AG238" s="165"/>
      <c r="AH238" s="165"/>
      <c r="AI238" s="165"/>
      <c r="AJ238" s="165"/>
      <c r="AK238" s="165"/>
      <c r="AL238" s="165"/>
      <c r="AM238" s="165"/>
      <c r="AN238" s="165"/>
      <c r="AO238" s="165"/>
      <c r="AP238" s="165"/>
      <c r="AQ238" s="166"/>
      <c r="AR238" s="167"/>
      <c r="AS238" s="161">
        <f t="shared" si="49"/>
        <v>0</v>
      </c>
      <c r="AT238" s="161">
        <f t="shared" si="49"/>
        <v>0</v>
      </c>
      <c r="AU238" s="161">
        <f t="shared" si="50"/>
        <v>0</v>
      </c>
      <c r="AV238" s="162"/>
      <c r="AW238" s="161"/>
      <c r="AX238" s="161"/>
      <c r="AY238" s="161"/>
      <c r="AZ238" s="163"/>
      <c r="BA238" s="163"/>
      <c r="BB238" s="163"/>
      <c r="BC238" s="163"/>
      <c r="BD238" s="163"/>
      <c r="BE238" s="163"/>
      <c r="BI238" s="149"/>
      <c r="BJ238" s="149"/>
      <c r="BK238" s="149"/>
      <c r="BL238" s="149"/>
      <c r="BM238" s="149"/>
      <c r="BN238" s="149"/>
      <c r="BO238" s="149"/>
      <c r="BP238" s="149"/>
      <c r="BQ238" s="149"/>
      <c r="BR238" s="149"/>
      <c r="BS238" s="149"/>
      <c r="BT238" s="149"/>
      <c r="BU238" s="149"/>
      <c r="BV238" s="149"/>
      <c r="BW238" s="149"/>
      <c r="BX238" s="149"/>
      <c r="BY238" s="149"/>
      <c r="BZ238" s="149"/>
    </row>
    <row r="239" spans="1:78" s="151" customFormat="1" ht="105.75" customHeight="1">
      <c r="A239" s="155"/>
      <c r="B239" s="155"/>
      <c r="C239" s="155"/>
      <c r="D239" s="155"/>
      <c r="E239" s="155"/>
      <c r="F239" s="155"/>
      <c r="G239" s="156"/>
      <c r="H239" s="281"/>
      <c r="I239" s="377"/>
      <c r="J239" s="392"/>
      <c r="K239" s="392"/>
      <c r="L239" s="392"/>
      <c r="M239" s="392"/>
      <c r="N239" s="377"/>
      <c r="O239" s="272"/>
      <c r="P239" s="379"/>
      <c r="Q239" s="263"/>
      <c r="R239" s="263"/>
      <c r="S239" s="263"/>
      <c r="T239" s="263"/>
      <c r="U239" s="263"/>
      <c r="V239" s="263"/>
      <c r="W239" s="422"/>
      <c r="X239" s="425"/>
      <c r="Y239" s="425"/>
      <c r="Z239" s="425"/>
      <c r="AA239" s="425"/>
      <c r="AB239" s="168"/>
      <c r="AC239" s="165"/>
      <c r="AD239" s="165"/>
      <c r="AE239" s="165"/>
      <c r="AF239" s="165"/>
      <c r="AG239" s="165"/>
      <c r="AH239" s="165"/>
      <c r="AI239" s="165"/>
      <c r="AJ239" s="165"/>
      <c r="AK239" s="165"/>
      <c r="AL239" s="165"/>
      <c r="AM239" s="165"/>
      <c r="AN239" s="165"/>
      <c r="AO239" s="165"/>
      <c r="AP239" s="165"/>
      <c r="AQ239" s="166"/>
      <c r="AR239" s="167"/>
      <c r="AS239" s="161">
        <f t="shared" si="49"/>
        <v>0</v>
      </c>
      <c r="AT239" s="161">
        <f t="shared" si="49"/>
        <v>0</v>
      </c>
      <c r="AU239" s="161">
        <f t="shared" si="50"/>
        <v>0</v>
      </c>
      <c r="AV239" s="162"/>
      <c r="AW239" s="161"/>
      <c r="AX239" s="161"/>
      <c r="AY239" s="161"/>
      <c r="AZ239" s="163"/>
      <c r="BA239" s="163"/>
      <c r="BB239" s="163"/>
      <c r="BC239" s="163"/>
      <c r="BD239" s="163"/>
      <c r="BE239" s="163"/>
      <c r="BI239" s="149"/>
      <c r="BJ239" s="149"/>
      <c r="BK239" s="149"/>
      <c r="BL239" s="149"/>
      <c r="BM239" s="149"/>
      <c r="BN239" s="149"/>
      <c r="BO239" s="149"/>
      <c r="BP239" s="149"/>
      <c r="BQ239" s="149"/>
      <c r="BR239" s="149"/>
      <c r="BS239" s="149"/>
      <c r="BT239" s="149"/>
      <c r="BU239" s="149"/>
      <c r="BV239" s="149"/>
      <c r="BW239" s="149"/>
      <c r="BX239" s="149"/>
      <c r="BY239" s="149"/>
      <c r="BZ239" s="149"/>
    </row>
    <row r="240" spans="1:78" s="151" customFormat="1" ht="105.75" customHeight="1">
      <c r="A240" s="155"/>
      <c r="B240" s="155"/>
      <c r="C240" s="155"/>
      <c r="D240" s="155"/>
      <c r="E240" s="155"/>
      <c r="F240" s="155"/>
      <c r="G240" s="156"/>
      <c r="H240" s="281"/>
      <c r="I240" s="377"/>
      <c r="J240" s="392"/>
      <c r="K240" s="392"/>
      <c r="L240" s="392"/>
      <c r="M240" s="392"/>
      <c r="N240" s="377"/>
      <c r="O240" s="272"/>
      <c r="P240" s="379"/>
      <c r="Q240" s="263"/>
      <c r="R240" s="263"/>
      <c r="S240" s="263"/>
      <c r="T240" s="263"/>
      <c r="U240" s="263"/>
      <c r="V240" s="263"/>
      <c r="W240" s="422"/>
      <c r="X240" s="425"/>
      <c r="Y240" s="425"/>
      <c r="Z240" s="425"/>
      <c r="AA240" s="425"/>
      <c r="AB240" s="168"/>
      <c r="AC240" s="165"/>
      <c r="AD240" s="165"/>
      <c r="AE240" s="165"/>
      <c r="AF240" s="165"/>
      <c r="AG240" s="165"/>
      <c r="AH240" s="165"/>
      <c r="AI240" s="165"/>
      <c r="AJ240" s="165"/>
      <c r="AK240" s="165"/>
      <c r="AL240" s="165"/>
      <c r="AM240" s="165"/>
      <c r="AN240" s="165"/>
      <c r="AO240" s="165"/>
      <c r="AP240" s="165"/>
      <c r="AQ240" s="166"/>
      <c r="AR240" s="167"/>
      <c r="AS240" s="161">
        <f t="shared" si="49"/>
        <v>0</v>
      </c>
      <c r="AT240" s="161">
        <f t="shared" si="49"/>
        <v>0</v>
      </c>
      <c r="AU240" s="161">
        <f t="shared" si="50"/>
        <v>0</v>
      </c>
      <c r="AV240" s="162"/>
      <c r="AW240" s="161"/>
      <c r="AX240" s="161"/>
      <c r="AY240" s="161"/>
      <c r="AZ240" s="163"/>
      <c r="BA240" s="163"/>
      <c r="BB240" s="163"/>
      <c r="BC240" s="163"/>
      <c r="BD240" s="163"/>
      <c r="BE240" s="163"/>
      <c r="BI240" s="149"/>
      <c r="BJ240" s="149"/>
      <c r="BK240" s="149"/>
      <c r="BL240" s="149"/>
      <c r="BM240" s="149"/>
      <c r="BN240" s="149"/>
      <c r="BO240" s="149"/>
      <c r="BP240" s="149"/>
      <c r="BQ240" s="149"/>
      <c r="BR240" s="149"/>
      <c r="BS240" s="149"/>
      <c r="BT240" s="149"/>
      <c r="BU240" s="149"/>
      <c r="BV240" s="149"/>
      <c r="BW240" s="149"/>
      <c r="BX240" s="149"/>
      <c r="BY240" s="149"/>
      <c r="BZ240" s="149"/>
    </row>
    <row r="241" spans="1:78" s="151" customFormat="1" ht="105.75" customHeight="1">
      <c r="A241" s="155"/>
      <c r="B241" s="155"/>
      <c r="C241" s="155"/>
      <c r="D241" s="155"/>
      <c r="E241" s="155"/>
      <c r="F241" s="155"/>
      <c r="G241" s="156"/>
      <c r="H241" s="281"/>
      <c r="I241" s="377"/>
      <c r="J241" s="392"/>
      <c r="K241" s="392"/>
      <c r="L241" s="392"/>
      <c r="M241" s="392"/>
      <c r="N241" s="377"/>
      <c r="O241" s="272"/>
      <c r="P241" s="379"/>
      <c r="Q241" s="263"/>
      <c r="R241" s="263"/>
      <c r="S241" s="263"/>
      <c r="T241" s="263"/>
      <c r="U241" s="263"/>
      <c r="V241" s="263"/>
      <c r="W241" s="422"/>
      <c r="X241" s="425"/>
      <c r="Y241" s="425"/>
      <c r="Z241" s="425"/>
      <c r="AA241" s="425"/>
      <c r="AB241" s="168"/>
      <c r="AC241" s="165"/>
      <c r="AD241" s="165"/>
      <c r="AE241" s="165"/>
      <c r="AF241" s="165"/>
      <c r="AG241" s="165"/>
      <c r="AH241" s="165"/>
      <c r="AI241" s="165"/>
      <c r="AJ241" s="165"/>
      <c r="AK241" s="165"/>
      <c r="AL241" s="165"/>
      <c r="AM241" s="165"/>
      <c r="AN241" s="165"/>
      <c r="AO241" s="165"/>
      <c r="AP241" s="165"/>
      <c r="AQ241" s="166"/>
      <c r="AR241" s="167"/>
      <c r="AS241" s="161">
        <f t="shared" si="49"/>
        <v>0</v>
      </c>
      <c r="AT241" s="161">
        <f t="shared" si="49"/>
        <v>0</v>
      </c>
      <c r="AU241" s="161">
        <f t="shared" si="50"/>
        <v>0</v>
      </c>
      <c r="AV241" s="162"/>
      <c r="AW241" s="161"/>
      <c r="AX241" s="161"/>
      <c r="AY241" s="161"/>
      <c r="AZ241" s="163"/>
      <c r="BA241" s="163"/>
      <c r="BB241" s="163"/>
      <c r="BC241" s="163"/>
      <c r="BD241" s="163"/>
      <c r="BE241" s="163"/>
      <c r="BI241" s="149"/>
      <c r="BJ241" s="149"/>
      <c r="BK241" s="149"/>
      <c r="BL241" s="149"/>
      <c r="BM241" s="149"/>
      <c r="BN241" s="149"/>
      <c r="BO241" s="149"/>
      <c r="BP241" s="149"/>
      <c r="BQ241" s="149"/>
      <c r="BR241" s="149"/>
      <c r="BS241" s="149"/>
      <c r="BT241" s="149"/>
      <c r="BU241" s="149"/>
      <c r="BV241" s="149"/>
      <c r="BW241" s="149"/>
      <c r="BX241" s="149"/>
      <c r="BY241" s="149"/>
      <c r="BZ241" s="149"/>
    </row>
    <row r="242" spans="1:78" s="151" customFormat="1" ht="105.75" customHeight="1">
      <c r="A242" s="155"/>
      <c r="B242" s="155"/>
      <c r="C242" s="155"/>
      <c r="D242" s="155"/>
      <c r="E242" s="155"/>
      <c r="F242" s="155"/>
      <c r="G242" s="156"/>
      <c r="H242" s="281"/>
      <c r="I242" s="377"/>
      <c r="J242" s="392"/>
      <c r="K242" s="392"/>
      <c r="L242" s="392"/>
      <c r="M242" s="392"/>
      <c r="N242" s="377"/>
      <c r="O242" s="272"/>
      <c r="P242" s="379"/>
      <c r="Q242" s="263"/>
      <c r="R242" s="263"/>
      <c r="S242" s="263"/>
      <c r="T242" s="263"/>
      <c r="U242" s="263"/>
      <c r="V242" s="263"/>
      <c r="W242" s="422"/>
      <c r="X242" s="425"/>
      <c r="Y242" s="425"/>
      <c r="Z242" s="425"/>
      <c r="AA242" s="425"/>
      <c r="AB242" s="168"/>
      <c r="AC242" s="165"/>
      <c r="AD242" s="165"/>
      <c r="AE242" s="165"/>
      <c r="AF242" s="165"/>
      <c r="AG242" s="165"/>
      <c r="AH242" s="165"/>
      <c r="AI242" s="165"/>
      <c r="AJ242" s="165"/>
      <c r="AK242" s="165"/>
      <c r="AL242" s="165"/>
      <c r="AM242" s="165"/>
      <c r="AN242" s="165"/>
      <c r="AO242" s="165"/>
      <c r="AP242" s="165"/>
      <c r="AQ242" s="166"/>
      <c r="AR242" s="167"/>
      <c r="AS242" s="161">
        <f t="shared" si="49"/>
        <v>0</v>
      </c>
      <c r="AT242" s="161">
        <f t="shared" si="49"/>
        <v>0</v>
      </c>
      <c r="AU242" s="161">
        <f t="shared" si="50"/>
        <v>0</v>
      </c>
      <c r="AV242" s="162"/>
      <c r="AW242" s="161"/>
      <c r="AX242" s="161"/>
      <c r="AY242" s="161"/>
      <c r="AZ242" s="163"/>
      <c r="BA242" s="163"/>
      <c r="BB242" s="163"/>
      <c r="BC242" s="163"/>
      <c r="BD242" s="163"/>
      <c r="BE242" s="163"/>
      <c r="BI242" s="149"/>
      <c r="BJ242" s="149"/>
      <c r="BK242" s="149"/>
      <c r="BL242" s="149"/>
      <c r="BM242" s="149"/>
      <c r="BN242" s="149"/>
      <c r="BO242" s="149"/>
      <c r="BP242" s="149"/>
      <c r="BQ242" s="149"/>
      <c r="BR242" s="149"/>
      <c r="BS242" s="149"/>
      <c r="BT242" s="149"/>
      <c r="BU242" s="149"/>
      <c r="BV242" s="149"/>
      <c r="BW242" s="149"/>
      <c r="BX242" s="149"/>
      <c r="BY242" s="149"/>
      <c r="BZ242" s="149"/>
    </row>
    <row r="243" spans="1:78" s="151" customFormat="1" ht="105.75" customHeight="1">
      <c r="A243" s="155"/>
      <c r="B243" s="155"/>
      <c r="C243" s="155"/>
      <c r="D243" s="155"/>
      <c r="E243" s="155"/>
      <c r="F243" s="155"/>
      <c r="G243" s="156"/>
      <c r="H243" s="281"/>
      <c r="I243" s="377"/>
      <c r="J243" s="392"/>
      <c r="K243" s="392"/>
      <c r="L243" s="392"/>
      <c r="M243" s="392"/>
      <c r="N243" s="377"/>
      <c r="O243" s="272"/>
      <c r="P243" s="379"/>
      <c r="Q243" s="263"/>
      <c r="R243" s="263"/>
      <c r="S243" s="263"/>
      <c r="T243" s="263"/>
      <c r="U243" s="263"/>
      <c r="V243" s="263"/>
      <c r="W243" s="422"/>
      <c r="X243" s="425"/>
      <c r="Y243" s="425"/>
      <c r="Z243" s="425"/>
      <c r="AA243" s="425"/>
      <c r="AB243" s="168"/>
      <c r="AC243" s="165"/>
      <c r="AD243" s="165"/>
      <c r="AE243" s="165"/>
      <c r="AF243" s="165"/>
      <c r="AG243" s="165"/>
      <c r="AH243" s="165"/>
      <c r="AI243" s="165"/>
      <c r="AJ243" s="165"/>
      <c r="AK243" s="165"/>
      <c r="AL243" s="165"/>
      <c r="AM243" s="165"/>
      <c r="AN243" s="165"/>
      <c r="AO243" s="165"/>
      <c r="AP243" s="165"/>
      <c r="AQ243" s="166"/>
      <c r="AR243" s="167"/>
      <c r="AS243" s="161">
        <f t="shared" si="49"/>
        <v>0</v>
      </c>
      <c r="AT243" s="161">
        <f t="shared" si="49"/>
        <v>0</v>
      </c>
      <c r="AU243" s="161">
        <f t="shared" si="50"/>
        <v>0</v>
      </c>
      <c r="AV243" s="162"/>
      <c r="AW243" s="161"/>
      <c r="AX243" s="161"/>
      <c r="AY243" s="161"/>
      <c r="AZ243" s="163"/>
      <c r="BA243" s="163"/>
      <c r="BB243" s="163"/>
      <c r="BC243" s="163"/>
      <c r="BD243" s="163"/>
      <c r="BE243" s="163"/>
      <c r="BI243" s="149"/>
      <c r="BJ243" s="149"/>
      <c r="BK243" s="149"/>
      <c r="BL243" s="149"/>
      <c r="BM243" s="149"/>
      <c r="BN243" s="149"/>
      <c r="BO243" s="149"/>
      <c r="BP243" s="149"/>
      <c r="BQ243" s="149"/>
      <c r="BR243" s="149"/>
      <c r="BS243" s="149"/>
      <c r="BT243" s="149"/>
      <c r="BU243" s="149"/>
      <c r="BV243" s="149"/>
      <c r="BW243" s="149"/>
      <c r="BX243" s="149"/>
      <c r="BY243" s="149"/>
      <c r="BZ243" s="149"/>
    </row>
    <row r="244" spans="1:78" s="151" customFormat="1" ht="105.75" customHeight="1">
      <c r="A244" s="155"/>
      <c r="B244" s="155"/>
      <c r="C244" s="155"/>
      <c r="D244" s="155"/>
      <c r="E244" s="155"/>
      <c r="F244" s="155"/>
      <c r="G244" s="156"/>
      <c r="H244" s="281"/>
      <c r="I244" s="377"/>
      <c r="J244" s="392"/>
      <c r="K244" s="392"/>
      <c r="L244" s="392"/>
      <c r="M244" s="392"/>
      <c r="N244" s="377"/>
      <c r="O244" s="272"/>
      <c r="P244" s="379"/>
      <c r="Q244" s="263"/>
      <c r="R244" s="263"/>
      <c r="S244" s="263"/>
      <c r="T244" s="263"/>
      <c r="U244" s="263"/>
      <c r="V244" s="263"/>
      <c r="W244" s="425"/>
      <c r="X244" s="425"/>
      <c r="Y244" s="425"/>
      <c r="Z244" s="425"/>
      <c r="AA244" s="425"/>
      <c r="AB244" s="168"/>
      <c r="AC244" s="165"/>
      <c r="AD244" s="165"/>
      <c r="AE244" s="165"/>
      <c r="AF244" s="165"/>
      <c r="AG244" s="165"/>
      <c r="AH244" s="165"/>
      <c r="AI244" s="165"/>
      <c r="AJ244" s="165"/>
      <c r="AK244" s="165"/>
      <c r="AL244" s="165"/>
      <c r="AM244" s="165"/>
      <c r="AN244" s="165"/>
      <c r="AO244" s="165"/>
      <c r="AP244" s="165"/>
      <c r="AQ244" s="166"/>
      <c r="AR244" s="167"/>
      <c r="AS244" s="161">
        <f t="shared" si="49"/>
        <v>0</v>
      </c>
      <c r="AT244" s="161">
        <f t="shared" si="49"/>
        <v>0</v>
      </c>
      <c r="AU244" s="161">
        <f t="shared" si="50"/>
        <v>0</v>
      </c>
      <c r="AV244" s="162"/>
      <c r="AW244" s="161"/>
      <c r="AX244" s="161"/>
      <c r="AY244" s="161"/>
      <c r="AZ244" s="163"/>
      <c r="BA244" s="163"/>
      <c r="BB244" s="163"/>
      <c r="BC244" s="163"/>
      <c r="BD244" s="163"/>
      <c r="BE244" s="163"/>
      <c r="BI244" s="149"/>
      <c r="BJ244" s="149"/>
      <c r="BK244" s="149"/>
      <c r="BL244" s="149"/>
      <c r="BM244" s="149"/>
      <c r="BN244" s="149"/>
      <c r="BO244" s="149"/>
      <c r="BP244" s="149"/>
      <c r="BQ244" s="149"/>
      <c r="BR244" s="149"/>
      <c r="BS244" s="149"/>
      <c r="BT244" s="149"/>
      <c r="BU244" s="149"/>
      <c r="BV244" s="149"/>
      <c r="BW244" s="149"/>
      <c r="BX244" s="149"/>
      <c r="BY244" s="149"/>
      <c r="BZ244" s="149"/>
    </row>
    <row r="245" spans="1:78" s="151" customFormat="1" ht="105.75" customHeight="1">
      <c r="A245" s="155"/>
      <c r="B245" s="155"/>
      <c r="C245" s="155"/>
      <c r="D245" s="155"/>
      <c r="E245" s="155"/>
      <c r="F245" s="155"/>
      <c r="G245" s="156"/>
      <c r="H245" s="281"/>
      <c r="I245" s="377"/>
      <c r="J245" s="392"/>
      <c r="K245" s="392"/>
      <c r="L245" s="392"/>
      <c r="M245" s="392"/>
      <c r="N245" s="377"/>
      <c r="O245" s="272"/>
      <c r="P245" s="379"/>
      <c r="Q245" s="263"/>
      <c r="R245" s="263"/>
      <c r="S245" s="263"/>
      <c r="T245" s="263"/>
      <c r="U245" s="263"/>
      <c r="V245" s="263"/>
      <c r="W245" s="425"/>
      <c r="X245" s="425"/>
      <c r="Y245" s="425"/>
      <c r="Z245" s="425"/>
      <c r="AA245" s="425"/>
      <c r="AB245" s="168"/>
      <c r="AC245" s="165"/>
      <c r="AD245" s="165"/>
      <c r="AE245" s="165"/>
      <c r="AF245" s="165"/>
      <c r="AG245" s="165"/>
      <c r="AH245" s="165"/>
      <c r="AI245" s="165"/>
      <c r="AJ245" s="165"/>
      <c r="AK245" s="165"/>
      <c r="AL245" s="165"/>
      <c r="AM245" s="165"/>
      <c r="AN245" s="165"/>
      <c r="AO245" s="165"/>
      <c r="AP245" s="165"/>
      <c r="AQ245" s="166"/>
      <c r="AR245" s="167"/>
      <c r="AS245" s="161">
        <f t="shared" si="49"/>
        <v>0</v>
      </c>
      <c r="AT245" s="161">
        <f t="shared" si="49"/>
        <v>0</v>
      </c>
      <c r="AU245" s="161">
        <f t="shared" si="50"/>
        <v>0</v>
      </c>
      <c r="AV245" s="162"/>
      <c r="AW245" s="161"/>
      <c r="AX245" s="161"/>
      <c r="AY245" s="161"/>
      <c r="AZ245" s="163"/>
      <c r="BA245" s="163"/>
      <c r="BB245" s="163"/>
      <c r="BC245" s="163"/>
      <c r="BD245" s="163"/>
      <c r="BE245" s="163"/>
      <c r="BI245" s="149"/>
      <c r="BJ245" s="149"/>
      <c r="BK245" s="149"/>
      <c r="BL245" s="149"/>
      <c r="BM245" s="149"/>
      <c r="BN245" s="149"/>
      <c r="BO245" s="149"/>
      <c r="BP245" s="149"/>
      <c r="BQ245" s="149"/>
      <c r="BR245" s="149"/>
      <c r="BS245" s="149"/>
      <c r="BT245" s="149"/>
      <c r="BU245" s="149"/>
      <c r="BV245" s="149"/>
      <c r="BW245" s="149"/>
      <c r="BX245" s="149"/>
      <c r="BY245" s="149"/>
      <c r="BZ245" s="149"/>
    </row>
    <row r="246" spans="1:78" s="151" customFormat="1" ht="105.75" customHeight="1">
      <c r="A246" s="155"/>
      <c r="B246" s="155"/>
      <c r="C246" s="155"/>
      <c r="D246" s="155"/>
      <c r="E246" s="155"/>
      <c r="F246" s="155"/>
      <c r="G246" s="156"/>
      <c r="H246" s="281"/>
      <c r="I246" s="377"/>
      <c r="J246" s="392"/>
      <c r="K246" s="392"/>
      <c r="L246" s="392"/>
      <c r="M246" s="392"/>
      <c r="N246" s="377"/>
      <c r="O246" s="272"/>
      <c r="P246" s="379"/>
      <c r="Q246" s="263"/>
      <c r="R246" s="263"/>
      <c r="S246" s="263"/>
      <c r="T246" s="263"/>
      <c r="U246" s="263"/>
      <c r="V246" s="263"/>
      <c r="W246" s="425"/>
      <c r="X246" s="425"/>
      <c r="Y246" s="425"/>
      <c r="Z246" s="425"/>
      <c r="AA246" s="425"/>
      <c r="AB246" s="168"/>
      <c r="AC246" s="165"/>
      <c r="AD246" s="165"/>
      <c r="AE246" s="165"/>
      <c r="AF246" s="165"/>
      <c r="AG246" s="165"/>
      <c r="AH246" s="165"/>
      <c r="AI246" s="165"/>
      <c r="AJ246" s="165"/>
      <c r="AK246" s="165"/>
      <c r="AL246" s="165"/>
      <c r="AM246" s="165"/>
      <c r="AN246" s="165"/>
      <c r="AO246" s="165"/>
      <c r="AP246" s="165"/>
      <c r="AQ246" s="166"/>
      <c r="AR246" s="167"/>
      <c r="AS246" s="161">
        <f t="shared" si="49"/>
        <v>0</v>
      </c>
      <c r="AT246" s="161">
        <f t="shared" si="49"/>
        <v>0</v>
      </c>
      <c r="AU246" s="161">
        <f t="shared" si="50"/>
        <v>0</v>
      </c>
      <c r="AV246" s="162"/>
      <c r="AW246" s="161"/>
      <c r="AX246" s="161"/>
      <c r="AY246" s="161"/>
      <c r="AZ246" s="163"/>
      <c r="BA246" s="163"/>
      <c r="BB246" s="163"/>
      <c r="BC246" s="163"/>
      <c r="BD246" s="163"/>
      <c r="BE246" s="163"/>
      <c r="BI246" s="149"/>
      <c r="BJ246" s="149"/>
      <c r="BK246" s="149"/>
      <c r="BL246" s="149"/>
      <c r="BM246" s="149"/>
      <c r="BN246" s="149"/>
      <c r="BO246" s="149"/>
      <c r="BP246" s="149"/>
      <c r="BQ246" s="149"/>
      <c r="BR246" s="149"/>
      <c r="BS246" s="149"/>
      <c r="BT246" s="149"/>
      <c r="BU246" s="149"/>
      <c r="BV246" s="149"/>
      <c r="BW246" s="149"/>
      <c r="BX246" s="149"/>
      <c r="BY246" s="149"/>
      <c r="BZ246" s="149"/>
    </row>
    <row r="247" spans="1:78" s="151" customFormat="1" ht="105.75" customHeight="1">
      <c r="A247" s="155"/>
      <c r="B247" s="155"/>
      <c r="C247" s="155"/>
      <c r="D247" s="155"/>
      <c r="E247" s="155"/>
      <c r="F247" s="155"/>
      <c r="G247" s="156"/>
      <c r="H247" s="281"/>
      <c r="I247" s="377"/>
      <c r="J247" s="392"/>
      <c r="K247" s="392"/>
      <c r="L247" s="392"/>
      <c r="M247" s="392"/>
      <c r="N247" s="377"/>
      <c r="O247" s="272"/>
      <c r="P247" s="379"/>
      <c r="Q247" s="263"/>
      <c r="R247" s="263"/>
      <c r="S247" s="263"/>
      <c r="T247" s="263"/>
      <c r="U247" s="263"/>
      <c r="V247" s="263"/>
      <c r="W247" s="425"/>
      <c r="X247" s="425"/>
      <c r="Y247" s="425"/>
      <c r="Z247" s="425"/>
      <c r="AA247" s="425"/>
      <c r="AB247" s="168"/>
      <c r="AC247" s="165"/>
      <c r="AD247" s="165"/>
      <c r="AE247" s="165"/>
      <c r="AF247" s="165"/>
      <c r="AG247" s="165"/>
      <c r="AH247" s="165"/>
      <c r="AI247" s="165"/>
      <c r="AJ247" s="165"/>
      <c r="AK247" s="165"/>
      <c r="AL247" s="165"/>
      <c r="AM247" s="165"/>
      <c r="AN247" s="165"/>
      <c r="AO247" s="165"/>
      <c r="AP247" s="165"/>
      <c r="AQ247" s="166"/>
      <c r="AR247" s="167"/>
      <c r="AS247" s="161">
        <f t="shared" si="49"/>
        <v>0</v>
      </c>
      <c r="AT247" s="161">
        <f t="shared" si="49"/>
        <v>0</v>
      </c>
      <c r="AU247" s="161">
        <f t="shared" si="50"/>
        <v>0</v>
      </c>
      <c r="AV247" s="162"/>
      <c r="AW247" s="161"/>
      <c r="AX247" s="161"/>
      <c r="AY247" s="161"/>
      <c r="AZ247" s="163"/>
      <c r="BA247" s="163"/>
      <c r="BB247" s="163"/>
      <c r="BC247" s="163"/>
      <c r="BD247" s="163"/>
      <c r="BE247" s="163"/>
      <c r="BI247" s="149"/>
      <c r="BJ247" s="149"/>
      <c r="BK247" s="149"/>
      <c r="BL247" s="149"/>
      <c r="BM247" s="149"/>
      <c r="BN247" s="149"/>
      <c r="BO247" s="149"/>
      <c r="BP247" s="149"/>
      <c r="BQ247" s="149"/>
      <c r="BR247" s="149"/>
      <c r="BS247" s="149"/>
      <c r="BT247" s="149"/>
      <c r="BU247" s="149"/>
      <c r="BV247" s="149"/>
      <c r="BW247" s="149"/>
      <c r="BX247" s="149"/>
      <c r="BY247" s="149"/>
      <c r="BZ247" s="149"/>
    </row>
    <row r="248" spans="1:78" s="151" customFormat="1" ht="105.75" customHeight="1">
      <c r="A248" s="155"/>
      <c r="B248" s="155"/>
      <c r="C248" s="155"/>
      <c r="D248" s="155"/>
      <c r="E248" s="155"/>
      <c r="F248" s="155"/>
      <c r="G248" s="156"/>
      <c r="H248" s="281"/>
      <c r="I248" s="377"/>
      <c r="J248" s="392"/>
      <c r="K248" s="392"/>
      <c r="L248" s="392"/>
      <c r="M248" s="392"/>
      <c r="N248" s="377"/>
      <c r="O248" s="272"/>
      <c r="P248" s="379"/>
      <c r="Q248" s="263"/>
      <c r="R248" s="263"/>
      <c r="S248" s="263"/>
      <c r="T248" s="263"/>
      <c r="U248" s="263"/>
      <c r="V248" s="263"/>
      <c r="W248" s="425"/>
      <c r="X248" s="425"/>
      <c r="Y248" s="425"/>
      <c r="Z248" s="425"/>
      <c r="AA248" s="425"/>
      <c r="AB248" s="168"/>
      <c r="AC248" s="165"/>
      <c r="AD248" s="165"/>
      <c r="AE248" s="165"/>
      <c r="AF248" s="165"/>
      <c r="AG248" s="165"/>
      <c r="AH248" s="165"/>
      <c r="AI248" s="165"/>
      <c r="AJ248" s="165"/>
      <c r="AK248" s="165"/>
      <c r="AL248" s="165"/>
      <c r="AM248" s="165"/>
      <c r="AN248" s="165"/>
      <c r="AO248" s="165"/>
      <c r="AP248" s="165"/>
      <c r="AQ248" s="166"/>
      <c r="AR248" s="167"/>
      <c r="AS248" s="161">
        <f t="shared" si="49"/>
        <v>0</v>
      </c>
      <c r="AT248" s="161">
        <f t="shared" si="49"/>
        <v>0</v>
      </c>
      <c r="AU248" s="161">
        <f t="shared" si="50"/>
        <v>0</v>
      </c>
      <c r="AV248" s="162"/>
      <c r="AW248" s="161"/>
      <c r="AX248" s="161"/>
      <c r="AY248" s="161"/>
      <c r="AZ248" s="163"/>
      <c r="BA248" s="163"/>
      <c r="BB248" s="163"/>
      <c r="BC248" s="163"/>
      <c r="BD248" s="163"/>
      <c r="BE248" s="163"/>
      <c r="BI248" s="149"/>
      <c r="BJ248" s="149"/>
      <c r="BK248" s="149"/>
      <c r="BL248" s="149"/>
      <c r="BM248" s="149"/>
      <c r="BN248" s="149"/>
      <c r="BO248" s="149"/>
      <c r="BP248" s="149"/>
      <c r="BQ248" s="149"/>
      <c r="BR248" s="149"/>
      <c r="BS248" s="149"/>
      <c r="BT248" s="149"/>
      <c r="BU248" s="149"/>
      <c r="BV248" s="149"/>
      <c r="BW248" s="149"/>
      <c r="BX248" s="149"/>
      <c r="BY248" s="149"/>
      <c r="BZ248" s="149"/>
    </row>
    <row r="249" spans="1:78" s="151" customFormat="1" ht="105.75" customHeight="1">
      <c r="A249" s="155"/>
      <c r="B249" s="155"/>
      <c r="C249" s="155"/>
      <c r="D249" s="155"/>
      <c r="E249" s="155"/>
      <c r="F249" s="155"/>
      <c r="G249" s="156"/>
      <c r="H249" s="281"/>
      <c r="I249" s="377"/>
      <c r="J249" s="392"/>
      <c r="K249" s="392"/>
      <c r="L249" s="392"/>
      <c r="M249" s="392"/>
      <c r="N249" s="377"/>
      <c r="O249" s="272"/>
      <c r="P249" s="379"/>
      <c r="Q249" s="263"/>
      <c r="R249" s="263"/>
      <c r="S249" s="263"/>
      <c r="T249" s="263"/>
      <c r="U249" s="263"/>
      <c r="V249" s="263"/>
      <c r="W249" s="425"/>
      <c r="X249" s="425"/>
      <c r="Y249" s="425"/>
      <c r="Z249" s="425"/>
      <c r="AA249" s="425"/>
      <c r="AB249" s="168"/>
      <c r="AC249" s="165"/>
      <c r="AD249" s="165"/>
      <c r="AE249" s="165"/>
      <c r="AF249" s="165"/>
      <c r="AG249" s="165"/>
      <c r="AH249" s="165"/>
      <c r="AI249" s="165"/>
      <c r="AJ249" s="165"/>
      <c r="AK249" s="165"/>
      <c r="AL249" s="165"/>
      <c r="AM249" s="165"/>
      <c r="AN249" s="165"/>
      <c r="AO249" s="165"/>
      <c r="AP249" s="165"/>
      <c r="AQ249" s="166"/>
      <c r="AR249" s="167"/>
      <c r="AS249" s="161">
        <f t="shared" si="49"/>
        <v>0</v>
      </c>
      <c r="AT249" s="161">
        <f t="shared" si="49"/>
        <v>0</v>
      </c>
      <c r="AU249" s="161">
        <f t="shared" si="50"/>
        <v>0</v>
      </c>
      <c r="AV249" s="162"/>
      <c r="AW249" s="161"/>
      <c r="AX249" s="161"/>
      <c r="AY249" s="161"/>
      <c r="AZ249" s="163"/>
      <c r="BA249" s="163"/>
      <c r="BB249" s="163"/>
      <c r="BC249" s="163"/>
      <c r="BD249" s="163"/>
      <c r="BE249" s="163"/>
      <c r="BI249" s="149"/>
      <c r="BJ249" s="149"/>
      <c r="BK249" s="149"/>
      <c r="BL249" s="149"/>
      <c r="BM249" s="149"/>
      <c r="BN249" s="149"/>
      <c r="BO249" s="149"/>
      <c r="BP249" s="149"/>
      <c r="BQ249" s="149"/>
      <c r="BR249" s="149"/>
      <c r="BS249" s="149"/>
      <c r="BT249" s="149"/>
      <c r="BU249" s="149"/>
      <c r="BV249" s="149"/>
      <c r="BW249" s="149"/>
      <c r="BX249" s="149"/>
      <c r="BY249" s="149"/>
      <c r="BZ249" s="149"/>
    </row>
    <row r="250" spans="1:78" s="151" customFormat="1" ht="105.75" customHeight="1">
      <c r="A250" s="155"/>
      <c r="B250" s="155"/>
      <c r="C250" s="155"/>
      <c r="D250" s="155"/>
      <c r="E250" s="155"/>
      <c r="F250" s="155"/>
      <c r="G250" s="156"/>
      <c r="H250" s="281"/>
      <c r="I250" s="377"/>
      <c r="J250" s="392"/>
      <c r="K250" s="392"/>
      <c r="L250" s="392"/>
      <c r="M250" s="392"/>
      <c r="N250" s="377"/>
      <c r="O250" s="272"/>
      <c r="P250" s="379"/>
      <c r="Q250" s="263"/>
      <c r="R250" s="263"/>
      <c r="S250" s="263"/>
      <c r="T250" s="263"/>
      <c r="U250" s="263"/>
      <c r="V250" s="263"/>
      <c r="W250" s="425"/>
      <c r="X250" s="425"/>
      <c r="Y250" s="425"/>
      <c r="Z250" s="425"/>
      <c r="AA250" s="425"/>
      <c r="AB250" s="168"/>
      <c r="AC250" s="165"/>
      <c r="AD250" s="165"/>
      <c r="AE250" s="165"/>
      <c r="AF250" s="165"/>
      <c r="AG250" s="165"/>
      <c r="AH250" s="165"/>
      <c r="AI250" s="165"/>
      <c r="AJ250" s="165"/>
      <c r="AK250" s="165"/>
      <c r="AL250" s="165"/>
      <c r="AM250" s="165"/>
      <c r="AN250" s="165"/>
      <c r="AO250" s="165"/>
      <c r="AP250" s="165"/>
      <c r="AQ250" s="166"/>
      <c r="AR250" s="167"/>
      <c r="AS250" s="161">
        <f t="shared" si="49"/>
        <v>0</v>
      </c>
      <c r="AT250" s="161">
        <f t="shared" si="49"/>
        <v>0</v>
      </c>
      <c r="AU250" s="161">
        <f t="shared" si="50"/>
        <v>0</v>
      </c>
      <c r="AV250" s="162"/>
      <c r="AW250" s="161"/>
      <c r="AX250" s="161"/>
      <c r="AY250" s="161"/>
      <c r="AZ250" s="163"/>
      <c r="BA250" s="163"/>
      <c r="BB250" s="163"/>
      <c r="BC250" s="163"/>
      <c r="BD250" s="163"/>
      <c r="BE250" s="163"/>
      <c r="BI250" s="149"/>
      <c r="BJ250" s="149"/>
      <c r="BK250" s="149"/>
      <c r="BL250" s="149"/>
      <c r="BM250" s="149"/>
      <c r="BN250" s="149"/>
      <c r="BO250" s="149"/>
      <c r="BP250" s="149"/>
      <c r="BQ250" s="149"/>
      <c r="BR250" s="149"/>
      <c r="BS250" s="149"/>
      <c r="BT250" s="149"/>
      <c r="BU250" s="149"/>
      <c r="BV250" s="149"/>
      <c r="BW250" s="149"/>
      <c r="BX250" s="149"/>
      <c r="BY250" s="149"/>
      <c r="BZ250" s="149"/>
    </row>
    <row r="251" spans="1:78" s="151" customFormat="1" ht="105.75" customHeight="1">
      <c r="A251" s="155"/>
      <c r="B251" s="155"/>
      <c r="C251" s="155"/>
      <c r="D251" s="155"/>
      <c r="E251" s="155"/>
      <c r="F251" s="155"/>
      <c r="G251" s="156"/>
      <c r="H251" s="281"/>
      <c r="I251" s="377"/>
      <c r="J251" s="392"/>
      <c r="K251" s="392"/>
      <c r="L251" s="392"/>
      <c r="M251" s="392"/>
      <c r="N251" s="377"/>
      <c r="O251" s="272"/>
      <c r="P251" s="379"/>
      <c r="Q251" s="263"/>
      <c r="R251" s="263"/>
      <c r="S251" s="263"/>
      <c r="T251" s="263"/>
      <c r="U251" s="263"/>
      <c r="V251" s="263"/>
      <c r="W251" s="425"/>
      <c r="X251" s="425"/>
      <c r="Y251" s="425"/>
      <c r="Z251" s="425"/>
      <c r="AA251" s="425"/>
      <c r="AB251" s="168"/>
      <c r="AC251" s="165"/>
      <c r="AD251" s="165"/>
      <c r="AE251" s="165"/>
      <c r="AF251" s="165"/>
      <c r="AG251" s="165"/>
      <c r="AH251" s="165"/>
      <c r="AI251" s="165"/>
      <c r="AJ251" s="165"/>
      <c r="AK251" s="165"/>
      <c r="AL251" s="165"/>
      <c r="AM251" s="165"/>
      <c r="AN251" s="165"/>
      <c r="AO251" s="165"/>
      <c r="AP251" s="165"/>
      <c r="AQ251" s="166"/>
      <c r="AR251" s="167"/>
      <c r="AS251" s="161">
        <f t="shared" si="49"/>
        <v>0</v>
      </c>
      <c r="AT251" s="161">
        <f t="shared" si="49"/>
        <v>0</v>
      </c>
      <c r="AU251" s="161">
        <f t="shared" si="50"/>
        <v>0</v>
      </c>
      <c r="AV251" s="162"/>
      <c r="AW251" s="161"/>
      <c r="AX251" s="161"/>
      <c r="AY251" s="161"/>
      <c r="AZ251" s="163"/>
      <c r="BA251" s="163"/>
      <c r="BB251" s="163"/>
      <c r="BC251" s="163"/>
      <c r="BD251" s="163"/>
      <c r="BE251" s="163"/>
      <c r="BI251" s="149"/>
      <c r="BJ251" s="149"/>
      <c r="BK251" s="149"/>
      <c r="BL251" s="149"/>
      <c r="BM251" s="149"/>
      <c r="BN251" s="149"/>
      <c r="BO251" s="149"/>
      <c r="BP251" s="149"/>
      <c r="BQ251" s="149"/>
      <c r="BR251" s="149"/>
      <c r="BS251" s="149"/>
      <c r="BT251" s="149"/>
      <c r="BU251" s="149"/>
      <c r="BV251" s="149"/>
      <c r="BW251" s="149"/>
      <c r="BX251" s="149"/>
      <c r="BY251" s="149"/>
      <c r="BZ251" s="149"/>
    </row>
    <row r="252" spans="1:78" s="151" customFormat="1" ht="105.75" customHeight="1">
      <c r="A252" s="155"/>
      <c r="B252" s="155"/>
      <c r="C252" s="155"/>
      <c r="D252" s="155"/>
      <c r="E252" s="155"/>
      <c r="F252" s="155"/>
      <c r="G252" s="156"/>
      <c r="H252" s="281"/>
      <c r="I252" s="377"/>
      <c r="J252" s="392"/>
      <c r="K252" s="392"/>
      <c r="L252" s="392"/>
      <c r="M252" s="392"/>
      <c r="N252" s="377"/>
      <c r="O252" s="272"/>
      <c r="P252" s="379"/>
      <c r="Q252" s="263"/>
      <c r="R252" s="263"/>
      <c r="S252" s="263"/>
      <c r="T252" s="263"/>
      <c r="U252" s="263"/>
      <c r="V252" s="263"/>
      <c r="W252" s="425"/>
      <c r="X252" s="425"/>
      <c r="Y252" s="425"/>
      <c r="Z252" s="425"/>
      <c r="AA252" s="425"/>
      <c r="AB252" s="168"/>
      <c r="AC252" s="165"/>
      <c r="AD252" s="165"/>
      <c r="AE252" s="165"/>
      <c r="AF252" s="165"/>
      <c r="AG252" s="165"/>
      <c r="AH252" s="165"/>
      <c r="AI252" s="165"/>
      <c r="AJ252" s="165"/>
      <c r="AK252" s="165"/>
      <c r="AL252" s="165"/>
      <c r="AM252" s="165"/>
      <c r="AN252" s="165"/>
      <c r="AO252" s="165"/>
      <c r="AP252" s="165"/>
      <c r="AQ252" s="166"/>
      <c r="AR252" s="167"/>
      <c r="AS252" s="161">
        <f t="shared" si="49"/>
        <v>0</v>
      </c>
      <c r="AT252" s="161">
        <f t="shared" si="49"/>
        <v>0</v>
      </c>
      <c r="AU252" s="161">
        <f t="shared" si="50"/>
        <v>0</v>
      </c>
      <c r="AV252" s="162"/>
      <c r="AW252" s="161"/>
      <c r="AX252" s="161"/>
      <c r="AY252" s="161"/>
      <c r="AZ252" s="163"/>
      <c r="BA252" s="163"/>
      <c r="BB252" s="163"/>
      <c r="BC252" s="163"/>
      <c r="BD252" s="163"/>
      <c r="BE252" s="163"/>
      <c r="BI252" s="149"/>
      <c r="BJ252" s="149"/>
      <c r="BK252" s="149"/>
      <c r="BL252" s="149"/>
      <c r="BM252" s="149"/>
      <c r="BN252" s="149"/>
      <c r="BO252" s="149"/>
      <c r="BP252" s="149"/>
      <c r="BQ252" s="149"/>
      <c r="BR252" s="149"/>
      <c r="BS252" s="149"/>
      <c r="BT252" s="149"/>
      <c r="BU252" s="149"/>
      <c r="BV252" s="149"/>
      <c r="BW252" s="149"/>
      <c r="BX252" s="149"/>
      <c r="BY252" s="149"/>
      <c r="BZ252" s="149"/>
    </row>
    <row r="253" spans="1:78" s="151" customFormat="1" ht="105.75" customHeight="1">
      <c r="A253" s="155"/>
      <c r="B253" s="155"/>
      <c r="C253" s="155"/>
      <c r="D253" s="155"/>
      <c r="E253" s="155"/>
      <c r="F253" s="155"/>
      <c r="G253" s="156"/>
      <c r="H253" s="281"/>
      <c r="I253" s="377"/>
      <c r="J253" s="392"/>
      <c r="K253" s="392"/>
      <c r="L253" s="392"/>
      <c r="M253" s="392"/>
      <c r="N253" s="377"/>
      <c r="O253" s="272"/>
      <c r="P253" s="379"/>
      <c r="Q253" s="263"/>
      <c r="R253" s="263"/>
      <c r="S253" s="263"/>
      <c r="T253" s="263"/>
      <c r="U253" s="263"/>
      <c r="V253" s="263"/>
      <c r="W253" s="425"/>
      <c r="X253" s="425"/>
      <c r="Y253" s="425"/>
      <c r="Z253" s="425"/>
      <c r="AA253" s="425"/>
      <c r="AB253" s="168"/>
      <c r="AC253" s="165"/>
      <c r="AD253" s="165"/>
      <c r="AE253" s="165"/>
      <c r="AF253" s="165"/>
      <c r="AG253" s="165"/>
      <c r="AH253" s="165"/>
      <c r="AI253" s="165"/>
      <c r="AJ253" s="165"/>
      <c r="AK253" s="165"/>
      <c r="AL253" s="165"/>
      <c r="AM253" s="165"/>
      <c r="AN253" s="165"/>
      <c r="AO253" s="165"/>
      <c r="AP253" s="165"/>
      <c r="AQ253" s="166"/>
      <c r="AR253" s="167"/>
      <c r="AS253" s="161">
        <f t="shared" si="49"/>
        <v>0</v>
      </c>
      <c r="AT253" s="161">
        <f t="shared" si="49"/>
        <v>0</v>
      </c>
      <c r="AU253" s="161">
        <f t="shared" si="50"/>
        <v>0</v>
      </c>
      <c r="AV253" s="162"/>
      <c r="AW253" s="161"/>
      <c r="AX253" s="161"/>
      <c r="AY253" s="161"/>
      <c r="AZ253" s="163"/>
      <c r="BA253" s="163"/>
      <c r="BB253" s="163"/>
      <c r="BC253" s="163"/>
      <c r="BD253" s="163"/>
      <c r="BE253" s="163"/>
      <c r="BI253" s="149"/>
      <c r="BJ253" s="149"/>
      <c r="BK253" s="149"/>
      <c r="BL253" s="149"/>
      <c r="BM253" s="149"/>
      <c r="BN253" s="149"/>
      <c r="BO253" s="149"/>
      <c r="BP253" s="149"/>
      <c r="BQ253" s="149"/>
      <c r="BR253" s="149"/>
      <c r="BS253" s="149"/>
      <c r="BT253" s="149"/>
      <c r="BU253" s="149"/>
      <c r="BV253" s="149"/>
      <c r="BW253" s="149"/>
      <c r="BX253" s="149"/>
      <c r="BY253" s="149"/>
      <c r="BZ253" s="149"/>
    </row>
    <row r="254" spans="1:78" s="151" customFormat="1" ht="105.75" customHeight="1">
      <c r="A254" s="155"/>
      <c r="B254" s="155"/>
      <c r="C254" s="155"/>
      <c r="D254" s="155"/>
      <c r="E254" s="155"/>
      <c r="F254" s="155"/>
      <c r="G254" s="156"/>
      <c r="H254" s="281"/>
      <c r="I254" s="377"/>
      <c r="J254" s="392"/>
      <c r="K254" s="392"/>
      <c r="L254" s="392"/>
      <c r="M254" s="392"/>
      <c r="N254" s="377"/>
      <c r="O254" s="272"/>
      <c r="P254" s="379"/>
      <c r="Q254" s="263"/>
      <c r="R254" s="263"/>
      <c r="S254" s="263"/>
      <c r="T254" s="263"/>
      <c r="U254" s="263"/>
      <c r="V254" s="263"/>
      <c r="W254" s="425"/>
      <c r="X254" s="425"/>
      <c r="Y254" s="425"/>
      <c r="Z254" s="425"/>
      <c r="AA254" s="425"/>
      <c r="AB254" s="168" t="s">
        <v>295</v>
      </c>
      <c r="AC254" s="165"/>
      <c r="AD254" s="165"/>
      <c r="AE254" s="165"/>
      <c r="AF254" s="165"/>
      <c r="AG254" s="165"/>
      <c r="AH254" s="165"/>
      <c r="AI254" s="165"/>
      <c r="AJ254" s="165"/>
      <c r="AK254" s="165"/>
      <c r="AL254" s="165"/>
      <c r="AM254" s="165"/>
      <c r="AN254" s="165"/>
      <c r="AO254" s="165"/>
      <c r="AP254" s="165"/>
      <c r="AQ254" s="166">
        <f>+AC254+AE254+AG254+AI254+AK254+AM254+AO254</f>
        <v>0</v>
      </c>
      <c r="AR254" s="167">
        <f>+AD254+AF254+AH254+AJ254+AL254+AN254+AP254</f>
        <v>0</v>
      </c>
      <c r="AS254" s="161">
        <f t="shared" si="49"/>
        <v>0</v>
      </c>
      <c r="AT254" s="161">
        <f t="shared" si="49"/>
        <v>0</v>
      </c>
      <c r="AU254" s="161">
        <f t="shared" si="50"/>
        <v>0</v>
      </c>
      <c r="AV254" s="162"/>
      <c r="AW254" s="161"/>
      <c r="AX254" s="161"/>
      <c r="AY254" s="161"/>
      <c r="AZ254" s="163"/>
      <c r="BA254" s="163"/>
      <c r="BB254" s="163"/>
      <c r="BC254" s="163"/>
      <c r="BD254" s="163"/>
      <c r="BE254" s="163"/>
      <c r="BI254" s="149"/>
      <c r="BJ254" s="149"/>
      <c r="BK254" s="149"/>
      <c r="BL254" s="149"/>
      <c r="BM254" s="149"/>
      <c r="BN254" s="149"/>
      <c r="BO254" s="149"/>
      <c r="BP254" s="149"/>
      <c r="BQ254" s="149"/>
      <c r="BR254" s="149"/>
      <c r="BS254" s="149"/>
      <c r="BT254" s="149"/>
      <c r="BU254" s="149"/>
      <c r="BV254" s="149"/>
      <c r="BW254" s="149"/>
      <c r="BX254" s="149"/>
      <c r="BY254" s="149"/>
      <c r="BZ254" s="149"/>
    </row>
    <row r="255" spans="1:78" s="151" customFormat="1" ht="105.75" customHeight="1">
      <c r="A255" s="155"/>
      <c r="B255" s="155"/>
      <c r="C255" s="155"/>
      <c r="D255" s="155"/>
      <c r="E255" s="155"/>
      <c r="F255" s="155"/>
      <c r="G255" s="156"/>
      <c r="H255" s="281"/>
      <c r="I255" s="377"/>
      <c r="J255" s="392"/>
      <c r="K255" s="392"/>
      <c r="L255" s="392"/>
      <c r="M255" s="392"/>
      <c r="N255" s="377"/>
      <c r="O255" s="272"/>
      <c r="P255" s="379"/>
      <c r="Q255" s="263"/>
      <c r="R255" s="263"/>
      <c r="S255" s="263"/>
      <c r="T255" s="263"/>
      <c r="U255" s="263"/>
      <c r="V255" s="263"/>
      <c r="W255" s="425"/>
      <c r="X255" s="425"/>
      <c r="Y255" s="425"/>
      <c r="Z255" s="425"/>
      <c r="AA255" s="425"/>
      <c r="AB255" s="168" t="s">
        <v>296</v>
      </c>
      <c r="AC255" s="165"/>
      <c r="AD255" s="165"/>
      <c r="AE255" s="165"/>
      <c r="AF255" s="165"/>
      <c r="AG255" s="165"/>
      <c r="AH255" s="165"/>
      <c r="AI255" s="165"/>
      <c r="AJ255" s="165"/>
      <c r="AK255" s="165"/>
      <c r="AL255" s="165"/>
      <c r="AM255" s="165"/>
      <c r="AN255" s="165"/>
      <c r="AO255" s="165"/>
      <c r="AP255" s="165"/>
      <c r="AQ255" s="166">
        <f>+AC255+AE255+AG255+AI255+AK255+AM255+AO255</f>
        <v>0</v>
      </c>
      <c r="AR255" s="167">
        <f>+AD255+AF255+AH255+AJ255+AL255+AN255+AP255</f>
        <v>0</v>
      </c>
      <c r="AS255" s="161">
        <f t="shared" si="49"/>
        <v>0</v>
      </c>
      <c r="AT255" s="161">
        <f t="shared" si="49"/>
        <v>0</v>
      </c>
      <c r="AU255" s="161">
        <f t="shared" si="50"/>
        <v>0</v>
      </c>
      <c r="AV255" s="162"/>
      <c r="AW255" s="161"/>
      <c r="AX255" s="161"/>
      <c r="AY255" s="161"/>
      <c r="AZ255" s="163"/>
      <c r="BA255" s="163"/>
      <c r="BB255" s="163"/>
      <c r="BC255" s="163"/>
      <c r="BD255" s="163"/>
      <c r="BE255" s="163"/>
      <c r="BI255" s="149"/>
      <c r="BJ255" s="149"/>
      <c r="BK255" s="149"/>
      <c r="BL255" s="149"/>
      <c r="BM255" s="149"/>
      <c r="BN255" s="149"/>
      <c r="BO255" s="149"/>
      <c r="BP255" s="149"/>
      <c r="BQ255" s="149"/>
      <c r="BR255" s="149"/>
      <c r="BS255" s="149"/>
      <c r="BT255" s="149"/>
      <c r="BU255" s="149"/>
      <c r="BV255" s="149"/>
      <c r="BW255" s="149"/>
      <c r="BX255" s="149"/>
      <c r="BY255" s="149"/>
      <c r="BZ255" s="149"/>
    </row>
    <row r="256" spans="1:78" s="151" customFormat="1" ht="105.75" customHeight="1">
      <c r="A256" s="155"/>
      <c r="B256" s="155"/>
      <c r="C256" s="155"/>
      <c r="D256" s="155"/>
      <c r="E256" s="155"/>
      <c r="F256" s="155"/>
      <c r="G256" s="156"/>
      <c r="H256" s="281"/>
      <c r="I256" s="377"/>
      <c r="J256" s="392"/>
      <c r="K256" s="392"/>
      <c r="L256" s="392"/>
      <c r="M256" s="392"/>
      <c r="N256" s="377"/>
      <c r="O256" s="272"/>
      <c r="P256" s="379"/>
      <c r="Q256" s="263"/>
      <c r="R256" s="263"/>
      <c r="S256" s="263"/>
      <c r="T256" s="263"/>
      <c r="U256" s="263"/>
      <c r="V256" s="263"/>
      <c r="W256" s="425"/>
      <c r="X256" s="425"/>
      <c r="Y256" s="425"/>
      <c r="Z256" s="425"/>
      <c r="AA256" s="425"/>
      <c r="AB256" s="169" t="s">
        <v>297</v>
      </c>
      <c r="AC256" s="170">
        <f aca="true" t="shared" si="51" ref="AC256:AR256">SUM(AC153:AC255)+IF(AC151=0,AC152,AC151)</f>
        <v>0</v>
      </c>
      <c r="AD256" s="170">
        <f t="shared" si="51"/>
        <v>0</v>
      </c>
      <c r="AE256" s="170">
        <f t="shared" si="51"/>
        <v>0</v>
      </c>
      <c r="AF256" s="170">
        <f t="shared" si="51"/>
        <v>0</v>
      </c>
      <c r="AG256" s="170">
        <f t="shared" si="51"/>
        <v>0</v>
      </c>
      <c r="AH256" s="170">
        <f t="shared" si="51"/>
        <v>0</v>
      </c>
      <c r="AI256" s="170">
        <f t="shared" si="51"/>
        <v>0</v>
      </c>
      <c r="AJ256" s="170">
        <f t="shared" si="51"/>
        <v>0</v>
      </c>
      <c r="AK256" s="170">
        <f t="shared" si="51"/>
        <v>0</v>
      </c>
      <c r="AL256" s="170">
        <f t="shared" si="51"/>
        <v>0</v>
      </c>
      <c r="AM256" s="170">
        <f t="shared" si="51"/>
        <v>0</v>
      </c>
      <c r="AN256" s="170">
        <f t="shared" si="51"/>
        <v>0</v>
      </c>
      <c r="AO256" s="170">
        <f t="shared" si="51"/>
        <v>0</v>
      </c>
      <c r="AP256" s="170">
        <f t="shared" si="51"/>
        <v>0</v>
      </c>
      <c r="AQ256" s="170">
        <f t="shared" si="51"/>
        <v>0</v>
      </c>
      <c r="AR256" s="171">
        <f t="shared" si="51"/>
        <v>0</v>
      </c>
      <c r="AS256" s="161">
        <f t="shared" si="49"/>
        <v>0</v>
      </c>
      <c r="AT256" s="161">
        <f t="shared" si="49"/>
        <v>0</v>
      </c>
      <c r="AU256" s="161">
        <f t="shared" si="50"/>
        <v>0</v>
      </c>
      <c r="AV256" s="162"/>
      <c r="AW256" s="161"/>
      <c r="AX256" s="161"/>
      <c r="AY256" s="161"/>
      <c r="AZ256" s="163"/>
      <c r="BA256" s="163"/>
      <c r="BB256" s="163"/>
      <c r="BC256" s="163"/>
      <c r="BD256" s="163"/>
      <c r="BE256" s="163"/>
      <c r="BI256" s="149"/>
      <c r="BJ256" s="149"/>
      <c r="BK256" s="149"/>
      <c r="BL256" s="149"/>
      <c r="BM256" s="149"/>
      <c r="BN256" s="149"/>
      <c r="BO256" s="149"/>
      <c r="BP256" s="149"/>
      <c r="BQ256" s="149"/>
      <c r="BR256" s="149"/>
      <c r="BS256" s="149"/>
      <c r="BT256" s="149"/>
      <c r="BU256" s="149"/>
      <c r="BV256" s="149"/>
      <c r="BW256" s="149"/>
      <c r="BX256" s="149"/>
      <c r="BY256" s="149"/>
      <c r="BZ256" s="149"/>
    </row>
    <row r="257" spans="1:78" s="151" customFormat="1" ht="105.75" customHeight="1" thickBot="1">
      <c r="A257" s="155"/>
      <c r="B257" s="155"/>
      <c r="C257" s="155"/>
      <c r="D257" s="155"/>
      <c r="E257" s="155"/>
      <c r="F257" s="155"/>
      <c r="G257" s="156"/>
      <c r="H257" s="282"/>
      <c r="I257" s="381"/>
      <c r="J257" s="403"/>
      <c r="K257" s="403"/>
      <c r="L257" s="403"/>
      <c r="M257" s="403"/>
      <c r="N257" s="381"/>
      <c r="O257" s="273"/>
      <c r="P257" s="383"/>
      <c r="Q257" s="264"/>
      <c r="R257" s="264"/>
      <c r="S257" s="264"/>
      <c r="T257" s="264"/>
      <c r="U257" s="264"/>
      <c r="V257" s="264"/>
      <c r="W257" s="423"/>
      <c r="X257" s="425"/>
      <c r="Y257" s="425"/>
      <c r="Z257" s="425"/>
      <c r="AA257" s="425"/>
      <c r="AB257" s="172" t="s">
        <v>298</v>
      </c>
      <c r="AC257" s="173"/>
      <c r="AD257" s="173"/>
      <c r="AE257" s="173"/>
      <c r="AF257" s="173"/>
      <c r="AG257" s="173"/>
      <c r="AH257" s="173"/>
      <c r="AI257" s="173"/>
      <c r="AJ257" s="173"/>
      <c r="AK257" s="173"/>
      <c r="AL257" s="173"/>
      <c r="AM257" s="173"/>
      <c r="AN257" s="173"/>
      <c r="AO257" s="173"/>
      <c r="AP257" s="173"/>
      <c r="AQ257" s="174">
        <f aca="true" t="shared" si="52" ref="AQ257:AR263">+AC257+AE257+AG257+AI257+AK257+AM257+AO257</f>
        <v>0</v>
      </c>
      <c r="AR257" s="175">
        <f t="shared" si="52"/>
        <v>0</v>
      </c>
      <c r="AS257" s="161">
        <f t="shared" si="49"/>
        <v>0</v>
      </c>
      <c r="AT257" s="161">
        <f t="shared" si="49"/>
        <v>0</v>
      </c>
      <c r="AU257" s="161">
        <f t="shared" si="50"/>
        <v>0</v>
      </c>
      <c r="AV257" s="162"/>
      <c r="AW257" s="161"/>
      <c r="AX257" s="161"/>
      <c r="AY257" s="161"/>
      <c r="AZ257" s="163"/>
      <c r="BA257" s="163"/>
      <c r="BB257" s="163"/>
      <c r="BC257" s="163"/>
      <c r="BD257" s="163"/>
      <c r="BE257" s="163"/>
      <c r="BI257" s="149"/>
      <c r="BJ257" s="149"/>
      <c r="BK257" s="149"/>
      <c r="BL257" s="149"/>
      <c r="BM257" s="149"/>
      <c r="BN257" s="149"/>
      <c r="BO257" s="149"/>
      <c r="BP257" s="149"/>
      <c r="BQ257" s="149"/>
      <c r="BR257" s="149"/>
      <c r="BS257" s="149"/>
      <c r="BT257" s="149"/>
      <c r="BU257" s="149"/>
      <c r="BV257" s="149"/>
      <c r="BW257" s="149"/>
      <c r="BX257" s="149"/>
      <c r="BY257" s="149"/>
      <c r="BZ257" s="149"/>
    </row>
    <row r="258" spans="1:78" s="151" customFormat="1" ht="105.75" customHeight="1">
      <c r="A258" s="155"/>
      <c r="B258" s="155" t="s">
        <v>642</v>
      </c>
      <c r="C258" s="155" t="s">
        <v>274</v>
      </c>
      <c r="D258" s="155" t="s">
        <v>275</v>
      </c>
      <c r="E258" s="155" t="s">
        <v>643</v>
      </c>
      <c r="F258" s="155" t="s">
        <v>276</v>
      </c>
      <c r="G258" s="156">
        <v>15</v>
      </c>
      <c r="H258" s="280">
        <v>10</v>
      </c>
      <c r="I258" s="373" t="s">
        <v>46</v>
      </c>
      <c r="J258" s="387"/>
      <c r="K258" s="387"/>
      <c r="L258" s="387"/>
      <c r="M258" s="387"/>
      <c r="N258" s="373" t="s">
        <v>644</v>
      </c>
      <c r="O258" s="435">
        <v>60</v>
      </c>
      <c r="P258" s="436">
        <v>2</v>
      </c>
      <c r="Q258" s="262">
        <f>SUMIF('Actividades inversión 880'!$B$13:$B$62,'Metas inversión 880'!$B258,'Actividades inversión 880'!M$13:M$62)</f>
        <v>6330000000</v>
      </c>
      <c r="R258" s="262">
        <f>SUMIF('Actividades inversión 880'!$B$13:$B$62,'Metas inversión 880'!$B258,'Actividades inversión 880'!N$13:N$62)</f>
        <v>6330000000</v>
      </c>
      <c r="S258" s="262">
        <f>SUMIF('Actividades inversión 880'!$B$13:$B$62,'Metas inversión 880'!$B258,'Actividades inversión 880'!O$13:O$62)</f>
        <v>0</v>
      </c>
      <c r="T258" s="262">
        <f>SUMIF('Actividades inversión 880'!$B$13:$B$62,'Metas inversión 880'!$B258,'Actividades inversión 880'!P$13:P$62)</f>
        <v>0</v>
      </c>
      <c r="U258" s="262">
        <f>SUMIF('Actividades inversión 880'!$B$13:$B$62,'Metas inversión 880'!$B258,'Actividades inversión 880'!Q$13:Q$62)</f>
        <v>0</v>
      </c>
      <c r="V258" s="262">
        <f>SUMIF('Actividades inversión 880'!$B$13:$B$62,'Metas inversión 880'!$B258,'Actividades inversión 880'!R$13:R$62)</f>
        <v>0</v>
      </c>
      <c r="W258" s="422" t="s">
        <v>645</v>
      </c>
      <c r="X258" s="422" t="s">
        <v>232</v>
      </c>
      <c r="Y258" s="422" t="s">
        <v>233</v>
      </c>
      <c r="Z258" s="423" t="s">
        <v>646</v>
      </c>
      <c r="AA258" s="423" t="s">
        <v>647</v>
      </c>
      <c r="AB258" s="157" t="s">
        <v>283</v>
      </c>
      <c r="AC258" s="158"/>
      <c r="AD258" s="158"/>
      <c r="AE258" s="158"/>
      <c r="AF258" s="158"/>
      <c r="AG258" s="158"/>
      <c r="AH258" s="158"/>
      <c r="AI258" s="158"/>
      <c r="AJ258" s="158"/>
      <c r="AK258" s="158"/>
      <c r="AL258" s="158"/>
      <c r="AM258" s="158"/>
      <c r="AN258" s="158"/>
      <c r="AO258" s="158"/>
      <c r="AP258" s="158"/>
      <c r="AQ258" s="159">
        <f t="shared" si="52"/>
        <v>0</v>
      </c>
      <c r="AR258" s="160">
        <f t="shared" si="52"/>
        <v>0</v>
      </c>
      <c r="AS258" s="161">
        <f t="shared" si="49"/>
        <v>6330000000</v>
      </c>
      <c r="AT258" s="161">
        <f t="shared" si="49"/>
        <v>0</v>
      </c>
      <c r="AU258" s="161">
        <f t="shared" si="50"/>
        <v>0</v>
      </c>
      <c r="AV258" s="162"/>
      <c r="AW258" s="161"/>
      <c r="AX258" s="161"/>
      <c r="AY258" s="161"/>
      <c r="AZ258" s="163">
        <f>SUM('[3]01-USAQUEN:99-METROPOLITANO'!N157)</f>
        <v>6330000000</v>
      </c>
      <c r="BA258" s="163">
        <f>SUM('[3]01-USAQUEN:99-METROPOLITANO'!O157)</f>
        <v>6330000000</v>
      </c>
      <c r="BB258" s="163">
        <f>SUM('[3]01-USAQUEN:99-METROPOLITANO'!P157)</f>
        <v>0</v>
      </c>
      <c r="BC258" s="163">
        <f>SUM('[3]01-USAQUEN:99-METROPOLITANO'!Q157)</f>
        <v>0</v>
      </c>
      <c r="BD258" s="163">
        <f>SUM('[3]01-USAQUEN:99-METROPOLITANO'!R157)</f>
        <v>0</v>
      </c>
      <c r="BE258" s="163">
        <f>SUM('[3]01-USAQUEN:99-METROPOLITANO'!S157)</f>
        <v>0</v>
      </c>
      <c r="BI258" s="149"/>
      <c r="BJ258" s="149"/>
      <c r="BK258" s="149"/>
      <c r="BL258" s="149"/>
      <c r="BM258" s="149"/>
      <c r="BN258" s="149"/>
      <c r="BO258" s="149"/>
      <c r="BP258" s="149"/>
      <c r="BQ258" s="149"/>
      <c r="BR258" s="149"/>
      <c r="BS258" s="149"/>
      <c r="BT258" s="149"/>
      <c r="BU258" s="149"/>
      <c r="BV258" s="149"/>
      <c r="BW258" s="149"/>
      <c r="BX258" s="149"/>
      <c r="BY258" s="149"/>
      <c r="BZ258" s="149"/>
    </row>
    <row r="259" spans="1:78" s="151" customFormat="1" ht="408" customHeight="1">
      <c r="A259" s="155"/>
      <c r="B259" s="155"/>
      <c r="C259" s="155"/>
      <c r="D259" s="155"/>
      <c r="E259" s="155"/>
      <c r="F259" s="155"/>
      <c r="G259" s="156"/>
      <c r="H259" s="281"/>
      <c r="I259" s="377"/>
      <c r="J259" s="392"/>
      <c r="K259" s="392"/>
      <c r="L259" s="392"/>
      <c r="M259" s="392"/>
      <c r="N259" s="377"/>
      <c r="O259" s="437"/>
      <c r="P259" s="438"/>
      <c r="Q259" s="263"/>
      <c r="R259" s="263"/>
      <c r="S259" s="263"/>
      <c r="T259" s="263"/>
      <c r="U259" s="263"/>
      <c r="V259" s="263"/>
      <c r="W259" s="422" t="s">
        <v>648</v>
      </c>
      <c r="X259" s="422" t="s">
        <v>649</v>
      </c>
      <c r="Y259" s="422" t="s">
        <v>650</v>
      </c>
      <c r="Z259" s="422" t="s">
        <v>651</v>
      </c>
      <c r="AA259" s="422" t="s">
        <v>652</v>
      </c>
      <c r="AB259" s="164" t="s">
        <v>284</v>
      </c>
      <c r="AC259" s="165"/>
      <c r="AD259" s="165"/>
      <c r="AE259" s="165"/>
      <c r="AF259" s="165"/>
      <c r="AG259" s="165"/>
      <c r="AH259" s="165"/>
      <c r="AI259" s="165"/>
      <c r="AJ259" s="165"/>
      <c r="AK259" s="165"/>
      <c r="AL259" s="165"/>
      <c r="AM259" s="165"/>
      <c r="AN259" s="165"/>
      <c r="AO259" s="165"/>
      <c r="AP259" s="165"/>
      <c r="AQ259" s="166">
        <f t="shared" si="52"/>
        <v>0</v>
      </c>
      <c r="AR259" s="167">
        <f t="shared" si="52"/>
        <v>0</v>
      </c>
      <c r="AS259" s="161">
        <f t="shared" si="49"/>
        <v>0</v>
      </c>
      <c r="AT259" s="161">
        <f t="shared" si="49"/>
        <v>0</v>
      </c>
      <c r="AU259" s="161">
        <f t="shared" si="50"/>
        <v>0</v>
      </c>
      <c r="AV259" s="162"/>
      <c r="AW259" s="161"/>
      <c r="AX259" s="161"/>
      <c r="AY259" s="161"/>
      <c r="AZ259" s="163"/>
      <c r="BA259" s="163"/>
      <c r="BB259" s="163"/>
      <c r="BC259" s="163"/>
      <c r="BD259" s="163"/>
      <c r="BE259" s="163"/>
      <c r="BI259" s="149"/>
      <c r="BJ259" s="149"/>
      <c r="BK259" s="149"/>
      <c r="BL259" s="149"/>
      <c r="BM259" s="149"/>
      <c r="BN259" s="149"/>
      <c r="BO259" s="149"/>
      <c r="BP259" s="149"/>
      <c r="BQ259" s="149"/>
      <c r="BR259" s="149"/>
      <c r="BS259" s="149"/>
      <c r="BT259" s="149"/>
      <c r="BU259" s="149"/>
      <c r="BV259" s="149"/>
      <c r="BW259" s="149"/>
      <c r="BX259" s="149"/>
      <c r="BY259" s="149"/>
      <c r="BZ259" s="149"/>
    </row>
    <row r="260" spans="1:78" s="151" customFormat="1" ht="393" customHeight="1">
      <c r="A260" s="155"/>
      <c r="B260" s="155"/>
      <c r="C260" s="155"/>
      <c r="D260" s="155"/>
      <c r="E260" s="155"/>
      <c r="F260" s="155"/>
      <c r="G260" s="156"/>
      <c r="H260" s="281"/>
      <c r="I260" s="377"/>
      <c r="J260" s="392"/>
      <c r="K260" s="392"/>
      <c r="L260" s="392"/>
      <c r="M260" s="392"/>
      <c r="N260" s="377"/>
      <c r="O260" s="437"/>
      <c r="P260" s="438"/>
      <c r="Q260" s="263"/>
      <c r="R260" s="263"/>
      <c r="S260" s="263"/>
      <c r="T260" s="263"/>
      <c r="U260" s="263"/>
      <c r="V260" s="263"/>
      <c r="W260" s="422" t="s">
        <v>653</v>
      </c>
      <c r="X260" s="422" t="s">
        <v>654</v>
      </c>
      <c r="Y260" s="422" t="s">
        <v>655</v>
      </c>
      <c r="Z260" s="422" t="s">
        <v>397</v>
      </c>
      <c r="AA260" s="422"/>
      <c r="AB260" s="164" t="s">
        <v>285</v>
      </c>
      <c r="AC260" s="165"/>
      <c r="AD260" s="165"/>
      <c r="AE260" s="165"/>
      <c r="AF260" s="165"/>
      <c r="AG260" s="165"/>
      <c r="AH260" s="165"/>
      <c r="AI260" s="165"/>
      <c r="AJ260" s="165"/>
      <c r="AK260" s="165"/>
      <c r="AL260" s="165"/>
      <c r="AM260" s="165"/>
      <c r="AN260" s="165"/>
      <c r="AO260" s="165"/>
      <c r="AP260" s="165"/>
      <c r="AQ260" s="166">
        <f t="shared" si="52"/>
        <v>0</v>
      </c>
      <c r="AR260" s="167">
        <f t="shared" si="52"/>
        <v>0</v>
      </c>
      <c r="AS260" s="161">
        <f t="shared" si="49"/>
        <v>0</v>
      </c>
      <c r="AT260" s="161">
        <f t="shared" si="49"/>
        <v>0</v>
      </c>
      <c r="AU260" s="161">
        <f t="shared" si="50"/>
        <v>0</v>
      </c>
      <c r="AV260" s="162"/>
      <c r="AW260" s="161"/>
      <c r="AX260" s="161"/>
      <c r="AY260" s="161"/>
      <c r="AZ260" s="163"/>
      <c r="BA260" s="163"/>
      <c r="BB260" s="163"/>
      <c r="BC260" s="163"/>
      <c r="BD260" s="163"/>
      <c r="BE260" s="163"/>
      <c r="BI260" s="149"/>
      <c r="BJ260" s="149"/>
      <c r="BK260" s="149"/>
      <c r="BL260" s="149"/>
      <c r="BM260" s="149"/>
      <c r="BN260" s="149"/>
      <c r="BO260" s="149"/>
      <c r="BP260" s="149"/>
      <c r="BQ260" s="149"/>
      <c r="BR260" s="149"/>
      <c r="BS260" s="149"/>
      <c r="BT260" s="149"/>
      <c r="BU260" s="149"/>
      <c r="BV260" s="149"/>
      <c r="BW260" s="149"/>
      <c r="BX260" s="149"/>
      <c r="BY260" s="149"/>
      <c r="BZ260" s="149"/>
    </row>
    <row r="261" spans="1:78" s="151" customFormat="1" ht="146.25" customHeight="1">
      <c r="A261" s="155"/>
      <c r="B261" s="155"/>
      <c r="C261" s="155"/>
      <c r="D261" s="155"/>
      <c r="E261" s="155"/>
      <c r="F261" s="155"/>
      <c r="G261" s="156"/>
      <c r="H261" s="281"/>
      <c r="I261" s="377"/>
      <c r="J261" s="392"/>
      <c r="K261" s="392"/>
      <c r="L261" s="392"/>
      <c r="M261" s="392"/>
      <c r="N261" s="377"/>
      <c r="O261" s="437"/>
      <c r="P261" s="438"/>
      <c r="Q261" s="263"/>
      <c r="R261" s="263"/>
      <c r="S261" s="263"/>
      <c r="T261" s="263"/>
      <c r="U261" s="263"/>
      <c r="V261" s="263"/>
      <c r="W261" s="422" t="s">
        <v>656</v>
      </c>
      <c r="X261" s="423" t="s">
        <v>657</v>
      </c>
      <c r="Y261" s="422" t="s">
        <v>658</v>
      </c>
      <c r="Z261" s="422" t="s">
        <v>397</v>
      </c>
      <c r="AA261" s="422" t="s">
        <v>659</v>
      </c>
      <c r="AB261" s="164" t="s">
        <v>286</v>
      </c>
      <c r="AC261" s="165"/>
      <c r="AD261" s="165"/>
      <c r="AE261" s="165"/>
      <c r="AF261" s="165"/>
      <c r="AG261" s="165"/>
      <c r="AH261" s="165"/>
      <c r="AI261" s="165"/>
      <c r="AJ261" s="165"/>
      <c r="AK261" s="165"/>
      <c r="AL261" s="165"/>
      <c r="AM261" s="165"/>
      <c r="AN261" s="165"/>
      <c r="AO261" s="165"/>
      <c r="AP261" s="165"/>
      <c r="AQ261" s="166">
        <f t="shared" si="52"/>
        <v>0</v>
      </c>
      <c r="AR261" s="167">
        <f t="shared" si="52"/>
        <v>0</v>
      </c>
      <c r="AS261" s="161">
        <f t="shared" si="49"/>
        <v>0</v>
      </c>
      <c r="AT261" s="161">
        <f t="shared" si="49"/>
        <v>0</v>
      </c>
      <c r="AU261" s="161">
        <f t="shared" si="50"/>
        <v>0</v>
      </c>
      <c r="AV261" s="162"/>
      <c r="AW261" s="161"/>
      <c r="AX261" s="161"/>
      <c r="AY261" s="161"/>
      <c r="AZ261" s="163"/>
      <c r="BA261" s="163"/>
      <c r="BB261" s="163"/>
      <c r="BC261" s="163"/>
      <c r="BD261" s="163"/>
      <c r="BE261" s="163"/>
      <c r="BI261" s="149"/>
      <c r="BJ261" s="149"/>
      <c r="BK261" s="149"/>
      <c r="BL261" s="149"/>
      <c r="BM261" s="149"/>
      <c r="BN261" s="149"/>
      <c r="BO261" s="149"/>
      <c r="BP261" s="149"/>
      <c r="BQ261" s="149"/>
      <c r="BR261" s="149"/>
      <c r="BS261" s="149"/>
      <c r="BT261" s="149"/>
      <c r="BU261" s="149"/>
      <c r="BV261" s="149"/>
      <c r="BW261" s="149"/>
      <c r="BX261" s="149"/>
      <c r="BY261" s="149"/>
      <c r="BZ261" s="149"/>
    </row>
    <row r="262" spans="1:78" s="151" customFormat="1" ht="105.75" customHeight="1">
      <c r="A262" s="155"/>
      <c r="B262" s="155"/>
      <c r="C262" s="155"/>
      <c r="D262" s="155"/>
      <c r="E262" s="155"/>
      <c r="F262" s="155"/>
      <c r="G262" s="156"/>
      <c r="H262" s="281"/>
      <c r="I262" s="377"/>
      <c r="J262" s="392"/>
      <c r="K262" s="392"/>
      <c r="L262" s="392"/>
      <c r="M262" s="392" t="s">
        <v>660</v>
      </c>
      <c r="N262" s="377" t="s">
        <v>644</v>
      </c>
      <c r="O262" s="437"/>
      <c r="P262" s="438"/>
      <c r="Q262" s="263"/>
      <c r="R262" s="263"/>
      <c r="S262" s="263"/>
      <c r="T262" s="263"/>
      <c r="U262" s="263"/>
      <c r="V262" s="263"/>
      <c r="W262" s="422" t="s">
        <v>661</v>
      </c>
      <c r="X262" s="422" t="s">
        <v>662</v>
      </c>
      <c r="Y262" s="422" t="s">
        <v>663</v>
      </c>
      <c r="Z262" s="422" t="s">
        <v>397</v>
      </c>
      <c r="AA262" s="425"/>
      <c r="AB262" s="164" t="s">
        <v>287</v>
      </c>
      <c r="AC262" s="165"/>
      <c r="AD262" s="165"/>
      <c r="AE262" s="165"/>
      <c r="AF262" s="165"/>
      <c r="AG262" s="165"/>
      <c r="AH262" s="165"/>
      <c r="AI262" s="165"/>
      <c r="AJ262" s="165"/>
      <c r="AK262" s="165"/>
      <c r="AL262" s="165"/>
      <c r="AM262" s="165"/>
      <c r="AN262" s="165"/>
      <c r="AO262" s="165"/>
      <c r="AP262" s="165"/>
      <c r="AQ262" s="166">
        <f t="shared" si="52"/>
        <v>0</v>
      </c>
      <c r="AR262" s="167">
        <f t="shared" si="52"/>
        <v>0</v>
      </c>
      <c r="AS262" s="161">
        <f t="shared" si="49"/>
        <v>0</v>
      </c>
      <c r="AT262" s="161">
        <f t="shared" si="49"/>
        <v>0</v>
      </c>
      <c r="AU262" s="161">
        <f t="shared" si="50"/>
        <v>0</v>
      </c>
      <c r="AV262" s="162"/>
      <c r="AW262" s="161"/>
      <c r="AX262" s="161"/>
      <c r="AY262" s="161"/>
      <c r="AZ262" s="163"/>
      <c r="BA262" s="163"/>
      <c r="BB262" s="163"/>
      <c r="BC262" s="163"/>
      <c r="BD262" s="163"/>
      <c r="BE262" s="163"/>
      <c r="BI262" s="149"/>
      <c r="BJ262" s="149"/>
      <c r="BK262" s="149"/>
      <c r="BL262" s="149"/>
      <c r="BM262" s="149"/>
      <c r="BN262" s="149"/>
      <c r="BO262" s="149"/>
      <c r="BP262" s="149"/>
      <c r="BQ262" s="149"/>
      <c r="BR262" s="149"/>
      <c r="BS262" s="149"/>
      <c r="BT262" s="149"/>
      <c r="BU262" s="149"/>
      <c r="BV262" s="149"/>
      <c r="BW262" s="149"/>
      <c r="BX262" s="149"/>
      <c r="BY262" s="149"/>
      <c r="BZ262" s="149"/>
    </row>
    <row r="263" spans="1:78" s="151" customFormat="1" ht="105.75" customHeight="1">
      <c r="A263" s="155"/>
      <c r="B263" s="155"/>
      <c r="C263" s="155"/>
      <c r="D263" s="155"/>
      <c r="E263" s="155"/>
      <c r="F263" s="155"/>
      <c r="G263" s="156"/>
      <c r="H263" s="281"/>
      <c r="I263" s="377"/>
      <c r="J263" s="392"/>
      <c r="K263" s="392"/>
      <c r="L263" s="392"/>
      <c r="M263" s="392"/>
      <c r="N263" s="377"/>
      <c r="O263" s="437"/>
      <c r="P263" s="438"/>
      <c r="Q263" s="263"/>
      <c r="R263" s="263"/>
      <c r="S263" s="263"/>
      <c r="T263" s="263"/>
      <c r="U263" s="263"/>
      <c r="V263" s="263"/>
      <c r="W263" s="422" t="s">
        <v>664</v>
      </c>
      <c r="X263" s="423" t="s">
        <v>665</v>
      </c>
      <c r="Y263" s="422" t="s">
        <v>666</v>
      </c>
      <c r="Z263" s="422" t="s">
        <v>397</v>
      </c>
      <c r="AA263" s="423" t="s">
        <v>475</v>
      </c>
      <c r="AB263" s="168" t="s">
        <v>288</v>
      </c>
      <c r="AC263" s="165"/>
      <c r="AD263" s="165"/>
      <c r="AE263" s="165"/>
      <c r="AF263" s="165"/>
      <c r="AG263" s="165"/>
      <c r="AH263" s="165"/>
      <c r="AI263" s="165"/>
      <c r="AJ263" s="165"/>
      <c r="AK263" s="165"/>
      <c r="AL263" s="165"/>
      <c r="AM263" s="165"/>
      <c r="AN263" s="165"/>
      <c r="AO263" s="165"/>
      <c r="AP263" s="165"/>
      <c r="AQ263" s="166">
        <f t="shared" si="52"/>
        <v>0</v>
      </c>
      <c r="AR263" s="167">
        <f t="shared" si="52"/>
        <v>0</v>
      </c>
      <c r="AS263" s="161">
        <f t="shared" si="49"/>
        <v>0</v>
      </c>
      <c r="AT263" s="161">
        <f t="shared" si="49"/>
        <v>0</v>
      </c>
      <c r="AU263" s="161">
        <f t="shared" si="50"/>
        <v>0</v>
      </c>
      <c r="AV263" s="162"/>
      <c r="AW263" s="161"/>
      <c r="AX263" s="161"/>
      <c r="AY263" s="161"/>
      <c r="AZ263" s="163"/>
      <c r="BA263" s="163"/>
      <c r="BB263" s="163"/>
      <c r="BC263" s="163"/>
      <c r="BD263" s="163"/>
      <c r="BE263" s="163"/>
      <c r="BI263" s="149"/>
      <c r="BJ263" s="149"/>
      <c r="BK263" s="149"/>
      <c r="BL263" s="149"/>
      <c r="BM263" s="149"/>
      <c r="BN263" s="149"/>
      <c r="BO263" s="149"/>
      <c r="BP263" s="149"/>
      <c r="BQ263" s="149"/>
      <c r="BR263" s="149"/>
      <c r="BS263" s="149"/>
      <c r="BT263" s="149"/>
      <c r="BU263" s="149"/>
      <c r="BV263" s="149"/>
      <c r="BW263" s="149"/>
      <c r="BX263" s="149"/>
      <c r="BY263" s="149"/>
      <c r="BZ263" s="149"/>
    </row>
    <row r="264" spans="1:78" s="151" customFormat="1" ht="105.75" customHeight="1">
      <c r="A264" s="155"/>
      <c r="B264" s="155"/>
      <c r="C264" s="155"/>
      <c r="D264" s="155"/>
      <c r="E264" s="155"/>
      <c r="F264" s="155"/>
      <c r="G264" s="156"/>
      <c r="H264" s="281"/>
      <c r="I264" s="377"/>
      <c r="J264" s="392"/>
      <c r="K264" s="392"/>
      <c r="L264" s="392"/>
      <c r="M264" s="392"/>
      <c r="N264" s="377"/>
      <c r="O264" s="437"/>
      <c r="P264" s="438"/>
      <c r="Q264" s="263"/>
      <c r="R264" s="263"/>
      <c r="S264" s="263"/>
      <c r="T264" s="263"/>
      <c r="U264" s="263"/>
      <c r="V264" s="263"/>
      <c r="W264" s="423" t="s">
        <v>667</v>
      </c>
      <c r="X264" s="422" t="s">
        <v>668</v>
      </c>
      <c r="Y264" s="423" t="s">
        <v>669</v>
      </c>
      <c r="Z264" s="422" t="s">
        <v>397</v>
      </c>
      <c r="AA264" s="426"/>
      <c r="AB264" s="169" t="s">
        <v>289</v>
      </c>
      <c r="AC264" s="170">
        <f aca="true" t="shared" si="53" ref="AC264:AR264">SUM(AC258:AC263)</f>
        <v>0</v>
      </c>
      <c r="AD264" s="170">
        <f t="shared" si="53"/>
        <v>0</v>
      </c>
      <c r="AE264" s="170">
        <f t="shared" si="53"/>
        <v>0</v>
      </c>
      <c r="AF264" s="170">
        <f t="shared" si="53"/>
        <v>0</v>
      </c>
      <c r="AG264" s="170">
        <f t="shared" si="53"/>
        <v>0</v>
      </c>
      <c r="AH264" s="170">
        <f t="shared" si="53"/>
        <v>0</v>
      </c>
      <c r="AI264" s="170">
        <f t="shared" si="53"/>
        <v>0</v>
      </c>
      <c r="AJ264" s="170">
        <f t="shared" si="53"/>
        <v>0</v>
      </c>
      <c r="AK264" s="170">
        <f t="shared" si="53"/>
        <v>0</v>
      </c>
      <c r="AL264" s="170">
        <f t="shared" si="53"/>
        <v>0</v>
      </c>
      <c r="AM264" s="170">
        <f t="shared" si="53"/>
        <v>0</v>
      </c>
      <c r="AN264" s="170">
        <f t="shared" si="53"/>
        <v>0</v>
      </c>
      <c r="AO264" s="170">
        <f t="shared" si="53"/>
        <v>0</v>
      </c>
      <c r="AP264" s="170">
        <f t="shared" si="53"/>
        <v>0</v>
      </c>
      <c r="AQ264" s="170">
        <f t="shared" si="53"/>
        <v>0</v>
      </c>
      <c r="AR264" s="171">
        <f t="shared" si="53"/>
        <v>0</v>
      </c>
      <c r="AS264" s="161">
        <f t="shared" si="49"/>
        <v>0</v>
      </c>
      <c r="AT264" s="161">
        <f t="shared" si="49"/>
        <v>0</v>
      </c>
      <c r="AU264" s="161">
        <f t="shared" si="50"/>
        <v>0</v>
      </c>
      <c r="AV264" s="162"/>
      <c r="AW264" s="161"/>
      <c r="AX264" s="161"/>
      <c r="AY264" s="161"/>
      <c r="AZ264" s="163"/>
      <c r="BA264" s="163"/>
      <c r="BB264" s="163"/>
      <c r="BC264" s="163"/>
      <c r="BD264" s="163"/>
      <c r="BE264" s="163"/>
      <c r="BI264" s="149"/>
      <c r="BJ264" s="149"/>
      <c r="BK264" s="149"/>
      <c r="BL264" s="149"/>
      <c r="BM264" s="149"/>
      <c r="BN264" s="149"/>
      <c r="BO264" s="149"/>
      <c r="BP264" s="149"/>
      <c r="BQ264" s="149"/>
      <c r="BR264" s="149"/>
      <c r="BS264" s="149"/>
      <c r="BT264" s="149"/>
      <c r="BU264" s="149"/>
      <c r="BV264" s="149"/>
      <c r="BW264" s="149"/>
      <c r="BX264" s="149"/>
      <c r="BY264" s="149"/>
      <c r="BZ264" s="149"/>
    </row>
    <row r="265" spans="1:78" s="151" customFormat="1" ht="216" customHeight="1">
      <c r="A265" s="155"/>
      <c r="B265" s="155"/>
      <c r="C265" s="155"/>
      <c r="D265" s="155"/>
      <c r="E265" s="155"/>
      <c r="F265" s="155"/>
      <c r="G265" s="156"/>
      <c r="H265" s="281"/>
      <c r="I265" s="377"/>
      <c r="J265" s="392"/>
      <c r="K265" s="392"/>
      <c r="L265" s="392"/>
      <c r="M265" s="392"/>
      <c r="N265" s="377"/>
      <c r="O265" s="437"/>
      <c r="P265" s="438"/>
      <c r="Q265" s="263"/>
      <c r="R265" s="263"/>
      <c r="S265" s="263"/>
      <c r="T265" s="263"/>
      <c r="U265" s="263"/>
      <c r="V265" s="263"/>
      <c r="W265" s="422" t="s">
        <v>670</v>
      </c>
      <c r="X265" s="422" t="s">
        <v>671</v>
      </c>
      <c r="Y265" s="422" t="s">
        <v>232</v>
      </c>
      <c r="Z265" s="431" t="s">
        <v>672</v>
      </c>
      <c r="AA265" s="439"/>
      <c r="AB265" s="164" t="s">
        <v>290</v>
      </c>
      <c r="AC265" s="165"/>
      <c r="AD265" s="165"/>
      <c r="AE265" s="165"/>
      <c r="AF265" s="165"/>
      <c r="AG265" s="165"/>
      <c r="AH265" s="165"/>
      <c r="AI265" s="165"/>
      <c r="AJ265" s="165"/>
      <c r="AK265" s="165"/>
      <c r="AL265" s="165"/>
      <c r="AM265" s="165"/>
      <c r="AN265" s="165"/>
      <c r="AO265" s="165"/>
      <c r="AP265" s="165"/>
      <c r="AQ265" s="166">
        <f>+AC265+AE265+AG265+AI265+AK265+AM265+AO265</f>
        <v>0</v>
      </c>
      <c r="AR265" s="167">
        <f aca="true" t="shared" si="54" ref="AR265:AR271">+AD265+AF265+AH265+AJ265+AL265+AN265+AP265</f>
        <v>0</v>
      </c>
      <c r="AS265" s="161">
        <f t="shared" si="49"/>
        <v>0</v>
      </c>
      <c r="AT265" s="161">
        <f t="shared" si="49"/>
        <v>0</v>
      </c>
      <c r="AU265" s="161">
        <f t="shared" si="50"/>
        <v>0</v>
      </c>
      <c r="AV265" s="162"/>
      <c r="AW265" s="161"/>
      <c r="AX265" s="161"/>
      <c r="AY265" s="161"/>
      <c r="AZ265" s="163"/>
      <c r="BA265" s="163"/>
      <c r="BB265" s="163"/>
      <c r="BC265" s="163"/>
      <c r="BD265" s="163"/>
      <c r="BE265" s="163"/>
      <c r="BI265" s="149"/>
      <c r="BJ265" s="149"/>
      <c r="BK265" s="149"/>
      <c r="BL265" s="149"/>
      <c r="BM265" s="149"/>
      <c r="BN265" s="149"/>
      <c r="BO265" s="149"/>
      <c r="BP265" s="149"/>
      <c r="BQ265" s="149"/>
      <c r="BR265" s="149"/>
      <c r="BS265" s="149"/>
      <c r="BT265" s="149"/>
      <c r="BU265" s="149"/>
      <c r="BV265" s="149"/>
      <c r="BW265" s="149"/>
      <c r="BX265" s="149"/>
      <c r="BY265" s="149"/>
      <c r="BZ265" s="149"/>
    </row>
    <row r="266" spans="1:78" s="151" customFormat="1" ht="260.25" customHeight="1">
      <c r="A266" s="155"/>
      <c r="B266" s="155"/>
      <c r="C266" s="155"/>
      <c r="D266" s="155"/>
      <c r="E266" s="155"/>
      <c r="F266" s="155"/>
      <c r="G266" s="156"/>
      <c r="H266" s="281"/>
      <c r="I266" s="377"/>
      <c r="J266" s="392"/>
      <c r="K266" s="392"/>
      <c r="L266" s="392"/>
      <c r="M266" s="392"/>
      <c r="N266" s="377"/>
      <c r="O266" s="437"/>
      <c r="P266" s="438"/>
      <c r="Q266" s="263"/>
      <c r="R266" s="263"/>
      <c r="S266" s="263"/>
      <c r="T266" s="263"/>
      <c r="U266" s="263"/>
      <c r="V266" s="263"/>
      <c r="W266" s="422" t="s">
        <v>673</v>
      </c>
      <c r="X266" s="422" t="s">
        <v>674</v>
      </c>
      <c r="Y266" s="422" t="s">
        <v>232</v>
      </c>
      <c r="Z266" s="431" t="s">
        <v>675</v>
      </c>
      <c r="AA266" s="422" t="s">
        <v>676</v>
      </c>
      <c r="AB266" s="164" t="s">
        <v>291</v>
      </c>
      <c r="AC266" s="165"/>
      <c r="AD266" s="165"/>
      <c r="AE266" s="165"/>
      <c r="AF266" s="165"/>
      <c r="AG266" s="165"/>
      <c r="AH266" s="165"/>
      <c r="AI266" s="165"/>
      <c r="AJ266" s="165"/>
      <c r="AK266" s="165"/>
      <c r="AL266" s="165"/>
      <c r="AM266" s="165"/>
      <c r="AN266" s="165"/>
      <c r="AO266" s="165"/>
      <c r="AP266" s="165"/>
      <c r="AQ266" s="166">
        <f aca="true" t="shared" si="55" ref="AQ266:AQ271">+AC266+AE266+AG266+AI266+AK266+AM266+AO266</f>
        <v>0</v>
      </c>
      <c r="AR266" s="167">
        <f t="shared" si="54"/>
        <v>0</v>
      </c>
      <c r="AS266" s="161">
        <f t="shared" si="49"/>
        <v>0</v>
      </c>
      <c r="AT266" s="161">
        <f t="shared" si="49"/>
        <v>0</v>
      </c>
      <c r="AU266" s="161">
        <f t="shared" si="50"/>
        <v>0</v>
      </c>
      <c r="AV266" s="162"/>
      <c r="AW266" s="161"/>
      <c r="AX266" s="161"/>
      <c r="AY266" s="161"/>
      <c r="AZ266" s="163"/>
      <c r="BA266" s="163"/>
      <c r="BB266" s="163"/>
      <c r="BC266" s="163"/>
      <c r="BD266" s="163"/>
      <c r="BE266" s="163"/>
      <c r="BI266" s="149"/>
      <c r="BJ266" s="149"/>
      <c r="BK266" s="149"/>
      <c r="BL266" s="149"/>
      <c r="BM266" s="149"/>
      <c r="BN266" s="149"/>
      <c r="BO266" s="149"/>
      <c r="BP266" s="149"/>
      <c r="BQ266" s="149"/>
      <c r="BR266" s="149"/>
      <c r="BS266" s="149"/>
      <c r="BT266" s="149"/>
      <c r="BU266" s="149"/>
      <c r="BV266" s="149"/>
      <c r="BW266" s="149"/>
      <c r="BX266" s="149"/>
      <c r="BY266" s="149"/>
      <c r="BZ266" s="149"/>
    </row>
    <row r="267" spans="1:78" s="151" customFormat="1" ht="105.75" customHeight="1">
      <c r="A267" s="155"/>
      <c r="B267" s="155"/>
      <c r="C267" s="155"/>
      <c r="D267" s="155"/>
      <c r="E267" s="155"/>
      <c r="F267" s="155"/>
      <c r="G267" s="156"/>
      <c r="H267" s="281"/>
      <c r="I267" s="377"/>
      <c r="J267" s="392"/>
      <c r="K267" s="392"/>
      <c r="L267" s="392"/>
      <c r="M267" s="392"/>
      <c r="N267" s="377"/>
      <c r="O267" s="437"/>
      <c r="P267" s="438"/>
      <c r="Q267" s="263"/>
      <c r="R267" s="263"/>
      <c r="S267" s="263"/>
      <c r="T267" s="263"/>
      <c r="U267" s="263"/>
      <c r="V267" s="263"/>
      <c r="W267" s="423"/>
      <c r="X267" s="425"/>
      <c r="Y267" s="425"/>
      <c r="Z267" s="425"/>
      <c r="AA267" s="425"/>
      <c r="AB267" s="168" t="s">
        <v>292</v>
      </c>
      <c r="AC267" s="165"/>
      <c r="AD267" s="165"/>
      <c r="AE267" s="165"/>
      <c r="AF267" s="165"/>
      <c r="AG267" s="165"/>
      <c r="AH267" s="165"/>
      <c r="AI267" s="165"/>
      <c r="AJ267" s="165"/>
      <c r="AK267" s="165"/>
      <c r="AL267" s="165"/>
      <c r="AM267" s="165"/>
      <c r="AN267" s="165"/>
      <c r="AO267" s="165"/>
      <c r="AP267" s="165"/>
      <c r="AQ267" s="166">
        <f t="shared" si="55"/>
        <v>0</v>
      </c>
      <c r="AR267" s="167">
        <f t="shared" si="54"/>
        <v>0</v>
      </c>
      <c r="AS267" s="161">
        <f t="shared" si="49"/>
        <v>0</v>
      </c>
      <c r="AT267" s="161">
        <f t="shared" si="49"/>
        <v>0</v>
      </c>
      <c r="AU267" s="161">
        <f t="shared" si="50"/>
        <v>0</v>
      </c>
      <c r="AV267" s="162"/>
      <c r="AW267" s="161"/>
      <c r="AX267" s="161"/>
      <c r="AY267" s="161"/>
      <c r="AZ267" s="163"/>
      <c r="BA267" s="163"/>
      <c r="BB267" s="163"/>
      <c r="BC267" s="163"/>
      <c r="BD267" s="163"/>
      <c r="BE267" s="163"/>
      <c r="BI267" s="149"/>
      <c r="BJ267" s="149"/>
      <c r="BK267" s="149"/>
      <c r="BL267" s="149"/>
      <c r="BM267" s="149"/>
      <c r="BN267" s="149"/>
      <c r="BO267" s="149"/>
      <c r="BP267" s="149"/>
      <c r="BQ267" s="149"/>
      <c r="BR267" s="149"/>
      <c r="BS267" s="149"/>
      <c r="BT267" s="149"/>
      <c r="BU267" s="149"/>
      <c r="BV267" s="149"/>
      <c r="BW267" s="149"/>
      <c r="BX267" s="149"/>
      <c r="BY267" s="149"/>
      <c r="BZ267" s="149"/>
    </row>
    <row r="268" spans="1:78" s="151" customFormat="1" ht="105.75" customHeight="1">
      <c r="A268" s="155"/>
      <c r="B268" s="155"/>
      <c r="C268" s="155"/>
      <c r="D268" s="155"/>
      <c r="E268" s="155"/>
      <c r="F268" s="155"/>
      <c r="G268" s="156"/>
      <c r="H268" s="281"/>
      <c r="I268" s="377"/>
      <c r="J268" s="392"/>
      <c r="K268" s="392"/>
      <c r="L268" s="392"/>
      <c r="M268" s="392"/>
      <c r="N268" s="377"/>
      <c r="O268" s="437"/>
      <c r="P268" s="438"/>
      <c r="Q268" s="263"/>
      <c r="R268" s="263"/>
      <c r="S268" s="263"/>
      <c r="T268" s="263"/>
      <c r="U268" s="263"/>
      <c r="V268" s="263"/>
      <c r="W268" s="425"/>
      <c r="X268" s="425"/>
      <c r="Y268" s="425"/>
      <c r="Z268" s="425"/>
      <c r="AA268" s="425"/>
      <c r="AB268" s="168" t="s">
        <v>293</v>
      </c>
      <c r="AC268" s="165"/>
      <c r="AD268" s="165"/>
      <c r="AE268" s="165"/>
      <c r="AF268" s="165"/>
      <c r="AG268" s="165"/>
      <c r="AH268" s="165"/>
      <c r="AI268" s="165"/>
      <c r="AJ268" s="165"/>
      <c r="AK268" s="165"/>
      <c r="AL268" s="165"/>
      <c r="AM268" s="165"/>
      <c r="AN268" s="165"/>
      <c r="AO268" s="165"/>
      <c r="AP268" s="165"/>
      <c r="AQ268" s="166">
        <f t="shared" si="55"/>
        <v>0</v>
      </c>
      <c r="AR268" s="167">
        <f t="shared" si="54"/>
        <v>0</v>
      </c>
      <c r="AS268" s="161">
        <f t="shared" si="49"/>
        <v>0</v>
      </c>
      <c r="AT268" s="161">
        <f t="shared" si="49"/>
        <v>0</v>
      </c>
      <c r="AU268" s="161">
        <f t="shared" si="50"/>
        <v>0</v>
      </c>
      <c r="AV268" s="162"/>
      <c r="AW268" s="161"/>
      <c r="AX268" s="161"/>
      <c r="AY268" s="161"/>
      <c r="AZ268" s="163"/>
      <c r="BA268" s="163"/>
      <c r="BB268" s="163"/>
      <c r="BC268" s="163"/>
      <c r="BD268" s="163"/>
      <c r="BE268" s="163"/>
      <c r="BI268" s="149"/>
      <c r="BJ268" s="149"/>
      <c r="BK268" s="149"/>
      <c r="BL268" s="149"/>
      <c r="BM268" s="149"/>
      <c r="BN268" s="149"/>
      <c r="BO268" s="149"/>
      <c r="BP268" s="149"/>
      <c r="BQ268" s="149"/>
      <c r="BR268" s="149"/>
      <c r="BS268" s="149"/>
      <c r="BT268" s="149"/>
      <c r="BU268" s="149"/>
      <c r="BV268" s="149"/>
      <c r="BW268" s="149"/>
      <c r="BX268" s="149"/>
      <c r="BY268" s="149"/>
      <c r="BZ268" s="149"/>
    </row>
    <row r="269" spans="1:78" s="151" customFormat="1" ht="105.75" customHeight="1">
      <c r="A269" s="155"/>
      <c r="B269" s="155"/>
      <c r="C269" s="155"/>
      <c r="D269" s="155"/>
      <c r="E269" s="155"/>
      <c r="F269" s="155"/>
      <c r="G269" s="156"/>
      <c r="H269" s="281"/>
      <c r="I269" s="377"/>
      <c r="J269" s="392"/>
      <c r="K269" s="392"/>
      <c r="L269" s="392"/>
      <c r="M269" s="392"/>
      <c r="N269" s="377"/>
      <c r="O269" s="437"/>
      <c r="P269" s="438"/>
      <c r="Q269" s="263"/>
      <c r="R269" s="263"/>
      <c r="S269" s="263"/>
      <c r="T269" s="263"/>
      <c r="U269" s="263"/>
      <c r="V269" s="263"/>
      <c r="W269" s="425"/>
      <c r="X269" s="425"/>
      <c r="Y269" s="425"/>
      <c r="Z269" s="425"/>
      <c r="AA269" s="425"/>
      <c r="AB269" s="168" t="s">
        <v>294</v>
      </c>
      <c r="AC269" s="165"/>
      <c r="AD269" s="165"/>
      <c r="AE269" s="165"/>
      <c r="AF269" s="165"/>
      <c r="AG269" s="165"/>
      <c r="AH269" s="165"/>
      <c r="AI269" s="165"/>
      <c r="AJ269" s="165"/>
      <c r="AK269" s="165"/>
      <c r="AL269" s="165"/>
      <c r="AM269" s="165"/>
      <c r="AN269" s="165"/>
      <c r="AO269" s="165"/>
      <c r="AP269" s="165"/>
      <c r="AQ269" s="166">
        <f t="shared" si="55"/>
        <v>0</v>
      </c>
      <c r="AR269" s="167">
        <f t="shared" si="54"/>
        <v>0</v>
      </c>
      <c r="AS269" s="161">
        <f t="shared" si="49"/>
        <v>0</v>
      </c>
      <c r="AT269" s="161">
        <f t="shared" si="49"/>
        <v>0</v>
      </c>
      <c r="AU269" s="161">
        <f t="shared" si="50"/>
        <v>0</v>
      </c>
      <c r="AV269" s="162"/>
      <c r="AW269" s="161"/>
      <c r="AX269" s="161"/>
      <c r="AY269" s="161"/>
      <c r="AZ269" s="163"/>
      <c r="BA269" s="163"/>
      <c r="BB269" s="163"/>
      <c r="BC269" s="163"/>
      <c r="BD269" s="163"/>
      <c r="BE269" s="163"/>
      <c r="BI269" s="149"/>
      <c r="BJ269" s="149"/>
      <c r="BK269" s="149"/>
      <c r="BL269" s="149"/>
      <c r="BM269" s="149"/>
      <c r="BN269" s="149"/>
      <c r="BO269" s="149"/>
      <c r="BP269" s="149"/>
      <c r="BQ269" s="149"/>
      <c r="BR269" s="149"/>
      <c r="BS269" s="149"/>
      <c r="BT269" s="149"/>
      <c r="BU269" s="149"/>
      <c r="BV269" s="149"/>
      <c r="BW269" s="149"/>
      <c r="BX269" s="149"/>
      <c r="BY269" s="149"/>
      <c r="BZ269" s="149"/>
    </row>
    <row r="270" spans="1:78" s="151" customFormat="1" ht="105.75" customHeight="1">
      <c r="A270" s="155"/>
      <c r="B270" s="155"/>
      <c r="C270" s="155"/>
      <c r="D270" s="155"/>
      <c r="E270" s="155"/>
      <c r="F270" s="155"/>
      <c r="G270" s="156"/>
      <c r="H270" s="281"/>
      <c r="I270" s="377"/>
      <c r="J270" s="392"/>
      <c r="K270" s="392"/>
      <c r="L270" s="392"/>
      <c r="M270" s="392"/>
      <c r="N270" s="377"/>
      <c r="O270" s="437"/>
      <c r="P270" s="438"/>
      <c r="Q270" s="263"/>
      <c r="R270" s="263"/>
      <c r="S270" s="263"/>
      <c r="T270" s="263"/>
      <c r="U270" s="263"/>
      <c r="V270" s="263"/>
      <c r="W270" s="425"/>
      <c r="X270" s="425"/>
      <c r="Y270" s="425"/>
      <c r="Z270" s="425"/>
      <c r="AA270" s="425"/>
      <c r="AB270" s="168" t="s">
        <v>295</v>
      </c>
      <c r="AC270" s="165"/>
      <c r="AD270" s="165"/>
      <c r="AE270" s="165"/>
      <c r="AF270" s="165"/>
      <c r="AG270" s="165"/>
      <c r="AH270" s="165"/>
      <c r="AI270" s="165"/>
      <c r="AJ270" s="165"/>
      <c r="AK270" s="165"/>
      <c r="AL270" s="165"/>
      <c r="AM270" s="165"/>
      <c r="AN270" s="165"/>
      <c r="AO270" s="165"/>
      <c r="AP270" s="165"/>
      <c r="AQ270" s="166">
        <f t="shared" si="55"/>
        <v>0</v>
      </c>
      <c r="AR270" s="167">
        <f t="shared" si="54"/>
        <v>0</v>
      </c>
      <c r="AS270" s="161">
        <f t="shared" si="49"/>
        <v>0</v>
      </c>
      <c r="AT270" s="161">
        <f t="shared" si="49"/>
        <v>0</v>
      </c>
      <c r="AU270" s="161">
        <f t="shared" si="50"/>
        <v>0</v>
      </c>
      <c r="AV270" s="162"/>
      <c r="AW270" s="161"/>
      <c r="AX270" s="161"/>
      <c r="AY270" s="161"/>
      <c r="AZ270" s="163"/>
      <c r="BA270" s="163"/>
      <c r="BB270" s="163"/>
      <c r="BC270" s="163"/>
      <c r="BD270" s="163"/>
      <c r="BE270" s="163"/>
      <c r="BI270" s="149"/>
      <c r="BJ270" s="149"/>
      <c r="BK270" s="149"/>
      <c r="BL270" s="149"/>
      <c r="BM270" s="149"/>
      <c r="BN270" s="149"/>
      <c r="BO270" s="149"/>
      <c r="BP270" s="149"/>
      <c r="BQ270" s="149"/>
      <c r="BR270" s="149"/>
      <c r="BS270" s="149"/>
      <c r="BT270" s="149"/>
      <c r="BU270" s="149"/>
      <c r="BV270" s="149"/>
      <c r="BW270" s="149"/>
      <c r="BX270" s="149"/>
      <c r="BY270" s="149"/>
      <c r="BZ270" s="149"/>
    </row>
    <row r="271" spans="1:78" s="151" customFormat="1" ht="105.75" customHeight="1">
      <c r="A271" s="155"/>
      <c r="B271" s="155"/>
      <c r="C271" s="155"/>
      <c r="D271" s="155"/>
      <c r="E271" s="155"/>
      <c r="F271" s="155"/>
      <c r="G271" s="156"/>
      <c r="H271" s="281"/>
      <c r="I271" s="377"/>
      <c r="J271" s="392"/>
      <c r="K271" s="392"/>
      <c r="L271" s="392"/>
      <c r="M271" s="392"/>
      <c r="N271" s="377"/>
      <c r="O271" s="437"/>
      <c r="P271" s="438"/>
      <c r="Q271" s="263"/>
      <c r="R271" s="263"/>
      <c r="S271" s="263"/>
      <c r="T271" s="263"/>
      <c r="U271" s="263"/>
      <c r="V271" s="263"/>
      <c r="W271" s="425"/>
      <c r="X271" s="425"/>
      <c r="Y271" s="425"/>
      <c r="Z271" s="425"/>
      <c r="AA271" s="425"/>
      <c r="AB271" s="168" t="s">
        <v>296</v>
      </c>
      <c r="AC271" s="165"/>
      <c r="AD271" s="165"/>
      <c r="AE271" s="165"/>
      <c r="AF271" s="165"/>
      <c r="AG271" s="165"/>
      <c r="AH271" s="165"/>
      <c r="AI271" s="165"/>
      <c r="AJ271" s="165"/>
      <c r="AK271" s="165"/>
      <c r="AL271" s="165"/>
      <c r="AM271" s="165"/>
      <c r="AN271" s="165"/>
      <c r="AO271" s="165"/>
      <c r="AP271" s="165"/>
      <c r="AQ271" s="166">
        <f t="shared" si="55"/>
        <v>0</v>
      </c>
      <c r="AR271" s="167">
        <f t="shared" si="54"/>
        <v>0</v>
      </c>
      <c r="AS271" s="161">
        <f t="shared" si="49"/>
        <v>0</v>
      </c>
      <c r="AT271" s="161">
        <f t="shared" si="49"/>
        <v>0</v>
      </c>
      <c r="AU271" s="161">
        <f t="shared" si="50"/>
        <v>0</v>
      </c>
      <c r="AV271" s="162"/>
      <c r="AW271" s="161"/>
      <c r="AX271" s="161"/>
      <c r="AY271" s="161"/>
      <c r="AZ271" s="163"/>
      <c r="BA271" s="163"/>
      <c r="BB271" s="163"/>
      <c r="BC271" s="163"/>
      <c r="BD271" s="163"/>
      <c r="BE271" s="163"/>
      <c r="BI271" s="149"/>
      <c r="BJ271" s="149"/>
      <c r="BK271" s="149"/>
      <c r="BL271" s="149"/>
      <c r="BM271" s="149"/>
      <c r="BN271" s="149"/>
      <c r="BO271" s="149"/>
      <c r="BP271" s="149"/>
      <c r="BQ271" s="149"/>
      <c r="BR271" s="149"/>
      <c r="BS271" s="149"/>
      <c r="BT271" s="149"/>
      <c r="BU271" s="149"/>
      <c r="BV271" s="149"/>
      <c r="BW271" s="149"/>
      <c r="BX271" s="149"/>
      <c r="BY271" s="149"/>
      <c r="BZ271" s="149"/>
    </row>
    <row r="272" spans="1:78" s="151" customFormat="1" ht="105.75" customHeight="1">
      <c r="A272" s="155"/>
      <c r="B272" s="155"/>
      <c r="C272" s="155"/>
      <c r="D272" s="155"/>
      <c r="E272" s="155"/>
      <c r="F272" s="155"/>
      <c r="G272" s="156"/>
      <c r="H272" s="281"/>
      <c r="I272" s="377"/>
      <c r="J272" s="392"/>
      <c r="K272" s="392"/>
      <c r="L272" s="392"/>
      <c r="M272" s="392"/>
      <c r="N272" s="377"/>
      <c r="O272" s="437"/>
      <c r="P272" s="438"/>
      <c r="Q272" s="263"/>
      <c r="R272" s="263"/>
      <c r="S272" s="263"/>
      <c r="T272" s="263"/>
      <c r="U272" s="263"/>
      <c r="V272" s="263"/>
      <c r="W272" s="425"/>
      <c r="X272" s="425"/>
      <c r="Y272" s="425"/>
      <c r="Z272" s="425"/>
      <c r="AA272" s="425"/>
      <c r="AB272" s="169" t="s">
        <v>297</v>
      </c>
      <c r="AC272" s="170">
        <f aca="true" t="shared" si="56" ref="AC272:AR272">SUM(AC266:AC271)+IF(AC264=0,AC265,AC264)</f>
        <v>0</v>
      </c>
      <c r="AD272" s="170">
        <f t="shared" si="56"/>
        <v>0</v>
      </c>
      <c r="AE272" s="170">
        <f t="shared" si="56"/>
        <v>0</v>
      </c>
      <c r="AF272" s="170">
        <f t="shared" si="56"/>
        <v>0</v>
      </c>
      <c r="AG272" s="170">
        <f t="shared" si="56"/>
        <v>0</v>
      </c>
      <c r="AH272" s="170">
        <f t="shared" si="56"/>
        <v>0</v>
      </c>
      <c r="AI272" s="170">
        <f t="shared" si="56"/>
        <v>0</v>
      </c>
      <c r="AJ272" s="170">
        <f t="shared" si="56"/>
        <v>0</v>
      </c>
      <c r="AK272" s="170">
        <f t="shared" si="56"/>
        <v>0</v>
      </c>
      <c r="AL272" s="170">
        <f t="shared" si="56"/>
        <v>0</v>
      </c>
      <c r="AM272" s="170">
        <f t="shared" si="56"/>
        <v>0</v>
      </c>
      <c r="AN272" s="170">
        <f t="shared" si="56"/>
        <v>0</v>
      </c>
      <c r="AO272" s="170">
        <f t="shared" si="56"/>
        <v>0</v>
      </c>
      <c r="AP272" s="170">
        <f t="shared" si="56"/>
        <v>0</v>
      </c>
      <c r="AQ272" s="170">
        <f t="shared" si="56"/>
        <v>0</v>
      </c>
      <c r="AR272" s="171">
        <f t="shared" si="56"/>
        <v>0</v>
      </c>
      <c r="AS272" s="161">
        <f t="shared" si="49"/>
        <v>0</v>
      </c>
      <c r="AT272" s="161">
        <f t="shared" si="49"/>
        <v>0</v>
      </c>
      <c r="AU272" s="161">
        <f t="shared" si="50"/>
        <v>0</v>
      </c>
      <c r="AV272" s="162"/>
      <c r="AW272" s="161"/>
      <c r="AX272" s="161"/>
      <c r="AY272" s="161"/>
      <c r="AZ272" s="163"/>
      <c r="BA272" s="163"/>
      <c r="BB272" s="163"/>
      <c r="BC272" s="163"/>
      <c r="BD272" s="163"/>
      <c r="BE272" s="163"/>
      <c r="BI272" s="149"/>
      <c r="BJ272" s="149"/>
      <c r="BK272" s="149"/>
      <c r="BL272" s="149"/>
      <c r="BM272" s="149"/>
      <c r="BN272" s="149"/>
      <c r="BO272" s="149"/>
      <c r="BP272" s="149"/>
      <c r="BQ272" s="149"/>
      <c r="BR272" s="149"/>
      <c r="BS272" s="149"/>
      <c r="BT272" s="149"/>
      <c r="BU272" s="149"/>
      <c r="BV272" s="149"/>
      <c r="BW272" s="149"/>
      <c r="BX272" s="149"/>
      <c r="BY272" s="149"/>
      <c r="BZ272" s="149"/>
    </row>
    <row r="273" spans="1:78" s="151" customFormat="1" ht="105.75" customHeight="1" thickBot="1">
      <c r="A273" s="155"/>
      <c r="B273" s="155"/>
      <c r="C273" s="155"/>
      <c r="D273" s="155"/>
      <c r="E273" s="155"/>
      <c r="F273" s="155"/>
      <c r="G273" s="156"/>
      <c r="H273" s="282"/>
      <c r="I273" s="381"/>
      <c r="J273" s="403"/>
      <c r="K273" s="403"/>
      <c r="L273" s="403"/>
      <c r="M273" s="403"/>
      <c r="N273" s="381"/>
      <c r="O273" s="440"/>
      <c r="P273" s="441"/>
      <c r="Q273" s="264"/>
      <c r="R273" s="264"/>
      <c r="S273" s="264"/>
      <c r="T273" s="264"/>
      <c r="U273" s="264"/>
      <c r="V273" s="264"/>
      <c r="W273" s="425"/>
      <c r="X273" s="425"/>
      <c r="Y273" s="425"/>
      <c r="Z273" s="425"/>
      <c r="AA273" s="425"/>
      <c r="AB273" s="172" t="s">
        <v>298</v>
      </c>
      <c r="AC273" s="173"/>
      <c r="AD273" s="173"/>
      <c r="AE273" s="173"/>
      <c r="AF273" s="173"/>
      <c r="AG273" s="173"/>
      <c r="AH273" s="173"/>
      <c r="AI273" s="173"/>
      <c r="AJ273" s="173"/>
      <c r="AK273" s="173"/>
      <c r="AL273" s="173"/>
      <c r="AM273" s="173"/>
      <c r="AN273" s="173"/>
      <c r="AO273" s="173"/>
      <c r="AP273" s="173"/>
      <c r="AQ273" s="174">
        <f aca="true" t="shared" si="57" ref="AQ273:AR279">+AC273+AE273+AG273+AI273+AK273+AM273+AO273</f>
        <v>0</v>
      </c>
      <c r="AR273" s="175">
        <f t="shared" si="57"/>
        <v>0</v>
      </c>
      <c r="AS273" s="161">
        <f t="shared" si="49"/>
        <v>0</v>
      </c>
      <c r="AT273" s="161">
        <f t="shared" si="49"/>
        <v>0</v>
      </c>
      <c r="AU273" s="161">
        <f t="shared" si="50"/>
        <v>0</v>
      </c>
      <c r="AV273" s="162"/>
      <c r="AW273" s="161"/>
      <c r="AX273" s="161"/>
      <c r="AY273" s="161"/>
      <c r="AZ273" s="163"/>
      <c r="BA273" s="163"/>
      <c r="BB273" s="163"/>
      <c r="BC273" s="163"/>
      <c r="BD273" s="163"/>
      <c r="BE273" s="163"/>
      <c r="BI273" s="149"/>
      <c r="BJ273" s="149"/>
      <c r="BK273" s="149"/>
      <c r="BL273" s="149"/>
      <c r="BM273" s="149"/>
      <c r="BN273" s="149"/>
      <c r="BO273" s="149"/>
      <c r="BP273" s="149"/>
      <c r="BQ273" s="149"/>
      <c r="BR273" s="149"/>
      <c r="BS273" s="149"/>
      <c r="BT273" s="149"/>
      <c r="BU273" s="149"/>
      <c r="BV273" s="149"/>
      <c r="BW273" s="149"/>
      <c r="BX273" s="149"/>
      <c r="BY273" s="149"/>
      <c r="BZ273" s="149"/>
    </row>
    <row r="274" spans="1:57" ht="15.75" customHeight="1">
      <c r="A274" s="385"/>
      <c r="B274" s="385" t="s">
        <v>677</v>
      </c>
      <c r="C274" s="385" t="s">
        <v>355</v>
      </c>
      <c r="D274" s="385" t="s">
        <v>356</v>
      </c>
      <c r="E274" s="385" t="s">
        <v>275</v>
      </c>
      <c r="F274" s="385" t="s">
        <v>276</v>
      </c>
      <c r="G274" s="386">
        <v>1</v>
      </c>
      <c r="H274" s="280">
        <v>11</v>
      </c>
      <c r="I274" s="373" t="s">
        <v>47</v>
      </c>
      <c r="J274" s="387"/>
      <c r="K274" s="387"/>
      <c r="L274" s="387"/>
      <c r="M274" s="387"/>
      <c r="N274" s="373" t="s">
        <v>678</v>
      </c>
      <c r="O274" s="271">
        <v>0.4005</v>
      </c>
      <c r="P274" s="375">
        <f>(SUM('[2]Actividades'!L52:L53)*'[2]Metas'!O274)/SUM('[2]Actividades'!K52:K53)</f>
        <v>0.0325609756097561</v>
      </c>
      <c r="Q274" s="262">
        <f>SUMIF('Actividades inversión 880'!$B$13:$B$62,'Metas inversión 880'!$B274,'Actividades inversión 880'!M$13:M$62)</f>
        <v>2200000000</v>
      </c>
      <c r="R274" s="262">
        <f>SUMIF('Actividades inversión 880'!$B$13:$B$62,'Metas inversión 880'!$B274,'Actividades inversión 880'!N$13:N$62)</f>
        <v>2200000000</v>
      </c>
      <c r="S274" s="262">
        <f>SUMIF('Actividades inversión 880'!$B$13:$B$62,'Metas inversión 880'!$B274,'Actividades inversión 880'!O$13:O$62)</f>
        <v>62457913</v>
      </c>
      <c r="T274" s="262">
        <f>SUMIF('Actividades inversión 880'!$B$13:$B$62,'Metas inversión 880'!$B274,'Actividades inversión 880'!P$13:P$62)</f>
        <v>0</v>
      </c>
      <c r="U274" s="262">
        <f>SUMIF('Actividades inversión 880'!$B$13:$B$62,'Metas inversión 880'!$B274,'Actividades inversión 880'!Q$13:Q$62)</f>
        <v>3218609068</v>
      </c>
      <c r="V274" s="262">
        <f>SUMIF('Actividades inversión 880'!$B$13:$B$62,'Metas inversión 880'!$B274,'Actividades inversión 880'!R$13:R$62)</f>
        <v>857569550</v>
      </c>
      <c r="W274" s="376" t="s">
        <v>679</v>
      </c>
      <c r="X274" s="376" t="s">
        <v>680</v>
      </c>
      <c r="Y274" s="376" t="s">
        <v>681</v>
      </c>
      <c r="Z274" s="442" t="s">
        <v>682</v>
      </c>
      <c r="AA274" s="443"/>
      <c r="AB274" s="157" t="s">
        <v>283</v>
      </c>
      <c r="AC274" s="389"/>
      <c r="AD274" s="389"/>
      <c r="AE274" s="389"/>
      <c r="AF274" s="389"/>
      <c r="AG274" s="389"/>
      <c r="AH274" s="389"/>
      <c r="AI274" s="389"/>
      <c r="AJ274" s="389"/>
      <c r="AK274" s="389"/>
      <c r="AL274" s="389"/>
      <c r="AM274" s="389"/>
      <c r="AN274" s="389"/>
      <c r="AO274" s="389"/>
      <c r="AP274" s="389"/>
      <c r="AQ274" s="390">
        <f t="shared" si="57"/>
        <v>0</v>
      </c>
      <c r="AR274" s="391">
        <f t="shared" si="57"/>
        <v>0</v>
      </c>
      <c r="AS274" s="161">
        <f aca="true" t="shared" si="58" ref="AS274:AT306">+R274-S274</f>
        <v>2137542087</v>
      </c>
      <c r="AT274" s="161">
        <f t="shared" si="58"/>
        <v>62457913</v>
      </c>
      <c r="AU274" s="161">
        <f aca="true" t="shared" si="59" ref="AU274:AU306">+U274-V274</f>
        <v>2361039518</v>
      </c>
      <c r="AV274" s="162"/>
      <c r="AW274" s="161"/>
      <c r="AX274" s="161"/>
      <c r="AY274" s="161"/>
      <c r="AZ274" s="163">
        <f>SUM('[3]01-USAQUEN:99-METROPOLITANO'!N173)</f>
        <v>2200000000</v>
      </c>
      <c r="BA274" s="163">
        <f>SUM('[3]01-USAQUEN:99-METROPOLITANO'!O173)</f>
        <v>2200000000</v>
      </c>
      <c r="BB274" s="163">
        <f>SUM('[3]01-USAQUEN:99-METROPOLITANO'!P173)</f>
        <v>62457913</v>
      </c>
      <c r="BC274" s="163">
        <f>SUM('[3]01-USAQUEN:99-METROPOLITANO'!Q173)</f>
        <v>0</v>
      </c>
      <c r="BD274" s="163">
        <f>SUM('[3]01-USAQUEN:99-METROPOLITANO'!R173)</f>
        <v>3218609068</v>
      </c>
      <c r="BE274" s="163">
        <f>SUM('[3]01-USAQUEN:99-METROPOLITANO'!S173)</f>
        <v>857569550</v>
      </c>
    </row>
    <row r="275" spans="1:57" ht="15.75" customHeight="1">
      <c r="A275" s="385"/>
      <c r="B275" s="385"/>
      <c r="C275" s="385"/>
      <c r="D275" s="385"/>
      <c r="E275" s="385"/>
      <c r="F275" s="385"/>
      <c r="G275" s="386"/>
      <c r="H275" s="281"/>
      <c r="I275" s="377"/>
      <c r="J275" s="392"/>
      <c r="K275" s="392"/>
      <c r="L275" s="392"/>
      <c r="M275" s="392"/>
      <c r="N275" s="377"/>
      <c r="O275" s="272"/>
      <c r="P275" s="379"/>
      <c r="Q275" s="263"/>
      <c r="R275" s="263"/>
      <c r="S275" s="263"/>
      <c r="T275" s="263"/>
      <c r="U275" s="263"/>
      <c r="V275" s="263"/>
      <c r="W275" s="380"/>
      <c r="X275" s="380"/>
      <c r="Y275" s="380"/>
      <c r="Z275" s="442"/>
      <c r="AA275" s="444"/>
      <c r="AB275" s="164" t="s">
        <v>284</v>
      </c>
      <c r="AC275" s="394"/>
      <c r="AD275" s="394"/>
      <c r="AE275" s="394"/>
      <c r="AF275" s="394"/>
      <c r="AG275" s="394"/>
      <c r="AH275" s="394"/>
      <c r="AI275" s="394"/>
      <c r="AJ275" s="394"/>
      <c r="AK275" s="394"/>
      <c r="AL275" s="394"/>
      <c r="AM275" s="394"/>
      <c r="AN275" s="394"/>
      <c r="AO275" s="394"/>
      <c r="AP275" s="394"/>
      <c r="AQ275" s="395">
        <f t="shared" si="57"/>
        <v>0</v>
      </c>
      <c r="AR275" s="396">
        <f t="shared" si="57"/>
        <v>0</v>
      </c>
      <c r="AS275" s="161">
        <f t="shared" si="58"/>
        <v>0</v>
      </c>
      <c r="AT275" s="161">
        <f t="shared" si="58"/>
        <v>0</v>
      </c>
      <c r="AU275" s="161">
        <f t="shared" si="59"/>
        <v>0</v>
      </c>
      <c r="AV275" s="162"/>
      <c r="AW275" s="161"/>
      <c r="AX275" s="161"/>
      <c r="AY275" s="161"/>
      <c r="AZ275" s="163"/>
      <c r="BA275" s="163"/>
      <c r="BB275" s="163"/>
      <c r="BC275" s="163"/>
      <c r="BD275" s="163"/>
      <c r="BE275" s="163"/>
    </row>
    <row r="276" spans="1:57" ht="15.75" customHeight="1">
      <c r="A276" s="385"/>
      <c r="B276" s="385"/>
      <c r="C276" s="385"/>
      <c r="D276" s="385"/>
      <c r="E276" s="385"/>
      <c r="F276" s="385"/>
      <c r="G276" s="386"/>
      <c r="H276" s="281"/>
      <c r="I276" s="377"/>
      <c r="J276" s="392"/>
      <c r="K276" s="392"/>
      <c r="L276" s="392"/>
      <c r="M276" s="392"/>
      <c r="N276" s="377"/>
      <c r="O276" s="272"/>
      <c r="P276" s="379"/>
      <c r="Q276" s="263"/>
      <c r="R276" s="263"/>
      <c r="S276" s="263"/>
      <c r="T276" s="263"/>
      <c r="U276" s="263"/>
      <c r="V276" s="263"/>
      <c r="W276" s="380"/>
      <c r="X276" s="380"/>
      <c r="Y276" s="380"/>
      <c r="Z276" s="442"/>
      <c r="AA276" s="444"/>
      <c r="AB276" s="164" t="s">
        <v>285</v>
      </c>
      <c r="AC276" s="394"/>
      <c r="AD276" s="394"/>
      <c r="AE276" s="394"/>
      <c r="AF276" s="394"/>
      <c r="AG276" s="394"/>
      <c r="AH276" s="394"/>
      <c r="AI276" s="394"/>
      <c r="AJ276" s="394"/>
      <c r="AK276" s="394"/>
      <c r="AL276" s="394"/>
      <c r="AM276" s="394"/>
      <c r="AN276" s="394"/>
      <c r="AO276" s="394"/>
      <c r="AP276" s="394"/>
      <c r="AQ276" s="395">
        <f t="shared" si="57"/>
        <v>0</v>
      </c>
      <c r="AR276" s="396">
        <f t="shared" si="57"/>
        <v>0</v>
      </c>
      <c r="AS276" s="161">
        <f t="shared" si="58"/>
        <v>0</v>
      </c>
      <c r="AT276" s="161">
        <f t="shared" si="58"/>
        <v>0</v>
      </c>
      <c r="AU276" s="161">
        <f t="shared" si="59"/>
        <v>0</v>
      </c>
      <c r="AV276" s="162"/>
      <c r="AW276" s="161"/>
      <c r="AX276" s="161"/>
      <c r="AY276" s="161"/>
      <c r="AZ276" s="163"/>
      <c r="BA276" s="163"/>
      <c r="BB276" s="163"/>
      <c r="BC276" s="163"/>
      <c r="BD276" s="163"/>
      <c r="BE276" s="163"/>
    </row>
    <row r="277" spans="1:57" ht="15.75" customHeight="1">
      <c r="A277" s="385"/>
      <c r="B277" s="385"/>
      <c r="C277" s="385"/>
      <c r="D277" s="385"/>
      <c r="E277" s="385"/>
      <c r="F277" s="385"/>
      <c r="G277" s="386"/>
      <c r="H277" s="281"/>
      <c r="I277" s="377"/>
      <c r="J277" s="392"/>
      <c r="K277" s="392"/>
      <c r="L277" s="392"/>
      <c r="M277" s="392"/>
      <c r="N277" s="377"/>
      <c r="O277" s="272"/>
      <c r="P277" s="379"/>
      <c r="Q277" s="263"/>
      <c r="R277" s="263"/>
      <c r="S277" s="263"/>
      <c r="T277" s="263"/>
      <c r="U277" s="263"/>
      <c r="V277" s="263"/>
      <c r="W277" s="380"/>
      <c r="X277" s="380"/>
      <c r="Y277" s="380"/>
      <c r="Z277" s="442"/>
      <c r="AA277" s="444"/>
      <c r="AB277" s="164" t="s">
        <v>286</v>
      </c>
      <c r="AC277" s="394"/>
      <c r="AD277" s="394"/>
      <c r="AE277" s="394"/>
      <c r="AF277" s="394"/>
      <c r="AG277" s="394"/>
      <c r="AH277" s="394"/>
      <c r="AI277" s="394"/>
      <c r="AJ277" s="394"/>
      <c r="AK277" s="394"/>
      <c r="AL277" s="394"/>
      <c r="AM277" s="394"/>
      <c r="AN277" s="394"/>
      <c r="AO277" s="394"/>
      <c r="AP277" s="394"/>
      <c r="AQ277" s="395">
        <f t="shared" si="57"/>
        <v>0</v>
      </c>
      <c r="AR277" s="396">
        <f t="shared" si="57"/>
        <v>0</v>
      </c>
      <c r="AS277" s="161">
        <f t="shared" si="58"/>
        <v>0</v>
      </c>
      <c r="AT277" s="161">
        <f t="shared" si="58"/>
        <v>0</v>
      </c>
      <c r="AU277" s="161">
        <f t="shared" si="59"/>
        <v>0</v>
      </c>
      <c r="AV277" s="162"/>
      <c r="AW277" s="161"/>
      <c r="AX277" s="161"/>
      <c r="AY277" s="161"/>
      <c r="AZ277" s="163"/>
      <c r="BA277" s="163"/>
      <c r="BB277" s="163"/>
      <c r="BC277" s="163"/>
      <c r="BD277" s="163"/>
      <c r="BE277" s="163"/>
    </row>
    <row r="278" spans="1:57" ht="15.75" customHeight="1">
      <c r="A278" s="385"/>
      <c r="B278" s="385"/>
      <c r="C278" s="385"/>
      <c r="D278" s="385"/>
      <c r="E278" s="385"/>
      <c r="F278" s="385"/>
      <c r="G278" s="386"/>
      <c r="H278" s="281"/>
      <c r="I278" s="377"/>
      <c r="J278" s="392"/>
      <c r="K278" s="392"/>
      <c r="L278" s="392"/>
      <c r="M278" s="397">
        <v>0</v>
      </c>
      <c r="N278" s="377" t="s">
        <v>678</v>
      </c>
      <c r="O278" s="272"/>
      <c r="P278" s="379"/>
      <c r="Q278" s="263"/>
      <c r="R278" s="263"/>
      <c r="S278" s="263"/>
      <c r="T278" s="263"/>
      <c r="U278" s="263"/>
      <c r="V278" s="263"/>
      <c r="W278" s="380"/>
      <c r="X278" s="380"/>
      <c r="Y278" s="380"/>
      <c r="Z278" s="442"/>
      <c r="AA278" s="444"/>
      <c r="AB278" s="164" t="s">
        <v>287</v>
      </c>
      <c r="AC278" s="394"/>
      <c r="AD278" s="394"/>
      <c r="AE278" s="394"/>
      <c r="AF278" s="394"/>
      <c r="AG278" s="394"/>
      <c r="AH278" s="394"/>
      <c r="AI278" s="394"/>
      <c r="AJ278" s="394"/>
      <c r="AK278" s="394"/>
      <c r="AL278" s="394"/>
      <c r="AM278" s="394"/>
      <c r="AN278" s="394"/>
      <c r="AO278" s="394"/>
      <c r="AP278" s="394"/>
      <c r="AQ278" s="395">
        <f t="shared" si="57"/>
        <v>0</v>
      </c>
      <c r="AR278" s="396">
        <f t="shared" si="57"/>
        <v>0</v>
      </c>
      <c r="AS278" s="161">
        <f t="shared" si="58"/>
        <v>0</v>
      </c>
      <c r="AT278" s="161">
        <f t="shared" si="58"/>
        <v>0</v>
      </c>
      <c r="AU278" s="161">
        <f t="shared" si="59"/>
        <v>0</v>
      </c>
      <c r="AV278" s="162"/>
      <c r="AW278" s="161"/>
      <c r="AX278" s="161"/>
      <c r="AY278" s="161"/>
      <c r="AZ278" s="163"/>
      <c r="BA278" s="163"/>
      <c r="BB278" s="163"/>
      <c r="BC278" s="163"/>
      <c r="BD278" s="163"/>
      <c r="BE278" s="163"/>
    </row>
    <row r="279" spans="1:57" ht="15.75" customHeight="1">
      <c r="A279" s="385"/>
      <c r="B279" s="385"/>
      <c r="C279" s="385"/>
      <c r="D279" s="385"/>
      <c r="E279" s="385"/>
      <c r="F279" s="385"/>
      <c r="G279" s="386"/>
      <c r="H279" s="281"/>
      <c r="I279" s="377"/>
      <c r="J279" s="392"/>
      <c r="K279" s="392"/>
      <c r="L279" s="392"/>
      <c r="M279" s="392"/>
      <c r="N279" s="377"/>
      <c r="O279" s="272"/>
      <c r="P279" s="379"/>
      <c r="Q279" s="263"/>
      <c r="R279" s="263"/>
      <c r="S279" s="263"/>
      <c r="T279" s="263"/>
      <c r="U279" s="263"/>
      <c r="V279" s="263"/>
      <c r="W279" s="380"/>
      <c r="X279" s="380"/>
      <c r="Y279" s="380"/>
      <c r="Z279" s="442"/>
      <c r="AA279" s="444"/>
      <c r="AB279" s="398" t="s">
        <v>288</v>
      </c>
      <c r="AC279" s="394"/>
      <c r="AD279" s="394"/>
      <c r="AE279" s="394"/>
      <c r="AF279" s="394"/>
      <c r="AG279" s="394"/>
      <c r="AH279" s="394"/>
      <c r="AI279" s="394"/>
      <c r="AJ279" s="394"/>
      <c r="AK279" s="394"/>
      <c r="AL279" s="394"/>
      <c r="AM279" s="394"/>
      <c r="AN279" s="394"/>
      <c r="AO279" s="394"/>
      <c r="AP279" s="394"/>
      <c r="AQ279" s="395">
        <f t="shared" si="57"/>
        <v>0</v>
      </c>
      <c r="AR279" s="396">
        <f t="shared" si="57"/>
        <v>0</v>
      </c>
      <c r="AS279" s="161">
        <f t="shared" si="58"/>
        <v>0</v>
      </c>
      <c r="AT279" s="161">
        <f t="shared" si="58"/>
        <v>0</v>
      </c>
      <c r="AU279" s="161">
        <f t="shared" si="59"/>
        <v>0</v>
      </c>
      <c r="AV279" s="162"/>
      <c r="AW279" s="161"/>
      <c r="AX279" s="161"/>
      <c r="AY279" s="161"/>
      <c r="AZ279" s="163"/>
      <c r="BA279" s="163"/>
      <c r="BB279" s="163"/>
      <c r="BC279" s="163"/>
      <c r="BD279" s="163"/>
      <c r="BE279" s="163"/>
    </row>
    <row r="280" spans="1:57" ht="15.75" customHeight="1">
      <c r="A280" s="385"/>
      <c r="B280" s="385"/>
      <c r="C280" s="385"/>
      <c r="D280" s="385"/>
      <c r="E280" s="385"/>
      <c r="F280" s="385"/>
      <c r="G280" s="386"/>
      <c r="H280" s="281"/>
      <c r="I280" s="377"/>
      <c r="J280" s="392"/>
      <c r="K280" s="392"/>
      <c r="L280" s="392"/>
      <c r="M280" s="392"/>
      <c r="N280" s="377"/>
      <c r="O280" s="272"/>
      <c r="P280" s="379"/>
      <c r="Q280" s="263"/>
      <c r="R280" s="263"/>
      <c r="S280" s="263"/>
      <c r="T280" s="263"/>
      <c r="U280" s="263"/>
      <c r="V280" s="263"/>
      <c r="W280" s="380"/>
      <c r="X280" s="380"/>
      <c r="Y280" s="380"/>
      <c r="Z280" s="442"/>
      <c r="AA280" s="444"/>
      <c r="AB280" s="399" t="s">
        <v>289</v>
      </c>
      <c r="AC280" s="400">
        <f aca="true" t="shared" si="60" ref="AC280:AR280">SUM(AC274:AC279)</f>
        <v>0</v>
      </c>
      <c r="AD280" s="400">
        <f t="shared" si="60"/>
        <v>0</v>
      </c>
      <c r="AE280" s="400">
        <f t="shared" si="60"/>
        <v>0</v>
      </c>
      <c r="AF280" s="400">
        <f t="shared" si="60"/>
        <v>0</v>
      </c>
      <c r="AG280" s="400">
        <f t="shared" si="60"/>
        <v>0</v>
      </c>
      <c r="AH280" s="400">
        <f t="shared" si="60"/>
        <v>0</v>
      </c>
      <c r="AI280" s="400">
        <f t="shared" si="60"/>
        <v>0</v>
      </c>
      <c r="AJ280" s="400">
        <f t="shared" si="60"/>
        <v>0</v>
      </c>
      <c r="AK280" s="400">
        <f t="shared" si="60"/>
        <v>0</v>
      </c>
      <c r="AL280" s="400">
        <f t="shared" si="60"/>
        <v>0</v>
      </c>
      <c r="AM280" s="400">
        <f t="shared" si="60"/>
        <v>0</v>
      </c>
      <c r="AN280" s="400">
        <f t="shared" si="60"/>
        <v>0</v>
      </c>
      <c r="AO280" s="400">
        <f t="shared" si="60"/>
        <v>0</v>
      </c>
      <c r="AP280" s="400">
        <f t="shared" si="60"/>
        <v>0</v>
      </c>
      <c r="AQ280" s="400">
        <f t="shared" si="60"/>
        <v>0</v>
      </c>
      <c r="AR280" s="401">
        <f t="shared" si="60"/>
        <v>0</v>
      </c>
      <c r="AS280" s="161">
        <f t="shared" si="58"/>
        <v>0</v>
      </c>
      <c r="AT280" s="161">
        <f t="shared" si="58"/>
        <v>0</v>
      </c>
      <c r="AU280" s="161">
        <f t="shared" si="59"/>
        <v>0</v>
      </c>
      <c r="AV280" s="162"/>
      <c r="AW280" s="161"/>
      <c r="AX280" s="161"/>
      <c r="AY280" s="161"/>
      <c r="AZ280" s="163"/>
      <c r="BA280" s="163"/>
      <c r="BB280" s="163"/>
      <c r="BC280" s="163"/>
      <c r="BD280" s="163"/>
      <c r="BE280" s="163"/>
    </row>
    <row r="281" spans="1:57" ht="15.75" customHeight="1">
      <c r="A281" s="385"/>
      <c r="B281" s="385"/>
      <c r="C281" s="385"/>
      <c r="D281" s="385"/>
      <c r="E281" s="385"/>
      <c r="F281" s="385"/>
      <c r="G281" s="386"/>
      <c r="H281" s="281"/>
      <c r="I281" s="377"/>
      <c r="J281" s="392"/>
      <c r="K281" s="392"/>
      <c r="L281" s="392"/>
      <c r="M281" s="392"/>
      <c r="N281" s="377"/>
      <c r="O281" s="272"/>
      <c r="P281" s="379"/>
      <c r="Q281" s="263"/>
      <c r="R281" s="263"/>
      <c r="S281" s="263"/>
      <c r="T281" s="263"/>
      <c r="U281" s="263"/>
      <c r="V281" s="263"/>
      <c r="W281" s="380"/>
      <c r="X281" s="380"/>
      <c r="Y281" s="380"/>
      <c r="Z281" s="442"/>
      <c r="AA281" s="444"/>
      <c r="AB281" s="164" t="s">
        <v>290</v>
      </c>
      <c r="AC281" s="394"/>
      <c r="AD281" s="394"/>
      <c r="AE281" s="394"/>
      <c r="AF281" s="394"/>
      <c r="AG281" s="394"/>
      <c r="AH281" s="394"/>
      <c r="AI281" s="394"/>
      <c r="AJ281" s="394"/>
      <c r="AK281" s="394"/>
      <c r="AL281" s="394"/>
      <c r="AM281" s="394"/>
      <c r="AN281" s="394"/>
      <c r="AO281" s="394"/>
      <c r="AP281" s="394"/>
      <c r="AQ281" s="395">
        <f>+AC281+AE281+AG281+AI281+AK281+AM281+AO281</f>
        <v>0</v>
      </c>
      <c r="AR281" s="396">
        <f aca="true" t="shared" si="61" ref="AR281:AR287">+AD281+AF281+AH281+AJ281+AL281+AN281+AP281</f>
        <v>0</v>
      </c>
      <c r="AS281" s="161">
        <f t="shared" si="58"/>
        <v>0</v>
      </c>
      <c r="AT281" s="161">
        <f t="shared" si="58"/>
        <v>0</v>
      </c>
      <c r="AU281" s="161">
        <f t="shared" si="59"/>
        <v>0</v>
      </c>
      <c r="AV281" s="162"/>
      <c r="AW281" s="161"/>
      <c r="AX281" s="161"/>
      <c r="AY281" s="161"/>
      <c r="AZ281" s="163"/>
      <c r="BA281" s="163"/>
      <c r="BB281" s="163"/>
      <c r="BC281" s="163"/>
      <c r="BD281" s="163"/>
      <c r="BE281" s="163"/>
    </row>
    <row r="282" spans="1:57" ht="15.75" customHeight="1">
      <c r="A282" s="385"/>
      <c r="B282" s="385"/>
      <c r="C282" s="385"/>
      <c r="D282" s="385"/>
      <c r="E282" s="385"/>
      <c r="F282" s="385"/>
      <c r="G282" s="386"/>
      <c r="H282" s="281"/>
      <c r="I282" s="377"/>
      <c r="J282" s="392"/>
      <c r="K282" s="392"/>
      <c r="L282" s="392"/>
      <c r="M282" s="392"/>
      <c r="N282" s="377"/>
      <c r="O282" s="272"/>
      <c r="P282" s="379"/>
      <c r="Q282" s="263"/>
      <c r="R282" s="263"/>
      <c r="S282" s="263"/>
      <c r="T282" s="263"/>
      <c r="U282" s="263"/>
      <c r="V282" s="263"/>
      <c r="W282" s="380"/>
      <c r="X282" s="380"/>
      <c r="Y282" s="380"/>
      <c r="Z282" s="442"/>
      <c r="AA282" s="444"/>
      <c r="AB282" s="164" t="s">
        <v>291</v>
      </c>
      <c r="AC282" s="394"/>
      <c r="AD282" s="394"/>
      <c r="AE282" s="394"/>
      <c r="AF282" s="394"/>
      <c r="AG282" s="394"/>
      <c r="AH282" s="394"/>
      <c r="AI282" s="394"/>
      <c r="AJ282" s="394"/>
      <c r="AK282" s="394"/>
      <c r="AL282" s="394"/>
      <c r="AM282" s="394"/>
      <c r="AN282" s="394"/>
      <c r="AO282" s="394"/>
      <c r="AP282" s="394"/>
      <c r="AQ282" s="395">
        <f aca="true" t="shared" si="62" ref="AQ282:AQ287">+AC282+AE282+AG282+AI282+AK282+AM282+AO282</f>
        <v>0</v>
      </c>
      <c r="AR282" s="396">
        <f t="shared" si="61"/>
        <v>0</v>
      </c>
      <c r="AS282" s="161">
        <f t="shared" si="58"/>
        <v>0</v>
      </c>
      <c r="AT282" s="161">
        <f t="shared" si="58"/>
        <v>0</v>
      </c>
      <c r="AU282" s="161">
        <f t="shared" si="59"/>
        <v>0</v>
      </c>
      <c r="AV282" s="162"/>
      <c r="AW282" s="161"/>
      <c r="AX282" s="161"/>
      <c r="AY282" s="161"/>
      <c r="AZ282" s="163"/>
      <c r="BA282" s="163"/>
      <c r="BB282" s="163"/>
      <c r="BC282" s="163"/>
      <c r="BD282" s="163"/>
      <c r="BE282" s="163"/>
    </row>
    <row r="283" spans="1:57" ht="15.75" customHeight="1">
      <c r="A283" s="385"/>
      <c r="B283" s="385"/>
      <c r="C283" s="385"/>
      <c r="D283" s="385"/>
      <c r="E283" s="385"/>
      <c r="F283" s="385"/>
      <c r="G283" s="386"/>
      <c r="H283" s="281"/>
      <c r="I283" s="377"/>
      <c r="J283" s="392"/>
      <c r="K283" s="392"/>
      <c r="L283" s="392"/>
      <c r="M283" s="392"/>
      <c r="N283" s="377"/>
      <c r="O283" s="272"/>
      <c r="P283" s="379"/>
      <c r="Q283" s="263"/>
      <c r="R283" s="263"/>
      <c r="S283" s="263"/>
      <c r="T283" s="263"/>
      <c r="U283" s="263"/>
      <c r="V283" s="263"/>
      <c r="W283" s="380"/>
      <c r="X283" s="380"/>
      <c r="Y283" s="380"/>
      <c r="Z283" s="442"/>
      <c r="AA283" s="444"/>
      <c r="AB283" s="402" t="s">
        <v>292</v>
      </c>
      <c r="AC283" s="394"/>
      <c r="AD283" s="394"/>
      <c r="AE283" s="394"/>
      <c r="AF283" s="394"/>
      <c r="AG283" s="394"/>
      <c r="AH283" s="394"/>
      <c r="AI283" s="394"/>
      <c r="AJ283" s="394"/>
      <c r="AK283" s="394"/>
      <c r="AL283" s="394"/>
      <c r="AM283" s="394"/>
      <c r="AN283" s="394"/>
      <c r="AO283" s="394"/>
      <c r="AP283" s="394"/>
      <c r="AQ283" s="395">
        <f t="shared" si="62"/>
        <v>0</v>
      </c>
      <c r="AR283" s="396">
        <f t="shared" si="61"/>
        <v>0</v>
      </c>
      <c r="AS283" s="161">
        <f t="shared" si="58"/>
        <v>0</v>
      </c>
      <c r="AT283" s="161">
        <f t="shared" si="58"/>
        <v>0</v>
      </c>
      <c r="AU283" s="161">
        <f t="shared" si="59"/>
        <v>0</v>
      </c>
      <c r="AV283" s="162"/>
      <c r="AW283" s="161"/>
      <c r="AX283" s="161"/>
      <c r="AY283" s="161"/>
      <c r="AZ283" s="163"/>
      <c r="BA283" s="163"/>
      <c r="BB283" s="163"/>
      <c r="BC283" s="163"/>
      <c r="BD283" s="163"/>
      <c r="BE283" s="163"/>
    </row>
    <row r="284" spans="1:57" ht="15.75" customHeight="1">
      <c r="A284" s="385"/>
      <c r="B284" s="385"/>
      <c r="C284" s="385"/>
      <c r="D284" s="385"/>
      <c r="E284" s="385"/>
      <c r="F284" s="385"/>
      <c r="G284" s="386"/>
      <c r="H284" s="281"/>
      <c r="I284" s="377"/>
      <c r="J284" s="392"/>
      <c r="K284" s="392"/>
      <c r="L284" s="392"/>
      <c r="M284" s="392"/>
      <c r="N284" s="377"/>
      <c r="O284" s="272"/>
      <c r="P284" s="379"/>
      <c r="Q284" s="263"/>
      <c r="R284" s="263"/>
      <c r="S284" s="263"/>
      <c r="T284" s="263"/>
      <c r="U284" s="263"/>
      <c r="V284" s="263"/>
      <c r="W284" s="380"/>
      <c r="X284" s="380"/>
      <c r="Y284" s="380"/>
      <c r="Z284" s="442"/>
      <c r="AA284" s="444"/>
      <c r="AB284" s="402" t="s">
        <v>293</v>
      </c>
      <c r="AC284" s="394"/>
      <c r="AD284" s="394"/>
      <c r="AE284" s="394"/>
      <c r="AF284" s="394"/>
      <c r="AG284" s="394"/>
      <c r="AH284" s="394"/>
      <c r="AI284" s="394"/>
      <c r="AJ284" s="394"/>
      <c r="AK284" s="394"/>
      <c r="AL284" s="394"/>
      <c r="AM284" s="394"/>
      <c r="AN284" s="394"/>
      <c r="AO284" s="394"/>
      <c r="AP284" s="394"/>
      <c r="AQ284" s="395">
        <f t="shared" si="62"/>
        <v>0</v>
      </c>
      <c r="AR284" s="396">
        <f t="shared" si="61"/>
        <v>0</v>
      </c>
      <c r="AS284" s="161">
        <f t="shared" si="58"/>
        <v>0</v>
      </c>
      <c r="AT284" s="161">
        <f t="shared" si="58"/>
        <v>0</v>
      </c>
      <c r="AU284" s="161">
        <f t="shared" si="59"/>
        <v>0</v>
      </c>
      <c r="AV284" s="162"/>
      <c r="AW284" s="161"/>
      <c r="AX284" s="161"/>
      <c r="AY284" s="161"/>
      <c r="AZ284" s="163"/>
      <c r="BA284" s="163"/>
      <c r="BB284" s="163"/>
      <c r="BC284" s="163"/>
      <c r="BD284" s="163"/>
      <c r="BE284" s="163"/>
    </row>
    <row r="285" spans="1:57" ht="15.75" customHeight="1">
      <c r="A285" s="385"/>
      <c r="B285" s="385"/>
      <c r="C285" s="385"/>
      <c r="D285" s="385"/>
      <c r="E285" s="385"/>
      <c r="F285" s="385"/>
      <c r="G285" s="386"/>
      <c r="H285" s="281"/>
      <c r="I285" s="377"/>
      <c r="J285" s="392"/>
      <c r="K285" s="392"/>
      <c r="L285" s="392"/>
      <c r="M285" s="392"/>
      <c r="N285" s="377"/>
      <c r="O285" s="272"/>
      <c r="P285" s="379"/>
      <c r="Q285" s="263"/>
      <c r="R285" s="263"/>
      <c r="S285" s="263"/>
      <c r="T285" s="263"/>
      <c r="U285" s="263"/>
      <c r="V285" s="263"/>
      <c r="W285" s="380"/>
      <c r="X285" s="380"/>
      <c r="Y285" s="380"/>
      <c r="Z285" s="442"/>
      <c r="AA285" s="444"/>
      <c r="AB285" s="402" t="s">
        <v>294</v>
      </c>
      <c r="AC285" s="394"/>
      <c r="AD285" s="394"/>
      <c r="AE285" s="394"/>
      <c r="AF285" s="394"/>
      <c r="AG285" s="394"/>
      <c r="AH285" s="394"/>
      <c r="AI285" s="394"/>
      <c r="AJ285" s="394"/>
      <c r="AK285" s="394"/>
      <c r="AL285" s="394"/>
      <c r="AM285" s="394"/>
      <c r="AN285" s="394"/>
      <c r="AO285" s="394"/>
      <c r="AP285" s="394"/>
      <c r="AQ285" s="395">
        <f t="shared" si="62"/>
        <v>0</v>
      </c>
      <c r="AR285" s="396">
        <f t="shared" si="61"/>
        <v>0</v>
      </c>
      <c r="AS285" s="161">
        <f t="shared" si="58"/>
        <v>0</v>
      </c>
      <c r="AT285" s="161">
        <f t="shared" si="58"/>
        <v>0</v>
      </c>
      <c r="AU285" s="161">
        <f t="shared" si="59"/>
        <v>0</v>
      </c>
      <c r="AV285" s="162"/>
      <c r="AW285" s="161"/>
      <c r="AX285" s="161"/>
      <c r="AY285" s="161"/>
      <c r="AZ285" s="163"/>
      <c r="BA285" s="163"/>
      <c r="BB285" s="163"/>
      <c r="BC285" s="163"/>
      <c r="BD285" s="163"/>
      <c r="BE285" s="163"/>
    </row>
    <row r="286" spans="1:57" ht="15.75" customHeight="1">
      <c r="A286" s="385"/>
      <c r="B286" s="385"/>
      <c r="C286" s="385"/>
      <c r="D286" s="385"/>
      <c r="E286" s="385"/>
      <c r="F286" s="385"/>
      <c r="G286" s="386"/>
      <c r="H286" s="281"/>
      <c r="I286" s="377"/>
      <c r="J286" s="392"/>
      <c r="K286" s="392"/>
      <c r="L286" s="392"/>
      <c r="M286" s="392"/>
      <c r="N286" s="377"/>
      <c r="O286" s="272"/>
      <c r="P286" s="379"/>
      <c r="Q286" s="263"/>
      <c r="R286" s="263"/>
      <c r="S286" s="263"/>
      <c r="T286" s="263"/>
      <c r="U286" s="263"/>
      <c r="V286" s="263"/>
      <c r="W286" s="380"/>
      <c r="X286" s="380"/>
      <c r="Y286" s="380"/>
      <c r="Z286" s="442"/>
      <c r="AA286" s="444"/>
      <c r="AB286" s="402" t="s">
        <v>295</v>
      </c>
      <c r="AC286" s="394"/>
      <c r="AD286" s="394"/>
      <c r="AE286" s="394"/>
      <c r="AF286" s="394"/>
      <c r="AG286" s="394"/>
      <c r="AH286" s="394"/>
      <c r="AI286" s="394"/>
      <c r="AJ286" s="394"/>
      <c r="AK286" s="394"/>
      <c r="AL286" s="394"/>
      <c r="AM286" s="394"/>
      <c r="AN286" s="394"/>
      <c r="AO286" s="394"/>
      <c r="AP286" s="394"/>
      <c r="AQ286" s="395">
        <f t="shared" si="62"/>
        <v>0</v>
      </c>
      <c r="AR286" s="396">
        <f t="shared" si="61"/>
        <v>0</v>
      </c>
      <c r="AS286" s="161">
        <f t="shared" si="58"/>
        <v>0</v>
      </c>
      <c r="AT286" s="161">
        <f t="shared" si="58"/>
        <v>0</v>
      </c>
      <c r="AU286" s="161">
        <f t="shared" si="59"/>
        <v>0</v>
      </c>
      <c r="AV286" s="162"/>
      <c r="AW286" s="161"/>
      <c r="AX286" s="161"/>
      <c r="AY286" s="161"/>
      <c r="AZ286" s="163"/>
      <c r="BA286" s="163"/>
      <c r="BB286" s="163"/>
      <c r="BC286" s="163"/>
      <c r="BD286" s="163"/>
      <c r="BE286" s="163"/>
    </row>
    <row r="287" spans="1:57" ht="15.75" customHeight="1">
      <c r="A287" s="385"/>
      <c r="B287" s="385"/>
      <c r="C287" s="385"/>
      <c r="D287" s="385"/>
      <c r="E287" s="385"/>
      <c r="F287" s="385"/>
      <c r="G287" s="386"/>
      <c r="H287" s="281"/>
      <c r="I287" s="377"/>
      <c r="J287" s="392"/>
      <c r="K287" s="392"/>
      <c r="L287" s="392"/>
      <c r="M287" s="392"/>
      <c r="N287" s="377"/>
      <c r="O287" s="272"/>
      <c r="P287" s="379"/>
      <c r="Q287" s="263"/>
      <c r="R287" s="263"/>
      <c r="S287" s="263"/>
      <c r="T287" s="263"/>
      <c r="U287" s="263"/>
      <c r="V287" s="263"/>
      <c r="W287" s="380"/>
      <c r="X287" s="380"/>
      <c r="Y287" s="380"/>
      <c r="Z287" s="442"/>
      <c r="AA287" s="444"/>
      <c r="AB287" s="402" t="s">
        <v>296</v>
      </c>
      <c r="AC287" s="394"/>
      <c r="AD287" s="394"/>
      <c r="AE287" s="394"/>
      <c r="AF287" s="394"/>
      <c r="AG287" s="394"/>
      <c r="AH287" s="394"/>
      <c r="AI287" s="394"/>
      <c r="AJ287" s="394"/>
      <c r="AK287" s="394"/>
      <c r="AL287" s="394"/>
      <c r="AM287" s="394"/>
      <c r="AN287" s="394"/>
      <c r="AO287" s="394"/>
      <c r="AP287" s="394"/>
      <c r="AQ287" s="395">
        <f t="shared" si="62"/>
        <v>0</v>
      </c>
      <c r="AR287" s="396">
        <f t="shared" si="61"/>
        <v>0</v>
      </c>
      <c r="AS287" s="161">
        <f t="shared" si="58"/>
        <v>0</v>
      </c>
      <c r="AT287" s="161">
        <f t="shared" si="58"/>
        <v>0</v>
      </c>
      <c r="AU287" s="161">
        <f t="shared" si="59"/>
        <v>0</v>
      </c>
      <c r="AV287" s="162"/>
      <c r="AW287" s="161"/>
      <c r="AX287" s="161"/>
      <c r="AY287" s="161"/>
      <c r="AZ287" s="163"/>
      <c r="BA287" s="163"/>
      <c r="BB287" s="163"/>
      <c r="BC287" s="163"/>
      <c r="BD287" s="163"/>
      <c r="BE287" s="163"/>
    </row>
    <row r="288" spans="1:57" ht="15.75" customHeight="1">
      <c r="A288" s="385"/>
      <c r="B288" s="385"/>
      <c r="C288" s="385"/>
      <c r="D288" s="385"/>
      <c r="E288" s="385"/>
      <c r="F288" s="385"/>
      <c r="G288" s="386"/>
      <c r="H288" s="281"/>
      <c r="I288" s="377"/>
      <c r="J288" s="392"/>
      <c r="K288" s="392"/>
      <c r="L288" s="392"/>
      <c r="M288" s="392"/>
      <c r="N288" s="377"/>
      <c r="O288" s="272"/>
      <c r="P288" s="379"/>
      <c r="Q288" s="263"/>
      <c r="R288" s="263"/>
      <c r="S288" s="263"/>
      <c r="T288" s="263"/>
      <c r="U288" s="263"/>
      <c r="V288" s="263"/>
      <c r="W288" s="380"/>
      <c r="X288" s="380"/>
      <c r="Y288" s="380"/>
      <c r="Z288" s="442"/>
      <c r="AA288" s="444"/>
      <c r="AB288" s="399" t="s">
        <v>297</v>
      </c>
      <c r="AC288" s="400">
        <f aca="true" t="shared" si="63" ref="AC288:AR288">SUM(AC282:AC287)+IF(AC280=0,AC281,AC280)</f>
        <v>0</v>
      </c>
      <c r="AD288" s="400">
        <f t="shared" si="63"/>
        <v>0</v>
      </c>
      <c r="AE288" s="400">
        <f t="shared" si="63"/>
        <v>0</v>
      </c>
      <c r="AF288" s="400">
        <f t="shared" si="63"/>
        <v>0</v>
      </c>
      <c r="AG288" s="400">
        <f t="shared" si="63"/>
        <v>0</v>
      </c>
      <c r="AH288" s="400">
        <f t="shared" si="63"/>
        <v>0</v>
      </c>
      <c r="AI288" s="400">
        <f t="shared" si="63"/>
        <v>0</v>
      </c>
      <c r="AJ288" s="400">
        <f t="shared" si="63"/>
        <v>0</v>
      </c>
      <c r="AK288" s="400">
        <f t="shared" si="63"/>
        <v>0</v>
      </c>
      <c r="AL288" s="400">
        <f t="shared" si="63"/>
        <v>0</v>
      </c>
      <c r="AM288" s="400">
        <f t="shared" si="63"/>
        <v>0</v>
      </c>
      <c r="AN288" s="400">
        <f t="shared" si="63"/>
        <v>0</v>
      </c>
      <c r="AO288" s="400">
        <f t="shared" si="63"/>
        <v>0</v>
      </c>
      <c r="AP288" s="400">
        <f t="shared" si="63"/>
        <v>0</v>
      </c>
      <c r="AQ288" s="400">
        <f t="shared" si="63"/>
        <v>0</v>
      </c>
      <c r="AR288" s="401">
        <f t="shared" si="63"/>
        <v>0</v>
      </c>
      <c r="AS288" s="161">
        <f t="shared" si="58"/>
        <v>0</v>
      </c>
      <c r="AT288" s="161">
        <f t="shared" si="58"/>
        <v>0</v>
      </c>
      <c r="AU288" s="161">
        <f t="shared" si="59"/>
        <v>0</v>
      </c>
      <c r="AV288" s="162"/>
      <c r="AW288" s="161"/>
      <c r="AX288" s="161"/>
      <c r="AY288" s="161"/>
      <c r="AZ288" s="163"/>
      <c r="BA288" s="163"/>
      <c r="BB288" s="163"/>
      <c r="BC288" s="163"/>
      <c r="BD288" s="163"/>
      <c r="BE288" s="163"/>
    </row>
    <row r="289" spans="1:57" ht="16.5" customHeight="1" thickBot="1">
      <c r="A289" s="385"/>
      <c r="B289" s="385"/>
      <c r="C289" s="385"/>
      <c r="D289" s="385"/>
      <c r="E289" s="385"/>
      <c r="F289" s="385"/>
      <c r="G289" s="386"/>
      <c r="H289" s="282"/>
      <c r="I289" s="381"/>
      <c r="J289" s="403"/>
      <c r="K289" s="403"/>
      <c r="L289" s="403"/>
      <c r="M289" s="403"/>
      <c r="N289" s="381"/>
      <c r="O289" s="273"/>
      <c r="P289" s="383"/>
      <c r="Q289" s="264"/>
      <c r="R289" s="264"/>
      <c r="S289" s="264"/>
      <c r="T289" s="264"/>
      <c r="U289" s="264"/>
      <c r="V289" s="264"/>
      <c r="W289" s="384"/>
      <c r="X289" s="384"/>
      <c r="Y289" s="384"/>
      <c r="Z289" s="442"/>
      <c r="AA289" s="445"/>
      <c r="AB289" s="405" t="s">
        <v>298</v>
      </c>
      <c r="AC289" s="406"/>
      <c r="AD289" s="406"/>
      <c r="AE289" s="406"/>
      <c r="AF289" s="406"/>
      <c r="AG289" s="406"/>
      <c r="AH289" s="406"/>
      <c r="AI289" s="406"/>
      <c r="AJ289" s="406"/>
      <c r="AK289" s="406"/>
      <c r="AL289" s="406"/>
      <c r="AM289" s="406"/>
      <c r="AN289" s="406"/>
      <c r="AO289" s="406"/>
      <c r="AP289" s="406"/>
      <c r="AQ289" s="407">
        <f aca="true" t="shared" si="64" ref="AQ289:AR295">+AC289+AE289+AG289+AI289+AK289+AM289+AO289</f>
        <v>0</v>
      </c>
      <c r="AR289" s="408">
        <f t="shared" si="64"/>
        <v>0</v>
      </c>
      <c r="AS289" s="161">
        <f t="shared" si="58"/>
        <v>0</v>
      </c>
      <c r="AT289" s="161">
        <f t="shared" si="58"/>
        <v>0</v>
      </c>
      <c r="AU289" s="161">
        <f t="shared" si="59"/>
        <v>0</v>
      </c>
      <c r="AV289" s="162"/>
      <c r="AW289" s="161"/>
      <c r="AX289" s="161"/>
      <c r="AY289" s="161"/>
      <c r="AZ289" s="163"/>
      <c r="BA289" s="163"/>
      <c r="BB289" s="163"/>
      <c r="BC289" s="163"/>
      <c r="BD289" s="163"/>
      <c r="BE289" s="163"/>
    </row>
    <row r="290" spans="1:57" ht="22.5" customHeight="1">
      <c r="A290" s="385"/>
      <c r="B290" s="385" t="s">
        <v>683</v>
      </c>
      <c r="C290" s="385" t="s">
        <v>355</v>
      </c>
      <c r="D290" s="385" t="s">
        <v>356</v>
      </c>
      <c r="E290" s="385" t="s">
        <v>275</v>
      </c>
      <c r="F290" s="385" t="s">
        <v>301</v>
      </c>
      <c r="G290" s="386">
        <v>2</v>
      </c>
      <c r="H290" s="280">
        <v>12</v>
      </c>
      <c r="I290" s="373" t="s">
        <v>48</v>
      </c>
      <c r="J290" s="387"/>
      <c r="K290" s="387"/>
      <c r="L290" s="387"/>
      <c r="M290" s="387"/>
      <c r="N290" s="373" t="s">
        <v>684</v>
      </c>
      <c r="O290" s="271">
        <v>0.511</v>
      </c>
      <c r="P290" s="375">
        <f>(SUM('[2]Actividades'!L55:L57)*'[2]Metas'!O290)/SUM('[2]Actividades'!K55:K57)</f>
        <v>0</v>
      </c>
      <c r="Q290" s="262">
        <f>SUMIF('Actividades inversión 880'!$B$13:$B$62,'Metas inversión 880'!$B290,'Actividades inversión 880'!M$13:M$62)</f>
        <v>0</v>
      </c>
      <c r="R290" s="262">
        <f>SUMIF('Actividades inversión 880'!$B$13:$B$62,'Metas inversión 880'!$B290,'Actividades inversión 880'!N$13:N$62)</f>
        <v>0</v>
      </c>
      <c r="S290" s="262">
        <f>SUMIF('Actividades inversión 880'!$B$13:$B$62,'Metas inversión 880'!$B290,'Actividades inversión 880'!O$13:O$62)</f>
        <v>0</v>
      </c>
      <c r="T290" s="262">
        <f>SUMIF('Actividades inversión 880'!$B$13:$B$62,'Metas inversión 880'!$B290,'Actividades inversión 880'!P$13:P$62)</f>
        <v>0</v>
      </c>
      <c r="U290" s="262">
        <f>SUMIF('Actividades inversión 880'!$B$13:$B$62,'Metas inversión 880'!$B290,'Actividades inversión 880'!Q$13:Q$62)</f>
        <v>0</v>
      </c>
      <c r="V290" s="262">
        <f>SUMIF('Actividades inversión 880'!$B$13:$B$62,'Metas inversión 880'!$B290,'Actividades inversión 880'!R$13:R$62)</f>
        <v>0</v>
      </c>
      <c r="W290" s="376" t="s">
        <v>388</v>
      </c>
      <c r="X290" s="376" t="s">
        <v>389</v>
      </c>
      <c r="Y290" s="376" t="s">
        <v>233</v>
      </c>
      <c r="Z290" s="376" t="s">
        <v>390</v>
      </c>
      <c r="AA290" s="446" t="s">
        <v>685</v>
      </c>
      <c r="AB290" s="157" t="s">
        <v>283</v>
      </c>
      <c r="AC290" s="389"/>
      <c r="AD290" s="389"/>
      <c r="AE290" s="389"/>
      <c r="AF290" s="389"/>
      <c r="AG290" s="389"/>
      <c r="AH290" s="389"/>
      <c r="AI290" s="389"/>
      <c r="AJ290" s="389"/>
      <c r="AK290" s="389"/>
      <c r="AL290" s="389"/>
      <c r="AM290" s="389"/>
      <c r="AN290" s="389"/>
      <c r="AO290" s="389"/>
      <c r="AP290" s="389"/>
      <c r="AQ290" s="390">
        <f t="shared" si="64"/>
        <v>0</v>
      </c>
      <c r="AR290" s="391">
        <f t="shared" si="64"/>
        <v>0</v>
      </c>
      <c r="AS290" s="161">
        <f t="shared" si="58"/>
        <v>0</v>
      </c>
      <c r="AT290" s="161">
        <f t="shared" si="58"/>
        <v>0</v>
      </c>
      <c r="AU290" s="161">
        <f t="shared" si="59"/>
        <v>0</v>
      </c>
      <c r="AV290" s="162"/>
      <c r="AW290" s="161"/>
      <c r="AX290" s="161"/>
      <c r="AY290" s="161"/>
      <c r="AZ290" s="163">
        <f>SUM('[3]01-USAQUEN:99-METROPOLITANO'!N189)</f>
        <v>0</v>
      </c>
      <c r="BA290" s="163">
        <f>SUM('[3]01-USAQUEN:99-METROPOLITANO'!O189)</f>
        <v>0</v>
      </c>
      <c r="BB290" s="163">
        <f>SUM('[3]01-USAQUEN:99-METROPOLITANO'!P189)</f>
        <v>0</v>
      </c>
      <c r="BC290" s="163">
        <f>SUM('[3]01-USAQUEN:99-METROPOLITANO'!Q189)</f>
        <v>0</v>
      </c>
      <c r="BD290" s="163">
        <f>SUM('[3]01-USAQUEN:99-METROPOLITANO'!R189)</f>
        <v>0</v>
      </c>
      <c r="BE290" s="163">
        <f>SUM('[3]01-USAQUEN:99-METROPOLITANO'!S189)</f>
        <v>0</v>
      </c>
    </row>
    <row r="291" spans="1:57" ht="22.5" customHeight="1">
      <c r="A291" s="385"/>
      <c r="B291" s="385"/>
      <c r="C291" s="385"/>
      <c r="D291" s="385"/>
      <c r="E291" s="385"/>
      <c r="F291" s="385"/>
      <c r="G291" s="386"/>
      <c r="H291" s="281"/>
      <c r="I291" s="377"/>
      <c r="J291" s="392"/>
      <c r="K291" s="392"/>
      <c r="L291" s="392"/>
      <c r="M291" s="392"/>
      <c r="N291" s="377"/>
      <c r="O291" s="272"/>
      <c r="P291" s="379"/>
      <c r="Q291" s="263"/>
      <c r="R291" s="263"/>
      <c r="S291" s="263"/>
      <c r="T291" s="263"/>
      <c r="U291" s="263"/>
      <c r="V291" s="263"/>
      <c r="W291" s="380"/>
      <c r="X291" s="380"/>
      <c r="Y291" s="380"/>
      <c r="Z291" s="380"/>
      <c r="AA291" s="447"/>
      <c r="AB291" s="164" t="s">
        <v>284</v>
      </c>
      <c r="AC291" s="394"/>
      <c r="AD291" s="394"/>
      <c r="AE291" s="394"/>
      <c r="AF291" s="394"/>
      <c r="AG291" s="394"/>
      <c r="AH291" s="394"/>
      <c r="AI291" s="394"/>
      <c r="AJ291" s="394"/>
      <c r="AK291" s="394"/>
      <c r="AL291" s="394"/>
      <c r="AM291" s="394"/>
      <c r="AN291" s="394"/>
      <c r="AO291" s="394"/>
      <c r="AP291" s="394"/>
      <c r="AQ291" s="395">
        <f t="shared" si="64"/>
        <v>0</v>
      </c>
      <c r="AR291" s="396">
        <f t="shared" si="64"/>
        <v>0</v>
      </c>
      <c r="AS291" s="161">
        <f t="shared" si="58"/>
        <v>0</v>
      </c>
      <c r="AT291" s="161">
        <f t="shared" si="58"/>
        <v>0</v>
      </c>
      <c r="AU291" s="161">
        <f t="shared" si="59"/>
        <v>0</v>
      </c>
      <c r="AV291" s="162"/>
      <c r="AW291" s="161"/>
      <c r="AX291" s="161"/>
      <c r="AY291" s="161"/>
      <c r="AZ291" s="163"/>
      <c r="BA291" s="163"/>
      <c r="BB291" s="163"/>
      <c r="BC291" s="163"/>
      <c r="BD291" s="163"/>
      <c r="BE291" s="163"/>
    </row>
    <row r="292" spans="1:57" ht="22.5" customHeight="1">
      <c r="A292" s="385"/>
      <c r="B292" s="385"/>
      <c r="C292" s="385"/>
      <c r="D292" s="385"/>
      <c r="E292" s="385"/>
      <c r="F292" s="385"/>
      <c r="G292" s="386"/>
      <c r="H292" s="281"/>
      <c r="I292" s="377"/>
      <c r="J292" s="392"/>
      <c r="K292" s="392"/>
      <c r="L292" s="392"/>
      <c r="M292" s="392"/>
      <c r="N292" s="377"/>
      <c r="O292" s="272"/>
      <c r="P292" s="379"/>
      <c r="Q292" s="263"/>
      <c r="R292" s="263"/>
      <c r="S292" s="263"/>
      <c r="T292" s="263"/>
      <c r="U292" s="263"/>
      <c r="V292" s="263"/>
      <c r="W292" s="380"/>
      <c r="X292" s="380"/>
      <c r="Y292" s="380"/>
      <c r="Z292" s="380"/>
      <c r="AA292" s="447"/>
      <c r="AB292" s="164" t="s">
        <v>285</v>
      </c>
      <c r="AC292" s="394"/>
      <c r="AD292" s="394"/>
      <c r="AE292" s="394"/>
      <c r="AF292" s="394"/>
      <c r="AG292" s="394"/>
      <c r="AH292" s="394"/>
      <c r="AI292" s="394"/>
      <c r="AJ292" s="394"/>
      <c r="AK292" s="394"/>
      <c r="AL292" s="394"/>
      <c r="AM292" s="394"/>
      <c r="AN292" s="394"/>
      <c r="AO292" s="394"/>
      <c r="AP292" s="394"/>
      <c r="AQ292" s="395">
        <f t="shared" si="64"/>
        <v>0</v>
      </c>
      <c r="AR292" s="396">
        <f t="shared" si="64"/>
        <v>0</v>
      </c>
      <c r="AS292" s="161">
        <f t="shared" si="58"/>
        <v>0</v>
      </c>
      <c r="AT292" s="161">
        <f t="shared" si="58"/>
        <v>0</v>
      </c>
      <c r="AU292" s="161">
        <f t="shared" si="59"/>
        <v>0</v>
      </c>
      <c r="AV292" s="162"/>
      <c r="AW292" s="161"/>
      <c r="AX292" s="161"/>
      <c r="AY292" s="161"/>
      <c r="AZ292" s="163"/>
      <c r="BA292" s="163"/>
      <c r="BB292" s="163"/>
      <c r="BC292" s="163"/>
      <c r="BD292" s="163"/>
      <c r="BE292" s="163"/>
    </row>
    <row r="293" spans="1:57" ht="22.5" customHeight="1">
      <c r="A293" s="385"/>
      <c r="B293" s="385"/>
      <c r="C293" s="385"/>
      <c r="D293" s="385"/>
      <c r="E293" s="385"/>
      <c r="F293" s="385"/>
      <c r="G293" s="386"/>
      <c r="H293" s="281"/>
      <c r="I293" s="377"/>
      <c r="J293" s="392"/>
      <c r="K293" s="392"/>
      <c r="L293" s="392"/>
      <c r="M293" s="392"/>
      <c r="N293" s="377"/>
      <c r="O293" s="272"/>
      <c r="P293" s="379"/>
      <c r="Q293" s="263"/>
      <c r="R293" s="263"/>
      <c r="S293" s="263"/>
      <c r="T293" s="263"/>
      <c r="U293" s="263"/>
      <c r="V293" s="263"/>
      <c r="W293" s="380"/>
      <c r="X293" s="380"/>
      <c r="Y293" s="380"/>
      <c r="Z293" s="380"/>
      <c r="AA293" s="447"/>
      <c r="AB293" s="164" t="s">
        <v>286</v>
      </c>
      <c r="AC293" s="394"/>
      <c r="AD293" s="394"/>
      <c r="AE293" s="394"/>
      <c r="AF293" s="394"/>
      <c r="AG293" s="394"/>
      <c r="AH293" s="394"/>
      <c r="AI293" s="394"/>
      <c r="AJ293" s="394"/>
      <c r="AK293" s="394"/>
      <c r="AL293" s="394"/>
      <c r="AM293" s="394"/>
      <c r="AN293" s="394"/>
      <c r="AO293" s="394"/>
      <c r="AP293" s="394"/>
      <c r="AQ293" s="395">
        <f t="shared" si="64"/>
        <v>0</v>
      </c>
      <c r="AR293" s="396">
        <f t="shared" si="64"/>
        <v>0</v>
      </c>
      <c r="AS293" s="161">
        <f t="shared" si="58"/>
        <v>0</v>
      </c>
      <c r="AT293" s="161">
        <f t="shared" si="58"/>
        <v>0</v>
      </c>
      <c r="AU293" s="161">
        <f t="shared" si="59"/>
        <v>0</v>
      </c>
      <c r="AV293" s="162"/>
      <c r="AW293" s="161"/>
      <c r="AX293" s="161"/>
      <c r="AY293" s="161"/>
      <c r="AZ293" s="163"/>
      <c r="BA293" s="163"/>
      <c r="BB293" s="163"/>
      <c r="BC293" s="163"/>
      <c r="BD293" s="163"/>
      <c r="BE293" s="163"/>
    </row>
    <row r="294" spans="1:57" ht="22.5" customHeight="1">
      <c r="A294" s="385"/>
      <c r="B294" s="385"/>
      <c r="C294" s="385"/>
      <c r="D294" s="385"/>
      <c r="E294" s="385"/>
      <c r="F294" s="385"/>
      <c r="G294" s="386"/>
      <c r="H294" s="281"/>
      <c r="I294" s="377"/>
      <c r="J294" s="392"/>
      <c r="K294" s="392"/>
      <c r="L294" s="392"/>
      <c r="M294" s="397">
        <v>0</v>
      </c>
      <c r="N294" s="377" t="s">
        <v>684</v>
      </c>
      <c r="O294" s="272"/>
      <c r="P294" s="379"/>
      <c r="Q294" s="263"/>
      <c r="R294" s="263"/>
      <c r="S294" s="263"/>
      <c r="T294" s="263"/>
      <c r="U294" s="263"/>
      <c r="V294" s="263"/>
      <c r="W294" s="380"/>
      <c r="X294" s="380"/>
      <c r="Y294" s="380"/>
      <c r="Z294" s="380"/>
      <c r="AA294" s="447"/>
      <c r="AB294" s="164" t="s">
        <v>287</v>
      </c>
      <c r="AC294" s="394"/>
      <c r="AD294" s="394"/>
      <c r="AE294" s="394"/>
      <c r="AF294" s="394"/>
      <c r="AG294" s="394"/>
      <c r="AH294" s="394"/>
      <c r="AI294" s="394"/>
      <c r="AJ294" s="394"/>
      <c r="AK294" s="394"/>
      <c r="AL294" s="394"/>
      <c r="AM294" s="394"/>
      <c r="AN294" s="394"/>
      <c r="AO294" s="394"/>
      <c r="AP294" s="394"/>
      <c r="AQ294" s="395">
        <f t="shared" si="64"/>
        <v>0</v>
      </c>
      <c r="AR294" s="396">
        <f t="shared" si="64"/>
        <v>0</v>
      </c>
      <c r="AS294" s="161">
        <f t="shared" si="58"/>
        <v>0</v>
      </c>
      <c r="AT294" s="161">
        <f t="shared" si="58"/>
        <v>0</v>
      </c>
      <c r="AU294" s="161">
        <f t="shared" si="59"/>
        <v>0</v>
      </c>
      <c r="AV294" s="162"/>
      <c r="AW294" s="161"/>
      <c r="AX294" s="161"/>
      <c r="AY294" s="161"/>
      <c r="AZ294" s="163"/>
      <c r="BA294" s="163"/>
      <c r="BB294" s="163"/>
      <c r="BC294" s="163"/>
      <c r="BD294" s="163"/>
      <c r="BE294" s="163"/>
    </row>
    <row r="295" spans="1:57" ht="22.5" customHeight="1">
      <c r="A295" s="385"/>
      <c r="B295" s="385"/>
      <c r="C295" s="385"/>
      <c r="D295" s="385"/>
      <c r="E295" s="385"/>
      <c r="F295" s="385"/>
      <c r="G295" s="386"/>
      <c r="H295" s="281"/>
      <c r="I295" s="377"/>
      <c r="J295" s="392"/>
      <c r="K295" s="392"/>
      <c r="L295" s="392"/>
      <c r="M295" s="392"/>
      <c r="N295" s="377"/>
      <c r="O295" s="272"/>
      <c r="P295" s="379"/>
      <c r="Q295" s="263"/>
      <c r="R295" s="263"/>
      <c r="S295" s="263"/>
      <c r="T295" s="263"/>
      <c r="U295" s="263"/>
      <c r="V295" s="263"/>
      <c r="W295" s="380"/>
      <c r="X295" s="380"/>
      <c r="Y295" s="380"/>
      <c r="Z295" s="380"/>
      <c r="AA295" s="447"/>
      <c r="AB295" s="398" t="s">
        <v>288</v>
      </c>
      <c r="AC295" s="394"/>
      <c r="AD295" s="394"/>
      <c r="AE295" s="394"/>
      <c r="AF295" s="394"/>
      <c r="AG295" s="394"/>
      <c r="AH295" s="394"/>
      <c r="AI295" s="394"/>
      <c r="AJ295" s="394"/>
      <c r="AK295" s="394"/>
      <c r="AL295" s="394"/>
      <c r="AM295" s="394"/>
      <c r="AN295" s="394"/>
      <c r="AO295" s="394"/>
      <c r="AP295" s="394"/>
      <c r="AQ295" s="395">
        <f t="shared" si="64"/>
        <v>0</v>
      </c>
      <c r="AR295" s="396">
        <f t="shared" si="64"/>
        <v>0</v>
      </c>
      <c r="AS295" s="161">
        <f t="shared" si="58"/>
        <v>0</v>
      </c>
      <c r="AT295" s="161">
        <f t="shared" si="58"/>
        <v>0</v>
      </c>
      <c r="AU295" s="161">
        <f t="shared" si="59"/>
        <v>0</v>
      </c>
      <c r="AV295" s="162"/>
      <c r="AW295" s="161"/>
      <c r="AX295" s="161"/>
      <c r="AY295" s="161"/>
      <c r="AZ295" s="163"/>
      <c r="BA295" s="163"/>
      <c r="BB295" s="163"/>
      <c r="BC295" s="163"/>
      <c r="BD295" s="163"/>
      <c r="BE295" s="163"/>
    </row>
    <row r="296" spans="1:57" ht="22.5" customHeight="1">
      <c r="A296" s="385"/>
      <c r="B296" s="385"/>
      <c r="C296" s="385"/>
      <c r="D296" s="385"/>
      <c r="E296" s="385"/>
      <c r="F296" s="385"/>
      <c r="G296" s="386"/>
      <c r="H296" s="281"/>
      <c r="I296" s="377"/>
      <c r="J296" s="392"/>
      <c r="K296" s="392"/>
      <c r="L296" s="392"/>
      <c r="M296" s="392"/>
      <c r="N296" s="377"/>
      <c r="O296" s="272"/>
      <c r="P296" s="379"/>
      <c r="Q296" s="263"/>
      <c r="R296" s="263"/>
      <c r="S296" s="263"/>
      <c r="T296" s="263"/>
      <c r="U296" s="263"/>
      <c r="V296" s="263"/>
      <c r="W296" s="380"/>
      <c r="X296" s="380"/>
      <c r="Y296" s="380"/>
      <c r="Z296" s="380"/>
      <c r="AA296" s="447"/>
      <c r="AB296" s="399" t="s">
        <v>289</v>
      </c>
      <c r="AC296" s="400">
        <f aca="true" t="shared" si="65" ref="AC296:AR296">SUM(AC290:AC295)</f>
        <v>0</v>
      </c>
      <c r="AD296" s="400">
        <f t="shared" si="65"/>
        <v>0</v>
      </c>
      <c r="AE296" s="400">
        <f t="shared" si="65"/>
        <v>0</v>
      </c>
      <c r="AF296" s="400">
        <f t="shared" si="65"/>
        <v>0</v>
      </c>
      <c r="AG296" s="400">
        <f t="shared" si="65"/>
        <v>0</v>
      </c>
      <c r="AH296" s="400">
        <f t="shared" si="65"/>
        <v>0</v>
      </c>
      <c r="AI296" s="400">
        <f t="shared" si="65"/>
        <v>0</v>
      </c>
      <c r="AJ296" s="400">
        <f t="shared" si="65"/>
        <v>0</v>
      </c>
      <c r="AK296" s="400">
        <f t="shared" si="65"/>
        <v>0</v>
      </c>
      <c r="AL296" s="400">
        <f t="shared" si="65"/>
        <v>0</v>
      </c>
      <c r="AM296" s="400">
        <f t="shared" si="65"/>
        <v>0</v>
      </c>
      <c r="AN296" s="400">
        <f t="shared" si="65"/>
        <v>0</v>
      </c>
      <c r="AO296" s="400">
        <f t="shared" si="65"/>
        <v>0</v>
      </c>
      <c r="AP296" s="400">
        <f t="shared" si="65"/>
        <v>0</v>
      </c>
      <c r="AQ296" s="400">
        <f t="shared" si="65"/>
        <v>0</v>
      </c>
      <c r="AR296" s="401">
        <f t="shared" si="65"/>
        <v>0</v>
      </c>
      <c r="AS296" s="161">
        <f t="shared" si="58"/>
        <v>0</v>
      </c>
      <c r="AT296" s="161">
        <f t="shared" si="58"/>
        <v>0</v>
      </c>
      <c r="AU296" s="161">
        <f t="shared" si="59"/>
        <v>0</v>
      </c>
      <c r="AV296" s="162"/>
      <c r="AW296" s="161"/>
      <c r="AX296" s="161"/>
      <c r="AY296" s="161"/>
      <c r="AZ296" s="163"/>
      <c r="BA296" s="163"/>
      <c r="BB296" s="163"/>
      <c r="BC296" s="163"/>
      <c r="BD296" s="163"/>
      <c r="BE296" s="163"/>
    </row>
    <row r="297" spans="1:57" ht="22.5" customHeight="1">
      <c r="A297" s="385"/>
      <c r="B297" s="385"/>
      <c r="C297" s="385"/>
      <c r="D297" s="385"/>
      <c r="E297" s="385"/>
      <c r="F297" s="385"/>
      <c r="G297" s="386"/>
      <c r="H297" s="281"/>
      <c r="I297" s="377"/>
      <c r="J297" s="392"/>
      <c r="K297" s="392"/>
      <c r="L297" s="392"/>
      <c r="M297" s="392"/>
      <c r="N297" s="377"/>
      <c r="O297" s="272"/>
      <c r="P297" s="379"/>
      <c r="Q297" s="263"/>
      <c r="R297" s="263"/>
      <c r="S297" s="263"/>
      <c r="T297" s="263"/>
      <c r="U297" s="263"/>
      <c r="V297" s="263"/>
      <c r="W297" s="380"/>
      <c r="X297" s="380"/>
      <c r="Y297" s="380"/>
      <c r="Z297" s="380"/>
      <c r="AA297" s="447"/>
      <c r="AB297" s="164" t="s">
        <v>290</v>
      </c>
      <c r="AC297" s="394"/>
      <c r="AD297" s="394"/>
      <c r="AE297" s="394"/>
      <c r="AF297" s="394"/>
      <c r="AG297" s="394"/>
      <c r="AH297" s="394"/>
      <c r="AI297" s="394"/>
      <c r="AJ297" s="394"/>
      <c r="AK297" s="394"/>
      <c r="AL297" s="394"/>
      <c r="AM297" s="394"/>
      <c r="AN297" s="394"/>
      <c r="AO297" s="394"/>
      <c r="AP297" s="394"/>
      <c r="AQ297" s="395">
        <f>+AC297+AE297+AG297+AI297+AK297+AM297+AO297</f>
        <v>0</v>
      </c>
      <c r="AR297" s="396">
        <f aca="true" t="shared" si="66" ref="AR297:AR303">+AD297+AF297+AH297+AJ297+AL297+AN297+AP297</f>
        <v>0</v>
      </c>
      <c r="AS297" s="161">
        <f t="shared" si="58"/>
        <v>0</v>
      </c>
      <c r="AT297" s="161">
        <f t="shared" si="58"/>
        <v>0</v>
      </c>
      <c r="AU297" s="161">
        <f t="shared" si="59"/>
        <v>0</v>
      </c>
      <c r="AV297" s="162"/>
      <c r="AW297" s="161"/>
      <c r="AX297" s="161"/>
      <c r="AY297" s="161"/>
      <c r="AZ297" s="163"/>
      <c r="BA297" s="163"/>
      <c r="BB297" s="163"/>
      <c r="BC297" s="163"/>
      <c r="BD297" s="163"/>
      <c r="BE297" s="163"/>
    </row>
    <row r="298" spans="1:57" ht="22.5" customHeight="1">
      <c r="A298" s="385"/>
      <c r="B298" s="385"/>
      <c r="C298" s="385"/>
      <c r="D298" s="385"/>
      <c r="E298" s="385"/>
      <c r="F298" s="385"/>
      <c r="G298" s="386"/>
      <c r="H298" s="281"/>
      <c r="I298" s="377"/>
      <c r="J298" s="392"/>
      <c r="K298" s="392"/>
      <c r="L298" s="392"/>
      <c r="M298" s="392"/>
      <c r="N298" s="377"/>
      <c r="O298" s="272"/>
      <c r="P298" s="379"/>
      <c r="Q298" s="263"/>
      <c r="R298" s="263"/>
      <c r="S298" s="263"/>
      <c r="T298" s="263"/>
      <c r="U298" s="263"/>
      <c r="V298" s="263"/>
      <c r="W298" s="380"/>
      <c r="X298" s="380"/>
      <c r="Y298" s="380"/>
      <c r="Z298" s="380"/>
      <c r="AA298" s="447"/>
      <c r="AB298" s="164" t="s">
        <v>291</v>
      </c>
      <c r="AC298" s="394"/>
      <c r="AD298" s="394"/>
      <c r="AE298" s="394"/>
      <c r="AF298" s="394"/>
      <c r="AG298" s="394"/>
      <c r="AH298" s="394"/>
      <c r="AI298" s="394"/>
      <c r="AJ298" s="394"/>
      <c r="AK298" s="394"/>
      <c r="AL298" s="394"/>
      <c r="AM298" s="394"/>
      <c r="AN298" s="394"/>
      <c r="AO298" s="394"/>
      <c r="AP298" s="394"/>
      <c r="AQ298" s="395">
        <f aca="true" t="shared" si="67" ref="AQ298:AQ303">+AC298+AE298+AG298+AI298+AK298+AM298+AO298</f>
        <v>0</v>
      </c>
      <c r="AR298" s="396">
        <f t="shared" si="66"/>
        <v>0</v>
      </c>
      <c r="AS298" s="161">
        <f t="shared" si="58"/>
        <v>0</v>
      </c>
      <c r="AT298" s="161">
        <f t="shared" si="58"/>
        <v>0</v>
      </c>
      <c r="AU298" s="161">
        <f t="shared" si="59"/>
        <v>0</v>
      </c>
      <c r="AV298" s="162"/>
      <c r="AW298" s="161"/>
      <c r="AX298" s="161"/>
      <c r="AY298" s="161"/>
      <c r="AZ298" s="163"/>
      <c r="BA298" s="163"/>
      <c r="BB298" s="163"/>
      <c r="BC298" s="163"/>
      <c r="BD298" s="163"/>
      <c r="BE298" s="163"/>
    </row>
    <row r="299" spans="1:57" ht="22.5" customHeight="1">
      <c r="A299" s="385"/>
      <c r="B299" s="385"/>
      <c r="C299" s="385"/>
      <c r="D299" s="385"/>
      <c r="E299" s="385"/>
      <c r="F299" s="385"/>
      <c r="G299" s="386"/>
      <c r="H299" s="281"/>
      <c r="I299" s="377"/>
      <c r="J299" s="392"/>
      <c r="K299" s="392"/>
      <c r="L299" s="392"/>
      <c r="M299" s="392"/>
      <c r="N299" s="377"/>
      <c r="O299" s="272"/>
      <c r="P299" s="379"/>
      <c r="Q299" s="263"/>
      <c r="R299" s="263"/>
      <c r="S299" s="263"/>
      <c r="T299" s="263"/>
      <c r="U299" s="263"/>
      <c r="V299" s="263"/>
      <c r="W299" s="380"/>
      <c r="X299" s="380"/>
      <c r="Y299" s="380"/>
      <c r="Z299" s="380"/>
      <c r="AA299" s="447"/>
      <c r="AB299" s="402" t="s">
        <v>292</v>
      </c>
      <c r="AC299" s="394"/>
      <c r="AD299" s="394"/>
      <c r="AE299" s="394"/>
      <c r="AF299" s="394"/>
      <c r="AG299" s="394"/>
      <c r="AH299" s="394"/>
      <c r="AI299" s="394"/>
      <c r="AJ299" s="394"/>
      <c r="AK299" s="394"/>
      <c r="AL299" s="394"/>
      <c r="AM299" s="394"/>
      <c r="AN299" s="394"/>
      <c r="AO299" s="394"/>
      <c r="AP299" s="394"/>
      <c r="AQ299" s="395">
        <f t="shared" si="67"/>
        <v>0</v>
      </c>
      <c r="AR299" s="396">
        <f t="shared" si="66"/>
        <v>0</v>
      </c>
      <c r="AS299" s="161">
        <f t="shared" si="58"/>
        <v>0</v>
      </c>
      <c r="AT299" s="161">
        <f t="shared" si="58"/>
        <v>0</v>
      </c>
      <c r="AU299" s="161">
        <f t="shared" si="59"/>
        <v>0</v>
      </c>
      <c r="AV299" s="162"/>
      <c r="AW299" s="161"/>
      <c r="AX299" s="161"/>
      <c r="AY299" s="161"/>
      <c r="AZ299" s="163"/>
      <c r="BA299" s="163"/>
      <c r="BB299" s="163"/>
      <c r="BC299" s="163"/>
      <c r="BD299" s="163"/>
      <c r="BE299" s="163"/>
    </row>
    <row r="300" spans="1:57" ht="22.5" customHeight="1">
      <c r="A300" s="385"/>
      <c r="B300" s="385"/>
      <c r="C300" s="385"/>
      <c r="D300" s="385"/>
      <c r="E300" s="385"/>
      <c r="F300" s="385"/>
      <c r="G300" s="386"/>
      <c r="H300" s="281"/>
      <c r="I300" s="377"/>
      <c r="J300" s="392"/>
      <c r="K300" s="392"/>
      <c r="L300" s="392"/>
      <c r="M300" s="392"/>
      <c r="N300" s="377"/>
      <c r="O300" s="272"/>
      <c r="P300" s="379"/>
      <c r="Q300" s="263"/>
      <c r="R300" s="263"/>
      <c r="S300" s="263"/>
      <c r="T300" s="263"/>
      <c r="U300" s="263"/>
      <c r="V300" s="263"/>
      <c r="W300" s="380"/>
      <c r="X300" s="380"/>
      <c r="Y300" s="380"/>
      <c r="Z300" s="380"/>
      <c r="AA300" s="447"/>
      <c r="AB300" s="402" t="s">
        <v>293</v>
      </c>
      <c r="AC300" s="394"/>
      <c r="AD300" s="394"/>
      <c r="AE300" s="394"/>
      <c r="AF300" s="394"/>
      <c r="AG300" s="394"/>
      <c r="AH300" s="394"/>
      <c r="AI300" s="394"/>
      <c r="AJ300" s="394"/>
      <c r="AK300" s="394"/>
      <c r="AL300" s="394"/>
      <c r="AM300" s="394"/>
      <c r="AN300" s="394"/>
      <c r="AO300" s="394"/>
      <c r="AP300" s="394"/>
      <c r="AQ300" s="395">
        <f t="shared" si="67"/>
        <v>0</v>
      </c>
      <c r="AR300" s="396">
        <f t="shared" si="66"/>
        <v>0</v>
      </c>
      <c r="AS300" s="161">
        <f t="shared" si="58"/>
        <v>0</v>
      </c>
      <c r="AT300" s="161">
        <f t="shared" si="58"/>
        <v>0</v>
      </c>
      <c r="AU300" s="161">
        <f t="shared" si="59"/>
        <v>0</v>
      </c>
      <c r="AV300" s="162"/>
      <c r="AW300" s="161"/>
      <c r="AX300" s="161"/>
      <c r="AY300" s="161"/>
      <c r="AZ300" s="163"/>
      <c r="BA300" s="163"/>
      <c r="BB300" s="163"/>
      <c r="BC300" s="163"/>
      <c r="BD300" s="163"/>
      <c r="BE300" s="163"/>
    </row>
    <row r="301" spans="1:57" ht="22.5" customHeight="1">
      <c r="A301" s="385"/>
      <c r="B301" s="385"/>
      <c r="C301" s="385"/>
      <c r="D301" s="385"/>
      <c r="E301" s="385"/>
      <c r="F301" s="385"/>
      <c r="G301" s="386"/>
      <c r="H301" s="281"/>
      <c r="I301" s="377"/>
      <c r="J301" s="392"/>
      <c r="K301" s="392"/>
      <c r="L301" s="392"/>
      <c r="M301" s="392"/>
      <c r="N301" s="377"/>
      <c r="O301" s="272"/>
      <c r="P301" s="379"/>
      <c r="Q301" s="263"/>
      <c r="R301" s="263"/>
      <c r="S301" s="263"/>
      <c r="T301" s="263"/>
      <c r="U301" s="263"/>
      <c r="V301" s="263"/>
      <c r="W301" s="380"/>
      <c r="X301" s="380"/>
      <c r="Y301" s="380"/>
      <c r="Z301" s="380"/>
      <c r="AA301" s="447"/>
      <c r="AB301" s="402" t="s">
        <v>294</v>
      </c>
      <c r="AC301" s="394"/>
      <c r="AD301" s="394"/>
      <c r="AE301" s="394"/>
      <c r="AF301" s="394"/>
      <c r="AG301" s="394"/>
      <c r="AH301" s="394"/>
      <c r="AI301" s="394"/>
      <c r="AJ301" s="394"/>
      <c r="AK301" s="394"/>
      <c r="AL301" s="394"/>
      <c r="AM301" s="394"/>
      <c r="AN301" s="394"/>
      <c r="AO301" s="394"/>
      <c r="AP301" s="394"/>
      <c r="AQ301" s="395">
        <f t="shared" si="67"/>
        <v>0</v>
      </c>
      <c r="AR301" s="396">
        <f t="shared" si="66"/>
        <v>0</v>
      </c>
      <c r="AS301" s="161">
        <f t="shared" si="58"/>
        <v>0</v>
      </c>
      <c r="AT301" s="161">
        <f t="shared" si="58"/>
        <v>0</v>
      </c>
      <c r="AU301" s="161">
        <f t="shared" si="59"/>
        <v>0</v>
      </c>
      <c r="AV301" s="162"/>
      <c r="AW301" s="161"/>
      <c r="AX301" s="161"/>
      <c r="AY301" s="161"/>
      <c r="AZ301" s="163"/>
      <c r="BA301" s="163"/>
      <c r="BB301" s="163"/>
      <c r="BC301" s="163"/>
      <c r="BD301" s="163"/>
      <c r="BE301" s="163"/>
    </row>
    <row r="302" spans="1:57" ht="22.5" customHeight="1">
      <c r="A302" s="385"/>
      <c r="B302" s="385"/>
      <c r="C302" s="385"/>
      <c r="D302" s="385"/>
      <c r="E302" s="385"/>
      <c r="F302" s="385"/>
      <c r="G302" s="386"/>
      <c r="H302" s="281"/>
      <c r="I302" s="377"/>
      <c r="J302" s="392"/>
      <c r="K302" s="392"/>
      <c r="L302" s="392"/>
      <c r="M302" s="392"/>
      <c r="N302" s="377"/>
      <c r="O302" s="272"/>
      <c r="P302" s="379"/>
      <c r="Q302" s="263"/>
      <c r="R302" s="263"/>
      <c r="S302" s="263"/>
      <c r="T302" s="263"/>
      <c r="U302" s="263"/>
      <c r="V302" s="263"/>
      <c r="W302" s="380"/>
      <c r="X302" s="380"/>
      <c r="Y302" s="380"/>
      <c r="Z302" s="380"/>
      <c r="AA302" s="447"/>
      <c r="AB302" s="402" t="s">
        <v>295</v>
      </c>
      <c r="AC302" s="394"/>
      <c r="AD302" s="394"/>
      <c r="AE302" s="394"/>
      <c r="AF302" s="394"/>
      <c r="AG302" s="394"/>
      <c r="AH302" s="394"/>
      <c r="AI302" s="394"/>
      <c r="AJ302" s="394"/>
      <c r="AK302" s="394"/>
      <c r="AL302" s="394"/>
      <c r="AM302" s="394"/>
      <c r="AN302" s="394"/>
      <c r="AO302" s="394"/>
      <c r="AP302" s="394"/>
      <c r="AQ302" s="395">
        <f t="shared" si="67"/>
        <v>0</v>
      </c>
      <c r="AR302" s="396">
        <f t="shared" si="66"/>
        <v>0</v>
      </c>
      <c r="AS302" s="161">
        <f t="shared" si="58"/>
        <v>0</v>
      </c>
      <c r="AT302" s="161">
        <f t="shared" si="58"/>
        <v>0</v>
      </c>
      <c r="AU302" s="161">
        <f t="shared" si="59"/>
        <v>0</v>
      </c>
      <c r="AV302" s="162"/>
      <c r="AW302" s="161"/>
      <c r="AX302" s="161"/>
      <c r="AY302" s="161"/>
      <c r="AZ302" s="163"/>
      <c r="BA302" s="163"/>
      <c r="BB302" s="163"/>
      <c r="BC302" s="163"/>
      <c r="BD302" s="163"/>
      <c r="BE302" s="163"/>
    </row>
    <row r="303" spans="1:57" ht="22.5" customHeight="1">
      <c r="A303" s="385"/>
      <c r="B303" s="385"/>
      <c r="C303" s="385"/>
      <c r="D303" s="385"/>
      <c r="E303" s="385"/>
      <c r="F303" s="385"/>
      <c r="G303" s="386"/>
      <c r="H303" s="281"/>
      <c r="I303" s="377"/>
      <c r="J303" s="392"/>
      <c r="K303" s="392"/>
      <c r="L303" s="392"/>
      <c r="M303" s="392"/>
      <c r="N303" s="377"/>
      <c r="O303" s="272"/>
      <c r="P303" s="379"/>
      <c r="Q303" s="263"/>
      <c r="R303" s="263"/>
      <c r="S303" s="263"/>
      <c r="T303" s="263"/>
      <c r="U303" s="263"/>
      <c r="V303" s="263"/>
      <c r="W303" s="380"/>
      <c r="X303" s="380"/>
      <c r="Y303" s="380"/>
      <c r="Z303" s="380"/>
      <c r="AA303" s="447"/>
      <c r="AB303" s="402" t="s">
        <v>296</v>
      </c>
      <c r="AC303" s="394"/>
      <c r="AD303" s="394"/>
      <c r="AE303" s="394"/>
      <c r="AF303" s="394"/>
      <c r="AG303" s="394"/>
      <c r="AH303" s="394"/>
      <c r="AI303" s="394"/>
      <c r="AJ303" s="394"/>
      <c r="AK303" s="394"/>
      <c r="AL303" s="394"/>
      <c r="AM303" s="394"/>
      <c r="AN303" s="394"/>
      <c r="AO303" s="394"/>
      <c r="AP303" s="394"/>
      <c r="AQ303" s="395">
        <f t="shared" si="67"/>
        <v>0</v>
      </c>
      <c r="AR303" s="396">
        <f t="shared" si="66"/>
        <v>0</v>
      </c>
      <c r="AS303" s="161">
        <f t="shared" si="58"/>
        <v>0</v>
      </c>
      <c r="AT303" s="161">
        <f t="shared" si="58"/>
        <v>0</v>
      </c>
      <c r="AU303" s="161">
        <f t="shared" si="59"/>
        <v>0</v>
      </c>
      <c r="AV303" s="162"/>
      <c r="AW303" s="161"/>
      <c r="AX303" s="161"/>
      <c r="AY303" s="161"/>
      <c r="AZ303" s="163"/>
      <c r="BA303" s="163"/>
      <c r="BB303" s="163"/>
      <c r="BC303" s="163"/>
      <c r="BD303" s="163"/>
      <c r="BE303" s="163"/>
    </row>
    <row r="304" spans="1:57" ht="22.5" customHeight="1">
      <c r="A304" s="385"/>
      <c r="B304" s="385"/>
      <c r="C304" s="385"/>
      <c r="D304" s="385"/>
      <c r="E304" s="385"/>
      <c r="F304" s="385"/>
      <c r="G304" s="386"/>
      <c r="H304" s="281"/>
      <c r="I304" s="377"/>
      <c r="J304" s="392"/>
      <c r="K304" s="392"/>
      <c r="L304" s="392"/>
      <c r="M304" s="392"/>
      <c r="N304" s="377"/>
      <c r="O304" s="272"/>
      <c r="P304" s="379"/>
      <c r="Q304" s="263"/>
      <c r="R304" s="263"/>
      <c r="S304" s="263"/>
      <c r="T304" s="263"/>
      <c r="U304" s="263"/>
      <c r="V304" s="263"/>
      <c r="W304" s="380"/>
      <c r="X304" s="380"/>
      <c r="Y304" s="380"/>
      <c r="Z304" s="380"/>
      <c r="AA304" s="447"/>
      <c r="AB304" s="399" t="s">
        <v>297</v>
      </c>
      <c r="AC304" s="400">
        <f aca="true" t="shared" si="68" ref="AC304:AR304">SUM(AC298:AC303)+IF(AC296=0,AC297,AC296)</f>
        <v>0</v>
      </c>
      <c r="AD304" s="400">
        <f t="shared" si="68"/>
        <v>0</v>
      </c>
      <c r="AE304" s="400">
        <f t="shared" si="68"/>
        <v>0</v>
      </c>
      <c r="AF304" s="400">
        <f t="shared" si="68"/>
        <v>0</v>
      </c>
      <c r="AG304" s="400">
        <f t="shared" si="68"/>
        <v>0</v>
      </c>
      <c r="AH304" s="400">
        <f t="shared" si="68"/>
        <v>0</v>
      </c>
      <c r="AI304" s="400">
        <f t="shared" si="68"/>
        <v>0</v>
      </c>
      <c r="AJ304" s="400">
        <f t="shared" si="68"/>
        <v>0</v>
      </c>
      <c r="AK304" s="400">
        <f t="shared" si="68"/>
        <v>0</v>
      </c>
      <c r="AL304" s="400">
        <f t="shared" si="68"/>
        <v>0</v>
      </c>
      <c r="AM304" s="400">
        <f t="shared" si="68"/>
        <v>0</v>
      </c>
      <c r="AN304" s="400">
        <f t="shared" si="68"/>
        <v>0</v>
      </c>
      <c r="AO304" s="400">
        <f t="shared" si="68"/>
        <v>0</v>
      </c>
      <c r="AP304" s="400">
        <f t="shared" si="68"/>
        <v>0</v>
      </c>
      <c r="AQ304" s="400">
        <f t="shared" si="68"/>
        <v>0</v>
      </c>
      <c r="AR304" s="401">
        <f t="shared" si="68"/>
        <v>0</v>
      </c>
      <c r="AS304" s="161">
        <f t="shared" si="58"/>
        <v>0</v>
      </c>
      <c r="AT304" s="161">
        <f t="shared" si="58"/>
        <v>0</v>
      </c>
      <c r="AU304" s="161">
        <f t="shared" si="59"/>
        <v>0</v>
      </c>
      <c r="AV304" s="162"/>
      <c r="AW304" s="161"/>
      <c r="AX304" s="161"/>
      <c r="AY304" s="161"/>
      <c r="AZ304" s="163"/>
      <c r="BA304" s="163"/>
      <c r="BB304" s="163"/>
      <c r="BC304" s="163"/>
      <c r="BD304" s="163"/>
      <c r="BE304" s="163"/>
    </row>
    <row r="305" spans="1:57" ht="22.5" customHeight="1" thickBot="1">
      <c r="A305" s="385"/>
      <c r="B305" s="385"/>
      <c r="C305" s="385"/>
      <c r="D305" s="385"/>
      <c r="E305" s="385"/>
      <c r="F305" s="385"/>
      <c r="G305" s="386"/>
      <c r="H305" s="282"/>
      <c r="I305" s="381"/>
      <c r="J305" s="403"/>
      <c r="K305" s="403"/>
      <c r="L305" s="403"/>
      <c r="M305" s="403"/>
      <c r="N305" s="381"/>
      <c r="O305" s="273"/>
      <c r="P305" s="383"/>
      <c r="Q305" s="264"/>
      <c r="R305" s="264"/>
      <c r="S305" s="264"/>
      <c r="T305" s="264"/>
      <c r="U305" s="264"/>
      <c r="V305" s="264"/>
      <c r="W305" s="384"/>
      <c r="X305" s="384"/>
      <c r="Y305" s="384"/>
      <c r="Z305" s="384"/>
      <c r="AA305" s="448"/>
      <c r="AB305" s="405" t="s">
        <v>298</v>
      </c>
      <c r="AC305" s="406"/>
      <c r="AD305" s="406"/>
      <c r="AE305" s="406"/>
      <c r="AF305" s="406"/>
      <c r="AG305" s="406"/>
      <c r="AH305" s="406"/>
      <c r="AI305" s="406"/>
      <c r="AJ305" s="406"/>
      <c r="AK305" s="406"/>
      <c r="AL305" s="406"/>
      <c r="AM305" s="406"/>
      <c r="AN305" s="406"/>
      <c r="AO305" s="406"/>
      <c r="AP305" s="406"/>
      <c r="AQ305" s="407">
        <f>+AC305+AE305+AG305+AI305+AK305+AM305+AO305</f>
        <v>0</v>
      </c>
      <c r="AR305" s="408">
        <f>+AD305+AF305+AH305+AJ305+AL305+AN305+AP305</f>
        <v>0</v>
      </c>
      <c r="AS305" s="161">
        <f t="shared" si="58"/>
        <v>0</v>
      </c>
      <c r="AT305" s="161">
        <f t="shared" si="58"/>
        <v>0</v>
      </c>
      <c r="AU305" s="161">
        <f t="shared" si="59"/>
        <v>0</v>
      </c>
      <c r="AV305" s="162"/>
      <c r="AW305" s="161"/>
      <c r="AX305" s="161"/>
      <c r="AY305" s="161"/>
      <c r="AZ305" s="163"/>
      <c r="BA305" s="163"/>
      <c r="BB305" s="163"/>
      <c r="BC305" s="163"/>
      <c r="BD305" s="163"/>
      <c r="BE305" s="163"/>
    </row>
    <row r="306" spans="7:57" s="180" customFormat="1" ht="15">
      <c r="G306" s="176"/>
      <c r="H306" s="176"/>
      <c r="I306" s="177"/>
      <c r="J306" s="177"/>
      <c r="K306" s="177"/>
      <c r="L306" s="177"/>
      <c r="M306" s="177"/>
      <c r="N306" s="177"/>
      <c r="O306" s="178"/>
      <c r="P306" s="177"/>
      <c r="Q306" s="179">
        <f aca="true" t="shared" si="69" ref="Q306:V306">SUBTOTAL(9,Q17:Q305)</f>
        <v>307041001000</v>
      </c>
      <c r="R306" s="179">
        <f t="shared" si="69"/>
        <v>307026971982</v>
      </c>
      <c r="S306" s="179">
        <f t="shared" si="69"/>
        <v>24195111090</v>
      </c>
      <c r="T306" s="179">
        <f t="shared" si="69"/>
        <v>278914215</v>
      </c>
      <c r="U306" s="179">
        <f t="shared" si="69"/>
        <v>14433789890</v>
      </c>
      <c r="V306" s="179">
        <f t="shared" si="69"/>
        <v>1904112575</v>
      </c>
      <c r="W306" s="177"/>
      <c r="X306" s="177"/>
      <c r="Y306" s="177"/>
      <c r="Z306" s="177"/>
      <c r="AA306" s="177"/>
      <c r="AB306" s="176"/>
      <c r="AC306" s="176"/>
      <c r="AD306" s="176"/>
      <c r="AE306" s="176"/>
      <c r="AF306" s="176"/>
      <c r="AG306" s="176"/>
      <c r="AH306" s="176"/>
      <c r="AI306" s="176"/>
      <c r="AJ306" s="176"/>
      <c r="AK306" s="176"/>
      <c r="AL306" s="176"/>
      <c r="AM306" s="176"/>
      <c r="AN306" s="176"/>
      <c r="AO306" s="176"/>
      <c r="AP306" s="176"/>
      <c r="AQ306" s="176"/>
      <c r="AR306" s="176"/>
      <c r="AS306" s="161">
        <f t="shared" si="58"/>
        <v>282831860892</v>
      </c>
      <c r="AT306" s="161">
        <f t="shared" si="58"/>
        <v>23916196875</v>
      </c>
      <c r="AU306" s="161">
        <f t="shared" si="59"/>
        <v>12529677315</v>
      </c>
      <c r="AV306" s="162"/>
      <c r="AW306" s="161"/>
      <c r="AX306" s="161"/>
      <c r="AY306" s="161"/>
      <c r="AZ306" s="179">
        <f aca="true" t="shared" si="70" ref="AZ306:BE306">SUBTOTAL(9,AZ17:AZ290)</f>
        <v>307041001000</v>
      </c>
      <c r="BA306" s="179">
        <f t="shared" si="70"/>
        <v>307015557094</v>
      </c>
      <c r="BB306" s="179">
        <f t="shared" si="70"/>
        <v>24195111090</v>
      </c>
      <c r="BC306" s="179">
        <f t="shared" si="70"/>
        <v>278914215</v>
      </c>
      <c r="BD306" s="179">
        <f t="shared" si="70"/>
        <v>14433789890</v>
      </c>
      <c r="BE306" s="179">
        <f t="shared" si="70"/>
        <v>1904112575</v>
      </c>
    </row>
    <row r="307" spans="17:57" ht="15">
      <c r="Q307" s="181">
        <v>307041001000</v>
      </c>
      <c r="R307" s="181">
        <v>307041001000</v>
      </c>
      <c r="S307" s="181">
        <v>1682723825</v>
      </c>
      <c r="T307" s="181">
        <v>129311638</v>
      </c>
      <c r="U307" s="181">
        <v>14433789890</v>
      </c>
      <c r="V307" s="181">
        <v>770229284</v>
      </c>
      <c r="AB307" s="149"/>
      <c r="AC307" s="149"/>
      <c r="AD307" s="149"/>
      <c r="AE307" s="149"/>
      <c r="AF307" s="149"/>
      <c r="AG307" s="149"/>
      <c r="AH307" s="149"/>
      <c r="AI307" s="149"/>
      <c r="AJ307" s="149"/>
      <c r="AK307" s="149"/>
      <c r="AL307" s="149"/>
      <c r="AM307" s="149"/>
      <c r="AN307" s="149"/>
      <c r="AO307" s="149"/>
      <c r="AP307" s="149"/>
      <c r="AQ307" s="149"/>
      <c r="AR307" s="149"/>
      <c r="AS307" s="149"/>
      <c r="AT307" s="149"/>
      <c r="AU307" s="149"/>
      <c r="AW307" s="149"/>
      <c r="AX307" s="149"/>
      <c r="AY307" s="149"/>
      <c r="AZ307" s="149"/>
      <c r="BA307" s="163"/>
      <c r="BB307" s="163"/>
      <c r="BC307" s="163"/>
      <c r="BD307" s="163"/>
      <c r="BE307" s="163"/>
    </row>
    <row r="308" spans="17:52" ht="15">
      <c r="Q308" s="182">
        <f aca="true" t="shared" si="71" ref="Q308:V308">+Q306-Q307</f>
        <v>0</v>
      </c>
      <c r="R308" s="182">
        <f t="shared" si="71"/>
        <v>-14029018</v>
      </c>
      <c r="S308" s="182">
        <f t="shared" si="71"/>
        <v>22512387265</v>
      </c>
      <c r="T308" s="182">
        <f t="shared" si="71"/>
        <v>149602577</v>
      </c>
      <c r="U308" s="182">
        <f t="shared" si="71"/>
        <v>0</v>
      </c>
      <c r="V308" s="182">
        <f t="shared" si="71"/>
        <v>1133883291</v>
      </c>
      <c r="AB308" s="149"/>
      <c r="AC308" s="149"/>
      <c r="AD308" s="149"/>
      <c r="AE308" s="149"/>
      <c r="AF308" s="149"/>
      <c r="AG308" s="149"/>
      <c r="AH308" s="149"/>
      <c r="AI308" s="149"/>
      <c r="AJ308" s="149"/>
      <c r="AK308" s="149"/>
      <c r="AL308" s="149"/>
      <c r="AM308" s="149"/>
      <c r="AN308" s="149"/>
      <c r="AO308" s="149"/>
      <c r="AP308" s="149"/>
      <c r="AQ308" s="149"/>
      <c r="AR308" s="149"/>
      <c r="AS308" s="149"/>
      <c r="AT308" s="149"/>
      <c r="AU308" s="149"/>
      <c r="AW308" s="149"/>
      <c r="AX308" s="149"/>
      <c r="AY308" s="149"/>
      <c r="AZ308" s="149"/>
    </row>
    <row r="309" spans="20:52" ht="15">
      <c r="T309" s="183"/>
      <c r="AB309" s="149"/>
      <c r="AC309" s="149"/>
      <c r="AD309" s="149"/>
      <c r="AE309" s="149"/>
      <c r="AF309" s="149"/>
      <c r="AG309" s="149"/>
      <c r="AH309" s="149"/>
      <c r="AI309" s="149"/>
      <c r="AJ309" s="149"/>
      <c r="AK309" s="149"/>
      <c r="AL309" s="149"/>
      <c r="AM309" s="149"/>
      <c r="AN309" s="149"/>
      <c r="AO309" s="149"/>
      <c r="AP309" s="149"/>
      <c r="AQ309" s="149"/>
      <c r="AR309" s="149"/>
      <c r="AS309" s="149"/>
      <c r="AT309" s="149"/>
      <c r="AU309" s="149"/>
      <c r="AW309" s="149"/>
      <c r="AX309" s="149"/>
      <c r="AY309" s="149"/>
      <c r="AZ309" s="149"/>
    </row>
    <row r="310" spans="18:52" ht="15">
      <c r="R310" s="184"/>
      <c r="AB310" s="149"/>
      <c r="AC310" s="149"/>
      <c r="AD310" s="149"/>
      <c r="AE310" s="149"/>
      <c r="AF310" s="149"/>
      <c r="AG310" s="149"/>
      <c r="AH310" s="149"/>
      <c r="AI310" s="149"/>
      <c r="AJ310" s="149"/>
      <c r="AK310" s="149"/>
      <c r="AL310" s="149"/>
      <c r="AM310" s="149"/>
      <c r="AN310" s="149"/>
      <c r="AO310" s="149"/>
      <c r="AP310" s="149"/>
      <c r="AQ310" s="149"/>
      <c r="AR310" s="149"/>
      <c r="AS310" s="149"/>
      <c r="AT310" s="149"/>
      <c r="AU310" s="149"/>
      <c r="AW310" s="149"/>
      <c r="AX310" s="149"/>
      <c r="AY310" s="149"/>
      <c r="AZ310" s="149"/>
    </row>
    <row r="311" spans="18:52" ht="15">
      <c r="R311" s="184"/>
      <c r="AB311" s="149"/>
      <c r="AC311" s="149"/>
      <c r="AD311" s="149"/>
      <c r="AE311" s="149"/>
      <c r="AF311" s="149"/>
      <c r="AG311" s="149"/>
      <c r="AH311" s="149"/>
      <c r="AI311" s="149"/>
      <c r="AJ311" s="149"/>
      <c r="AK311" s="149"/>
      <c r="AL311" s="149"/>
      <c r="AM311" s="149"/>
      <c r="AN311" s="149"/>
      <c r="AO311" s="149"/>
      <c r="AP311" s="149"/>
      <c r="AQ311" s="149"/>
      <c r="AR311" s="149"/>
      <c r="AS311" s="149"/>
      <c r="AT311" s="149"/>
      <c r="AU311" s="149"/>
      <c r="AW311" s="149"/>
      <c r="AX311" s="149"/>
      <c r="AY311" s="149"/>
      <c r="AZ311" s="149"/>
    </row>
    <row r="312" spans="18:52" ht="15">
      <c r="R312" s="185"/>
      <c r="S312" s="186"/>
      <c r="T312" s="149"/>
      <c r="AB312" s="149"/>
      <c r="AC312" s="149"/>
      <c r="AD312" s="149"/>
      <c r="AE312" s="149"/>
      <c r="AF312" s="149"/>
      <c r="AG312" s="149"/>
      <c r="AH312" s="149"/>
      <c r="AI312" s="149"/>
      <c r="AJ312" s="149"/>
      <c r="AK312" s="149"/>
      <c r="AL312" s="149"/>
      <c r="AM312" s="149"/>
      <c r="AN312" s="149"/>
      <c r="AO312" s="149"/>
      <c r="AP312" s="149"/>
      <c r="AQ312" s="149"/>
      <c r="AR312" s="149"/>
      <c r="AS312" s="149"/>
      <c r="AT312" s="149"/>
      <c r="AU312" s="149"/>
      <c r="AW312" s="149"/>
      <c r="AX312" s="149"/>
      <c r="AY312" s="149"/>
      <c r="AZ312" s="149"/>
    </row>
    <row r="313" spans="18:52" ht="15">
      <c r="R313" s="185"/>
      <c r="S313" s="186"/>
      <c r="AB313" s="149"/>
      <c r="AC313" s="149"/>
      <c r="AD313" s="149"/>
      <c r="AE313" s="149"/>
      <c r="AF313" s="149"/>
      <c r="AG313" s="149"/>
      <c r="AH313" s="149"/>
      <c r="AI313" s="149"/>
      <c r="AJ313" s="149"/>
      <c r="AK313" s="149"/>
      <c r="AL313" s="149"/>
      <c r="AM313" s="149"/>
      <c r="AN313" s="149"/>
      <c r="AO313" s="149"/>
      <c r="AP313" s="149"/>
      <c r="AQ313" s="149"/>
      <c r="AR313" s="149"/>
      <c r="AS313" s="149"/>
      <c r="AT313" s="149"/>
      <c r="AU313" s="149"/>
      <c r="AW313" s="149"/>
      <c r="AX313" s="149"/>
      <c r="AY313" s="149"/>
      <c r="AZ313" s="149"/>
    </row>
    <row r="314" spans="18:52" ht="15">
      <c r="R314" s="185"/>
      <c r="S314" s="186"/>
      <c r="AB314" s="149"/>
      <c r="AC314" s="149"/>
      <c r="AD314" s="149"/>
      <c r="AE314" s="149"/>
      <c r="AF314" s="149"/>
      <c r="AG314" s="149"/>
      <c r="AH314" s="149"/>
      <c r="AI314" s="149"/>
      <c r="AJ314" s="149"/>
      <c r="AK314" s="149"/>
      <c r="AL314" s="149"/>
      <c r="AM314" s="149"/>
      <c r="AN314" s="149"/>
      <c r="AO314" s="149"/>
      <c r="AP314" s="149"/>
      <c r="AQ314" s="149"/>
      <c r="AR314" s="149"/>
      <c r="AS314" s="149"/>
      <c r="AT314" s="149"/>
      <c r="AU314" s="149"/>
      <c r="AW314" s="149"/>
      <c r="AX314" s="149"/>
      <c r="AY314" s="149"/>
      <c r="AZ314" s="149"/>
    </row>
    <row r="315" spans="18:52" ht="15">
      <c r="R315" s="185"/>
      <c r="S315" s="186"/>
      <c r="AB315" s="149"/>
      <c r="AC315" s="149"/>
      <c r="AD315" s="149"/>
      <c r="AE315" s="149"/>
      <c r="AF315" s="149"/>
      <c r="AG315" s="149"/>
      <c r="AH315" s="149"/>
      <c r="AI315" s="149"/>
      <c r="AJ315" s="149"/>
      <c r="AK315" s="149"/>
      <c r="AL315" s="149"/>
      <c r="AM315" s="149"/>
      <c r="AN315" s="149"/>
      <c r="AO315" s="149"/>
      <c r="AP315" s="149"/>
      <c r="AQ315" s="149"/>
      <c r="AR315" s="149"/>
      <c r="AS315" s="149"/>
      <c r="AT315" s="149"/>
      <c r="AU315" s="149"/>
      <c r="AW315" s="149"/>
      <c r="AX315" s="149"/>
      <c r="AY315" s="149"/>
      <c r="AZ315" s="149"/>
    </row>
    <row r="316" spans="18:52" ht="15">
      <c r="R316" s="185"/>
      <c r="S316" s="186"/>
      <c r="AB316" s="149"/>
      <c r="AC316" s="149"/>
      <c r="AD316" s="149"/>
      <c r="AE316" s="149"/>
      <c r="AF316" s="149"/>
      <c r="AG316" s="149"/>
      <c r="AH316" s="149"/>
      <c r="AI316" s="149"/>
      <c r="AJ316" s="149"/>
      <c r="AK316" s="149"/>
      <c r="AL316" s="149"/>
      <c r="AM316" s="149"/>
      <c r="AN316" s="149"/>
      <c r="AO316" s="149"/>
      <c r="AP316" s="149"/>
      <c r="AQ316" s="149"/>
      <c r="AR316" s="149"/>
      <c r="AS316" s="149"/>
      <c r="AT316" s="149"/>
      <c r="AU316" s="149"/>
      <c r="AW316" s="149"/>
      <c r="AX316" s="149"/>
      <c r="AY316" s="149"/>
      <c r="AZ316" s="149"/>
    </row>
    <row r="317" spans="18:52" ht="15">
      <c r="R317" s="185"/>
      <c r="S317" s="186"/>
      <c r="U317" s="184"/>
      <c r="AB317" s="149"/>
      <c r="AC317" s="149"/>
      <c r="AD317" s="149"/>
      <c r="AE317" s="149"/>
      <c r="AF317" s="149"/>
      <c r="AG317" s="149"/>
      <c r="AH317" s="149"/>
      <c r="AI317" s="149"/>
      <c r="AJ317" s="149"/>
      <c r="AK317" s="149"/>
      <c r="AL317" s="149"/>
      <c r="AM317" s="149"/>
      <c r="AN317" s="149"/>
      <c r="AO317" s="149"/>
      <c r="AP317" s="149"/>
      <c r="AQ317" s="149"/>
      <c r="AR317" s="149"/>
      <c r="AS317" s="149"/>
      <c r="AT317" s="149"/>
      <c r="AU317" s="149"/>
      <c r="AW317" s="149"/>
      <c r="AX317" s="149"/>
      <c r="AY317" s="149"/>
      <c r="AZ317" s="149"/>
    </row>
    <row r="318" spans="18:52" ht="15">
      <c r="R318" s="185"/>
      <c r="S318" s="186"/>
      <c r="U318" s="184"/>
      <c r="V318" s="187"/>
      <c r="X318" s="188"/>
      <c r="AB318" s="149"/>
      <c r="AC318" s="149"/>
      <c r="AD318" s="149"/>
      <c r="AE318" s="149"/>
      <c r="AF318" s="149"/>
      <c r="AG318" s="149"/>
      <c r="AH318" s="149"/>
      <c r="AI318" s="149"/>
      <c r="AJ318" s="149"/>
      <c r="AK318" s="149"/>
      <c r="AL318" s="149"/>
      <c r="AM318" s="149"/>
      <c r="AN318" s="149"/>
      <c r="AO318" s="149"/>
      <c r="AP318" s="149"/>
      <c r="AQ318" s="149"/>
      <c r="AR318" s="149"/>
      <c r="AS318" s="149"/>
      <c r="AT318" s="149"/>
      <c r="AU318" s="149"/>
      <c r="AW318" s="149"/>
      <c r="AX318" s="149"/>
      <c r="AY318" s="149"/>
      <c r="AZ318" s="149"/>
    </row>
    <row r="319" spans="18:52" ht="15">
      <c r="R319" s="185"/>
      <c r="U319" s="184"/>
      <c r="V319" s="187"/>
      <c r="X319" s="188"/>
      <c r="AB319" s="149"/>
      <c r="AC319" s="149"/>
      <c r="AD319" s="149"/>
      <c r="AE319" s="149"/>
      <c r="AF319" s="149"/>
      <c r="AG319" s="149"/>
      <c r="AH319" s="149"/>
      <c r="AI319" s="149"/>
      <c r="AJ319" s="149"/>
      <c r="AK319" s="149"/>
      <c r="AL319" s="149"/>
      <c r="AM319" s="149"/>
      <c r="AN319" s="149"/>
      <c r="AO319" s="149"/>
      <c r="AP319" s="149"/>
      <c r="AQ319" s="149"/>
      <c r="AR319" s="149"/>
      <c r="AS319" s="149"/>
      <c r="AT319" s="149"/>
      <c r="AU319" s="149"/>
      <c r="AW319" s="149"/>
      <c r="AX319" s="149"/>
      <c r="AY319" s="149"/>
      <c r="AZ319" s="149"/>
    </row>
    <row r="320" spans="18:52" ht="15">
      <c r="R320" s="185"/>
      <c r="U320" s="184"/>
      <c r="V320" s="187"/>
      <c r="X320" s="188"/>
      <c r="AB320" s="149"/>
      <c r="AC320" s="149"/>
      <c r="AD320" s="149"/>
      <c r="AE320" s="149"/>
      <c r="AF320" s="149"/>
      <c r="AG320" s="149"/>
      <c r="AH320" s="149"/>
      <c r="AI320" s="149"/>
      <c r="AJ320" s="149"/>
      <c r="AK320" s="149"/>
      <c r="AL320" s="149"/>
      <c r="AM320" s="149"/>
      <c r="AN320" s="149"/>
      <c r="AO320" s="149"/>
      <c r="AP320" s="149"/>
      <c r="AQ320" s="149"/>
      <c r="AR320" s="149"/>
      <c r="AS320" s="149"/>
      <c r="AT320" s="149"/>
      <c r="AU320" s="149"/>
      <c r="AW320" s="149"/>
      <c r="AX320" s="149"/>
      <c r="AY320" s="149"/>
      <c r="AZ320" s="149"/>
    </row>
    <row r="321" spans="18:52" ht="15">
      <c r="R321" s="185"/>
      <c r="U321" s="184"/>
      <c r="V321" s="187"/>
      <c r="X321" s="188"/>
      <c r="AB321" s="149"/>
      <c r="AC321" s="149"/>
      <c r="AD321" s="149"/>
      <c r="AE321" s="149"/>
      <c r="AF321" s="149"/>
      <c r="AG321" s="149"/>
      <c r="AH321" s="149"/>
      <c r="AI321" s="149"/>
      <c r="AJ321" s="149"/>
      <c r="AK321" s="149"/>
      <c r="AL321" s="149"/>
      <c r="AM321" s="149"/>
      <c r="AN321" s="149"/>
      <c r="AO321" s="149"/>
      <c r="AP321" s="149"/>
      <c r="AQ321" s="149"/>
      <c r="AR321" s="149"/>
      <c r="AS321" s="149"/>
      <c r="AT321" s="149"/>
      <c r="AU321" s="149"/>
      <c r="AW321" s="149"/>
      <c r="AX321" s="149"/>
      <c r="AY321" s="149"/>
      <c r="AZ321" s="149"/>
    </row>
    <row r="322" spans="21:52" ht="15">
      <c r="U322" s="184"/>
      <c r="V322" s="187"/>
      <c r="X322" s="188"/>
      <c r="AB322" s="149"/>
      <c r="AC322" s="149"/>
      <c r="AD322" s="149"/>
      <c r="AE322" s="149"/>
      <c r="AF322" s="149"/>
      <c r="AG322" s="149"/>
      <c r="AH322" s="149"/>
      <c r="AI322" s="149"/>
      <c r="AJ322" s="149"/>
      <c r="AK322" s="149"/>
      <c r="AL322" s="149"/>
      <c r="AM322" s="149"/>
      <c r="AN322" s="149"/>
      <c r="AO322" s="149"/>
      <c r="AP322" s="149"/>
      <c r="AQ322" s="149"/>
      <c r="AR322" s="149"/>
      <c r="AS322" s="149"/>
      <c r="AT322" s="149"/>
      <c r="AU322" s="149"/>
      <c r="AW322" s="149"/>
      <c r="AX322" s="149"/>
      <c r="AY322" s="149"/>
      <c r="AZ322" s="149"/>
    </row>
    <row r="323" spans="21:52" ht="15">
      <c r="U323" s="184"/>
      <c r="V323" s="187"/>
      <c r="X323" s="188"/>
      <c r="AB323" s="149"/>
      <c r="AC323" s="149"/>
      <c r="AD323" s="149"/>
      <c r="AE323" s="149"/>
      <c r="AF323" s="149"/>
      <c r="AG323" s="149"/>
      <c r="AH323" s="149"/>
      <c r="AI323" s="149"/>
      <c r="AJ323" s="149"/>
      <c r="AK323" s="149"/>
      <c r="AL323" s="149"/>
      <c r="AM323" s="149"/>
      <c r="AN323" s="149"/>
      <c r="AO323" s="149"/>
      <c r="AP323" s="149"/>
      <c r="AQ323" s="149"/>
      <c r="AR323" s="149"/>
      <c r="AS323" s="149"/>
      <c r="AT323" s="149"/>
      <c r="AU323" s="149"/>
      <c r="AW323" s="149"/>
      <c r="AX323" s="149"/>
      <c r="AY323" s="149"/>
      <c r="AZ323" s="149"/>
    </row>
    <row r="324" spans="21:52" ht="15">
      <c r="U324" s="184"/>
      <c r="V324" s="187"/>
      <c r="W324" s="189"/>
      <c r="X324" s="188"/>
      <c r="AB324" s="149"/>
      <c r="AC324" s="149"/>
      <c r="AD324" s="149"/>
      <c r="AE324" s="149"/>
      <c r="AF324" s="149"/>
      <c r="AG324" s="149"/>
      <c r="AH324" s="149"/>
      <c r="AI324" s="149"/>
      <c r="AJ324" s="149"/>
      <c r="AK324" s="149"/>
      <c r="AL324" s="149"/>
      <c r="AM324" s="149"/>
      <c r="AN324" s="149"/>
      <c r="AO324" s="149"/>
      <c r="AP324" s="149"/>
      <c r="AQ324" s="149"/>
      <c r="AR324" s="149"/>
      <c r="AS324" s="149"/>
      <c r="AT324" s="149"/>
      <c r="AU324" s="149"/>
      <c r="AW324" s="149"/>
      <c r="AX324" s="149"/>
      <c r="AY324" s="149"/>
      <c r="AZ324" s="149"/>
    </row>
    <row r="325" spans="21:52" ht="15">
      <c r="U325" s="184"/>
      <c r="V325" s="187"/>
      <c r="W325" s="189"/>
      <c r="X325" s="188"/>
      <c r="AB325" s="149"/>
      <c r="AC325" s="149"/>
      <c r="AD325" s="149"/>
      <c r="AE325" s="149"/>
      <c r="AF325" s="149"/>
      <c r="AG325" s="149"/>
      <c r="AH325" s="149"/>
      <c r="AI325" s="149"/>
      <c r="AJ325" s="149"/>
      <c r="AK325" s="149"/>
      <c r="AL325" s="149"/>
      <c r="AM325" s="149"/>
      <c r="AN325" s="149"/>
      <c r="AO325" s="149"/>
      <c r="AP325" s="149"/>
      <c r="AQ325" s="149"/>
      <c r="AR325" s="149"/>
      <c r="AS325" s="149"/>
      <c r="AT325" s="149"/>
      <c r="AU325" s="149"/>
      <c r="AW325" s="149"/>
      <c r="AX325" s="149"/>
      <c r="AY325" s="149"/>
      <c r="AZ325" s="149"/>
    </row>
    <row r="326" spans="18:52" ht="15">
      <c r="R326" s="184"/>
      <c r="U326" s="184"/>
      <c r="V326" s="187"/>
      <c r="W326" s="189"/>
      <c r="X326" s="188"/>
      <c r="AB326" s="149"/>
      <c r="AC326" s="149"/>
      <c r="AD326" s="149"/>
      <c r="AE326" s="149"/>
      <c r="AF326" s="149"/>
      <c r="AG326" s="149"/>
      <c r="AH326" s="149"/>
      <c r="AI326" s="149"/>
      <c r="AJ326" s="149"/>
      <c r="AK326" s="149"/>
      <c r="AL326" s="149"/>
      <c r="AM326" s="149"/>
      <c r="AN326" s="149"/>
      <c r="AO326" s="149"/>
      <c r="AP326" s="149"/>
      <c r="AQ326" s="149"/>
      <c r="AR326" s="149"/>
      <c r="AS326" s="149"/>
      <c r="AT326" s="149"/>
      <c r="AU326" s="149"/>
      <c r="AW326" s="149"/>
      <c r="AX326" s="149"/>
      <c r="AY326" s="149"/>
      <c r="AZ326" s="149"/>
    </row>
    <row r="327" spans="21:52" ht="15">
      <c r="U327" s="184"/>
      <c r="V327" s="187"/>
      <c r="W327" s="189"/>
      <c r="X327" s="188"/>
      <c r="AB327" s="149"/>
      <c r="AC327" s="149"/>
      <c r="AD327" s="149"/>
      <c r="AE327" s="149"/>
      <c r="AF327" s="149"/>
      <c r="AG327" s="149"/>
      <c r="AH327" s="149"/>
      <c r="AI327" s="149"/>
      <c r="AJ327" s="149"/>
      <c r="AK327" s="149"/>
      <c r="AL327" s="149"/>
      <c r="AM327" s="149"/>
      <c r="AN327" s="149"/>
      <c r="AO327" s="149"/>
      <c r="AP327" s="149"/>
      <c r="AQ327" s="149"/>
      <c r="AR327" s="149"/>
      <c r="AS327" s="149"/>
      <c r="AT327" s="149"/>
      <c r="AU327" s="149"/>
      <c r="AW327" s="149"/>
      <c r="AX327" s="149"/>
      <c r="AY327" s="149"/>
      <c r="AZ327" s="149"/>
    </row>
    <row r="328" spans="21:52" ht="15">
      <c r="U328" s="184"/>
      <c r="V328" s="187"/>
      <c r="W328" s="189"/>
      <c r="X328" s="188"/>
      <c r="AB328" s="149"/>
      <c r="AC328" s="149"/>
      <c r="AD328" s="149"/>
      <c r="AE328" s="149"/>
      <c r="AF328" s="149"/>
      <c r="AG328" s="149"/>
      <c r="AH328" s="149"/>
      <c r="AI328" s="149"/>
      <c r="AJ328" s="149"/>
      <c r="AK328" s="149"/>
      <c r="AL328" s="149"/>
      <c r="AM328" s="149"/>
      <c r="AN328" s="149"/>
      <c r="AO328" s="149"/>
      <c r="AP328" s="149"/>
      <c r="AQ328" s="149"/>
      <c r="AR328" s="149"/>
      <c r="AS328" s="149"/>
      <c r="AT328" s="149"/>
      <c r="AU328" s="149"/>
      <c r="AW328" s="149"/>
      <c r="AX328" s="149"/>
      <c r="AY328" s="149"/>
      <c r="AZ328" s="149"/>
    </row>
    <row r="329" spans="18:52" ht="15">
      <c r="R329" s="190"/>
      <c r="U329" s="184"/>
      <c r="V329" s="187"/>
      <c r="W329" s="189"/>
      <c r="X329" s="188"/>
      <c r="AB329" s="149"/>
      <c r="AC329" s="149"/>
      <c r="AD329" s="149"/>
      <c r="AE329" s="149"/>
      <c r="AF329" s="149"/>
      <c r="AG329" s="149"/>
      <c r="AH329" s="149"/>
      <c r="AI329" s="149"/>
      <c r="AJ329" s="149"/>
      <c r="AK329" s="149"/>
      <c r="AL329" s="149"/>
      <c r="AM329" s="149"/>
      <c r="AN329" s="149"/>
      <c r="AO329" s="149"/>
      <c r="AP329" s="149"/>
      <c r="AQ329" s="149"/>
      <c r="AR329" s="149"/>
      <c r="AS329" s="149"/>
      <c r="AT329" s="149"/>
      <c r="AU329" s="149"/>
      <c r="AW329" s="149"/>
      <c r="AX329" s="149"/>
      <c r="AY329" s="149"/>
      <c r="AZ329" s="149"/>
    </row>
    <row r="330" spans="21:52" ht="15">
      <c r="U330" s="184"/>
      <c r="V330" s="187"/>
      <c r="W330" s="189"/>
      <c r="X330" s="188"/>
      <c r="AB330" s="149"/>
      <c r="AC330" s="149"/>
      <c r="AD330" s="149"/>
      <c r="AE330" s="149"/>
      <c r="AF330" s="149"/>
      <c r="AG330" s="149"/>
      <c r="AH330" s="149"/>
      <c r="AI330" s="149"/>
      <c r="AJ330" s="149"/>
      <c r="AK330" s="149"/>
      <c r="AL330" s="149"/>
      <c r="AM330" s="149"/>
      <c r="AN330" s="149"/>
      <c r="AO330" s="149"/>
      <c r="AP330" s="149"/>
      <c r="AQ330" s="149"/>
      <c r="AR330" s="149"/>
      <c r="AS330" s="149"/>
      <c r="AT330" s="149"/>
      <c r="AU330" s="149"/>
      <c r="AW330" s="149"/>
      <c r="AX330" s="149"/>
      <c r="AY330" s="149"/>
      <c r="AZ330" s="149"/>
    </row>
    <row r="331" spans="21:52" ht="15">
      <c r="U331" s="184"/>
      <c r="V331" s="187"/>
      <c r="W331" s="189"/>
      <c r="X331" s="188"/>
      <c r="AB331" s="149"/>
      <c r="AC331" s="149"/>
      <c r="AD331" s="149"/>
      <c r="AE331" s="149"/>
      <c r="AF331" s="149"/>
      <c r="AG331" s="149"/>
      <c r="AH331" s="149"/>
      <c r="AI331" s="149"/>
      <c r="AJ331" s="149"/>
      <c r="AK331" s="149"/>
      <c r="AL331" s="149"/>
      <c r="AM331" s="149"/>
      <c r="AN331" s="149"/>
      <c r="AO331" s="149"/>
      <c r="AP331" s="149"/>
      <c r="AQ331" s="149"/>
      <c r="AR331" s="149"/>
      <c r="AS331" s="149"/>
      <c r="AT331" s="149"/>
      <c r="AU331" s="149"/>
      <c r="AW331" s="149"/>
      <c r="AX331" s="149"/>
      <c r="AY331" s="149"/>
      <c r="AZ331" s="149"/>
    </row>
    <row r="332" spans="21:52" ht="15">
      <c r="U332" s="184"/>
      <c r="V332" s="187"/>
      <c r="W332" s="189"/>
      <c r="X332" s="188"/>
      <c r="AB332" s="149"/>
      <c r="AC332" s="149"/>
      <c r="AD332" s="149"/>
      <c r="AE332" s="149"/>
      <c r="AF332" s="149"/>
      <c r="AG332" s="149"/>
      <c r="AH332" s="149"/>
      <c r="AI332" s="149"/>
      <c r="AJ332" s="149"/>
      <c r="AK332" s="149"/>
      <c r="AL332" s="149"/>
      <c r="AM332" s="149"/>
      <c r="AN332" s="149"/>
      <c r="AO332" s="149"/>
      <c r="AP332" s="149"/>
      <c r="AQ332" s="149"/>
      <c r="AR332" s="149"/>
      <c r="AS332" s="149"/>
      <c r="AT332" s="149"/>
      <c r="AU332" s="149"/>
      <c r="AW332" s="149"/>
      <c r="AX332" s="149"/>
      <c r="AY332" s="149"/>
      <c r="AZ332" s="149"/>
    </row>
    <row r="333" spans="21:52" ht="15">
      <c r="U333" s="184"/>
      <c r="V333" s="187"/>
      <c r="W333" s="189"/>
      <c r="X333" s="188"/>
      <c r="AB333" s="149"/>
      <c r="AC333" s="149"/>
      <c r="AD333" s="149"/>
      <c r="AE333" s="149"/>
      <c r="AF333" s="149"/>
      <c r="AG333" s="149"/>
      <c r="AH333" s="149"/>
      <c r="AI333" s="149"/>
      <c r="AJ333" s="149"/>
      <c r="AK333" s="149"/>
      <c r="AL333" s="149"/>
      <c r="AM333" s="149"/>
      <c r="AN333" s="149"/>
      <c r="AO333" s="149"/>
      <c r="AP333" s="149"/>
      <c r="AQ333" s="149"/>
      <c r="AR333" s="149"/>
      <c r="AS333" s="149"/>
      <c r="AT333" s="149"/>
      <c r="AU333" s="149"/>
      <c r="AW333" s="149"/>
      <c r="AX333" s="149"/>
      <c r="AY333" s="149"/>
      <c r="AZ333" s="149"/>
    </row>
    <row r="334" spans="21:52" ht="15">
      <c r="U334" s="184"/>
      <c r="V334" s="187"/>
      <c r="W334" s="189"/>
      <c r="X334" s="188"/>
      <c r="AB334" s="149"/>
      <c r="AC334" s="149"/>
      <c r="AD334" s="149"/>
      <c r="AE334" s="149"/>
      <c r="AF334" s="149"/>
      <c r="AG334" s="149"/>
      <c r="AH334" s="149"/>
      <c r="AI334" s="149"/>
      <c r="AJ334" s="149"/>
      <c r="AK334" s="149"/>
      <c r="AL334" s="149"/>
      <c r="AM334" s="149"/>
      <c r="AN334" s="149"/>
      <c r="AO334" s="149"/>
      <c r="AP334" s="149"/>
      <c r="AQ334" s="149"/>
      <c r="AR334" s="149"/>
      <c r="AS334" s="149"/>
      <c r="AT334" s="149"/>
      <c r="AU334" s="149"/>
      <c r="AW334" s="149"/>
      <c r="AX334" s="149"/>
      <c r="AY334" s="149"/>
      <c r="AZ334" s="149"/>
    </row>
    <row r="335" spans="21:52" ht="15">
      <c r="U335" s="184"/>
      <c r="V335" s="187"/>
      <c r="W335" s="189"/>
      <c r="X335" s="188"/>
      <c r="AB335" s="149"/>
      <c r="AC335" s="149"/>
      <c r="AD335" s="149"/>
      <c r="AE335" s="149"/>
      <c r="AF335" s="149"/>
      <c r="AG335" s="149"/>
      <c r="AH335" s="149"/>
      <c r="AI335" s="149"/>
      <c r="AJ335" s="149"/>
      <c r="AK335" s="149"/>
      <c r="AL335" s="149"/>
      <c r="AM335" s="149"/>
      <c r="AN335" s="149"/>
      <c r="AO335" s="149"/>
      <c r="AP335" s="149"/>
      <c r="AQ335" s="149"/>
      <c r="AR335" s="149"/>
      <c r="AS335" s="149"/>
      <c r="AT335" s="149"/>
      <c r="AU335" s="149"/>
      <c r="AW335" s="149"/>
      <c r="AX335" s="149"/>
      <c r="AY335" s="149"/>
      <c r="AZ335" s="149"/>
    </row>
    <row r="336" spans="28:52" ht="15">
      <c r="AB336" s="149"/>
      <c r="AC336" s="149"/>
      <c r="AD336" s="149"/>
      <c r="AE336" s="149"/>
      <c r="AF336" s="149"/>
      <c r="AG336" s="149"/>
      <c r="AH336" s="149"/>
      <c r="AI336" s="149"/>
      <c r="AJ336" s="149"/>
      <c r="AK336" s="149"/>
      <c r="AL336" s="149"/>
      <c r="AM336" s="149"/>
      <c r="AN336" s="149"/>
      <c r="AO336" s="149"/>
      <c r="AP336" s="149"/>
      <c r="AQ336" s="149"/>
      <c r="AR336" s="149"/>
      <c r="AS336" s="149"/>
      <c r="AT336" s="149"/>
      <c r="AU336" s="149"/>
      <c r="AW336" s="149"/>
      <c r="AX336" s="149"/>
      <c r="AY336" s="149"/>
      <c r="AZ336" s="149"/>
    </row>
    <row r="337" spans="18:52" ht="15">
      <c r="R337" s="190"/>
      <c r="U337" s="189"/>
      <c r="AB337" s="149"/>
      <c r="AC337" s="149"/>
      <c r="AD337" s="149"/>
      <c r="AE337" s="149"/>
      <c r="AF337" s="149"/>
      <c r="AG337" s="149"/>
      <c r="AH337" s="149"/>
      <c r="AI337" s="149"/>
      <c r="AJ337" s="149"/>
      <c r="AK337" s="149"/>
      <c r="AL337" s="149"/>
      <c r="AM337" s="149"/>
      <c r="AN337" s="149"/>
      <c r="AO337" s="149"/>
      <c r="AP337" s="149"/>
      <c r="AQ337" s="149"/>
      <c r="AR337" s="149"/>
      <c r="AS337" s="149"/>
      <c r="AT337" s="149"/>
      <c r="AU337" s="149"/>
      <c r="AW337" s="149"/>
      <c r="AX337" s="149"/>
      <c r="AY337" s="149"/>
      <c r="AZ337" s="149"/>
    </row>
    <row r="338" spans="21:52" ht="15">
      <c r="U338" s="189"/>
      <c r="V338" s="187"/>
      <c r="W338" s="184"/>
      <c r="AB338" s="149"/>
      <c r="AC338" s="149"/>
      <c r="AD338" s="149"/>
      <c r="AE338" s="149"/>
      <c r="AF338" s="149"/>
      <c r="AG338" s="149"/>
      <c r="AH338" s="149"/>
      <c r="AI338" s="149"/>
      <c r="AJ338" s="149"/>
      <c r="AK338" s="149"/>
      <c r="AL338" s="149"/>
      <c r="AM338" s="149"/>
      <c r="AN338" s="149"/>
      <c r="AO338" s="149"/>
      <c r="AP338" s="149"/>
      <c r="AQ338" s="149"/>
      <c r="AR338" s="149"/>
      <c r="AS338" s="149"/>
      <c r="AT338" s="149"/>
      <c r="AU338" s="149"/>
      <c r="AW338" s="149"/>
      <c r="AX338" s="149"/>
      <c r="AY338" s="149"/>
      <c r="AZ338" s="149"/>
    </row>
    <row r="339" spans="21:52" ht="15">
      <c r="U339" s="189"/>
      <c r="V339" s="187"/>
      <c r="AB339" s="149"/>
      <c r="AC339" s="149"/>
      <c r="AD339" s="149"/>
      <c r="AE339" s="149"/>
      <c r="AF339" s="149"/>
      <c r="AG339" s="149"/>
      <c r="AH339" s="149"/>
      <c r="AI339" s="149"/>
      <c r="AJ339" s="149"/>
      <c r="AK339" s="149"/>
      <c r="AL339" s="149"/>
      <c r="AM339" s="149"/>
      <c r="AN339" s="149"/>
      <c r="AO339" s="149"/>
      <c r="AP339" s="149"/>
      <c r="AQ339" s="149"/>
      <c r="AR339" s="149"/>
      <c r="AS339" s="149"/>
      <c r="AT339" s="149"/>
      <c r="AU339" s="149"/>
      <c r="AW339" s="149"/>
      <c r="AX339" s="149"/>
      <c r="AY339" s="149"/>
      <c r="AZ339" s="149"/>
    </row>
    <row r="340" spans="21:52" ht="15">
      <c r="U340" s="189"/>
      <c r="V340" s="187"/>
      <c r="AB340" s="149"/>
      <c r="AC340" s="149"/>
      <c r="AD340" s="149"/>
      <c r="AE340" s="149"/>
      <c r="AF340" s="149"/>
      <c r="AG340" s="149"/>
      <c r="AH340" s="149"/>
      <c r="AI340" s="149"/>
      <c r="AJ340" s="149"/>
      <c r="AK340" s="149"/>
      <c r="AL340" s="149"/>
      <c r="AM340" s="149"/>
      <c r="AN340" s="149"/>
      <c r="AO340" s="149"/>
      <c r="AP340" s="149"/>
      <c r="AQ340" s="149"/>
      <c r="AR340" s="149"/>
      <c r="AS340" s="149"/>
      <c r="AT340" s="149"/>
      <c r="AU340" s="149"/>
      <c r="AW340" s="149"/>
      <c r="AX340" s="149"/>
      <c r="AY340" s="149"/>
      <c r="AZ340" s="149"/>
    </row>
    <row r="341" spans="21:52" ht="15">
      <c r="U341" s="189"/>
      <c r="V341" s="187"/>
      <c r="AB341" s="149"/>
      <c r="AC341" s="149"/>
      <c r="AD341" s="149"/>
      <c r="AE341" s="149"/>
      <c r="AF341" s="149"/>
      <c r="AG341" s="149"/>
      <c r="AH341" s="149"/>
      <c r="AI341" s="149"/>
      <c r="AJ341" s="149"/>
      <c r="AK341" s="149"/>
      <c r="AL341" s="149"/>
      <c r="AM341" s="149"/>
      <c r="AN341" s="149"/>
      <c r="AO341" s="149"/>
      <c r="AP341" s="149"/>
      <c r="AQ341" s="149"/>
      <c r="AR341" s="149"/>
      <c r="AS341" s="149"/>
      <c r="AT341" s="149"/>
      <c r="AU341" s="149"/>
      <c r="AW341" s="149"/>
      <c r="AX341" s="149"/>
      <c r="AY341" s="149"/>
      <c r="AZ341" s="149"/>
    </row>
    <row r="342" spans="18:52" ht="15">
      <c r="R342" s="184"/>
      <c r="U342" s="189"/>
      <c r="V342" s="187"/>
      <c r="AB342" s="149"/>
      <c r="AC342" s="149"/>
      <c r="AD342" s="149"/>
      <c r="AE342" s="149"/>
      <c r="AF342" s="149"/>
      <c r="AG342" s="149"/>
      <c r="AH342" s="149"/>
      <c r="AI342" s="149"/>
      <c r="AJ342" s="149"/>
      <c r="AK342" s="149"/>
      <c r="AL342" s="149"/>
      <c r="AM342" s="149"/>
      <c r="AN342" s="149"/>
      <c r="AO342" s="149"/>
      <c r="AP342" s="149"/>
      <c r="AQ342" s="149"/>
      <c r="AR342" s="149"/>
      <c r="AS342" s="149"/>
      <c r="AT342" s="149"/>
      <c r="AU342" s="149"/>
      <c r="AW342" s="149"/>
      <c r="AX342" s="149"/>
      <c r="AY342" s="149"/>
      <c r="AZ342" s="149"/>
    </row>
    <row r="343" spans="21:52" ht="15">
      <c r="U343" s="189"/>
      <c r="V343" s="187"/>
      <c r="AB343" s="149"/>
      <c r="AC343" s="149"/>
      <c r="AD343" s="149"/>
      <c r="AE343" s="149"/>
      <c r="AF343" s="149"/>
      <c r="AG343" s="149"/>
      <c r="AH343" s="149"/>
      <c r="AI343" s="149"/>
      <c r="AJ343" s="149"/>
      <c r="AK343" s="149"/>
      <c r="AL343" s="149"/>
      <c r="AM343" s="149"/>
      <c r="AN343" s="149"/>
      <c r="AO343" s="149"/>
      <c r="AP343" s="149"/>
      <c r="AQ343" s="149"/>
      <c r="AR343" s="149"/>
      <c r="AS343" s="149"/>
      <c r="AT343" s="149"/>
      <c r="AU343" s="149"/>
      <c r="AW343" s="149"/>
      <c r="AX343" s="149"/>
      <c r="AY343" s="149"/>
      <c r="AZ343" s="149"/>
    </row>
    <row r="344" spans="21:52" ht="15">
      <c r="U344" s="184"/>
      <c r="V344" s="187"/>
      <c r="AB344" s="149"/>
      <c r="AC344" s="149"/>
      <c r="AD344" s="149"/>
      <c r="AE344" s="149"/>
      <c r="AF344" s="149"/>
      <c r="AG344" s="149"/>
      <c r="AH344" s="149"/>
      <c r="AI344" s="149"/>
      <c r="AJ344" s="149"/>
      <c r="AK344" s="149"/>
      <c r="AL344" s="149"/>
      <c r="AM344" s="149"/>
      <c r="AN344" s="149"/>
      <c r="AO344" s="149"/>
      <c r="AP344" s="149"/>
      <c r="AQ344" s="149"/>
      <c r="AR344" s="149"/>
      <c r="AS344" s="149"/>
      <c r="AT344" s="149"/>
      <c r="AU344" s="149"/>
      <c r="AW344" s="149"/>
      <c r="AX344" s="149"/>
      <c r="AY344" s="149"/>
      <c r="AZ344" s="149"/>
    </row>
    <row r="345" spans="28:52" ht="15">
      <c r="AB345" s="149"/>
      <c r="AC345" s="149"/>
      <c r="AD345" s="149"/>
      <c r="AE345" s="149"/>
      <c r="AF345" s="149"/>
      <c r="AG345" s="149"/>
      <c r="AH345" s="149"/>
      <c r="AI345" s="149"/>
      <c r="AJ345" s="149"/>
      <c r="AK345" s="149"/>
      <c r="AL345" s="149"/>
      <c r="AM345" s="149"/>
      <c r="AN345" s="149"/>
      <c r="AO345" s="149"/>
      <c r="AP345" s="149"/>
      <c r="AQ345" s="149"/>
      <c r="AR345" s="149"/>
      <c r="AS345" s="149"/>
      <c r="AT345" s="149"/>
      <c r="AU345" s="149"/>
      <c r="AW345" s="149"/>
      <c r="AX345" s="149"/>
      <c r="AY345" s="149"/>
      <c r="AZ345" s="149"/>
    </row>
    <row r="346" spans="18:52" ht="15">
      <c r="R346" s="190"/>
      <c r="AB346" s="149"/>
      <c r="AC346" s="149"/>
      <c r="AD346" s="149"/>
      <c r="AE346" s="149"/>
      <c r="AF346" s="149"/>
      <c r="AG346" s="149"/>
      <c r="AH346" s="149"/>
      <c r="AI346" s="149"/>
      <c r="AJ346" s="149"/>
      <c r="AK346" s="149"/>
      <c r="AL346" s="149"/>
      <c r="AM346" s="149"/>
      <c r="AN346" s="149"/>
      <c r="AO346" s="149"/>
      <c r="AP346" s="149"/>
      <c r="AQ346" s="149"/>
      <c r="AR346" s="149"/>
      <c r="AS346" s="149"/>
      <c r="AT346" s="149"/>
      <c r="AU346" s="149"/>
      <c r="AW346" s="149"/>
      <c r="AX346" s="149"/>
      <c r="AY346" s="149"/>
      <c r="AZ346" s="149"/>
    </row>
    <row r="347" spans="21:52" ht="15">
      <c r="U347" s="189"/>
      <c r="V347" s="187"/>
      <c r="AB347" s="149"/>
      <c r="AC347" s="149"/>
      <c r="AD347" s="149"/>
      <c r="AE347" s="149"/>
      <c r="AF347" s="149"/>
      <c r="AG347" s="149"/>
      <c r="AH347" s="149"/>
      <c r="AI347" s="149"/>
      <c r="AJ347" s="149"/>
      <c r="AK347" s="149"/>
      <c r="AL347" s="149"/>
      <c r="AM347" s="149"/>
      <c r="AN347" s="149"/>
      <c r="AO347" s="149"/>
      <c r="AP347" s="149"/>
      <c r="AQ347" s="149"/>
      <c r="AR347" s="149"/>
      <c r="AS347" s="149"/>
      <c r="AT347" s="149"/>
      <c r="AU347" s="149"/>
      <c r="AW347" s="149"/>
      <c r="AX347" s="149"/>
      <c r="AY347" s="149"/>
      <c r="AZ347" s="149"/>
    </row>
    <row r="348" spans="21:52" ht="15">
      <c r="U348" s="189"/>
      <c r="V348" s="187"/>
      <c r="AB348" s="149"/>
      <c r="AC348" s="149"/>
      <c r="AD348" s="149"/>
      <c r="AE348" s="149"/>
      <c r="AF348" s="149"/>
      <c r="AG348" s="149"/>
      <c r="AH348" s="149"/>
      <c r="AI348" s="149"/>
      <c r="AJ348" s="149"/>
      <c r="AK348" s="149"/>
      <c r="AL348" s="149"/>
      <c r="AM348" s="149"/>
      <c r="AN348" s="149"/>
      <c r="AO348" s="149"/>
      <c r="AP348" s="149"/>
      <c r="AQ348" s="149"/>
      <c r="AR348" s="149"/>
      <c r="AS348" s="149"/>
      <c r="AT348" s="149"/>
      <c r="AU348" s="149"/>
      <c r="AW348" s="149"/>
      <c r="AX348" s="149"/>
      <c r="AY348" s="149"/>
      <c r="AZ348" s="149"/>
    </row>
    <row r="349" spans="21:52" ht="15">
      <c r="U349" s="189"/>
      <c r="V349" s="187"/>
      <c r="AB349" s="149"/>
      <c r="AC349" s="149"/>
      <c r="AD349" s="149"/>
      <c r="AE349" s="149"/>
      <c r="AF349" s="149"/>
      <c r="AG349" s="149"/>
      <c r="AH349" s="149"/>
      <c r="AI349" s="149"/>
      <c r="AJ349" s="149"/>
      <c r="AK349" s="149"/>
      <c r="AL349" s="149"/>
      <c r="AM349" s="149"/>
      <c r="AN349" s="149"/>
      <c r="AO349" s="149"/>
      <c r="AP349" s="149"/>
      <c r="AQ349" s="149"/>
      <c r="AR349" s="149"/>
      <c r="AS349" s="149"/>
      <c r="AT349" s="149"/>
      <c r="AU349" s="149"/>
      <c r="AW349" s="149"/>
      <c r="AX349" s="149"/>
      <c r="AY349" s="149"/>
      <c r="AZ349" s="149"/>
    </row>
    <row r="350" spans="21:52" ht="15">
      <c r="U350" s="189"/>
      <c r="V350" s="187"/>
      <c r="AB350" s="149"/>
      <c r="AC350" s="149"/>
      <c r="AD350" s="149"/>
      <c r="AE350" s="149"/>
      <c r="AF350" s="149"/>
      <c r="AG350" s="149"/>
      <c r="AH350" s="149"/>
      <c r="AI350" s="149"/>
      <c r="AJ350" s="149"/>
      <c r="AK350" s="149"/>
      <c r="AL350" s="149"/>
      <c r="AM350" s="149"/>
      <c r="AN350" s="149"/>
      <c r="AO350" s="149"/>
      <c r="AP350" s="149"/>
      <c r="AQ350" s="149"/>
      <c r="AR350" s="149"/>
      <c r="AS350" s="149"/>
      <c r="AT350" s="149"/>
      <c r="AU350" s="149"/>
      <c r="AW350" s="149"/>
      <c r="AX350" s="149"/>
      <c r="AY350" s="149"/>
      <c r="AZ350" s="149"/>
    </row>
    <row r="351" spans="21:52" ht="15">
      <c r="U351" s="189"/>
      <c r="V351" s="187"/>
      <c r="AB351" s="149"/>
      <c r="AC351" s="149"/>
      <c r="AD351" s="149"/>
      <c r="AE351" s="149"/>
      <c r="AF351" s="149"/>
      <c r="AG351" s="149"/>
      <c r="AH351" s="149"/>
      <c r="AI351" s="149"/>
      <c r="AJ351" s="149"/>
      <c r="AK351" s="149"/>
      <c r="AL351" s="149"/>
      <c r="AM351" s="149"/>
      <c r="AN351" s="149"/>
      <c r="AO351" s="149"/>
      <c r="AP351" s="149"/>
      <c r="AQ351" s="149"/>
      <c r="AR351" s="149"/>
      <c r="AS351" s="149"/>
      <c r="AT351" s="149"/>
      <c r="AU351" s="149"/>
      <c r="AW351" s="149"/>
      <c r="AX351" s="149"/>
      <c r="AY351" s="149"/>
      <c r="AZ351" s="149"/>
    </row>
    <row r="352" spans="21:52" ht="15">
      <c r="U352" s="189"/>
      <c r="V352" s="187"/>
      <c r="AB352" s="149"/>
      <c r="AC352" s="149"/>
      <c r="AD352" s="149"/>
      <c r="AE352" s="149"/>
      <c r="AF352" s="149"/>
      <c r="AG352" s="149"/>
      <c r="AH352" s="149"/>
      <c r="AI352" s="149"/>
      <c r="AJ352" s="149"/>
      <c r="AK352" s="149"/>
      <c r="AL352" s="149"/>
      <c r="AM352" s="149"/>
      <c r="AN352" s="149"/>
      <c r="AO352" s="149"/>
      <c r="AP352" s="149"/>
      <c r="AQ352" s="149"/>
      <c r="AR352" s="149"/>
      <c r="AS352" s="149"/>
      <c r="AT352" s="149"/>
      <c r="AU352" s="149"/>
      <c r="AW352" s="149"/>
      <c r="AX352" s="149"/>
      <c r="AY352" s="149"/>
      <c r="AZ352" s="149"/>
    </row>
    <row r="353" spans="22:52" ht="15">
      <c r="V353" s="187"/>
      <c r="AB353" s="149"/>
      <c r="AC353" s="149"/>
      <c r="AD353" s="149"/>
      <c r="AE353" s="149"/>
      <c r="AF353" s="149"/>
      <c r="AG353" s="149"/>
      <c r="AH353" s="149"/>
      <c r="AI353" s="149"/>
      <c r="AJ353" s="149"/>
      <c r="AK353" s="149"/>
      <c r="AL353" s="149"/>
      <c r="AM353" s="149"/>
      <c r="AN353" s="149"/>
      <c r="AO353" s="149"/>
      <c r="AP353" s="149"/>
      <c r="AQ353" s="149"/>
      <c r="AR353" s="149"/>
      <c r="AS353" s="149"/>
      <c r="AT353" s="149"/>
      <c r="AU353" s="149"/>
      <c r="AW353" s="149"/>
      <c r="AX353" s="149"/>
      <c r="AY353" s="149"/>
      <c r="AZ353" s="149"/>
    </row>
    <row r="354" spans="28:52" ht="15">
      <c r="AB354" s="149"/>
      <c r="AC354" s="149"/>
      <c r="AD354" s="149"/>
      <c r="AE354" s="149"/>
      <c r="AF354" s="149"/>
      <c r="AG354" s="149"/>
      <c r="AH354" s="149"/>
      <c r="AI354" s="149"/>
      <c r="AJ354" s="149"/>
      <c r="AK354" s="149"/>
      <c r="AL354" s="149"/>
      <c r="AM354" s="149"/>
      <c r="AN354" s="149"/>
      <c r="AO354" s="149"/>
      <c r="AP354" s="149"/>
      <c r="AQ354" s="149"/>
      <c r="AR354" s="149"/>
      <c r="AS354" s="149"/>
      <c r="AT354" s="149"/>
      <c r="AU354" s="149"/>
      <c r="AW354" s="149"/>
      <c r="AX354" s="149"/>
      <c r="AY354" s="149"/>
      <c r="AZ354" s="149"/>
    </row>
    <row r="355" spans="18:52" ht="15">
      <c r="R355" s="190"/>
      <c r="AB355" s="149"/>
      <c r="AC355" s="149"/>
      <c r="AD355" s="149"/>
      <c r="AE355" s="149"/>
      <c r="AF355" s="149"/>
      <c r="AG355" s="149"/>
      <c r="AH355" s="149"/>
      <c r="AI355" s="149"/>
      <c r="AJ355" s="149"/>
      <c r="AK355" s="149"/>
      <c r="AL355" s="149"/>
      <c r="AM355" s="149"/>
      <c r="AN355" s="149"/>
      <c r="AO355" s="149"/>
      <c r="AP355" s="149"/>
      <c r="AQ355" s="149"/>
      <c r="AR355" s="149"/>
      <c r="AS355" s="149"/>
      <c r="AT355" s="149"/>
      <c r="AU355" s="149"/>
      <c r="AW355" s="149"/>
      <c r="AX355" s="149"/>
      <c r="AY355" s="149"/>
      <c r="AZ355" s="149"/>
    </row>
    <row r="356" spans="21:52" ht="15">
      <c r="U356" s="189"/>
      <c r="V356" s="187"/>
      <c r="AB356" s="149"/>
      <c r="AC356" s="149"/>
      <c r="AD356" s="149"/>
      <c r="AE356" s="149"/>
      <c r="AF356" s="149"/>
      <c r="AG356" s="149"/>
      <c r="AH356" s="149"/>
      <c r="AI356" s="149"/>
      <c r="AJ356" s="149"/>
      <c r="AK356" s="149"/>
      <c r="AL356" s="149"/>
      <c r="AM356" s="149"/>
      <c r="AN356" s="149"/>
      <c r="AO356" s="149"/>
      <c r="AP356" s="149"/>
      <c r="AQ356" s="149"/>
      <c r="AR356" s="149"/>
      <c r="AS356" s="149"/>
      <c r="AT356" s="149"/>
      <c r="AU356" s="149"/>
      <c r="AW356" s="149"/>
      <c r="AX356" s="149"/>
      <c r="AY356" s="149"/>
      <c r="AZ356" s="149"/>
    </row>
    <row r="357" spans="21:52" ht="15">
      <c r="U357" s="189"/>
      <c r="V357" s="187"/>
      <c r="AB357" s="149"/>
      <c r="AC357" s="149"/>
      <c r="AD357" s="149"/>
      <c r="AE357" s="149"/>
      <c r="AF357" s="149"/>
      <c r="AG357" s="149"/>
      <c r="AH357" s="149"/>
      <c r="AI357" s="149"/>
      <c r="AJ357" s="149"/>
      <c r="AK357" s="149"/>
      <c r="AL357" s="149"/>
      <c r="AM357" s="149"/>
      <c r="AN357" s="149"/>
      <c r="AO357" s="149"/>
      <c r="AP357" s="149"/>
      <c r="AQ357" s="149"/>
      <c r="AR357" s="149"/>
      <c r="AS357" s="149"/>
      <c r="AT357" s="149"/>
      <c r="AU357" s="149"/>
      <c r="AW357" s="149"/>
      <c r="AX357" s="149"/>
      <c r="AY357" s="149"/>
      <c r="AZ357" s="149"/>
    </row>
    <row r="358" spans="21:52" ht="15">
      <c r="U358" s="189"/>
      <c r="V358" s="187"/>
      <c r="AB358" s="149"/>
      <c r="AC358" s="149"/>
      <c r="AD358" s="149"/>
      <c r="AE358" s="149"/>
      <c r="AF358" s="149"/>
      <c r="AG358" s="149"/>
      <c r="AH358" s="149"/>
      <c r="AI358" s="149"/>
      <c r="AJ358" s="149"/>
      <c r="AK358" s="149"/>
      <c r="AL358" s="149"/>
      <c r="AM358" s="149"/>
      <c r="AN358" s="149"/>
      <c r="AO358" s="149"/>
      <c r="AP358" s="149"/>
      <c r="AQ358" s="149"/>
      <c r="AR358" s="149"/>
      <c r="AS358" s="149"/>
      <c r="AT358" s="149"/>
      <c r="AU358" s="149"/>
      <c r="AW358" s="149"/>
      <c r="AX358" s="149"/>
      <c r="AY358" s="149"/>
      <c r="AZ358" s="149"/>
    </row>
    <row r="359" spans="21:52" ht="15">
      <c r="U359" s="189"/>
      <c r="V359" s="187"/>
      <c r="AB359" s="149"/>
      <c r="AC359" s="149"/>
      <c r="AD359" s="149"/>
      <c r="AE359" s="149"/>
      <c r="AF359" s="149"/>
      <c r="AG359" s="149"/>
      <c r="AH359" s="149"/>
      <c r="AI359" s="149"/>
      <c r="AJ359" s="149"/>
      <c r="AK359" s="149"/>
      <c r="AL359" s="149"/>
      <c r="AM359" s="149"/>
      <c r="AN359" s="149"/>
      <c r="AO359" s="149"/>
      <c r="AP359" s="149"/>
      <c r="AQ359" s="149"/>
      <c r="AR359" s="149"/>
      <c r="AS359" s="149"/>
      <c r="AT359" s="149"/>
      <c r="AU359" s="149"/>
      <c r="AW359" s="149"/>
      <c r="AX359" s="149"/>
      <c r="AY359" s="149"/>
      <c r="AZ359" s="149"/>
    </row>
    <row r="360" spans="21:52" ht="15">
      <c r="U360" s="189"/>
      <c r="V360" s="187"/>
      <c r="AB360" s="149"/>
      <c r="AC360" s="149"/>
      <c r="AD360" s="149"/>
      <c r="AE360" s="149"/>
      <c r="AF360" s="149"/>
      <c r="AG360" s="149"/>
      <c r="AH360" s="149"/>
      <c r="AI360" s="149"/>
      <c r="AJ360" s="149"/>
      <c r="AK360" s="149"/>
      <c r="AL360" s="149"/>
      <c r="AM360" s="149"/>
      <c r="AN360" s="149"/>
      <c r="AO360" s="149"/>
      <c r="AP360" s="149"/>
      <c r="AQ360" s="149"/>
      <c r="AR360" s="149"/>
      <c r="AS360" s="149"/>
      <c r="AT360" s="149"/>
      <c r="AU360" s="149"/>
      <c r="AW360" s="149"/>
      <c r="AX360" s="149"/>
      <c r="AY360" s="149"/>
      <c r="AZ360" s="149"/>
    </row>
    <row r="361" spans="21:52" ht="15">
      <c r="U361" s="189"/>
      <c r="V361" s="187"/>
      <c r="AB361" s="149"/>
      <c r="AC361" s="149"/>
      <c r="AD361" s="149"/>
      <c r="AE361" s="149"/>
      <c r="AF361" s="149"/>
      <c r="AG361" s="149"/>
      <c r="AH361" s="149"/>
      <c r="AI361" s="149"/>
      <c r="AJ361" s="149"/>
      <c r="AK361" s="149"/>
      <c r="AL361" s="149"/>
      <c r="AM361" s="149"/>
      <c r="AN361" s="149"/>
      <c r="AO361" s="149"/>
      <c r="AP361" s="149"/>
      <c r="AQ361" s="149"/>
      <c r="AR361" s="149"/>
      <c r="AS361" s="149"/>
      <c r="AT361" s="149"/>
      <c r="AU361" s="149"/>
      <c r="AW361" s="149"/>
      <c r="AX361" s="149"/>
      <c r="AY361" s="149"/>
      <c r="AZ361" s="149"/>
    </row>
    <row r="362" spans="21:52" ht="15">
      <c r="U362" s="184"/>
      <c r="V362" s="187"/>
      <c r="AB362" s="149"/>
      <c r="AC362" s="149"/>
      <c r="AD362" s="149"/>
      <c r="AE362" s="149"/>
      <c r="AF362" s="149"/>
      <c r="AG362" s="149"/>
      <c r="AH362" s="149"/>
      <c r="AI362" s="149"/>
      <c r="AJ362" s="149"/>
      <c r="AK362" s="149"/>
      <c r="AL362" s="149"/>
      <c r="AM362" s="149"/>
      <c r="AN362" s="149"/>
      <c r="AO362" s="149"/>
      <c r="AP362" s="149"/>
      <c r="AQ362" s="149"/>
      <c r="AR362" s="149"/>
      <c r="AS362" s="149"/>
      <c r="AT362" s="149"/>
      <c r="AU362" s="149"/>
      <c r="AW362" s="149"/>
      <c r="AX362" s="149"/>
      <c r="AY362" s="149"/>
      <c r="AZ362" s="149"/>
    </row>
    <row r="363" spans="28:52" ht="15">
      <c r="AB363" s="149"/>
      <c r="AC363" s="149"/>
      <c r="AD363" s="149"/>
      <c r="AE363" s="149"/>
      <c r="AF363" s="149"/>
      <c r="AG363" s="149"/>
      <c r="AH363" s="149"/>
      <c r="AI363" s="149"/>
      <c r="AJ363" s="149"/>
      <c r="AK363" s="149"/>
      <c r="AL363" s="149"/>
      <c r="AM363" s="149"/>
      <c r="AN363" s="149"/>
      <c r="AO363" s="149"/>
      <c r="AP363" s="149"/>
      <c r="AQ363" s="149"/>
      <c r="AR363" s="149"/>
      <c r="AS363" s="149"/>
      <c r="AT363" s="149"/>
      <c r="AU363" s="149"/>
      <c r="AW363" s="149"/>
      <c r="AX363" s="149"/>
      <c r="AY363" s="149"/>
      <c r="AZ363" s="149"/>
    </row>
    <row r="364" spans="18:52" ht="15">
      <c r="R364" s="190"/>
      <c r="U364" s="189"/>
      <c r="AB364" s="149"/>
      <c r="AC364" s="149"/>
      <c r="AD364" s="149"/>
      <c r="AE364" s="149"/>
      <c r="AF364" s="149"/>
      <c r="AG364" s="149"/>
      <c r="AH364" s="149"/>
      <c r="AI364" s="149"/>
      <c r="AJ364" s="149"/>
      <c r="AK364" s="149"/>
      <c r="AL364" s="149"/>
      <c r="AM364" s="149"/>
      <c r="AN364" s="149"/>
      <c r="AO364" s="149"/>
      <c r="AP364" s="149"/>
      <c r="AQ364" s="149"/>
      <c r="AR364" s="149"/>
      <c r="AS364" s="149"/>
      <c r="AT364" s="149"/>
      <c r="AU364" s="149"/>
      <c r="AW364" s="149"/>
      <c r="AX364" s="149"/>
      <c r="AY364" s="149"/>
      <c r="AZ364" s="149"/>
    </row>
    <row r="365" spans="21:52" ht="15">
      <c r="U365" s="189"/>
      <c r="V365" s="187"/>
      <c r="AB365" s="149"/>
      <c r="AC365" s="149"/>
      <c r="AD365" s="149"/>
      <c r="AE365" s="149"/>
      <c r="AF365" s="149"/>
      <c r="AG365" s="149"/>
      <c r="AH365" s="149"/>
      <c r="AI365" s="149"/>
      <c r="AJ365" s="149"/>
      <c r="AK365" s="149"/>
      <c r="AL365" s="149"/>
      <c r="AM365" s="149"/>
      <c r="AN365" s="149"/>
      <c r="AO365" s="149"/>
      <c r="AP365" s="149"/>
      <c r="AQ365" s="149"/>
      <c r="AR365" s="149"/>
      <c r="AS365" s="149"/>
      <c r="AT365" s="149"/>
      <c r="AU365" s="149"/>
      <c r="AW365" s="149"/>
      <c r="AX365" s="149"/>
      <c r="AY365" s="149"/>
      <c r="AZ365" s="149"/>
    </row>
    <row r="366" spans="21:52" ht="15">
      <c r="U366" s="189"/>
      <c r="V366" s="187"/>
      <c r="AB366" s="149"/>
      <c r="AC366" s="149"/>
      <c r="AD366" s="149"/>
      <c r="AE366" s="149"/>
      <c r="AF366" s="149"/>
      <c r="AG366" s="149"/>
      <c r="AH366" s="149"/>
      <c r="AI366" s="149"/>
      <c r="AJ366" s="149"/>
      <c r="AK366" s="149"/>
      <c r="AL366" s="149"/>
      <c r="AM366" s="149"/>
      <c r="AN366" s="149"/>
      <c r="AO366" s="149"/>
      <c r="AP366" s="149"/>
      <c r="AQ366" s="149"/>
      <c r="AR366" s="149"/>
      <c r="AS366" s="149"/>
      <c r="AT366" s="149"/>
      <c r="AU366" s="149"/>
      <c r="AW366" s="149"/>
      <c r="AX366" s="149"/>
      <c r="AY366" s="149"/>
      <c r="AZ366" s="149"/>
    </row>
    <row r="367" spans="21:52" ht="15">
      <c r="U367" s="189"/>
      <c r="V367" s="187"/>
      <c r="AB367" s="149"/>
      <c r="AC367" s="149"/>
      <c r="AD367" s="149"/>
      <c r="AE367" s="149"/>
      <c r="AF367" s="149"/>
      <c r="AG367" s="149"/>
      <c r="AH367" s="149"/>
      <c r="AI367" s="149"/>
      <c r="AJ367" s="149"/>
      <c r="AK367" s="149"/>
      <c r="AL367" s="149"/>
      <c r="AM367" s="149"/>
      <c r="AN367" s="149"/>
      <c r="AO367" s="149"/>
      <c r="AP367" s="149"/>
      <c r="AQ367" s="149"/>
      <c r="AR367" s="149"/>
      <c r="AS367" s="149"/>
      <c r="AT367" s="149"/>
      <c r="AU367" s="149"/>
      <c r="AW367" s="149"/>
      <c r="AX367" s="149"/>
      <c r="AY367" s="149"/>
      <c r="AZ367" s="149"/>
    </row>
    <row r="368" spans="21:52" ht="15">
      <c r="U368" s="189"/>
      <c r="V368" s="187"/>
      <c r="AB368" s="149"/>
      <c r="AC368" s="149"/>
      <c r="AD368" s="149"/>
      <c r="AE368" s="149"/>
      <c r="AF368" s="149"/>
      <c r="AG368" s="149"/>
      <c r="AH368" s="149"/>
      <c r="AI368" s="149"/>
      <c r="AJ368" s="149"/>
      <c r="AK368" s="149"/>
      <c r="AL368" s="149"/>
      <c r="AM368" s="149"/>
      <c r="AN368" s="149"/>
      <c r="AO368" s="149"/>
      <c r="AP368" s="149"/>
      <c r="AQ368" s="149"/>
      <c r="AR368" s="149"/>
      <c r="AS368" s="149"/>
      <c r="AT368" s="149"/>
      <c r="AU368" s="149"/>
      <c r="AW368" s="149"/>
      <c r="AX368" s="149"/>
      <c r="AY368" s="149"/>
      <c r="AZ368" s="149"/>
    </row>
    <row r="369" spans="21:52" ht="15">
      <c r="U369" s="189"/>
      <c r="V369" s="187"/>
      <c r="AB369" s="149"/>
      <c r="AC369" s="149"/>
      <c r="AD369" s="149"/>
      <c r="AE369" s="149"/>
      <c r="AF369" s="149"/>
      <c r="AG369" s="149"/>
      <c r="AH369" s="149"/>
      <c r="AI369" s="149"/>
      <c r="AJ369" s="149"/>
      <c r="AK369" s="149"/>
      <c r="AL369" s="149"/>
      <c r="AM369" s="149"/>
      <c r="AN369" s="149"/>
      <c r="AO369" s="149"/>
      <c r="AP369" s="149"/>
      <c r="AQ369" s="149"/>
      <c r="AR369" s="149"/>
      <c r="AS369" s="149"/>
      <c r="AT369" s="149"/>
      <c r="AU369" s="149"/>
      <c r="AW369" s="149"/>
      <c r="AX369" s="149"/>
      <c r="AY369" s="149"/>
      <c r="AZ369" s="149"/>
    </row>
    <row r="370" spans="21:52" ht="15">
      <c r="U370" s="189"/>
      <c r="V370" s="187"/>
      <c r="AB370" s="149"/>
      <c r="AC370" s="149"/>
      <c r="AD370" s="149"/>
      <c r="AE370" s="149"/>
      <c r="AF370" s="149"/>
      <c r="AG370" s="149"/>
      <c r="AH370" s="149"/>
      <c r="AI370" s="149"/>
      <c r="AJ370" s="149"/>
      <c r="AK370" s="149"/>
      <c r="AL370" s="149"/>
      <c r="AM370" s="149"/>
      <c r="AN370" s="149"/>
      <c r="AO370" s="149"/>
      <c r="AP370" s="149"/>
      <c r="AQ370" s="149"/>
      <c r="AR370" s="149"/>
      <c r="AS370" s="149"/>
      <c r="AT370" s="149"/>
      <c r="AU370" s="149"/>
      <c r="AW370" s="149"/>
      <c r="AX370" s="149"/>
      <c r="AY370" s="149"/>
      <c r="AZ370" s="149"/>
    </row>
    <row r="371" spans="21:52" ht="15">
      <c r="U371" s="189"/>
      <c r="V371" s="187"/>
      <c r="AB371" s="149"/>
      <c r="AC371" s="149"/>
      <c r="AD371" s="149"/>
      <c r="AE371" s="149"/>
      <c r="AF371" s="149"/>
      <c r="AG371" s="149"/>
      <c r="AH371" s="149"/>
      <c r="AI371" s="149"/>
      <c r="AJ371" s="149"/>
      <c r="AK371" s="149"/>
      <c r="AL371" s="149"/>
      <c r="AM371" s="149"/>
      <c r="AN371" s="149"/>
      <c r="AO371" s="149"/>
      <c r="AP371" s="149"/>
      <c r="AQ371" s="149"/>
      <c r="AR371" s="149"/>
      <c r="AS371" s="149"/>
      <c r="AT371" s="149"/>
      <c r="AU371" s="149"/>
      <c r="AW371" s="149"/>
      <c r="AX371" s="149"/>
      <c r="AY371" s="149"/>
      <c r="AZ371" s="149"/>
    </row>
    <row r="372" spans="22:52" ht="15">
      <c r="V372" s="187"/>
      <c r="AB372" s="149"/>
      <c r="AC372" s="149"/>
      <c r="AD372" s="149"/>
      <c r="AE372" s="149"/>
      <c r="AF372" s="149"/>
      <c r="AG372" s="149"/>
      <c r="AH372" s="149"/>
      <c r="AI372" s="149"/>
      <c r="AJ372" s="149"/>
      <c r="AK372" s="149"/>
      <c r="AL372" s="149"/>
      <c r="AM372" s="149"/>
      <c r="AN372" s="149"/>
      <c r="AO372" s="149"/>
      <c r="AP372" s="149"/>
      <c r="AQ372" s="149"/>
      <c r="AR372" s="149"/>
      <c r="AS372" s="149"/>
      <c r="AT372" s="149"/>
      <c r="AU372" s="149"/>
      <c r="AW372" s="149"/>
      <c r="AX372" s="149"/>
      <c r="AY372" s="149"/>
      <c r="AZ372" s="149"/>
    </row>
    <row r="373" spans="18:52" ht="15">
      <c r="R373" s="190"/>
      <c r="U373" s="189"/>
      <c r="AB373" s="149"/>
      <c r="AC373" s="149"/>
      <c r="AD373" s="149"/>
      <c r="AE373" s="149"/>
      <c r="AF373" s="149"/>
      <c r="AG373" s="149"/>
      <c r="AH373" s="149"/>
      <c r="AI373" s="149"/>
      <c r="AJ373" s="149"/>
      <c r="AK373" s="149"/>
      <c r="AL373" s="149"/>
      <c r="AM373" s="149"/>
      <c r="AN373" s="149"/>
      <c r="AO373" s="149"/>
      <c r="AP373" s="149"/>
      <c r="AQ373" s="149"/>
      <c r="AR373" s="149"/>
      <c r="AS373" s="149"/>
      <c r="AT373" s="149"/>
      <c r="AU373" s="149"/>
      <c r="AW373" s="149"/>
      <c r="AX373" s="149"/>
      <c r="AY373" s="149"/>
      <c r="AZ373" s="149"/>
    </row>
    <row r="374" spans="18:22" ht="15">
      <c r="R374" s="184"/>
      <c r="U374" s="189"/>
      <c r="V374" s="187"/>
    </row>
    <row r="375" spans="21:22" ht="15">
      <c r="U375" s="189"/>
      <c r="V375" s="187"/>
    </row>
    <row r="376" spans="21:22" ht="15">
      <c r="U376" s="189"/>
      <c r="V376" s="187"/>
    </row>
    <row r="377" spans="21:22" ht="15">
      <c r="U377" s="189"/>
      <c r="V377" s="187"/>
    </row>
    <row r="378" spans="21:22" ht="15">
      <c r="U378" s="189"/>
      <c r="V378" s="187"/>
    </row>
    <row r="379" spans="21:22" ht="15">
      <c r="U379" s="189"/>
      <c r="V379" s="187"/>
    </row>
    <row r="380" spans="21:22" ht="15">
      <c r="U380" s="189"/>
      <c r="V380" s="187"/>
    </row>
    <row r="383" spans="18:21" ht="15">
      <c r="R383" s="190"/>
      <c r="U383" s="189"/>
    </row>
    <row r="384" spans="21:22" ht="15">
      <c r="U384" s="189"/>
      <c r="V384" s="184"/>
    </row>
    <row r="385" spans="21:22" ht="15">
      <c r="U385" s="189"/>
      <c r="V385" s="184"/>
    </row>
    <row r="386" spans="21:22" ht="15">
      <c r="U386" s="189"/>
      <c r="V386" s="184"/>
    </row>
    <row r="387" spans="21:22" ht="15">
      <c r="U387" s="189"/>
      <c r="V387" s="184"/>
    </row>
    <row r="388" spans="21:22" ht="15">
      <c r="U388" s="189"/>
      <c r="V388" s="184"/>
    </row>
    <row r="389" spans="21:22" ht="15">
      <c r="U389" s="189"/>
      <c r="V389" s="184"/>
    </row>
    <row r="390" spans="18:22" ht="15">
      <c r="R390" s="184"/>
      <c r="U390" s="189"/>
      <c r="V390" s="184"/>
    </row>
    <row r="392" ht="15">
      <c r="R392" s="184"/>
    </row>
    <row r="393" spans="18:21" ht="15">
      <c r="R393" s="190"/>
      <c r="U393" s="189"/>
    </row>
    <row r="394" spans="21:22" ht="15">
      <c r="U394" s="189"/>
      <c r="V394" s="184"/>
    </row>
    <row r="395" spans="21:22" ht="15">
      <c r="U395" s="189"/>
      <c r="V395" s="184"/>
    </row>
    <row r="396" spans="21:22" ht="15">
      <c r="U396" s="189"/>
      <c r="V396" s="184"/>
    </row>
    <row r="397" spans="21:22" ht="15">
      <c r="U397" s="189"/>
      <c r="V397" s="184"/>
    </row>
    <row r="398" spans="21:22" ht="15">
      <c r="U398" s="189"/>
      <c r="V398" s="184"/>
    </row>
    <row r="399" spans="21:22" ht="15">
      <c r="U399" s="189"/>
      <c r="V399" s="184"/>
    </row>
    <row r="400" spans="21:22" ht="15">
      <c r="U400" s="189"/>
      <c r="V400" s="184"/>
    </row>
    <row r="401" ht="15">
      <c r="U401" s="184"/>
    </row>
    <row r="402" spans="18:21" ht="15">
      <c r="R402" s="190"/>
      <c r="U402" s="189"/>
    </row>
    <row r="403" spans="21:22" ht="15">
      <c r="U403" s="189"/>
      <c r="V403" s="184"/>
    </row>
    <row r="404" spans="21:22" ht="15">
      <c r="U404" s="189"/>
      <c r="V404" s="184"/>
    </row>
    <row r="405" spans="21:22" ht="15">
      <c r="U405" s="189"/>
      <c r="V405" s="184"/>
    </row>
    <row r="406" spans="21:22" ht="15">
      <c r="U406" s="189"/>
      <c r="V406" s="184"/>
    </row>
    <row r="407" spans="21:22" ht="15">
      <c r="U407" s="189"/>
      <c r="V407" s="184"/>
    </row>
    <row r="408" spans="21:22" ht="15">
      <c r="U408" s="189"/>
      <c r="V408" s="184"/>
    </row>
    <row r="409" spans="21:22" ht="15">
      <c r="U409" s="189"/>
      <c r="V409" s="184"/>
    </row>
    <row r="411" spans="18:21" ht="15">
      <c r="R411" s="190"/>
      <c r="U411" s="189"/>
    </row>
    <row r="412" spans="21:22" ht="15">
      <c r="U412" s="189"/>
      <c r="V412" s="184"/>
    </row>
    <row r="413" spans="21:22" ht="15">
      <c r="U413" s="189"/>
      <c r="V413" s="184"/>
    </row>
    <row r="414" spans="21:22" ht="15">
      <c r="U414" s="189"/>
      <c r="V414" s="184"/>
    </row>
    <row r="415" spans="21:22" ht="15">
      <c r="U415" s="189"/>
      <c r="V415" s="184"/>
    </row>
    <row r="416" spans="21:22" ht="15">
      <c r="U416" s="189"/>
      <c r="V416" s="184"/>
    </row>
    <row r="417" spans="21:22" ht="15">
      <c r="U417" s="189"/>
      <c r="V417" s="184"/>
    </row>
    <row r="418" spans="21:22" ht="15">
      <c r="U418" s="189"/>
      <c r="V418" s="184"/>
    </row>
    <row r="419" spans="21:22" ht="15">
      <c r="U419" s="189"/>
      <c r="V419" s="184"/>
    </row>
    <row r="420" spans="21:22" ht="15">
      <c r="U420" s="189"/>
      <c r="V420" s="184"/>
    </row>
    <row r="421" spans="21:22" ht="15">
      <c r="U421" s="184"/>
      <c r="V421" s="187"/>
    </row>
    <row r="422" spans="21:22" ht="15">
      <c r="U422" s="184"/>
      <c r="V422" s="187"/>
    </row>
    <row r="423" spans="18:22" ht="15">
      <c r="R423" s="190"/>
      <c r="U423" s="184"/>
      <c r="V423" s="187"/>
    </row>
    <row r="424" spans="21:22" ht="15">
      <c r="U424" s="184"/>
      <c r="V424" s="187"/>
    </row>
    <row r="425" spans="21:22" ht="15">
      <c r="U425" s="184"/>
      <c r="V425" s="187"/>
    </row>
    <row r="426" spans="21:22" ht="15">
      <c r="U426" s="184"/>
      <c r="V426" s="187"/>
    </row>
    <row r="427" spans="21:22" ht="15">
      <c r="U427" s="184"/>
      <c r="V427" s="187"/>
    </row>
    <row r="428" spans="21:22" ht="15">
      <c r="U428" s="184"/>
      <c r="V428" s="187"/>
    </row>
    <row r="429" spans="21:22" ht="15">
      <c r="U429" s="189"/>
      <c r="V429" s="184"/>
    </row>
    <row r="430" spans="21:22" ht="15">
      <c r="U430" s="189"/>
      <c r="V430" s="184"/>
    </row>
    <row r="431" spans="21:22" ht="15">
      <c r="U431" s="184"/>
      <c r="V431" s="187"/>
    </row>
    <row r="432" spans="21:22" ht="15">
      <c r="U432" s="184"/>
      <c r="V432" s="187"/>
    </row>
    <row r="433" spans="18:22" ht="15">
      <c r="R433" s="190"/>
      <c r="U433" s="184"/>
      <c r="V433" s="187"/>
    </row>
    <row r="434" spans="21:22" ht="15">
      <c r="U434" s="184"/>
      <c r="V434" s="187"/>
    </row>
    <row r="435" spans="21:22" ht="15">
      <c r="U435" s="184"/>
      <c r="V435" s="187"/>
    </row>
    <row r="436" spans="21:22" ht="15">
      <c r="U436" s="184"/>
      <c r="V436" s="187"/>
    </row>
    <row r="437" spans="21:22" ht="15">
      <c r="U437" s="184"/>
      <c r="V437" s="187"/>
    </row>
    <row r="438" spans="21:22" ht="15">
      <c r="U438" s="184"/>
      <c r="V438" s="187"/>
    </row>
    <row r="439" spans="21:22" ht="15">
      <c r="U439" s="189"/>
      <c r="V439" s="184"/>
    </row>
    <row r="440" spans="21:22" ht="15">
      <c r="U440" s="189"/>
      <c r="V440" s="184"/>
    </row>
    <row r="443" spans="18:21" ht="15">
      <c r="R443" s="190"/>
      <c r="U443" s="189"/>
    </row>
    <row r="444" spans="18:22" ht="15">
      <c r="R444" s="190"/>
      <c r="U444" s="189"/>
      <c r="V444" s="184"/>
    </row>
    <row r="445" spans="18:22" ht="15">
      <c r="R445" s="190"/>
      <c r="U445" s="189"/>
      <c r="V445" s="184"/>
    </row>
    <row r="446" spans="18:22" ht="15">
      <c r="R446" s="190"/>
      <c r="U446" s="189"/>
      <c r="V446" s="184"/>
    </row>
    <row r="447" spans="18:22" ht="15">
      <c r="R447" s="190"/>
      <c r="U447" s="189"/>
      <c r="V447" s="184"/>
    </row>
    <row r="448" spans="18:22" ht="15">
      <c r="R448" s="190"/>
      <c r="U448" s="189"/>
      <c r="V448" s="184"/>
    </row>
    <row r="449" spans="18:22" ht="15">
      <c r="R449" s="190"/>
      <c r="U449" s="189"/>
      <c r="V449" s="184"/>
    </row>
    <row r="450" spans="18:22" ht="15">
      <c r="R450" s="190"/>
      <c r="U450" s="189"/>
      <c r="V450" s="184"/>
    </row>
    <row r="451" ht="15">
      <c r="R451" s="190"/>
    </row>
    <row r="452" ht="15">
      <c r="R452" s="190"/>
    </row>
    <row r="453" spans="18:21" ht="15">
      <c r="R453" s="190"/>
      <c r="U453" s="189"/>
    </row>
    <row r="454" spans="18:22" ht="15">
      <c r="R454" s="190"/>
      <c r="U454" s="189"/>
      <c r="V454" s="184"/>
    </row>
    <row r="455" spans="18:22" ht="15">
      <c r="R455" s="190"/>
      <c r="U455" s="189"/>
      <c r="V455" s="184"/>
    </row>
    <row r="456" spans="18:22" ht="15">
      <c r="R456" s="190"/>
      <c r="U456" s="189"/>
      <c r="V456" s="184"/>
    </row>
    <row r="457" spans="18:22" ht="15">
      <c r="R457" s="190"/>
      <c r="U457" s="189"/>
      <c r="V457" s="184"/>
    </row>
    <row r="458" spans="18:22" ht="15">
      <c r="R458" s="190"/>
      <c r="U458" s="189"/>
      <c r="V458" s="184"/>
    </row>
    <row r="459" spans="18:22" ht="15">
      <c r="R459" s="190"/>
      <c r="U459" s="189"/>
      <c r="V459" s="184"/>
    </row>
    <row r="460" spans="18:22" ht="15">
      <c r="R460" s="190"/>
      <c r="U460" s="189"/>
      <c r="V460" s="184"/>
    </row>
    <row r="461" ht="15">
      <c r="R461" s="190"/>
    </row>
    <row r="462" ht="15">
      <c r="R462" s="190"/>
    </row>
    <row r="463" spans="18:21" ht="15">
      <c r="R463" s="190"/>
      <c r="U463" s="189"/>
    </row>
    <row r="464" spans="18:22" ht="15">
      <c r="R464" s="190"/>
      <c r="U464" s="189"/>
      <c r="V464" s="184"/>
    </row>
    <row r="465" spans="18:22" ht="15">
      <c r="R465" s="190"/>
      <c r="U465" s="189"/>
      <c r="V465" s="184"/>
    </row>
    <row r="466" spans="18:22" ht="15">
      <c r="R466" s="190"/>
      <c r="U466" s="189"/>
      <c r="V466" s="184"/>
    </row>
    <row r="467" spans="18:22" ht="15">
      <c r="R467" s="190"/>
      <c r="U467" s="189"/>
      <c r="V467" s="184"/>
    </row>
    <row r="468" spans="18:22" ht="15">
      <c r="R468" s="190"/>
      <c r="U468" s="189"/>
      <c r="V468" s="184"/>
    </row>
    <row r="469" spans="18:22" ht="15">
      <c r="R469" s="190"/>
      <c r="U469" s="189"/>
      <c r="V469" s="184"/>
    </row>
    <row r="470" spans="18:22" ht="15">
      <c r="R470" s="190"/>
      <c r="U470" s="189"/>
      <c r="V470" s="184"/>
    </row>
    <row r="471" ht="15">
      <c r="R471" s="190"/>
    </row>
    <row r="472" ht="15">
      <c r="R472" s="190"/>
    </row>
    <row r="473" spans="18:21" ht="15">
      <c r="R473" s="190"/>
      <c r="U473" s="189"/>
    </row>
    <row r="474" spans="21:22" ht="15">
      <c r="U474" s="189"/>
      <c r="V474" s="184"/>
    </row>
    <row r="475" spans="21:22" ht="15">
      <c r="U475" s="189"/>
      <c r="V475" s="184"/>
    </row>
    <row r="476" spans="21:22" ht="15">
      <c r="U476" s="189"/>
      <c r="V476" s="184"/>
    </row>
    <row r="477" spans="21:22" ht="15">
      <c r="U477" s="189"/>
      <c r="V477" s="184"/>
    </row>
    <row r="478" spans="21:22" ht="15">
      <c r="U478" s="189"/>
      <c r="V478" s="184"/>
    </row>
    <row r="479" spans="21:22" ht="15">
      <c r="U479" s="189"/>
      <c r="V479" s="184"/>
    </row>
    <row r="480" spans="21:22" ht="15">
      <c r="U480" s="189"/>
      <c r="V480" s="184"/>
    </row>
    <row r="483" spans="18:21" ht="15">
      <c r="R483" s="190"/>
      <c r="U483" s="189"/>
    </row>
    <row r="484" spans="21:22" ht="15">
      <c r="U484" s="189"/>
      <c r="V484" s="184"/>
    </row>
    <row r="485" spans="21:22" ht="15">
      <c r="U485" s="189"/>
      <c r="V485" s="184"/>
    </row>
    <row r="486" spans="21:22" ht="15">
      <c r="U486" s="189"/>
      <c r="V486" s="184"/>
    </row>
    <row r="487" spans="21:22" ht="15">
      <c r="U487" s="189"/>
      <c r="V487" s="184"/>
    </row>
    <row r="488" spans="21:22" ht="15">
      <c r="U488" s="189"/>
      <c r="V488" s="184"/>
    </row>
    <row r="489" spans="21:22" ht="15">
      <c r="U489" s="189"/>
      <c r="V489" s="184"/>
    </row>
    <row r="490" spans="21:22" ht="15">
      <c r="U490" s="189"/>
      <c r="V490" s="184"/>
    </row>
    <row r="492" spans="18:21" ht="15">
      <c r="R492" s="190"/>
      <c r="U492" s="189"/>
    </row>
    <row r="493" spans="21:22" ht="15">
      <c r="U493" s="189"/>
      <c r="V493" s="184"/>
    </row>
    <row r="494" spans="21:22" ht="15">
      <c r="U494" s="189"/>
      <c r="V494" s="184"/>
    </row>
    <row r="495" spans="21:22" ht="15">
      <c r="U495" s="189"/>
      <c r="V495" s="184"/>
    </row>
    <row r="496" spans="21:22" ht="15">
      <c r="U496" s="189"/>
      <c r="V496" s="184"/>
    </row>
    <row r="497" spans="21:22" ht="15">
      <c r="U497" s="189"/>
      <c r="V497" s="184"/>
    </row>
    <row r="498" spans="21:22" ht="15">
      <c r="U498" s="189"/>
      <c r="V498" s="184"/>
    </row>
    <row r="499" spans="21:22" ht="15">
      <c r="U499" s="189"/>
      <c r="V499" s="184"/>
    </row>
    <row r="502" spans="18:21" ht="15">
      <c r="R502" s="190"/>
      <c r="U502" s="189"/>
    </row>
    <row r="503" spans="21:22" ht="15">
      <c r="U503" s="189"/>
      <c r="V503" s="184"/>
    </row>
    <row r="504" spans="21:22" ht="15">
      <c r="U504" s="189"/>
      <c r="V504" s="184"/>
    </row>
    <row r="505" spans="21:22" ht="15">
      <c r="U505" s="189"/>
      <c r="V505" s="184"/>
    </row>
    <row r="506" spans="21:22" ht="15">
      <c r="U506" s="189"/>
      <c r="V506" s="184"/>
    </row>
    <row r="507" spans="21:22" ht="15">
      <c r="U507" s="189"/>
      <c r="V507" s="184"/>
    </row>
    <row r="508" spans="21:22" ht="15">
      <c r="U508" s="189"/>
      <c r="V508" s="184"/>
    </row>
    <row r="509" spans="21:22" ht="15">
      <c r="U509" s="189"/>
      <c r="V509" s="184"/>
    </row>
    <row r="512" ht="15">
      <c r="U512" s="189"/>
    </row>
    <row r="513" spans="21:22" ht="15">
      <c r="U513" s="189"/>
      <c r="V513" s="184"/>
    </row>
    <row r="514" spans="21:22" ht="15">
      <c r="U514" s="189"/>
      <c r="V514" s="184"/>
    </row>
    <row r="515" spans="21:22" ht="15">
      <c r="U515" s="189"/>
      <c r="V515" s="184"/>
    </row>
    <row r="516" spans="21:22" ht="15">
      <c r="U516" s="189"/>
      <c r="V516" s="184"/>
    </row>
    <row r="517" spans="21:22" ht="15">
      <c r="U517" s="189"/>
      <c r="V517" s="184"/>
    </row>
    <row r="518" spans="21:22" ht="15">
      <c r="U518" s="189"/>
      <c r="V518" s="184"/>
    </row>
    <row r="519" spans="21:22" ht="15">
      <c r="U519" s="189"/>
      <c r="V519" s="184"/>
    </row>
    <row r="521" ht="15">
      <c r="U521" s="191"/>
    </row>
    <row r="522" spans="19:20" ht="15">
      <c r="S522" s="189"/>
      <c r="T522" s="191"/>
    </row>
    <row r="523" spans="19:20" ht="15">
      <c r="S523" s="189"/>
      <c r="T523" s="191"/>
    </row>
    <row r="524" spans="19:20" ht="15">
      <c r="S524" s="189"/>
      <c r="T524" s="191"/>
    </row>
    <row r="525" spans="19:20" ht="15">
      <c r="S525" s="189"/>
      <c r="T525" s="191"/>
    </row>
    <row r="526" spans="19:20" ht="15">
      <c r="S526" s="189"/>
      <c r="T526" s="191"/>
    </row>
    <row r="527" spans="19:20" ht="15">
      <c r="S527" s="189"/>
      <c r="T527" s="191"/>
    </row>
    <row r="528" ht="15">
      <c r="S528" s="189"/>
    </row>
    <row r="530" ht="15">
      <c r="U530" s="184"/>
    </row>
    <row r="532" ht="15">
      <c r="U532" s="191"/>
    </row>
    <row r="533" ht="15">
      <c r="U533" s="191"/>
    </row>
    <row r="534" ht="15">
      <c r="U534" s="191"/>
    </row>
    <row r="535" spans="21:22" ht="15">
      <c r="U535" s="191"/>
      <c r="V535" s="192"/>
    </row>
    <row r="536" spans="21:22" ht="15">
      <c r="U536" s="191"/>
      <c r="V536" s="192"/>
    </row>
    <row r="537" spans="21:22" ht="15">
      <c r="U537" s="191"/>
      <c r="V537" s="192"/>
    </row>
    <row r="538" spans="21:22" ht="15">
      <c r="U538" s="191"/>
      <c r="V538" s="192"/>
    </row>
    <row r="539" spans="21:22" ht="15">
      <c r="U539" s="191"/>
      <c r="V539" s="192"/>
    </row>
    <row r="540" spans="21:22" ht="15">
      <c r="U540" s="191"/>
      <c r="V540" s="192"/>
    </row>
    <row r="541" spans="21:22" ht="15">
      <c r="U541" s="191"/>
      <c r="V541" s="192"/>
    </row>
    <row r="543" ht="15">
      <c r="X543" s="191"/>
    </row>
    <row r="544" ht="15">
      <c r="X544" s="191"/>
    </row>
    <row r="545" ht="15">
      <c r="X545" s="191"/>
    </row>
    <row r="546" ht="15">
      <c r="X546" s="191"/>
    </row>
    <row r="547" ht="15">
      <c r="X547" s="191"/>
    </row>
    <row r="548" ht="15">
      <c r="X548" s="191"/>
    </row>
    <row r="549" ht="15">
      <c r="X549" s="191"/>
    </row>
    <row r="550" ht="15">
      <c r="X550" s="191"/>
    </row>
    <row r="551" ht="15">
      <c r="X551" s="191"/>
    </row>
    <row r="552" ht="15">
      <c r="X552" s="191"/>
    </row>
    <row r="553" ht="15">
      <c r="X553" s="191"/>
    </row>
    <row r="554" ht="15">
      <c r="X554" s="191"/>
    </row>
    <row r="555" ht="15.75" thickBot="1"/>
    <row r="556" spans="19:20" ht="15.75" thickBot="1">
      <c r="S556" s="193"/>
      <c r="T556" s="194"/>
    </row>
    <row r="557" spans="20:25" ht="15">
      <c r="T557" s="194"/>
      <c r="V557" s="184"/>
      <c r="X557" s="189"/>
      <c r="Y557" s="182"/>
    </row>
    <row r="558" spans="20:25" ht="15">
      <c r="T558" s="194"/>
      <c r="V558" s="184"/>
      <c r="X558" s="189"/>
      <c r="Y558" s="182"/>
    </row>
    <row r="559" spans="20:25" ht="15">
      <c r="T559" s="194"/>
      <c r="V559" s="184"/>
      <c r="X559" s="189"/>
      <c r="Y559" s="182"/>
    </row>
    <row r="560" spans="20:25" ht="15">
      <c r="T560" s="194"/>
      <c r="V560" s="184"/>
      <c r="X560" s="189"/>
      <c r="Y560" s="182"/>
    </row>
    <row r="561" spans="20:25" ht="15">
      <c r="T561" s="194"/>
      <c r="V561" s="184"/>
      <c r="X561" s="189"/>
      <c r="Y561" s="182"/>
    </row>
    <row r="562" spans="20:25" ht="15">
      <c r="T562" s="194"/>
      <c r="V562" s="184"/>
      <c r="X562" s="189"/>
      <c r="Y562" s="182"/>
    </row>
    <row r="563" ht="15">
      <c r="T563" s="194"/>
    </row>
    <row r="564" spans="24:25" ht="15">
      <c r="X564" s="182"/>
      <c r="Y564" s="182"/>
    </row>
    <row r="565" spans="24:25" ht="15">
      <c r="X565" s="182"/>
      <c r="Y565" s="182"/>
    </row>
    <row r="566" spans="24:25" ht="15">
      <c r="X566" s="182"/>
      <c r="Y566" s="182"/>
    </row>
    <row r="567" spans="20:25" ht="15">
      <c r="T567" s="194"/>
      <c r="U567" s="184"/>
      <c r="X567" s="182"/>
      <c r="Y567" s="182"/>
    </row>
    <row r="568" spans="20:25" ht="15">
      <c r="T568" s="194"/>
      <c r="U568" s="184"/>
      <c r="X568" s="182"/>
      <c r="Y568" s="182"/>
    </row>
    <row r="569" spans="20:25" ht="15">
      <c r="T569" s="194"/>
      <c r="U569" s="184"/>
      <c r="X569" s="182"/>
      <c r="Y569" s="182"/>
    </row>
    <row r="570" spans="20:21" ht="15">
      <c r="T570" s="194"/>
      <c r="U570" s="184"/>
    </row>
    <row r="571" spans="20:21" ht="15">
      <c r="T571" s="194"/>
      <c r="U571" s="184"/>
    </row>
    <row r="572" spans="20:23" ht="15">
      <c r="T572" s="194"/>
      <c r="U572" s="184"/>
      <c r="W572" s="195"/>
    </row>
    <row r="573" ht="15">
      <c r="T573" s="194"/>
    </row>
    <row r="579" ht="15">
      <c r="V579" s="195"/>
    </row>
    <row r="581" ht="15.75" thickBot="1"/>
    <row r="582" ht="15.75" thickBot="1">
      <c r="V582" s="196"/>
    </row>
  </sheetData>
  <sheetProtection password="C61F" sheet="1"/>
  <autoFilter ref="A16:AA305"/>
  <mergeCells count="224">
    <mergeCell ref="X290:X305"/>
    <mergeCell ref="Y290:Y305"/>
    <mergeCell ref="Z290:Z305"/>
    <mergeCell ref="AA290:AA305"/>
    <mergeCell ref="R290:R305"/>
    <mergeCell ref="S290:S305"/>
    <mergeCell ref="T290:T305"/>
    <mergeCell ref="U290:U305"/>
    <mergeCell ref="V290:V305"/>
    <mergeCell ref="W290:W305"/>
    <mergeCell ref="X274:X289"/>
    <mergeCell ref="Y274:Y289"/>
    <mergeCell ref="Z274:Z289"/>
    <mergeCell ref="AA274:AA289"/>
    <mergeCell ref="H290:H305"/>
    <mergeCell ref="I290:I305"/>
    <mergeCell ref="N290:N305"/>
    <mergeCell ref="O290:O305"/>
    <mergeCell ref="P290:P305"/>
    <mergeCell ref="Q290:Q305"/>
    <mergeCell ref="R274:R289"/>
    <mergeCell ref="S274:S289"/>
    <mergeCell ref="T274:T289"/>
    <mergeCell ref="U274:U289"/>
    <mergeCell ref="V274:V289"/>
    <mergeCell ref="W274:W289"/>
    <mergeCell ref="S258:S273"/>
    <mergeCell ref="T258:T273"/>
    <mergeCell ref="U258:U273"/>
    <mergeCell ref="V258:V273"/>
    <mergeCell ref="H274:H289"/>
    <mergeCell ref="I274:I289"/>
    <mergeCell ref="N274:N289"/>
    <mergeCell ref="O274:O289"/>
    <mergeCell ref="P274:P289"/>
    <mergeCell ref="Q274:Q289"/>
    <mergeCell ref="T145:T257"/>
    <mergeCell ref="U145:U257"/>
    <mergeCell ref="V145:V257"/>
    <mergeCell ref="H258:H273"/>
    <mergeCell ref="I258:I273"/>
    <mergeCell ref="N258:N273"/>
    <mergeCell ref="O258:O273"/>
    <mergeCell ref="P258:P273"/>
    <mergeCell ref="Q258:Q273"/>
    <mergeCell ref="R258:R273"/>
    <mergeCell ref="Z129:Z144"/>
    <mergeCell ref="AA129:AA144"/>
    <mergeCell ref="H145:H257"/>
    <mergeCell ref="I145:I257"/>
    <mergeCell ref="N145:N257"/>
    <mergeCell ref="O145:O257"/>
    <mergeCell ref="P145:P257"/>
    <mergeCell ref="Q145:Q257"/>
    <mergeCell ref="R145:R257"/>
    <mergeCell ref="S145:S257"/>
    <mergeCell ref="T129:T144"/>
    <mergeCell ref="U129:U144"/>
    <mergeCell ref="V129:V144"/>
    <mergeCell ref="W129:W144"/>
    <mergeCell ref="X129:X144"/>
    <mergeCell ref="Y129:Y144"/>
    <mergeCell ref="Z113:Z128"/>
    <mergeCell ref="AA113:AA128"/>
    <mergeCell ref="H129:H144"/>
    <mergeCell ref="I129:I144"/>
    <mergeCell ref="N129:N144"/>
    <mergeCell ref="O129:O144"/>
    <mergeCell ref="P129:P144"/>
    <mergeCell ref="Q129:Q144"/>
    <mergeCell ref="R129:R144"/>
    <mergeCell ref="S129:S144"/>
    <mergeCell ref="T113:T128"/>
    <mergeCell ref="U113:U128"/>
    <mergeCell ref="V113:V128"/>
    <mergeCell ref="W113:W128"/>
    <mergeCell ref="X113:X128"/>
    <mergeCell ref="Y113:Y128"/>
    <mergeCell ref="Z97:Z112"/>
    <mergeCell ref="AA97:AA112"/>
    <mergeCell ref="H113:H128"/>
    <mergeCell ref="I113:I128"/>
    <mergeCell ref="N113:N128"/>
    <mergeCell ref="O113:O128"/>
    <mergeCell ref="P113:P128"/>
    <mergeCell ref="Q113:Q128"/>
    <mergeCell ref="R113:R128"/>
    <mergeCell ref="S113:S128"/>
    <mergeCell ref="T97:T112"/>
    <mergeCell ref="U97:U112"/>
    <mergeCell ref="V97:V112"/>
    <mergeCell ref="W97:W112"/>
    <mergeCell ref="X97:X112"/>
    <mergeCell ref="Y97:Y112"/>
    <mergeCell ref="Z81:Z96"/>
    <mergeCell ref="AA81:AA96"/>
    <mergeCell ref="H97:H112"/>
    <mergeCell ref="I97:I112"/>
    <mergeCell ref="N97:N112"/>
    <mergeCell ref="O97:O112"/>
    <mergeCell ref="P97:P112"/>
    <mergeCell ref="Q97:Q112"/>
    <mergeCell ref="R97:R112"/>
    <mergeCell ref="S97:S112"/>
    <mergeCell ref="T81:T96"/>
    <mergeCell ref="U81:U96"/>
    <mergeCell ref="V81:V96"/>
    <mergeCell ref="W81:W96"/>
    <mergeCell ref="X81:X96"/>
    <mergeCell ref="Y81:Y96"/>
    <mergeCell ref="Z65:Z80"/>
    <mergeCell ref="AA65:AA80"/>
    <mergeCell ref="H81:H96"/>
    <mergeCell ref="I81:I96"/>
    <mergeCell ref="N81:N96"/>
    <mergeCell ref="O81:O96"/>
    <mergeCell ref="P81:P96"/>
    <mergeCell ref="Q81:Q96"/>
    <mergeCell ref="R81:R96"/>
    <mergeCell ref="S81:S96"/>
    <mergeCell ref="T65:T80"/>
    <mergeCell ref="U65:U80"/>
    <mergeCell ref="V65:V80"/>
    <mergeCell ref="W65:W80"/>
    <mergeCell ref="X65:X80"/>
    <mergeCell ref="Y65:Y80"/>
    <mergeCell ref="AA49:AA64"/>
    <mergeCell ref="H65:H80"/>
    <mergeCell ref="I65:I80"/>
    <mergeCell ref="J65:J80"/>
    <mergeCell ref="N65:N80"/>
    <mergeCell ref="O65:O80"/>
    <mergeCell ref="P65:P80"/>
    <mergeCell ref="Q65:Q80"/>
    <mergeCell ref="R65:R80"/>
    <mergeCell ref="S65:S80"/>
    <mergeCell ref="U49:U64"/>
    <mergeCell ref="V49:V64"/>
    <mergeCell ref="W49:W64"/>
    <mergeCell ref="X49:X64"/>
    <mergeCell ref="Y49:Y64"/>
    <mergeCell ref="Z49:Z64"/>
    <mergeCell ref="O49:O64"/>
    <mergeCell ref="P49:P64"/>
    <mergeCell ref="Q49:Q64"/>
    <mergeCell ref="R49:R64"/>
    <mergeCell ref="S49:S64"/>
    <mergeCell ref="T49:T64"/>
    <mergeCell ref="Y33:Y48"/>
    <mergeCell ref="Z33:Z48"/>
    <mergeCell ref="AA33:AA48"/>
    <mergeCell ref="H49:H64"/>
    <mergeCell ref="I49:I64"/>
    <mergeCell ref="J49:J64"/>
    <mergeCell ref="K49:K64"/>
    <mergeCell ref="L49:L64"/>
    <mergeCell ref="M49:M64"/>
    <mergeCell ref="N49:N64"/>
    <mergeCell ref="S33:S48"/>
    <mergeCell ref="T33:T48"/>
    <mergeCell ref="U33:U48"/>
    <mergeCell ref="V33:V48"/>
    <mergeCell ref="W33:W48"/>
    <mergeCell ref="X33:X48"/>
    <mergeCell ref="Y17:Y32"/>
    <mergeCell ref="Z17:Z32"/>
    <mergeCell ref="AA17:AA32"/>
    <mergeCell ref="H33:H48"/>
    <mergeCell ref="I33:I48"/>
    <mergeCell ref="N33:N48"/>
    <mergeCell ref="O33:O48"/>
    <mergeCell ref="P33:P48"/>
    <mergeCell ref="Q33:Q48"/>
    <mergeCell ref="R33:R48"/>
    <mergeCell ref="S17:S32"/>
    <mergeCell ref="T17:T32"/>
    <mergeCell ref="U17:U32"/>
    <mergeCell ref="V17:V32"/>
    <mergeCell ref="W17:W32"/>
    <mergeCell ref="X17:X32"/>
    <mergeCell ref="M17:M32"/>
    <mergeCell ref="N17:N32"/>
    <mergeCell ref="O17:O32"/>
    <mergeCell ref="P17:P32"/>
    <mergeCell ref="Q17:Q32"/>
    <mergeCell ref="R17:R32"/>
    <mergeCell ref="AO15:AP15"/>
    <mergeCell ref="AQ15:AR15"/>
    <mergeCell ref="AZ15:BA15"/>
    <mergeCell ref="BB15:BC15"/>
    <mergeCell ref="BD15:BE15"/>
    <mergeCell ref="H17:H32"/>
    <mergeCell ref="I17:I32"/>
    <mergeCell ref="J17:J32"/>
    <mergeCell ref="K17:K32"/>
    <mergeCell ref="L17:L32"/>
    <mergeCell ref="AC15:AD15"/>
    <mergeCell ref="AE15:AF15"/>
    <mergeCell ref="AG15:AH15"/>
    <mergeCell ref="AI15:AJ15"/>
    <mergeCell ref="AK15:AL15"/>
    <mergeCell ref="AM15:AN15"/>
    <mergeCell ref="W15:W16"/>
    <mergeCell ref="X15:X16"/>
    <mergeCell ref="Y15:Y16"/>
    <mergeCell ref="Z15:Z16"/>
    <mergeCell ref="AA15:AA16"/>
    <mergeCell ref="AB15:AB16"/>
    <mergeCell ref="AK1:AN8"/>
    <mergeCell ref="AO1:AQ8"/>
    <mergeCell ref="G15:G16"/>
    <mergeCell ref="H15:H16"/>
    <mergeCell ref="I15:I16"/>
    <mergeCell ref="J15:L15"/>
    <mergeCell ref="O15:P15"/>
    <mergeCell ref="Q15:R15"/>
    <mergeCell ref="S15:T15"/>
    <mergeCell ref="U15:V15"/>
    <mergeCell ref="A1:D8"/>
    <mergeCell ref="E1:N8"/>
    <mergeCell ref="O1:R8"/>
    <mergeCell ref="S1:U8"/>
    <mergeCell ref="W1:Y8"/>
    <mergeCell ref="Z1:AJ8"/>
  </mergeCells>
  <conditionalFormatting sqref="Q306:T306 AZ306:BE306">
    <cfRule type="cellIs" priority="2" dxfId="8" operator="notEqual" stopIfTrue="1">
      <formula>#REF!</formula>
    </cfRule>
  </conditionalFormatting>
  <conditionalFormatting sqref="Q17:V305">
    <cfRule type="cellIs" priority="1" dxfId="9" operator="notEqual" stopIfTrue="1">
      <formula>AZ17</formula>
    </cfRule>
  </conditionalFormatting>
  <dataValidations count="1">
    <dataValidation type="whole" allowBlank="1" showInputMessage="1" showErrorMessage="1" sqref="AC17:AR305">
      <formula1>0</formula1>
      <formula2>99999999999</formula2>
    </dataValidation>
  </dataValidations>
  <printOptions horizontalCentered="1" verticalCentered="1"/>
  <pageMargins left="0" right="0" top="0" bottom="0" header="0" footer="0"/>
  <pageSetup horizontalDpi="600" verticalDpi="600" orientation="landscape" paperSize="119" scale="63" r:id="rId4"/>
  <rowBreaks count="21" manualBreakCount="21">
    <brk id="64" max="255" man="1"/>
    <brk id="96" max="255" man="1"/>
    <brk id="144" max="255" man="1"/>
    <brk id="289" max="255" man="1"/>
    <brk id="306" max="255" man="1"/>
    <brk id="316" max="255" man="1"/>
    <brk id="326" max="255" man="1"/>
    <brk id="329" max="255" man="1"/>
    <brk id="343" max="255" man="1"/>
    <brk id="360" max="255" man="1"/>
    <brk id="375" max="255" man="1"/>
    <brk id="392" max="255" man="1"/>
    <brk id="400" max="255" man="1"/>
    <brk id="409" max="255" man="1"/>
    <brk id="415" max="255" man="1"/>
    <brk id="421" max="255" man="1"/>
    <brk id="427" max="255" man="1"/>
    <brk id="436" max="255" man="1"/>
    <brk id="445" max="255" man="1"/>
    <brk id="453" max="255" man="1"/>
    <brk id="466" max="255" man="1"/>
  </rowBreaks>
  <colBreaks count="2" manualBreakCount="2">
    <brk id="22" max="65535" man="1"/>
    <brk id="27" max="65535" man="1"/>
  </colBreaks>
  <drawing r:id="rId3"/>
  <legacyDrawing r:id="rId2"/>
</worksheet>
</file>

<file path=xl/worksheets/sheet4.xml><?xml version="1.0" encoding="utf-8"?>
<worksheet xmlns="http://schemas.openxmlformats.org/spreadsheetml/2006/main" xmlns:r="http://schemas.openxmlformats.org/officeDocument/2006/relationships">
  <sheetPr codeName="Hoja3">
    <tabColor rgb="FF00B0F0"/>
  </sheetPr>
  <dimension ref="A1:BB75"/>
  <sheetViews>
    <sheetView showGridLines="0" zoomScale="88" zoomScaleNormal="88" zoomScaleSheetLayoutView="85" zoomScalePageLayoutView="0" workbookViewId="0" topLeftCell="A10">
      <selection activeCell="P17" sqref="P17:P32"/>
    </sheetView>
  </sheetViews>
  <sheetFormatPr defaultColWidth="11.421875" defaultRowHeight="18" customHeight="1" outlineLevelRow="2"/>
  <cols>
    <col min="1" max="1" width="3.28125" style="148" customWidth="1"/>
    <col min="2" max="2" width="7.8515625" style="148" customWidth="1"/>
    <col min="3" max="3" width="3.57421875" style="148" customWidth="1"/>
    <col min="4" max="4" width="24.140625" style="148" customWidth="1"/>
    <col min="5" max="5" width="6.8515625" style="148" customWidth="1"/>
    <col min="6" max="6" width="38.00390625" style="148" customWidth="1"/>
    <col min="7" max="9" width="8.8515625" style="148" customWidth="1"/>
    <col min="10" max="10" width="21.140625" style="148" customWidth="1"/>
    <col min="11" max="11" width="9.421875" style="449" customWidth="1"/>
    <col min="12" max="12" width="11.421875" style="201" customWidth="1"/>
    <col min="13" max="13" width="20.421875" style="148" customWidth="1"/>
    <col min="14" max="14" width="20.7109375" style="148" customWidth="1"/>
    <col min="15" max="15" width="21.421875" style="148" customWidth="1"/>
    <col min="16" max="16" width="25.8515625" style="148" customWidth="1"/>
    <col min="17" max="17" width="18.00390625" style="148" customWidth="1"/>
    <col min="18" max="18" width="24.421875" style="148" customWidth="1"/>
    <col min="19" max="19" width="40.421875" style="148" customWidth="1"/>
    <col min="20" max="20" width="50.7109375" style="148" customWidth="1"/>
    <col min="21" max="21" width="23.140625" style="148" customWidth="1"/>
    <col min="22" max="22" width="19.8515625" style="148" customWidth="1"/>
    <col min="23" max="23" width="12.8515625" style="148" customWidth="1"/>
    <col min="24" max="25" width="15.7109375" style="148" customWidth="1"/>
    <col min="26" max="26" width="11.00390625" style="148" customWidth="1"/>
    <col min="27" max="28" width="15.7109375" style="148" customWidth="1"/>
    <col min="29" max="29" width="11.00390625" style="148" customWidth="1"/>
    <col min="30" max="31" width="15.7109375" style="148" customWidth="1"/>
    <col min="32" max="32" width="11.00390625" style="148" customWidth="1"/>
    <col min="33" max="34" width="15.7109375" style="148" customWidth="1"/>
    <col min="35" max="35" width="11.00390625" style="148" customWidth="1"/>
    <col min="36" max="37" width="15.7109375" style="148" customWidth="1"/>
    <col min="38" max="38" width="9.7109375" style="148" customWidth="1"/>
    <col min="39" max="39" width="26.28125" style="148" customWidth="1"/>
    <col min="40" max="40" width="16.57421875" style="148" customWidth="1"/>
    <col min="41" max="41" width="11.00390625" style="148" customWidth="1"/>
    <col min="42" max="43" width="15.7109375" style="148" customWidth="1"/>
    <col min="44" max="44" width="11.00390625" style="148" customWidth="1"/>
    <col min="45" max="46" width="15.7109375" style="148" customWidth="1"/>
    <col min="47" max="47" width="11.00390625" style="148" customWidth="1"/>
    <col min="48" max="48" width="17.421875" style="148" bestFit="1" customWidth="1"/>
    <col min="49" max="49" width="15.28125" style="148" bestFit="1" customWidth="1"/>
    <col min="50" max="50" width="15.421875" style="148" bestFit="1" customWidth="1"/>
    <col min="51" max="51" width="16.57421875" style="151" customWidth="1"/>
    <col min="52" max="52" width="15.7109375" style="148" customWidth="1"/>
    <col min="53" max="53" width="16.140625" style="148" customWidth="1"/>
    <col min="54" max="54" width="14.57421875" style="148" bestFit="1" customWidth="1"/>
    <col min="55" max="16384" width="11.421875" style="148" customWidth="1"/>
  </cols>
  <sheetData>
    <row r="1" spans="1:51" s="144" customFormat="1" ht="18" customHeight="1">
      <c r="A1" s="301"/>
      <c r="B1" s="302"/>
      <c r="C1" s="332"/>
      <c r="D1" s="335" t="s">
        <v>307</v>
      </c>
      <c r="E1" s="336"/>
      <c r="F1" s="336"/>
      <c r="G1" s="336"/>
      <c r="H1" s="336"/>
      <c r="I1" s="337"/>
      <c r="J1" s="292" t="s">
        <v>242</v>
      </c>
      <c r="K1" s="293"/>
      <c r="L1" s="293"/>
      <c r="M1" s="294"/>
      <c r="N1" s="335"/>
      <c r="O1" s="337"/>
      <c r="P1" s="335"/>
      <c r="Q1" s="336"/>
      <c r="R1" s="337"/>
      <c r="S1" s="338" t="s">
        <v>308</v>
      </c>
      <c r="T1" s="339"/>
      <c r="U1" s="339"/>
      <c r="V1" s="339"/>
      <c r="W1" s="339"/>
      <c r="X1" s="339"/>
      <c r="Y1" s="339"/>
      <c r="Z1" s="339"/>
      <c r="AA1" s="340"/>
      <c r="AB1" s="292" t="s">
        <v>242</v>
      </c>
      <c r="AC1" s="293"/>
      <c r="AD1" s="293"/>
      <c r="AE1" s="294"/>
      <c r="AF1" s="197"/>
      <c r="AG1" s="197"/>
      <c r="AH1" s="335"/>
      <c r="AI1" s="336"/>
      <c r="AJ1" s="337"/>
      <c r="AK1" s="338" t="s">
        <v>309</v>
      </c>
      <c r="AL1" s="339"/>
      <c r="AM1" s="339"/>
      <c r="AN1" s="339"/>
      <c r="AO1" s="339"/>
      <c r="AP1" s="339"/>
      <c r="AQ1" s="339"/>
      <c r="AR1" s="340"/>
      <c r="AS1" s="292" t="s">
        <v>242</v>
      </c>
      <c r="AT1" s="293"/>
      <c r="AU1" s="293"/>
      <c r="AV1" s="294"/>
      <c r="AW1" s="301"/>
      <c r="AX1" s="302"/>
      <c r="AY1" s="332"/>
    </row>
    <row r="2" spans="1:51" s="144" customFormat="1" ht="18" customHeight="1">
      <c r="A2" s="303"/>
      <c r="B2" s="304"/>
      <c r="C2" s="333"/>
      <c r="D2" s="338"/>
      <c r="E2" s="339"/>
      <c r="F2" s="339"/>
      <c r="G2" s="339"/>
      <c r="H2" s="339"/>
      <c r="I2" s="340"/>
      <c r="J2" s="295"/>
      <c r="K2" s="296"/>
      <c r="L2" s="296"/>
      <c r="M2" s="297"/>
      <c r="N2" s="338"/>
      <c r="O2" s="340"/>
      <c r="P2" s="338"/>
      <c r="Q2" s="339"/>
      <c r="R2" s="340"/>
      <c r="S2" s="338"/>
      <c r="T2" s="339"/>
      <c r="U2" s="339"/>
      <c r="V2" s="339"/>
      <c r="W2" s="339"/>
      <c r="X2" s="339"/>
      <c r="Y2" s="339"/>
      <c r="Z2" s="339"/>
      <c r="AA2" s="340"/>
      <c r="AB2" s="295"/>
      <c r="AC2" s="296"/>
      <c r="AD2" s="296"/>
      <c r="AE2" s="297"/>
      <c r="AF2" s="198"/>
      <c r="AG2" s="198"/>
      <c r="AH2" s="338"/>
      <c r="AI2" s="339"/>
      <c r="AJ2" s="340"/>
      <c r="AK2" s="338"/>
      <c r="AL2" s="339"/>
      <c r="AM2" s="339"/>
      <c r="AN2" s="339"/>
      <c r="AO2" s="339"/>
      <c r="AP2" s="339"/>
      <c r="AQ2" s="339"/>
      <c r="AR2" s="340"/>
      <c r="AS2" s="295"/>
      <c r="AT2" s="296"/>
      <c r="AU2" s="296"/>
      <c r="AV2" s="297"/>
      <c r="AW2" s="303"/>
      <c r="AX2" s="304"/>
      <c r="AY2" s="333"/>
    </row>
    <row r="3" spans="1:51" s="144" customFormat="1" ht="18" customHeight="1">
      <c r="A3" s="303"/>
      <c r="B3" s="304"/>
      <c r="C3" s="333"/>
      <c r="D3" s="338"/>
      <c r="E3" s="339"/>
      <c r="F3" s="339"/>
      <c r="G3" s="339"/>
      <c r="H3" s="339"/>
      <c r="I3" s="340"/>
      <c r="J3" s="295"/>
      <c r="K3" s="296"/>
      <c r="L3" s="296"/>
      <c r="M3" s="297"/>
      <c r="N3" s="338"/>
      <c r="O3" s="340"/>
      <c r="P3" s="338"/>
      <c r="Q3" s="339"/>
      <c r="R3" s="340"/>
      <c r="S3" s="338"/>
      <c r="T3" s="339"/>
      <c r="U3" s="339"/>
      <c r="V3" s="339"/>
      <c r="W3" s="339"/>
      <c r="X3" s="339"/>
      <c r="Y3" s="339"/>
      <c r="Z3" s="339"/>
      <c r="AA3" s="340"/>
      <c r="AB3" s="295"/>
      <c r="AC3" s="296"/>
      <c r="AD3" s="296"/>
      <c r="AE3" s="297"/>
      <c r="AF3" s="198"/>
      <c r="AG3" s="198"/>
      <c r="AH3" s="338"/>
      <c r="AI3" s="339"/>
      <c r="AJ3" s="340"/>
      <c r="AK3" s="338"/>
      <c r="AL3" s="339"/>
      <c r="AM3" s="339"/>
      <c r="AN3" s="339"/>
      <c r="AO3" s="339"/>
      <c r="AP3" s="339"/>
      <c r="AQ3" s="339"/>
      <c r="AR3" s="340"/>
      <c r="AS3" s="295"/>
      <c r="AT3" s="296"/>
      <c r="AU3" s="296"/>
      <c r="AV3" s="297"/>
      <c r="AW3" s="303"/>
      <c r="AX3" s="304"/>
      <c r="AY3" s="333"/>
    </row>
    <row r="4" spans="1:51" s="144" customFormat="1" ht="18" customHeight="1">
      <c r="A4" s="303"/>
      <c r="B4" s="304"/>
      <c r="C4" s="333"/>
      <c r="D4" s="338"/>
      <c r="E4" s="339"/>
      <c r="F4" s="339"/>
      <c r="G4" s="339"/>
      <c r="H4" s="339"/>
      <c r="I4" s="340"/>
      <c r="J4" s="295"/>
      <c r="K4" s="296"/>
      <c r="L4" s="296"/>
      <c r="M4" s="297"/>
      <c r="N4" s="338"/>
      <c r="O4" s="340"/>
      <c r="P4" s="338"/>
      <c r="Q4" s="339"/>
      <c r="R4" s="340"/>
      <c r="S4" s="338"/>
      <c r="T4" s="339"/>
      <c r="U4" s="339"/>
      <c r="V4" s="339"/>
      <c r="W4" s="339"/>
      <c r="X4" s="339"/>
      <c r="Y4" s="339"/>
      <c r="Z4" s="339"/>
      <c r="AA4" s="340"/>
      <c r="AB4" s="295"/>
      <c r="AC4" s="296"/>
      <c r="AD4" s="296"/>
      <c r="AE4" s="297"/>
      <c r="AF4" s="198"/>
      <c r="AG4" s="198"/>
      <c r="AH4" s="338"/>
      <c r="AI4" s="339"/>
      <c r="AJ4" s="340"/>
      <c r="AK4" s="338"/>
      <c r="AL4" s="339"/>
      <c r="AM4" s="339"/>
      <c r="AN4" s="339"/>
      <c r="AO4" s="339"/>
      <c r="AP4" s="339"/>
      <c r="AQ4" s="339"/>
      <c r="AR4" s="340"/>
      <c r="AS4" s="295"/>
      <c r="AT4" s="296"/>
      <c r="AU4" s="296"/>
      <c r="AV4" s="297"/>
      <c r="AW4" s="303"/>
      <c r="AX4" s="304"/>
      <c r="AY4" s="333"/>
    </row>
    <row r="5" spans="1:51" s="144" customFormat="1" ht="18" customHeight="1">
      <c r="A5" s="303"/>
      <c r="B5" s="304"/>
      <c r="C5" s="333"/>
      <c r="D5" s="338"/>
      <c r="E5" s="339"/>
      <c r="F5" s="339"/>
      <c r="G5" s="339"/>
      <c r="H5" s="339"/>
      <c r="I5" s="340"/>
      <c r="J5" s="295"/>
      <c r="K5" s="296"/>
      <c r="L5" s="296"/>
      <c r="M5" s="297"/>
      <c r="N5" s="338"/>
      <c r="O5" s="340"/>
      <c r="P5" s="338"/>
      <c r="Q5" s="339"/>
      <c r="R5" s="340"/>
      <c r="S5" s="338"/>
      <c r="T5" s="339"/>
      <c r="U5" s="339"/>
      <c r="V5" s="339"/>
      <c r="W5" s="339"/>
      <c r="X5" s="339"/>
      <c r="Y5" s="339"/>
      <c r="Z5" s="339"/>
      <c r="AA5" s="340"/>
      <c r="AB5" s="295"/>
      <c r="AC5" s="296"/>
      <c r="AD5" s="296"/>
      <c r="AE5" s="297"/>
      <c r="AF5" s="198"/>
      <c r="AG5" s="198"/>
      <c r="AH5" s="338"/>
      <c r="AI5" s="339"/>
      <c r="AJ5" s="340"/>
      <c r="AK5" s="338"/>
      <c r="AL5" s="339"/>
      <c r="AM5" s="339"/>
      <c r="AN5" s="339"/>
      <c r="AO5" s="339"/>
      <c r="AP5" s="339"/>
      <c r="AQ5" s="339"/>
      <c r="AR5" s="340"/>
      <c r="AS5" s="295"/>
      <c r="AT5" s="296"/>
      <c r="AU5" s="296"/>
      <c r="AV5" s="297"/>
      <c r="AW5" s="303"/>
      <c r="AX5" s="304"/>
      <c r="AY5" s="333"/>
    </row>
    <row r="6" spans="1:51" s="144" customFormat="1" ht="18" customHeight="1">
      <c r="A6" s="303"/>
      <c r="B6" s="304"/>
      <c r="C6" s="333"/>
      <c r="D6" s="338"/>
      <c r="E6" s="339"/>
      <c r="F6" s="339"/>
      <c r="G6" s="339"/>
      <c r="H6" s="339"/>
      <c r="I6" s="340"/>
      <c r="J6" s="295"/>
      <c r="K6" s="296"/>
      <c r="L6" s="296"/>
      <c r="M6" s="297"/>
      <c r="N6" s="338"/>
      <c r="O6" s="340"/>
      <c r="P6" s="338"/>
      <c r="Q6" s="339"/>
      <c r="R6" s="340"/>
      <c r="S6" s="338"/>
      <c r="T6" s="339"/>
      <c r="U6" s="339"/>
      <c r="V6" s="339"/>
      <c r="W6" s="339"/>
      <c r="X6" s="339"/>
      <c r="Y6" s="339"/>
      <c r="Z6" s="339"/>
      <c r="AA6" s="340"/>
      <c r="AB6" s="295"/>
      <c r="AC6" s="296"/>
      <c r="AD6" s="296"/>
      <c r="AE6" s="297"/>
      <c r="AF6" s="198"/>
      <c r="AG6" s="198"/>
      <c r="AH6" s="338"/>
      <c r="AI6" s="339"/>
      <c r="AJ6" s="340"/>
      <c r="AK6" s="338"/>
      <c r="AL6" s="339"/>
      <c r="AM6" s="339"/>
      <c r="AN6" s="339"/>
      <c r="AO6" s="339"/>
      <c r="AP6" s="339"/>
      <c r="AQ6" s="339"/>
      <c r="AR6" s="340"/>
      <c r="AS6" s="295"/>
      <c r="AT6" s="296"/>
      <c r="AU6" s="296"/>
      <c r="AV6" s="297"/>
      <c r="AW6" s="303"/>
      <c r="AX6" s="304"/>
      <c r="AY6" s="333"/>
    </row>
    <row r="7" spans="1:51" s="144" customFormat="1" ht="18" customHeight="1">
      <c r="A7" s="303"/>
      <c r="B7" s="304"/>
      <c r="C7" s="333"/>
      <c r="D7" s="338"/>
      <c r="E7" s="339"/>
      <c r="F7" s="339"/>
      <c r="G7" s="339"/>
      <c r="H7" s="339"/>
      <c r="I7" s="340"/>
      <c r="J7" s="295"/>
      <c r="K7" s="296"/>
      <c r="L7" s="296"/>
      <c r="M7" s="297"/>
      <c r="N7" s="338"/>
      <c r="O7" s="340"/>
      <c r="P7" s="338"/>
      <c r="Q7" s="339"/>
      <c r="R7" s="340"/>
      <c r="S7" s="338"/>
      <c r="T7" s="339"/>
      <c r="U7" s="339"/>
      <c r="V7" s="339"/>
      <c r="W7" s="339"/>
      <c r="X7" s="339"/>
      <c r="Y7" s="339"/>
      <c r="Z7" s="339"/>
      <c r="AA7" s="340"/>
      <c r="AB7" s="295"/>
      <c r="AC7" s="296"/>
      <c r="AD7" s="296"/>
      <c r="AE7" s="297"/>
      <c r="AF7" s="198"/>
      <c r="AG7" s="198"/>
      <c r="AH7" s="338"/>
      <c r="AI7" s="339"/>
      <c r="AJ7" s="340"/>
      <c r="AK7" s="338"/>
      <c r="AL7" s="339"/>
      <c r="AM7" s="339"/>
      <c r="AN7" s="339"/>
      <c r="AO7" s="339"/>
      <c r="AP7" s="339"/>
      <c r="AQ7" s="339"/>
      <c r="AR7" s="340"/>
      <c r="AS7" s="295"/>
      <c r="AT7" s="296"/>
      <c r="AU7" s="296"/>
      <c r="AV7" s="297"/>
      <c r="AW7" s="303"/>
      <c r="AX7" s="304"/>
      <c r="AY7" s="333"/>
    </row>
    <row r="8" spans="1:51" s="144" customFormat="1" ht="18" customHeight="1" thickBot="1">
      <c r="A8" s="305"/>
      <c r="B8" s="306"/>
      <c r="C8" s="334"/>
      <c r="D8" s="341"/>
      <c r="E8" s="342"/>
      <c r="F8" s="342"/>
      <c r="G8" s="342"/>
      <c r="H8" s="342"/>
      <c r="I8" s="343"/>
      <c r="J8" s="298"/>
      <c r="K8" s="299"/>
      <c r="L8" s="299"/>
      <c r="M8" s="300"/>
      <c r="N8" s="341"/>
      <c r="O8" s="343"/>
      <c r="P8" s="341"/>
      <c r="Q8" s="342"/>
      <c r="R8" s="343"/>
      <c r="S8" s="341"/>
      <c r="T8" s="342"/>
      <c r="U8" s="342"/>
      <c r="V8" s="342"/>
      <c r="W8" s="342"/>
      <c r="X8" s="342"/>
      <c r="Y8" s="342"/>
      <c r="Z8" s="342"/>
      <c r="AA8" s="343"/>
      <c r="AB8" s="298"/>
      <c r="AC8" s="299"/>
      <c r="AD8" s="299"/>
      <c r="AE8" s="300"/>
      <c r="AF8" s="199"/>
      <c r="AG8" s="199"/>
      <c r="AH8" s="341"/>
      <c r="AI8" s="342"/>
      <c r="AJ8" s="343"/>
      <c r="AK8" s="341"/>
      <c r="AL8" s="342"/>
      <c r="AM8" s="342"/>
      <c r="AN8" s="342"/>
      <c r="AO8" s="342"/>
      <c r="AP8" s="342"/>
      <c r="AQ8" s="342"/>
      <c r="AR8" s="343"/>
      <c r="AS8" s="298"/>
      <c r="AT8" s="299"/>
      <c r="AU8" s="299"/>
      <c r="AV8" s="300"/>
      <c r="AW8" s="305"/>
      <c r="AX8" s="306"/>
      <c r="AY8" s="334"/>
    </row>
    <row r="10" spans="6:9" ht="18" customHeight="1">
      <c r="F10" s="200" t="s">
        <v>3</v>
      </c>
      <c r="G10" s="200"/>
      <c r="H10" s="200"/>
      <c r="I10" s="200"/>
    </row>
    <row r="11" spans="2:47" ht="36.75" customHeight="1">
      <c r="B11" s="307" t="s">
        <v>310</v>
      </c>
      <c r="C11" s="347" t="s">
        <v>311</v>
      </c>
      <c r="D11" s="202"/>
      <c r="E11" s="309" t="s">
        <v>312</v>
      </c>
      <c r="F11" s="309" t="s">
        <v>8</v>
      </c>
      <c r="G11" s="310" t="s">
        <v>18</v>
      </c>
      <c r="H11" s="311"/>
      <c r="I11" s="312"/>
      <c r="J11" s="203"/>
      <c r="K11" s="313" t="s">
        <v>0</v>
      </c>
      <c r="L11" s="313"/>
      <c r="M11" s="313" t="s">
        <v>217</v>
      </c>
      <c r="N11" s="313"/>
      <c r="O11" s="313" t="s">
        <v>218</v>
      </c>
      <c r="P11" s="313"/>
      <c r="Q11" s="313" t="s">
        <v>212</v>
      </c>
      <c r="R11" s="313"/>
      <c r="S11" s="289" t="s">
        <v>1</v>
      </c>
      <c r="T11" s="289" t="s">
        <v>2</v>
      </c>
      <c r="U11" s="344" t="s">
        <v>313</v>
      </c>
      <c r="V11" s="345"/>
      <c r="W11" s="346"/>
      <c r="X11" s="309" t="s">
        <v>314</v>
      </c>
      <c r="Y11" s="309"/>
      <c r="Z11" s="309"/>
      <c r="AA11" s="309" t="s">
        <v>315</v>
      </c>
      <c r="AB11" s="309"/>
      <c r="AC11" s="309"/>
      <c r="AD11" s="309" t="s">
        <v>316</v>
      </c>
      <c r="AE11" s="309"/>
      <c r="AF11" s="309"/>
      <c r="AG11" s="309" t="s">
        <v>686</v>
      </c>
      <c r="AH11" s="309"/>
      <c r="AI11" s="309"/>
      <c r="AJ11" s="309" t="s">
        <v>687</v>
      </c>
      <c r="AK11" s="309"/>
      <c r="AL11" s="309"/>
      <c r="AM11" s="309" t="s">
        <v>688</v>
      </c>
      <c r="AN11" s="309"/>
      <c r="AO11" s="309"/>
      <c r="AP11" s="309" t="s">
        <v>689</v>
      </c>
      <c r="AQ11" s="309"/>
      <c r="AR11" s="309"/>
      <c r="AS11" s="309" t="s">
        <v>690</v>
      </c>
      <c r="AT11" s="309"/>
      <c r="AU11" s="309"/>
    </row>
    <row r="12" spans="1:47" ht="54.75" customHeight="1">
      <c r="A12" s="153" t="s">
        <v>268</v>
      </c>
      <c r="B12" s="308"/>
      <c r="C12" s="348"/>
      <c r="D12" s="202" t="s">
        <v>9</v>
      </c>
      <c r="E12" s="309"/>
      <c r="F12" s="309"/>
      <c r="G12" s="154" t="s">
        <v>4</v>
      </c>
      <c r="H12" s="154" t="s">
        <v>5</v>
      </c>
      <c r="I12" s="154" t="s">
        <v>6</v>
      </c>
      <c r="J12" s="154" t="s">
        <v>7</v>
      </c>
      <c r="K12" s="152" t="s">
        <v>691</v>
      </c>
      <c r="L12" s="141" t="s">
        <v>192</v>
      </c>
      <c r="M12" s="204" t="s">
        <v>221</v>
      </c>
      <c r="N12" s="205" t="s">
        <v>222</v>
      </c>
      <c r="O12" s="141" t="s">
        <v>223</v>
      </c>
      <c r="P12" s="141" t="s">
        <v>224</v>
      </c>
      <c r="Q12" s="141" t="s">
        <v>219</v>
      </c>
      <c r="R12" s="141" t="s">
        <v>224</v>
      </c>
      <c r="S12" s="289"/>
      <c r="T12" s="289"/>
      <c r="U12" s="141" t="s">
        <v>323</v>
      </c>
      <c r="V12" s="141" t="s">
        <v>324</v>
      </c>
      <c r="W12" s="141" t="s">
        <v>325</v>
      </c>
      <c r="X12" s="141" t="s">
        <v>323</v>
      </c>
      <c r="Y12" s="141" t="s">
        <v>324</v>
      </c>
      <c r="Z12" s="141" t="s">
        <v>325</v>
      </c>
      <c r="AA12" s="141" t="s">
        <v>323</v>
      </c>
      <c r="AB12" s="141" t="s">
        <v>324</v>
      </c>
      <c r="AC12" s="141" t="s">
        <v>325</v>
      </c>
      <c r="AD12" s="141" t="s">
        <v>323</v>
      </c>
      <c r="AE12" s="141" t="s">
        <v>324</v>
      </c>
      <c r="AF12" s="141" t="s">
        <v>325</v>
      </c>
      <c r="AG12" s="141" t="s">
        <v>323</v>
      </c>
      <c r="AH12" s="141" t="s">
        <v>324</v>
      </c>
      <c r="AI12" s="141" t="s">
        <v>325</v>
      </c>
      <c r="AJ12" s="141" t="s">
        <v>323</v>
      </c>
      <c r="AK12" s="141" t="s">
        <v>324</v>
      </c>
      <c r="AL12" s="141" t="s">
        <v>325</v>
      </c>
      <c r="AM12" s="141" t="s">
        <v>323</v>
      </c>
      <c r="AN12" s="141" t="s">
        <v>324</v>
      </c>
      <c r="AO12" s="141" t="s">
        <v>325</v>
      </c>
      <c r="AP12" s="141" t="s">
        <v>323</v>
      </c>
      <c r="AQ12" s="141" t="s">
        <v>324</v>
      </c>
      <c r="AR12" s="141" t="s">
        <v>325</v>
      </c>
      <c r="AS12" s="141" t="s">
        <v>323</v>
      </c>
      <c r="AT12" s="141" t="s">
        <v>324</v>
      </c>
      <c r="AU12" s="141" t="s">
        <v>325</v>
      </c>
    </row>
    <row r="13" spans="1:54" s="149" customFormat="1" ht="57" customHeight="1" outlineLevel="2">
      <c r="A13" s="206"/>
      <c r="B13" s="206" t="s">
        <v>348</v>
      </c>
      <c r="C13" s="207">
        <v>880</v>
      </c>
      <c r="D13" s="450" t="s">
        <v>39</v>
      </c>
      <c r="E13" s="207"/>
      <c r="F13" s="451" t="s">
        <v>75</v>
      </c>
      <c r="G13" s="210"/>
      <c r="H13" s="210"/>
      <c r="I13" s="210"/>
      <c r="J13" s="211" t="s">
        <v>692</v>
      </c>
      <c r="K13" s="452">
        <v>0.4</v>
      </c>
      <c r="L13" s="214">
        <v>0</v>
      </c>
      <c r="M13" s="453">
        <v>161558000</v>
      </c>
      <c r="N13" s="453">
        <v>130773400</v>
      </c>
      <c r="O13" s="216">
        <f>62790400+65960000</f>
        <v>128750400</v>
      </c>
      <c r="P13" s="216">
        <f>5540000+308400+11410733</f>
        <v>17259133</v>
      </c>
      <c r="Q13" s="454">
        <v>15272545</v>
      </c>
      <c r="R13" s="454">
        <v>15272545</v>
      </c>
      <c r="S13" s="423" t="s">
        <v>693</v>
      </c>
      <c r="T13" s="422" t="s">
        <v>694</v>
      </c>
      <c r="U13" s="453">
        <v>130773400</v>
      </c>
      <c r="V13" s="216">
        <f>62790400+65960000</f>
        <v>128750400</v>
      </c>
      <c r="W13" s="455">
        <f>IF(U13=0,"",V13/U13)</f>
        <v>0.9845304932042754</v>
      </c>
      <c r="X13" s="220"/>
      <c r="Y13" s="220"/>
      <c r="Z13" s="455">
        <f>IF(X13=0,"",Y13/X13)</f>
      </c>
      <c r="AA13" s="220"/>
      <c r="AB13" s="220"/>
      <c r="AC13" s="455">
        <f aca="true" t="shared" si="0" ref="AC13:AC47">IF(AA13=0,"",AB13/AA13)</f>
      </c>
      <c r="AD13" s="220"/>
      <c r="AE13" s="220"/>
      <c r="AF13" s="455">
        <f aca="true" t="shared" si="1" ref="AF13:AF47">IF(AD13=0,"",AE13/AD13)</f>
      </c>
      <c r="AG13" s="220"/>
      <c r="AH13" s="220"/>
      <c r="AI13" s="455">
        <f aca="true" t="shared" si="2" ref="AI13:AI47">IF(AG13=0,"",AH13/AG13)</f>
      </c>
      <c r="AJ13" s="220"/>
      <c r="AK13" s="220"/>
      <c r="AL13" s="455">
        <f aca="true" t="shared" si="3" ref="AL13:AL47">IF(AJ13=0,"",AK13/AJ13)</f>
      </c>
      <c r="AM13" s="220"/>
      <c r="AN13" s="220"/>
      <c r="AO13" s="455">
        <f aca="true" t="shared" si="4" ref="AO13:AO47">IF(AM13=0,"",AN13/AM13)</f>
      </c>
      <c r="AP13" s="220"/>
      <c r="AQ13" s="220"/>
      <c r="AR13" s="455">
        <f aca="true" t="shared" si="5" ref="AR13:AR47">IF(AP13=0,"",AQ13/AP13)</f>
      </c>
      <c r="AS13" s="220"/>
      <c r="AT13" s="220"/>
      <c r="AU13" s="455">
        <f aca="true" t="shared" si="6" ref="AU13:AU47">IF(AS13=0,"",AT13/AS13)</f>
      </c>
      <c r="AV13" s="221">
        <f>+N13-O13</f>
        <v>2023000</v>
      </c>
      <c r="AW13" s="221">
        <f>+O13-P13</f>
        <v>111491267</v>
      </c>
      <c r="AX13" s="221">
        <f>+Q13-R13</f>
        <v>0</v>
      </c>
      <c r="AY13" s="222"/>
      <c r="AZ13" s="221"/>
      <c r="BA13" s="223"/>
      <c r="BB13" s="221"/>
    </row>
    <row r="14" spans="1:54" s="149" customFormat="1" ht="57" customHeight="1" outlineLevel="2">
      <c r="A14" s="206"/>
      <c r="B14" s="206" t="s">
        <v>348</v>
      </c>
      <c r="C14" s="207">
        <v>880</v>
      </c>
      <c r="D14" s="450" t="s">
        <v>39</v>
      </c>
      <c r="E14" s="207"/>
      <c r="F14" s="451" t="s">
        <v>77</v>
      </c>
      <c r="G14" s="210"/>
      <c r="H14" s="210"/>
      <c r="I14" s="210"/>
      <c r="J14" s="211" t="s">
        <v>695</v>
      </c>
      <c r="K14" s="452">
        <v>0.25</v>
      </c>
      <c r="L14" s="214">
        <f>K14/12*6</f>
        <v>0.125</v>
      </c>
      <c r="M14" s="453">
        <v>49428000</v>
      </c>
      <c r="N14" s="453">
        <v>46685400</v>
      </c>
      <c r="O14" s="216">
        <v>46685400</v>
      </c>
      <c r="P14" s="216">
        <f>3295200+229400+4233700</f>
        <v>7758300</v>
      </c>
      <c r="Q14" s="454"/>
      <c r="R14" s="216"/>
      <c r="S14" s="423" t="s">
        <v>696</v>
      </c>
      <c r="T14" s="423" t="s">
        <v>697</v>
      </c>
      <c r="U14" s="453">
        <v>46685400</v>
      </c>
      <c r="V14" s="216">
        <v>46685400</v>
      </c>
      <c r="W14" s="455"/>
      <c r="X14" s="220"/>
      <c r="Y14" s="220"/>
      <c r="Z14" s="455"/>
      <c r="AA14" s="220"/>
      <c r="AB14" s="220"/>
      <c r="AC14" s="455"/>
      <c r="AD14" s="220"/>
      <c r="AE14" s="220"/>
      <c r="AF14" s="455"/>
      <c r="AG14" s="220"/>
      <c r="AH14" s="220"/>
      <c r="AI14" s="455"/>
      <c r="AJ14" s="220"/>
      <c r="AK14" s="220"/>
      <c r="AL14" s="455"/>
      <c r="AM14" s="220"/>
      <c r="AN14" s="220"/>
      <c r="AO14" s="455"/>
      <c r="AP14" s="220"/>
      <c r="AQ14" s="220"/>
      <c r="AR14" s="455"/>
      <c r="AS14" s="220"/>
      <c r="AT14" s="220"/>
      <c r="AU14" s="455"/>
      <c r="AV14" s="221">
        <f aca="true" t="shared" si="7" ref="AV14:AW63">+N14-O14</f>
        <v>0</v>
      </c>
      <c r="AW14" s="221">
        <f t="shared" si="7"/>
        <v>38927100</v>
      </c>
      <c r="AX14" s="221">
        <f aca="true" t="shared" si="8" ref="AX14:AX63">+Q14-R14</f>
        <v>0</v>
      </c>
      <c r="AY14" s="222"/>
      <c r="AZ14" s="221"/>
      <c r="BA14" s="223"/>
      <c r="BB14" s="221"/>
    </row>
    <row r="15" spans="1:54" s="236" customFormat="1" ht="15" outlineLevel="1">
      <c r="A15" s="228"/>
      <c r="B15" s="229"/>
      <c r="C15" s="230"/>
      <c r="D15" s="230"/>
      <c r="E15" s="230"/>
      <c r="F15" s="231"/>
      <c r="G15" s="231"/>
      <c r="H15" s="231"/>
      <c r="I15" s="231"/>
      <c r="J15" s="230"/>
      <c r="K15" s="230"/>
      <c r="L15" s="456"/>
      <c r="M15" s="232">
        <f aca="true" t="shared" si="9" ref="M15:R15">+M13+M14</f>
        <v>210986000</v>
      </c>
      <c r="N15" s="232">
        <f>+N13+N14</f>
        <v>177458800</v>
      </c>
      <c r="O15" s="457">
        <f t="shared" si="9"/>
        <v>175435800</v>
      </c>
      <c r="P15" s="457">
        <f t="shared" si="9"/>
        <v>25017433</v>
      </c>
      <c r="Q15" s="232">
        <f t="shared" si="9"/>
        <v>15272545</v>
      </c>
      <c r="R15" s="457">
        <f t="shared" si="9"/>
        <v>15272545</v>
      </c>
      <c r="S15" s="458"/>
      <c r="T15" s="459"/>
      <c r="U15" s="457">
        <f>+U13+U14</f>
        <v>177458800</v>
      </c>
      <c r="V15" s="457">
        <f aca="true" t="shared" si="10" ref="V15:AU15">+V13+V14</f>
        <v>175435800</v>
      </c>
      <c r="W15" s="457">
        <f t="shared" si="10"/>
        <v>0.9845304932042754</v>
      </c>
      <c r="X15" s="457">
        <f t="shared" si="10"/>
        <v>0</v>
      </c>
      <c r="Y15" s="457">
        <f t="shared" si="10"/>
        <v>0</v>
      </c>
      <c r="Z15" s="457" t="e">
        <f t="shared" si="10"/>
        <v>#VALUE!</v>
      </c>
      <c r="AA15" s="457">
        <f t="shared" si="10"/>
        <v>0</v>
      </c>
      <c r="AB15" s="457">
        <f t="shared" si="10"/>
        <v>0</v>
      </c>
      <c r="AC15" s="457" t="e">
        <f t="shared" si="10"/>
        <v>#VALUE!</v>
      </c>
      <c r="AD15" s="457">
        <f t="shared" si="10"/>
        <v>0</v>
      </c>
      <c r="AE15" s="457">
        <f t="shared" si="10"/>
        <v>0</v>
      </c>
      <c r="AF15" s="457" t="e">
        <f t="shared" si="10"/>
        <v>#VALUE!</v>
      </c>
      <c r="AG15" s="457">
        <f t="shared" si="10"/>
        <v>0</v>
      </c>
      <c r="AH15" s="457">
        <f t="shared" si="10"/>
        <v>0</v>
      </c>
      <c r="AI15" s="457" t="e">
        <f t="shared" si="10"/>
        <v>#VALUE!</v>
      </c>
      <c r="AJ15" s="457">
        <f t="shared" si="10"/>
        <v>0</v>
      </c>
      <c r="AK15" s="457">
        <f t="shared" si="10"/>
        <v>0</v>
      </c>
      <c r="AL15" s="457" t="e">
        <f t="shared" si="10"/>
        <v>#VALUE!</v>
      </c>
      <c r="AM15" s="457">
        <f t="shared" si="10"/>
        <v>0</v>
      </c>
      <c r="AN15" s="457">
        <f t="shared" si="10"/>
        <v>0</v>
      </c>
      <c r="AO15" s="457" t="e">
        <f t="shared" si="10"/>
        <v>#VALUE!</v>
      </c>
      <c r="AP15" s="457">
        <f t="shared" si="10"/>
        <v>0</v>
      </c>
      <c r="AQ15" s="457">
        <f t="shared" si="10"/>
        <v>0</v>
      </c>
      <c r="AR15" s="457" t="e">
        <f t="shared" si="10"/>
        <v>#VALUE!</v>
      </c>
      <c r="AS15" s="457">
        <f t="shared" si="10"/>
        <v>0</v>
      </c>
      <c r="AT15" s="457">
        <f t="shared" si="10"/>
        <v>0</v>
      </c>
      <c r="AU15" s="457" t="e">
        <f t="shared" si="10"/>
        <v>#VALUE!</v>
      </c>
      <c r="AV15" s="221">
        <f t="shared" si="7"/>
        <v>2023000</v>
      </c>
      <c r="AW15" s="221">
        <f t="shared" si="7"/>
        <v>150418367</v>
      </c>
      <c r="AX15" s="221">
        <f t="shared" si="8"/>
        <v>0</v>
      </c>
      <c r="AY15" s="222"/>
      <c r="AZ15" s="221"/>
      <c r="BA15" s="223"/>
      <c r="BB15" s="221"/>
    </row>
    <row r="16" spans="1:54" s="149" customFormat="1" ht="57" customHeight="1" outlineLevel="2">
      <c r="A16" s="206"/>
      <c r="B16" s="149" t="s">
        <v>362</v>
      </c>
      <c r="C16" s="207">
        <v>880</v>
      </c>
      <c r="D16" s="450" t="s">
        <v>363</v>
      </c>
      <c r="E16" s="207"/>
      <c r="F16" s="451" t="s">
        <v>698</v>
      </c>
      <c r="G16" s="210"/>
      <c r="H16" s="210"/>
      <c r="I16" s="210"/>
      <c r="J16" s="451" t="s">
        <v>699</v>
      </c>
      <c r="K16" s="460">
        <v>0</v>
      </c>
      <c r="L16" s="214">
        <v>0</v>
      </c>
      <c r="M16" s="461">
        <v>0</v>
      </c>
      <c r="N16" s="461">
        <v>0</v>
      </c>
      <c r="O16" s="216"/>
      <c r="P16" s="216"/>
      <c r="Q16" s="454"/>
      <c r="R16" s="216"/>
      <c r="S16" s="423" t="s">
        <v>700</v>
      </c>
      <c r="T16" s="422"/>
      <c r="U16" s="216"/>
      <c r="V16" s="216"/>
      <c r="W16" s="455">
        <f aca="true" t="shared" si="11" ref="W16:W47">IF(U16=0,"",V16/U16)</f>
      </c>
      <c r="X16" s="220"/>
      <c r="Y16" s="220"/>
      <c r="Z16" s="455">
        <f aca="true" t="shared" si="12" ref="Z16:Z47">IF(X16=0,"",Y16/X16)</f>
      </c>
      <c r="AA16" s="220"/>
      <c r="AB16" s="220"/>
      <c r="AC16" s="455">
        <f t="shared" si="0"/>
      </c>
      <c r="AD16" s="220"/>
      <c r="AE16" s="220"/>
      <c r="AF16" s="455">
        <f t="shared" si="1"/>
      </c>
      <c r="AG16" s="220"/>
      <c r="AH16" s="220"/>
      <c r="AI16" s="455">
        <f t="shared" si="2"/>
      </c>
      <c r="AJ16" s="220"/>
      <c r="AK16" s="220"/>
      <c r="AL16" s="455">
        <f t="shared" si="3"/>
      </c>
      <c r="AM16" s="220"/>
      <c r="AN16" s="220"/>
      <c r="AO16" s="455">
        <f t="shared" si="4"/>
      </c>
      <c r="AP16" s="220"/>
      <c r="AQ16" s="220"/>
      <c r="AR16" s="455">
        <f t="shared" si="5"/>
      </c>
      <c r="AS16" s="220"/>
      <c r="AT16" s="220"/>
      <c r="AU16" s="455">
        <f t="shared" si="6"/>
      </c>
      <c r="AV16" s="221">
        <f t="shared" si="7"/>
        <v>0</v>
      </c>
      <c r="AW16" s="221">
        <f t="shared" si="7"/>
        <v>0</v>
      </c>
      <c r="AX16" s="221">
        <f t="shared" si="8"/>
        <v>0</v>
      </c>
      <c r="AY16" s="222"/>
      <c r="AZ16" s="221"/>
      <c r="BA16" s="223"/>
      <c r="BB16" s="221"/>
    </row>
    <row r="17" spans="1:54" s="149" customFormat="1" ht="57" customHeight="1" outlineLevel="1">
      <c r="A17" s="241"/>
      <c r="B17" s="149" t="s">
        <v>362</v>
      </c>
      <c r="C17" s="207">
        <v>880</v>
      </c>
      <c r="D17" s="450" t="s">
        <v>363</v>
      </c>
      <c r="E17" s="207"/>
      <c r="F17" s="451" t="s">
        <v>81</v>
      </c>
      <c r="G17" s="210"/>
      <c r="H17" s="210"/>
      <c r="I17" s="210"/>
      <c r="J17" s="451" t="s">
        <v>701</v>
      </c>
      <c r="K17" s="460">
        <v>0.63</v>
      </c>
      <c r="L17" s="214">
        <v>0</v>
      </c>
      <c r="M17" s="462">
        <v>0</v>
      </c>
      <c r="N17" s="462">
        <v>0</v>
      </c>
      <c r="O17" s="216"/>
      <c r="P17" s="216" t="s">
        <v>768</v>
      </c>
      <c r="Q17" s="454"/>
      <c r="R17" s="216"/>
      <c r="S17" s="423" t="s">
        <v>702</v>
      </c>
      <c r="T17" s="428"/>
      <c r="U17" s="216"/>
      <c r="V17" s="216"/>
      <c r="W17" s="455"/>
      <c r="X17" s="220"/>
      <c r="Y17" s="220"/>
      <c r="Z17" s="455"/>
      <c r="AA17" s="220"/>
      <c r="AB17" s="220"/>
      <c r="AC17" s="455"/>
      <c r="AD17" s="220"/>
      <c r="AE17" s="220"/>
      <c r="AF17" s="455"/>
      <c r="AG17" s="220"/>
      <c r="AH17" s="220"/>
      <c r="AI17" s="455"/>
      <c r="AJ17" s="220"/>
      <c r="AK17" s="220"/>
      <c r="AL17" s="455"/>
      <c r="AM17" s="220"/>
      <c r="AN17" s="220"/>
      <c r="AO17" s="455"/>
      <c r="AP17" s="220"/>
      <c r="AQ17" s="220"/>
      <c r="AR17" s="455"/>
      <c r="AS17" s="220"/>
      <c r="AT17" s="220"/>
      <c r="AU17" s="455"/>
      <c r="AV17" s="221">
        <f t="shared" si="7"/>
        <v>0</v>
      </c>
      <c r="AW17" s="221" t="e">
        <f t="shared" si="7"/>
        <v>#VALUE!</v>
      </c>
      <c r="AX17" s="221">
        <f t="shared" si="8"/>
        <v>0</v>
      </c>
      <c r="AY17" s="222"/>
      <c r="AZ17" s="221"/>
      <c r="BA17" s="223"/>
      <c r="BB17" s="221"/>
    </row>
    <row r="18" spans="1:54" s="149" customFormat="1" ht="108" customHeight="1" outlineLevel="2">
      <c r="A18" s="206"/>
      <c r="B18" s="149" t="s">
        <v>362</v>
      </c>
      <c r="C18" s="207">
        <v>880</v>
      </c>
      <c r="D18" s="450" t="s">
        <v>363</v>
      </c>
      <c r="E18" s="207"/>
      <c r="F18" s="451" t="s">
        <v>703</v>
      </c>
      <c r="G18" s="210"/>
      <c r="H18" s="210"/>
      <c r="I18" s="210"/>
      <c r="J18" s="451" t="s">
        <v>704</v>
      </c>
      <c r="K18" s="460">
        <v>0.38</v>
      </c>
      <c r="L18" s="214">
        <f>K18*5%</f>
        <v>0.019000000000000003</v>
      </c>
      <c r="M18" s="462">
        <v>0</v>
      </c>
      <c r="N18" s="462">
        <v>0</v>
      </c>
      <c r="O18" s="216"/>
      <c r="P18" s="216"/>
      <c r="Q18" s="454"/>
      <c r="R18" s="216"/>
      <c r="S18" s="423" t="s">
        <v>705</v>
      </c>
      <c r="T18" s="428"/>
      <c r="U18" s="216"/>
      <c r="V18" s="216"/>
      <c r="W18" s="455">
        <f t="shared" si="11"/>
      </c>
      <c r="X18" s="220"/>
      <c r="Y18" s="220"/>
      <c r="Z18" s="455">
        <f t="shared" si="12"/>
      </c>
      <c r="AA18" s="220"/>
      <c r="AB18" s="220"/>
      <c r="AC18" s="455">
        <f t="shared" si="0"/>
      </c>
      <c r="AD18" s="220"/>
      <c r="AE18" s="220"/>
      <c r="AF18" s="455">
        <f t="shared" si="1"/>
      </c>
      <c r="AG18" s="220"/>
      <c r="AH18" s="220"/>
      <c r="AI18" s="455">
        <f t="shared" si="2"/>
      </c>
      <c r="AJ18" s="220"/>
      <c r="AK18" s="220"/>
      <c r="AL18" s="455">
        <f t="shared" si="3"/>
      </c>
      <c r="AM18" s="463"/>
      <c r="AN18" s="220"/>
      <c r="AO18" s="455">
        <f t="shared" si="4"/>
      </c>
      <c r="AP18" s="220"/>
      <c r="AQ18" s="220"/>
      <c r="AR18" s="455">
        <f t="shared" si="5"/>
      </c>
      <c r="AS18" s="220"/>
      <c r="AT18" s="220"/>
      <c r="AU18" s="455">
        <f t="shared" si="6"/>
      </c>
      <c r="AV18" s="221">
        <f t="shared" si="7"/>
        <v>0</v>
      </c>
      <c r="AW18" s="221">
        <f t="shared" si="7"/>
        <v>0</v>
      </c>
      <c r="AX18" s="221">
        <f t="shared" si="8"/>
        <v>0</v>
      </c>
      <c r="AY18" s="222"/>
      <c r="AZ18" s="221"/>
      <c r="BA18" s="223"/>
      <c r="BB18" s="221"/>
    </row>
    <row r="19" spans="1:54" s="236" customFormat="1" ht="15" outlineLevel="1">
      <c r="A19" s="228"/>
      <c r="B19" s="229"/>
      <c r="C19" s="230"/>
      <c r="D19" s="230"/>
      <c r="E19" s="230"/>
      <c r="F19" s="231"/>
      <c r="G19" s="231"/>
      <c r="H19" s="231"/>
      <c r="I19" s="231"/>
      <c r="J19" s="230"/>
      <c r="K19" s="230"/>
      <c r="L19" s="456"/>
      <c r="M19" s="232">
        <f aca="true" t="shared" si="13" ref="M19:R19">+M16+M17+M18</f>
        <v>0</v>
      </c>
      <c r="N19" s="232">
        <f>+N16+N17+N18</f>
        <v>0</v>
      </c>
      <c r="O19" s="457">
        <f t="shared" si="13"/>
        <v>0</v>
      </c>
      <c r="P19" s="457" t="e">
        <f t="shared" si="13"/>
        <v>#VALUE!</v>
      </c>
      <c r="Q19" s="232">
        <f t="shared" si="13"/>
        <v>0</v>
      </c>
      <c r="R19" s="457">
        <f t="shared" si="13"/>
        <v>0</v>
      </c>
      <c r="S19" s="458"/>
      <c r="T19" s="459"/>
      <c r="U19" s="457">
        <f>+U16+U17+U18</f>
        <v>0</v>
      </c>
      <c r="V19" s="457">
        <f aca="true" t="shared" si="14" ref="V19:AU19">+V16+V17+V18</f>
        <v>0</v>
      </c>
      <c r="W19" s="457" t="e">
        <f t="shared" si="14"/>
        <v>#VALUE!</v>
      </c>
      <c r="X19" s="457">
        <f t="shared" si="14"/>
        <v>0</v>
      </c>
      <c r="Y19" s="457">
        <f t="shared" si="14"/>
        <v>0</v>
      </c>
      <c r="Z19" s="457" t="e">
        <f t="shared" si="14"/>
        <v>#VALUE!</v>
      </c>
      <c r="AA19" s="457">
        <f t="shared" si="14"/>
        <v>0</v>
      </c>
      <c r="AB19" s="457">
        <f t="shared" si="14"/>
        <v>0</v>
      </c>
      <c r="AC19" s="457" t="e">
        <f t="shared" si="14"/>
        <v>#VALUE!</v>
      </c>
      <c r="AD19" s="457">
        <f t="shared" si="14"/>
        <v>0</v>
      </c>
      <c r="AE19" s="457">
        <f t="shared" si="14"/>
        <v>0</v>
      </c>
      <c r="AF19" s="457" t="e">
        <f t="shared" si="14"/>
        <v>#VALUE!</v>
      </c>
      <c r="AG19" s="457">
        <f t="shared" si="14"/>
        <v>0</v>
      </c>
      <c r="AH19" s="457">
        <f t="shared" si="14"/>
        <v>0</v>
      </c>
      <c r="AI19" s="457" t="e">
        <f t="shared" si="14"/>
        <v>#VALUE!</v>
      </c>
      <c r="AJ19" s="457">
        <f t="shared" si="14"/>
        <v>0</v>
      </c>
      <c r="AK19" s="457">
        <f t="shared" si="14"/>
        <v>0</v>
      </c>
      <c r="AL19" s="457" t="e">
        <f t="shared" si="14"/>
        <v>#VALUE!</v>
      </c>
      <c r="AM19" s="457">
        <f t="shared" si="14"/>
        <v>0</v>
      </c>
      <c r="AN19" s="457">
        <f t="shared" si="14"/>
        <v>0</v>
      </c>
      <c r="AO19" s="457" t="e">
        <f t="shared" si="14"/>
        <v>#VALUE!</v>
      </c>
      <c r="AP19" s="457">
        <f t="shared" si="14"/>
        <v>0</v>
      </c>
      <c r="AQ19" s="457">
        <f t="shared" si="14"/>
        <v>0</v>
      </c>
      <c r="AR19" s="457" t="e">
        <f t="shared" si="14"/>
        <v>#VALUE!</v>
      </c>
      <c r="AS19" s="457">
        <f t="shared" si="14"/>
        <v>0</v>
      </c>
      <c r="AT19" s="457">
        <f t="shared" si="14"/>
        <v>0</v>
      </c>
      <c r="AU19" s="457" t="e">
        <f t="shared" si="14"/>
        <v>#VALUE!</v>
      </c>
      <c r="AV19" s="221">
        <f t="shared" si="7"/>
        <v>0</v>
      </c>
      <c r="AW19" s="221" t="e">
        <f t="shared" si="7"/>
        <v>#VALUE!</v>
      </c>
      <c r="AX19" s="221">
        <f t="shared" si="8"/>
        <v>0</v>
      </c>
      <c r="AY19" s="222"/>
      <c r="AZ19" s="221"/>
      <c r="BA19" s="223"/>
      <c r="BB19" s="221"/>
    </row>
    <row r="20" spans="1:54" s="149" customFormat="1" ht="57" customHeight="1" outlineLevel="2">
      <c r="A20" s="206"/>
      <c r="B20" s="206" t="s">
        <v>368</v>
      </c>
      <c r="C20" s="207">
        <v>880</v>
      </c>
      <c r="D20" s="450" t="s">
        <v>41</v>
      </c>
      <c r="E20" s="207"/>
      <c r="F20" s="451" t="s">
        <v>85</v>
      </c>
      <c r="G20" s="210"/>
      <c r="H20" s="210"/>
      <c r="I20" s="210"/>
      <c r="J20" s="451" t="s">
        <v>706</v>
      </c>
      <c r="K20" s="460">
        <v>0.5</v>
      </c>
      <c r="L20" s="214">
        <v>0</v>
      </c>
      <c r="M20" s="464">
        <v>0</v>
      </c>
      <c r="N20" s="464">
        <v>0</v>
      </c>
      <c r="O20" s="216"/>
      <c r="P20" s="216"/>
      <c r="Q20" s="464"/>
      <c r="R20" s="216"/>
      <c r="S20" s="423" t="s">
        <v>707</v>
      </c>
      <c r="T20" s="422"/>
      <c r="U20" s="216"/>
      <c r="V20" s="216"/>
      <c r="W20" s="455">
        <f t="shared" si="11"/>
      </c>
      <c r="X20" s="220"/>
      <c r="Y20" s="220"/>
      <c r="Z20" s="455">
        <f t="shared" si="12"/>
      </c>
      <c r="AA20" s="220"/>
      <c r="AB20" s="220"/>
      <c r="AC20" s="455">
        <f t="shared" si="0"/>
      </c>
      <c r="AD20" s="220"/>
      <c r="AE20" s="220"/>
      <c r="AF20" s="455">
        <f t="shared" si="1"/>
      </c>
      <c r="AG20" s="220"/>
      <c r="AH20" s="220"/>
      <c r="AI20" s="455">
        <f t="shared" si="2"/>
      </c>
      <c r="AJ20" s="220"/>
      <c r="AK20" s="220"/>
      <c r="AL20" s="455">
        <f t="shared" si="3"/>
      </c>
      <c r="AM20" s="220"/>
      <c r="AN20" s="220"/>
      <c r="AO20" s="455">
        <f t="shared" si="4"/>
      </c>
      <c r="AP20" s="220"/>
      <c r="AQ20" s="220"/>
      <c r="AR20" s="455">
        <f t="shared" si="5"/>
      </c>
      <c r="AS20" s="220"/>
      <c r="AT20" s="220"/>
      <c r="AU20" s="455">
        <f t="shared" si="6"/>
      </c>
      <c r="AV20" s="221">
        <f t="shared" si="7"/>
        <v>0</v>
      </c>
      <c r="AW20" s="221">
        <f t="shared" si="7"/>
        <v>0</v>
      </c>
      <c r="AX20" s="221">
        <f t="shared" si="8"/>
        <v>0</v>
      </c>
      <c r="AY20" s="222"/>
      <c r="AZ20" s="221"/>
      <c r="BA20" s="223"/>
      <c r="BB20" s="221"/>
    </row>
    <row r="21" spans="1:54" s="149" customFormat="1" ht="57" customHeight="1" outlineLevel="1">
      <c r="A21" s="241"/>
      <c r="B21" s="206" t="s">
        <v>368</v>
      </c>
      <c r="C21" s="207">
        <v>880</v>
      </c>
      <c r="D21" s="450" t="s">
        <v>708</v>
      </c>
      <c r="E21" s="207"/>
      <c r="F21" s="451" t="s">
        <v>709</v>
      </c>
      <c r="G21" s="210"/>
      <c r="H21" s="210"/>
      <c r="I21" s="210"/>
      <c r="J21" s="451" t="s">
        <v>710</v>
      </c>
      <c r="K21" s="465">
        <v>1</v>
      </c>
      <c r="L21" s="214">
        <v>0</v>
      </c>
      <c r="M21" s="453">
        <f>1650000000+55848000</f>
        <v>1705848000</v>
      </c>
      <c r="N21" s="453">
        <f>1650000000+55848000</f>
        <v>1705848000</v>
      </c>
      <c r="O21" s="216">
        <v>55848000</v>
      </c>
      <c r="P21" s="216">
        <f>7601533+4654000</f>
        <v>12255533</v>
      </c>
      <c r="Q21" s="464">
        <v>48994000</v>
      </c>
      <c r="R21" s="464">
        <v>48994000</v>
      </c>
      <c r="S21" s="428" t="s">
        <v>711</v>
      </c>
      <c r="T21" s="422"/>
      <c r="U21" s="453">
        <f>1650000000+55848000</f>
        <v>1705848000</v>
      </c>
      <c r="V21" s="216">
        <v>55848000</v>
      </c>
      <c r="W21" s="455"/>
      <c r="X21" s="220"/>
      <c r="Y21" s="220"/>
      <c r="Z21" s="455"/>
      <c r="AA21" s="220"/>
      <c r="AB21" s="220"/>
      <c r="AC21" s="455"/>
      <c r="AD21" s="220"/>
      <c r="AE21" s="220"/>
      <c r="AF21" s="455"/>
      <c r="AG21" s="220"/>
      <c r="AH21" s="220"/>
      <c r="AI21" s="455"/>
      <c r="AJ21" s="220"/>
      <c r="AK21" s="220"/>
      <c r="AL21" s="455"/>
      <c r="AM21" s="216"/>
      <c r="AN21" s="220"/>
      <c r="AO21" s="455"/>
      <c r="AP21" s="220"/>
      <c r="AQ21" s="220"/>
      <c r="AR21" s="455"/>
      <c r="AS21" s="220"/>
      <c r="AT21" s="220"/>
      <c r="AU21" s="455"/>
      <c r="AV21" s="221">
        <f t="shared" si="7"/>
        <v>1650000000</v>
      </c>
      <c r="AW21" s="221">
        <f t="shared" si="7"/>
        <v>43592467</v>
      </c>
      <c r="AX21" s="221">
        <f t="shared" si="8"/>
        <v>0</v>
      </c>
      <c r="AY21" s="222"/>
      <c r="AZ21" s="221"/>
      <c r="BA21" s="223"/>
      <c r="BB21" s="221"/>
    </row>
    <row r="22" spans="1:54" s="149" customFormat="1" ht="57" customHeight="1" outlineLevel="2">
      <c r="A22" s="206"/>
      <c r="B22" s="206" t="s">
        <v>368</v>
      </c>
      <c r="C22" s="207">
        <v>880</v>
      </c>
      <c r="D22" s="450" t="s">
        <v>712</v>
      </c>
      <c r="E22" s="207"/>
      <c r="F22" s="451" t="s">
        <v>713</v>
      </c>
      <c r="G22" s="210"/>
      <c r="H22" s="210"/>
      <c r="I22" s="210"/>
      <c r="J22" s="451" t="s">
        <v>714</v>
      </c>
      <c r="K22" s="465">
        <v>0.5</v>
      </c>
      <c r="L22" s="214">
        <v>0</v>
      </c>
      <c r="M22" s="217">
        <v>0</v>
      </c>
      <c r="N22" s="217">
        <v>0</v>
      </c>
      <c r="O22" s="216"/>
      <c r="P22" s="216"/>
      <c r="Q22" s="464"/>
      <c r="R22" s="216"/>
      <c r="S22" s="428" t="s">
        <v>715</v>
      </c>
      <c r="T22" s="428"/>
      <c r="U22" s="216"/>
      <c r="V22" s="216"/>
      <c r="W22" s="455">
        <f t="shared" si="11"/>
      </c>
      <c r="X22" s="220"/>
      <c r="Y22" s="220"/>
      <c r="Z22" s="455">
        <f t="shared" si="12"/>
      </c>
      <c r="AA22" s="220"/>
      <c r="AB22" s="220"/>
      <c r="AC22" s="455">
        <f t="shared" si="0"/>
      </c>
      <c r="AD22" s="220"/>
      <c r="AE22" s="220"/>
      <c r="AF22" s="455">
        <f t="shared" si="1"/>
      </c>
      <c r="AG22" s="220"/>
      <c r="AH22" s="220"/>
      <c r="AI22" s="455">
        <f t="shared" si="2"/>
      </c>
      <c r="AJ22" s="220"/>
      <c r="AK22" s="220"/>
      <c r="AL22" s="455">
        <f t="shared" si="3"/>
      </c>
      <c r="AM22" s="220"/>
      <c r="AN22" s="220"/>
      <c r="AO22" s="455">
        <f t="shared" si="4"/>
      </c>
      <c r="AP22" s="220"/>
      <c r="AQ22" s="220"/>
      <c r="AR22" s="455">
        <f t="shared" si="5"/>
      </c>
      <c r="AS22" s="220"/>
      <c r="AT22" s="220"/>
      <c r="AU22" s="455">
        <f t="shared" si="6"/>
      </c>
      <c r="AV22" s="221">
        <f t="shared" si="7"/>
        <v>0</v>
      </c>
      <c r="AW22" s="221">
        <f t="shared" si="7"/>
        <v>0</v>
      </c>
      <c r="AX22" s="221">
        <f t="shared" si="8"/>
        <v>0</v>
      </c>
      <c r="AY22" s="222"/>
      <c r="AZ22" s="221"/>
      <c r="BA22" s="223"/>
      <c r="BB22" s="221"/>
    </row>
    <row r="23" spans="1:54" s="236" customFormat="1" ht="15" outlineLevel="1">
      <c r="A23" s="228"/>
      <c r="B23" s="229"/>
      <c r="C23" s="230"/>
      <c r="D23" s="230"/>
      <c r="E23" s="230"/>
      <c r="F23" s="231"/>
      <c r="G23" s="231"/>
      <c r="H23" s="231"/>
      <c r="I23" s="231"/>
      <c r="J23" s="230"/>
      <c r="K23" s="230"/>
      <c r="L23" s="456"/>
      <c r="M23" s="232">
        <f aca="true" t="shared" si="15" ref="M23:R23">+M20+M21+M22</f>
        <v>1705848000</v>
      </c>
      <c r="N23" s="232">
        <f>+N20+N21+N22</f>
        <v>1705848000</v>
      </c>
      <c r="O23" s="457">
        <f t="shared" si="15"/>
        <v>55848000</v>
      </c>
      <c r="P23" s="457">
        <f t="shared" si="15"/>
        <v>12255533</v>
      </c>
      <c r="Q23" s="232">
        <f t="shared" si="15"/>
        <v>48994000</v>
      </c>
      <c r="R23" s="457">
        <f t="shared" si="15"/>
        <v>48994000</v>
      </c>
      <c r="S23" s="459"/>
      <c r="T23" s="459"/>
      <c r="U23" s="457">
        <f>+U20+U21+U22</f>
        <v>1705848000</v>
      </c>
      <c r="V23" s="457">
        <f aca="true" t="shared" si="16" ref="V23:AU23">+V20+V21+V22</f>
        <v>55848000</v>
      </c>
      <c r="W23" s="457" t="e">
        <f t="shared" si="16"/>
        <v>#VALUE!</v>
      </c>
      <c r="X23" s="457">
        <f t="shared" si="16"/>
        <v>0</v>
      </c>
      <c r="Y23" s="457">
        <f t="shared" si="16"/>
        <v>0</v>
      </c>
      <c r="Z23" s="457" t="e">
        <f t="shared" si="16"/>
        <v>#VALUE!</v>
      </c>
      <c r="AA23" s="457">
        <f t="shared" si="16"/>
        <v>0</v>
      </c>
      <c r="AB23" s="457">
        <f t="shared" si="16"/>
        <v>0</v>
      </c>
      <c r="AC23" s="457" t="e">
        <f t="shared" si="16"/>
        <v>#VALUE!</v>
      </c>
      <c r="AD23" s="457">
        <f t="shared" si="16"/>
        <v>0</v>
      </c>
      <c r="AE23" s="457">
        <f t="shared" si="16"/>
        <v>0</v>
      </c>
      <c r="AF23" s="457" t="e">
        <f t="shared" si="16"/>
        <v>#VALUE!</v>
      </c>
      <c r="AG23" s="457">
        <f t="shared" si="16"/>
        <v>0</v>
      </c>
      <c r="AH23" s="457">
        <f t="shared" si="16"/>
        <v>0</v>
      </c>
      <c r="AI23" s="457" t="e">
        <f t="shared" si="16"/>
        <v>#VALUE!</v>
      </c>
      <c r="AJ23" s="457">
        <f t="shared" si="16"/>
        <v>0</v>
      </c>
      <c r="AK23" s="457">
        <f t="shared" si="16"/>
        <v>0</v>
      </c>
      <c r="AL23" s="457" t="e">
        <f t="shared" si="16"/>
        <v>#VALUE!</v>
      </c>
      <c r="AM23" s="457">
        <f t="shared" si="16"/>
        <v>0</v>
      </c>
      <c r="AN23" s="457">
        <f t="shared" si="16"/>
        <v>0</v>
      </c>
      <c r="AO23" s="457" t="e">
        <f t="shared" si="16"/>
        <v>#VALUE!</v>
      </c>
      <c r="AP23" s="457">
        <f t="shared" si="16"/>
        <v>0</v>
      </c>
      <c r="AQ23" s="457">
        <f t="shared" si="16"/>
        <v>0</v>
      </c>
      <c r="AR23" s="457" t="e">
        <f t="shared" si="16"/>
        <v>#VALUE!</v>
      </c>
      <c r="AS23" s="457">
        <f t="shared" si="16"/>
        <v>0</v>
      </c>
      <c r="AT23" s="457">
        <f t="shared" si="16"/>
        <v>0</v>
      </c>
      <c r="AU23" s="457" t="e">
        <f t="shared" si="16"/>
        <v>#VALUE!</v>
      </c>
      <c r="AV23" s="221">
        <f t="shared" si="7"/>
        <v>1650000000</v>
      </c>
      <c r="AW23" s="221">
        <f t="shared" si="7"/>
        <v>43592467</v>
      </c>
      <c r="AX23" s="221">
        <f t="shared" si="8"/>
        <v>0</v>
      </c>
      <c r="AY23" s="222"/>
      <c r="AZ23" s="221"/>
      <c r="BA23" s="223"/>
      <c r="BB23" s="221"/>
    </row>
    <row r="24" spans="1:54" s="149" customFormat="1" ht="141" customHeight="1" outlineLevel="2">
      <c r="A24" s="206"/>
      <c r="B24" s="206" t="s">
        <v>370</v>
      </c>
      <c r="C24" s="207">
        <v>880</v>
      </c>
      <c r="D24" s="466" t="s">
        <v>716</v>
      </c>
      <c r="E24" s="207"/>
      <c r="F24" s="451" t="s">
        <v>717</v>
      </c>
      <c r="G24" s="210"/>
      <c r="H24" s="210"/>
      <c r="I24" s="210"/>
      <c r="J24" s="451" t="s">
        <v>718</v>
      </c>
      <c r="K24" s="41">
        <v>0.29</v>
      </c>
      <c r="L24" s="214">
        <v>0</v>
      </c>
      <c r="M24" s="453">
        <v>4700000000</v>
      </c>
      <c r="N24" s="453">
        <v>4700000000</v>
      </c>
      <c r="O24" s="216"/>
      <c r="P24" s="216"/>
      <c r="Q24" s="467"/>
      <c r="R24" s="216"/>
      <c r="S24" s="428" t="s">
        <v>372</v>
      </c>
      <c r="T24" s="423" t="s">
        <v>375</v>
      </c>
      <c r="U24" s="453"/>
      <c r="V24" s="216"/>
      <c r="W24" s="455">
        <f t="shared" si="11"/>
      </c>
      <c r="X24" s="220"/>
      <c r="Y24" s="220"/>
      <c r="Z24" s="455">
        <f t="shared" si="12"/>
      </c>
      <c r="AA24" s="220"/>
      <c r="AB24" s="220"/>
      <c r="AC24" s="455">
        <f t="shared" si="0"/>
      </c>
      <c r="AD24" s="220"/>
      <c r="AE24" s="220"/>
      <c r="AF24" s="455">
        <f t="shared" si="1"/>
      </c>
      <c r="AG24" s="220"/>
      <c r="AH24" s="220"/>
      <c r="AI24" s="455">
        <f t="shared" si="2"/>
      </c>
      <c r="AJ24" s="220"/>
      <c r="AK24" s="220"/>
      <c r="AL24" s="455">
        <f t="shared" si="3"/>
      </c>
      <c r="AM24" s="468">
        <v>4700000000</v>
      </c>
      <c r="AN24" s="220"/>
      <c r="AO24" s="455">
        <f t="shared" si="4"/>
        <v>0</v>
      </c>
      <c r="AP24" s="220"/>
      <c r="AQ24" s="220"/>
      <c r="AR24" s="455">
        <f t="shared" si="5"/>
      </c>
      <c r="AS24" s="220"/>
      <c r="AT24" s="220"/>
      <c r="AU24" s="455">
        <f t="shared" si="6"/>
      </c>
      <c r="AV24" s="221">
        <f t="shared" si="7"/>
        <v>4700000000</v>
      </c>
      <c r="AW24" s="221">
        <f t="shared" si="7"/>
        <v>0</v>
      </c>
      <c r="AX24" s="221">
        <f t="shared" si="8"/>
        <v>0</v>
      </c>
      <c r="AY24" s="222"/>
      <c r="AZ24" s="221"/>
      <c r="BA24" s="223"/>
      <c r="BB24" s="221"/>
    </row>
    <row r="25" spans="1:54" s="236" customFormat="1" ht="15" outlineLevel="2">
      <c r="A25" s="229"/>
      <c r="B25" s="229"/>
      <c r="C25" s="230"/>
      <c r="D25" s="469"/>
      <c r="E25" s="230"/>
      <c r="F25" s="231"/>
      <c r="G25" s="231"/>
      <c r="H25" s="231"/>
      <c r="I25" s="231"/>
      <c r="J25" s="230"/>
      <c r="K25" s="470"/>
      <c r="L25" s="471"/>
      <c r="M25" s="232">
        <f aca="true" t="shared" si="17" ref="M25:R25">+M24</f>
        <v>4700000000</v>
      </c>
      <c r="N25" s="232">
        <f>+N24</f>
        <v>4700000000</v>
      </c>
      <c r="O25" s="457">
        <f t="shared" si="17"/>
        <v>0</v>
      </c>
      <c r="P25" s="457">
        <f t="shared" si="17"/>
        <v>0</v>
      </c>
      <c r="Q25" s="232">
        <f t="shared" si="17"/>
        <v>0</v>
      </c>
      <c r="R25" s="457">
        <f t="shared" si="17"/>
        <v>0</v>
      </c>
      <c r="S25" s="459"/>
      <c r="T25" s="459"/>
      <c r="U25" s="457">
        <f>+U24</f>
        <v>0</v>
      </c>
      <c r="V25" s="457">
        <f aca="true" t="shared" si="18" ref="V25:AU25">+V24</f>
        <v>0</v>
      </c>
      <c r="W25" s="457">
        <f t="shared" si="18"/>
      </c>
      <c r="X25" s="457">
        <f t="shared" si="18"/>
        <v>0</v>
      </c>
      <c r="Y25" s="457">
        <f t="shared" si="18"/>
        <v>0</v>
      </c>
      <c r="Z25" s="457">
        <f t="shared" si="18"/>
      </c>
      <c r="AA25" s="457">
        <f t="shared" si="18"/>
        <v>0</v>
      </c>
      <c r="AB25" s="457">
        <f t="shared" si="18"/>
        <v>0</v>
      </c>
      <c r="AC25" s="457">
        <f t="shared" si="18"/>
      </c>
      <c r="AD25" s="457">
        <f t="shared" si="18"/>
        <v>0</v>
      </c>
      <c r="AE25" s="457">
        <f t="shared" si="18"/>
        <v>0</v>
      </c>
      <c r="AF25" s="457">
        <f t="shared" si="18"/>
      </c>
      <c r="AG25" s="457">
        <f t="shared" si="18"/>
        <v>0</v>
      </c>
      <c r="AH25" s="457">
        <f t="shared" si="18"/>
        <v>0</v>
      </c>
      <c r="AI25" s="457">
        <f t="shared" si="18"/>
      </c>
      <c r="AJ25" s="457">
        <f t="shared" si="18"/>
        <v>0</v>
      </c>
      <c r="AK25" s="457">
        <f t="shared" si="18"/>
        <v>0</v>
      </c>
      <c r="AL25" s="457">
        <f t="shared" si="18"/>
      </c>
      <c r="AM25" s="457">
        <f t="shared" si="18"/>
        <v>4700000000</v>
      </c>
      <c r="AN25" s="457">
        <f t="shared" si="18"/>
        <v>0</v>
      </c>
      <c r="AO25" s="457">
        <f t="shared" si="18"/>
        <v>0</v>
      </c>
      <c r="AP25" s="457">
        <f t="shared" si="18"/>
        <v>0</v>
      </c>
      <c r="AQ25" s="457">
        <f t="shared" si="18"/>
        <v>0</v>
      </c>
      <c r="AR25" s="457">
        <f t="shared" si="18"/>
      </c>
      <c r="AS25" s="457">
        <f t="shared" si="18"/>
        <v>0</v>
      </c>
      <c r="AT25" s="457">
        <f t="shared" si="18"/>
        <v>0</v>
      </c>
      <c r="AU25" s="457">
        <f t="shared" si="18"/>
      </c>
      <c r="AV25" s="221">
        <f t="shared" si="7"/>
        <v>4700000000</v>
      </c>
      <c r="AW25" s="221">
        <f t="shared" si="7"/>
        <v>0</v>
      </c>
      <c r="AX25" s="221">
        <f t="shared" si="8"/>
        <v>0</v>
      </c>
      <c r="AY25" s="222"/>
      <c r="AZ25" s="221"/>
      <c r="BA25" s="223"/>
      <c r="BB25" s="221"/>
    </row>
    <row r="26" spans="1:54" s="149" customFormat="1" ht="57" customHeight="1" outlineLevel="2">
      <c r="A26" s="206"/>
      <c r="B26" s="206" t="s">
        <v>376</v>
      </c>
      <c r="C26" s="207">
        <v>880</v>
      </c>
      <c r="D26" s="450" t="s">
        <v>43</v>
      </c>
      <c r="E26" s="207"/>
      <c r="F26" s="451" t="s">
        <v>93</v>
      </c>
      <c r="G26" s="210"/>
      <c r="H26" s="210"/>
      <c r="I26" s="210"/>
      <c r="J26" s="451" t="s">
        <v>719</v>
      </c>
      <c r="K26" s="460">
        <v>0.18</v>
      </c>
      <c r="L26" s="214">
        <v>0</v>
      </c>
      <c r="M26" s="467"/>
      <c r="N26" s="467"/>
      <c r="O26" s="216"/>
      <c r="P26" s="216"/>
      <c r="Q26" s="467"/>
      <c r="R26" s="216"/>
      <c r="S26" s="423" t="s">
        <v>380</v>
      </c>
      <c r="T26" s="422"/>
      <c r="U26" s="216"/>
      <c r="V26" s="216"/>
      <c r="W26" s="455">
        <f t="shared" si="11"/>
      </c>
      <c r="X26" s="220"/>
      <c r="Y26" s="220"/>
      <c r="Z26" s="455">
        <f t="shared" si="12"/>
      </c>
      <c r="AA26" s="220"/>
      <c r="AB26" s="220"/>
      <c r="AC26" s="455">
        <f t="shared" si="0"/>
      </c>
      <c r="AD26" s="220"/>
      <c r="AE26" s="220"/>
      <c r="AF26" s="455">
        <f t="shared" si="1"/>
      </c>
      <c r="AG26" s="220"/>
      <c r="AH26" s="220"/>
      <c r="AI26" s="455">
        <f t="shared" si="2"/>
      </c>
      <c r="AJ26" s="220"/>
      <c r="AK26" s="220"/>
      <c r="AL26" s="455">
        <f t="shared" si="3"/>
      </c>
      <c r="AM26" s="220"/>
      <c r="AN26" s="220"/>
      <c r="AO26" s="455">
        <f t="shared" si="4"/>
      </c>
      <c r="AP26" s="220"/>
      <c r="AQ26" s="220"/>
      <c r="AR26" s="455">
        <f t="shared" si="5"/>
      </c>
      <c r="AS26" s="220"/>
      <c r="AT26" s="220"/>
      <c r="AU26" s="455">
        <f t="shared" si="6"/>
      </c>
      <c r="AV26" s="221">
        <f t="shared" si="7"/>
        <v>0</v>
      </c>
      <c r="AW26" s="221">
        <f t="shared" si="7"/>
        <v>0</v>
      </c>
      <c r="AX26" s="221">
        <f t="shared" si="8"/>
        <v>0</v>
      </c>
      <c r="AY26" s="222"/>
      <c r="AZ26" s="221"/>
      <c r="BA26" s="223"/>
      <c r="BB26" s="221"/>
    </row>
    <row r="27" spans="1:54" s="149" customFormat="1" ht="57" customHeight="1" outlineLevel="2">
      <c r="A27" s="206"/>
      <c r="B27" s="206" t="s">
        <v>376</v>
      </c>
      <c r="C27" s="207">
        <v>880</v>
      </c>
      <c r="D27" s="450" t="s">
        <v>43</v>
      </c>
      <c r="E27" s="207"/>
      <c r="F27" s="451" t="s">
        <v>95</v>
      </c>
      <c r="G27" s="210"/>
      <c r="H27" s="210"/>
      <c r="I27" s="210"/>
      <c r="J27" s="451" t="s">
        <v>720</v>
      </c>
      <c r="K27" s="460">
        <v>0.5</v>
      </c>
      <c r="L27" s="214">
        <v>0</v>
      </c>
      <c r="M27" s="467"/>
      <c r="N27" s="467"/>
      <c r="O27" s="216"/>
      <c r="P27" s="216"/>
      <c r="Q27" s="467"/>
      <c r="R27" s="216"/>
      <c r="S27" s="423" t="s">
        <v>721</v>
      </c>
      <c r="T27" s="423"/>
      <c r="U27" s="216"/>
      <c r="V27" s="216"/>
      <c r="W27" s="455">
        <f t="shared" si="11"/>
      </c>
      <c r="X27" s="220"/>
      <c r="Y27" s="220"/>
      <c r="Z27" s="455">
        <f t="shared" si="12"/>
      </c>
      <c r="AA27" s="220"/>
      <c r="AB27" s="220"/>
      <c r="AC27" s="455">
        <f t="shared" si="0"/>
      </c>
      <c r="AD27" s="220"/>
      <c r="AE27" s="220"/>
      <c r="AF27" s="455">
        <f t="shared" si="1"/>
      </c>
      <c r="AG27" s="220"/>
      <c r="AH27" s="220"/>
      <c r="AI27" s="455">
        <f t="shared" si="2"/>
      </c>
      <c r="AJ27" s="220"/>
      <c r="AK27" s="220"/>
      <c r="AL27" s="455">
        <f t="shared" si="3"/>
      </c>
      <c r="AM27" s="220"/>
      <c r="AN27" s="220"/>
      <c r="AO27" s="455">
        <f t="shared" si="4"/>
      </c>
      <c r="AP27" s="220"/>
      <c r="AQ27" s="220"/>
      <c r="AR27" s="455">
        <f t="shared" si="5"/>
      </c>
      <c r="AS27" s="220"/>
      <c r="AT27" s="220"/>
      <c r="AU27" s="455">
        <f t="shared" si="6"/>
      </c>
      <c r="AV27" s="221">
        <f t="shared" si="7"/>
        <v>0</v>
      </c>
      <c r="AW27" s="221">
        <f t="shared" si="7"/>
        <v>0</v>
      </c>
      <c r="AX27" s="221">
        <f t="shared" si="8"/>
        <v>0</v>
      </c>
      <c r="AY27" s="222"/>
      <c r="AZ27" s="221"/>
      <c r="BA27" s="223"/>
      <c r="BB27" s="221"/>
    </row>
    <row r="28" spans="1:54" s="149" customFormat="1" ht="57" customHeight="1" outlineLevel="1">
      <c r="A28" s="241"/>
      <c r="B28" s="206" t="s">
        <v>376</v>
      </c>
      <c r="C28" s="207">
        <v>880</v>
      </c>
      <c r="D28" s="450" t="s">
        <v>43</v>
      </c>
      <c r="E28" s="207"/>
      <c r="F28" s="451" t="s">
        <v>97</v>
      </c>
      <c r="G28" s="210"/>
      <c r="H28" s="210"/>
      <c r="I28" s="210"/>
      <c r="J28" s="451" t="s">
        <v>722</v>
      </c>
      <c r="K28" s="460">
        <v>0.66</v>
      </c>
      <c r="L28" s="214">
        <v>0</v>
      </c>
      <c r="M28" s="453">
        <v>2900000000</v>
      </c>
      <c r="N28" s="453">
        <v>2900000000</v>
      </c>
      <c r="O28" s="216"/>
      <c r="P28" s="216"/>
      <c r="Q28" s="467"/>
      <c r="R28" s="216"/>
      <c r="S28" s="423" t="s">
        <v>378</v>
      </c>
      <c r="T28" s="422"/>
      <c r="U28" s="453">
        <v>2900000000</v>
      </c>
      <c r="V28" s="216"/>
      <c r="W28" s="455"/>
      <c r="X28" s="220"/>
      <c r="Y28" s="220"/>
      <c r="Z28" s="455"/>
      <c r="AA28" s="220"/>
      <c r="AB28" s="220"/>
      <c r="AC28" s="455"/>
      <c r="AD28" s="220"/>
      <c r="AE28" s="220"/>
      <c r="AF28" s="455"/>
      <c r="AG28" s="220"/>
      <c r="AH28" s="220"/>
      <c r="AI28" s="455"/>
      <c r="AJ28" s="220"/>
      <c r="AK28" s="220"/>
      <c r="AL28" s="455"/>
      <c r="AM28" s="220"/>
      <c r="AN28" s="220"/>
      <c r="AO28" s="455"/>
      <c r="AP28" s="220"/>
      <c r="AQ28" s="220"/>
      <c r="AR28" s="455"/>
      <c r="AS28" s="220"/>
      <c r="AT28" s="220"/>
      <c r="AU28" s="455"/>
      <c r="AV28" s="221">
        <f t="shared" si="7"/>
        <v>2900000000</v>
      </c>
      <c r="AW28" s="221">
        <f t="shared" si="7"/>
        <v>0</v>
      </c>
      <c r="AX28" s="221">
        <f t="shared" si="8"/>
        <v>0</v>
      </c>
      <c r="AY28" s="222"/>
      <c r="AZ28" s="221"/>
      <c r="BA28" s="223"/>
      <c r="BB28" s="221"/>
    </row>
    <row r="29" spans="1:54" s="236" customFormat="1" ht="15" outlineLevel="2">
      <c r="A29" s="229"/>
      <c r="B29" s="229"/>
      <c r="C29" s="230"/>
      <c r="D29" s="472"/>
      <c r="E29" s="230"/>
      <c r="F29" s="231"/>
      <c r="G29" s="231"/>
      <c r="H29" s="231"/>
      <c r="I29" s="231"/>
      <c r="J29" s="230"/>
      <c r="K29" s="470"/>
      <c r="L29" s="471"/>
      <c r="M29" s="232">
        <f aca="true" t="shared" si="19" ref="M29:R29">+M26+M27+M28</f>
        <v>2900000000</v>
      </c>
      <c r="N29" s="232">
        <f>+N26+N27+N28</f>
        <v>2900000000</v>
      </c>
      <c r="O29" s="457">
        <f t="shared" si="19"/>
        <v>0</v>
      </c>
      <c r="P29" s="457">
        <f t="shared" si="19"/>
        <v>0</v>
      </c>
      <c r="Q29" s="232">
        <f t="shared" si="19"/>
        <v>0</v>
      </c>
      <c r="R29" s="457">
        <f t="shared" si="19"/>
        <v>0</v>
      </c>
      <c r="S29" s="459"/>
      <c r="T29" s="459"/>
      <c r="U29" s="457">
        <f>+U26+U27+U28</f>
        <v>2900000000</v>
      </c>
      <c r="V29" s="457">
        <f aca="true" t="shared" si="20" ref="V29:AU29">+V26+V27+V28</f>
        <v>0</v>
      </c>
      <c r="W29" s="457" t="e">
        <f t="shared" si="20"/>
        <v>#VALUE!</v>
      </c>
      <c r="X29" s="457">
        <f t="shared" si="20"/>
        <v>0</v>
      </c>
      <c r="Y29" s="457">
        <f t="shared" si="20"/>
        <v>0</v>
      </c>
      <c r="Z29" s="457" t="e">
        <f t="shared" si="20"/>
        <v>#VALUE!</v>
      </c>
      <c r="AA29" s="457">
        <f t="shared" si="20"/>
        <v>0</v>
      </c>
      <c r="AB29" s="457">
        <f t="shared" si="20"/>
        <v>0</v>
      </c>
      <c r="AC29" s="457" t="e">
        <f t="shared" si="20"/>
        <v>#VALUE!</v>
      </c>
      <c r="AD29" s="457">
        <f t="shared" si="20"/>
        <v>0</v>
      </c>
      <c r="AE29" s="457">
        <f t="shared" si="20"/>
        <v>0</v>
      </c>
      <c r="AF29" s="457" t="e">
        <f t="shared" si="20"/>
        <v>#VALUE!</v>
      </c>
      <c r="AG29" s="457">
        <f t="shared" si="20"/>
        <v>0</v>
      </c>
      <c r="AH29" s="457">
        <f t="shared" si="20"/>
        <v>0</v>
      </c>
      <c r="AI29" s="457" t="e">
        <f t="shared" si="20"/>
        <v>#VALUE!</v>
      </c>
      <c r="AJ29" s="457">
        <f t="shared" si="20"/>
        <v>0</v>
      </c>
      <c r="AK29" s="457">
        <f t="shared" si="20"/>
        <v>0</v>
      </c>
      <c r="AL29" s="457" t="e">
        <f t="shared" si="20"/>
        <v>#VALUE!</v>
      </c>
      <c r="AM29" s="457">
        <f t="shared" si="20"/>
        <v>0</v>
      </c>
      <c r="AN29" s="457">
        <f t="shared" si="20"/>
        <v>0</v>
      </c>
      <c r="AO29" s="457" t="e">
        <f t="shared" si="20"/>
        <v>#VALUE!</v>
      </c>
      <c r="AP29" s="457">
        <f t="shared" si="20"/>
        <v>0</v>
      </c>
      <c r="AQ29" s="457">
        <f t="shared" si="20"/>
        <v>0</v>
      </c>
      <c r="AR29" s="457" t="e">
        <f t="shared" si="20"/>
        <v>#VALUE!</v>
      </c>
      <c r="AS29" s="457">
        <f t="shared" si="20"/>
        <v>0</v>
      </c>
      <c r="AT29" s="457">
        <f t="shared" si="20"/>
        <v>0</v>
      </c>
      <c r="AU29" s="457" t="e">
        <f t="shared" si="20"/>
        <v>#VALUE!</v>
      </c>
      <c r="AV29" s="221">
        <f t="shared" si="7"/>
        <v>2900000000</v>
      </c>
      <c r="AW29" s="221">
        <f t="shared" si="7"/>
        <v>0</v>
      </c>
      <c r="AX29" s="221">
        <f t="shared" si="8"/>
        <v>0</v>
      </c>
      <c r="AY29" s="222"/>
      <c r="AZ29" s="221"/>
      <c r="BA29" s="223"/>
      <c r="BB29" s="221"/>
    </row>
    <row r="30" spans="1:54" s="149" customFormat="1" ht="57" customHeight="1" outlineLevel="1">
      <c r="A30" s="241"/>
      <c r="B30" s="206" t="s">
        <v>381</v>
      </c>
      <c r="C30" s="207">
        <v>880</v>
      </c>
      <c r="D30" s="450" t="s">
        <v>44</v>
      </c>
      <c r="E30" s="207"/>
      <c r="F30" s="451" t="s">
        <v>99</v>
      </c>
      <c r="G30" s="210"/>
      <c r="H30" s="210"/>
      <c r="I30" s="210"/>
      <c r="J30" s="451" t="s">
        <v>723</v>
      </c>
      <c r="K30" s="460">
        <v>0.29</v>
      </c>
      <c r="L30" s="214">
        <v>0</v>
      </c>
      <c r="M30" s="473"/>
      <c r="N30" s="473"/>
      <c r="O30" s="216"/>
      <c r="P30" s="216"/>
      <c r="Q30" s="467"/>
      <c r="R30" s="216"/>
      <c r="S30" s="423" t="s">
        <v>724</v>
      </c>
      <c r="T30" s="422"/>
      <c r="U30" s="216"/>
      <c r="V30" s="216"/>
      <c r="W30" s="455"/>
      <c r="X30" s="220"/>
      <c r="Y30" s="220"/>
      <c r="Z30" s="455"/>
      <c r="AA30" s="220"/>
      <c r="AB30" s="220"/>
      <c r="AC30" s="455"/>
      <c r="AD30" s="220"/>
      <c r="AE30" s="220"/>
      <c r="AF30" s="455"/>
      <c r="AG30" s="220"/>
      <c r="AH30" s="220"/>
      <c r="AI30" s="455"/>
      <c r="AJ30" s="220"/>
      <c r="AK30" s="220"/>
      <c r="AL30" s="455"/>
      <c r="AM30" s="220"/>
      <c r="AN30" s="220"/>
      <c r="AO30" s="455"/>
      <c r="AP30" s="220"/>
      <c r="AQ30" s="220"/>
      <c r="AR30" s="455"/>
      <c r="AS30" s="220"/>
      <c r="AT30" s="220"/>
      <c r="AU30" s="455"/>
      <c r="AV30" s="221">
        <f t="shared" si="7"/>
        <v>0</v>
      </c>
      <c r="AW30" s="221">
        <f t="shared" si="7"/>
        <v>0</v>
      </c>
      <c r="AX30" s="221">
        <f t="shared" si="8"/>
        <v>0</v>
      </c>
      <c r="AY30" s="222"/>
      <c r="AZ30" s="221"/>
      <c r="BA30" s="223"/>
      <c r="BB30" s="221"/>
    </row>
    <row r="31" spans="1:54" s="149" customFormat="1" ht="57" customHeight="1" outlineLevel="2">
      <c r="A31" s="206"/>
      <c r="B31" s="206" t="s">
        <v>381</v>
      </c>
      <c r="C31" s="207">
        <v>880</v>
      </c>
      <c r="D31" s="450" t="s">
        <v>44</v>
      </c>
      <c r="E31" s="207"/>
      <c r="F31" s="451" t="s">
        <v>101</v>
      </c>
      <c r="G31" s="210"/>
      <c r="H31" s="210"/>
      <c r="I31" s="210"/>
      <c r="J31" s="451" t="s">
        <v>165</v>
      </c>
      <c r="K31" s="460">
        <v>0.5</v>
      </c>
      <c r="L31" s="214">
        <v>0</v>
      </c>
      <c r="M31" s="467"/>
      <c r="N31" s="467"/>
      <c r="O31" s="216"/>
      <c r="P31" s="216"/>
      <c r="Q31" s="467"/>
      <c r="R31" s="216"/>
      <c r="S31" s="423" t="s">
        <v>725</v>
      </c>
      <c r="T31" s="423"/>
      <c r="U31" s="216"/>
      <c r="V31" s="216"/>
      <c r="W31" s="455">
        <f t="shared" si="11"/>
      </c>
      <c r="X31" s="220"/>
      <c r="Y31" s="220"/>
      <c r="Z31" s="455">
        <f t="shared" si="12"/>
      </c>
      <c r="AA31" s="220"/>
      <c r="AB31" s="220"/>
      <c r="AC31" s="455">
        <f t="shared" si="0"/>
      </c>
      <c r="AD31" s="220"/>
      <c r="AE31" s="220"/>
      <c r="AF31" s="455">
        <f t="shared" si="1"/>
      </c>
      <c r="AG31" s="220"/>
      <c r="AH31" s="220"/>
      <c r="AI31" s="455">
        <f t="shared" si="2"/>
      </c>
      <c r="AJ31" s="220"/>
      <c r="AK31" s="220"/>
      <c r="AL31" s="455">
        <f t="shared" si="3"/>
      </c>
      <c r="AM31" s="220"/>
      <c r="AN31" s="220"/>
      <c r="AO31" s="455">
        <f t="shared" si="4"/>
      </c>
      <c r="AP31" s="220"/>
      <c r="AQ31" s="220"/>
      <c r="AR31" s="455">
        <f t="shared" si="5"/>
      </c>
      <c r="AS31" s="220"/>
      <c r="AT31" s="220"/>
      <c r="AU31" s="455">
        <f t="shared" si="6"/>
      </c>
      <c r="AV31" s="221">
        <f t="shared" si="7"/>
        <v>0</v>
      </c>
      <c r="AW31" s="221">
        <f t="shared" si="7"/>
        <v>0</v>
      </c>
      <c r="AX31" s="221">
        <f t="shared" si="8"/>
        <v>0</v>
      </c>
      <c r="AY31" s="222"/>
      <c r="AZ31" s="221"/>
      <c r="BA31" s="223"/>
      <c r="BB31" s="221"/>
    </row>
    <row r="32" spans="1:54" s="149" customFormat="1" ht="57" customHeight="1" outlineLevel="1">
      <c r="A32" s="241"/>
      <c r="B32" s="206" t="s">
        <v>381</v>
      </c>
      <c r="C32" s="207">
        <v>880</v>
      </c>
      <c r="D32" s="450" t="s">
        <v>44</v>
      </c>
      <c r="E32" s="207"/>
      <c r="F32" s="451" t="s">
        <v>103</v>
      </c>
      <c r="G32" s="210"/>
      <c r="H32" s="210"/>
      <c r="I32" s="210"/>
      <c r="J32" s="451" t="s">
        <v>726</v>
      </c>
      <c r="K32" s="460">
        <v>0.45</v>
      </c>
      <c r="L32" s="214">
        <f>K32*10%</f>
        <v>0.045000000000000005</v>
      </c>
      <c r="M32" s="467"/>
      <c r="N32" s="467"/>
      <c r="O32" s="216"/>
      <c r="P32" s="216"/>
      <c r="Q32" s="467"/>
      <c r="R32" s="216"/>
      <c r="S32" s="423" t="s">
        <v>383</v>
      </c>
      <c r="T32" s="422"/>
      <c r="U32" s="216"/>
      <c r="V32" s="216"/>
      <c r="W32" s="455"/>
      <c r="X32" s="220"/>
      <c r="Y32" s="220"/>
      <c r="Z32" s="455"/>
      <c r="AA32" s="220"/>
      <c r="AB32" s="220"/>
      <c r="AC32" s="455"/>
      <c r="AD32" s="220"/>
      <c r="AE32" s="220"/>
      <c r="AF32" s="455"/>
      <c r="AG32" s="220"/>
      <c r="AH32" s="220"/>
      <c r="AI32" s="455"/>
      <c r="AJ32" s="220"/>
      <c r="AK32" s="220"/>
      <c r="AL32" s="455"/>
      <c r="AM32" s="220"/>
      <c r="AN32" s="220"/>
      <c r="AO32" s="455"/>
      <c r="AP32" s="220"/>
      <c r="AQ32" s="220"/>
      <c r="AR32" s="455"/>
      <c r="AS32" s="220"/>
      <c r="AT32" s="220"/>
      <c r="AU32" s="455"/>
      <c r="AV32" s="221">
        <f t="shared" si="7"/>
        <v>0</v>
      </c>
      <c r="AW32" s="221">
        <f t="shared" si="7"/>
        <v>0</v>
      </c>
      <c r="AX32" s="221">
        <f t="shared" si="8"/>
        <v>0</v>
      </c>
      <c r="AY32" s="222"/>
      <c r="AZ32" s="221"/>
      <c r="BA32" s="223"/>
      <c r="BB32" s="221"/>
    </row>
    <row r="33" spans="1:54" s="236" customFormat="1" ht="15" outlineLevel="2">
      <c r="A33" s="229"/>
      <c r="B33" s="229"/>
      <c r="C33" s="230"/>
      <c r="D33" s="469"/>
      <c r="E33" s="230"/>
      <c r="F33" s="231"/>
      <c r="G33" s="231"/>
      <c r="H33" s="231"/>
      <c r="I33" s="231"/>
      <c r="J33" s="230"/>
      <c r="K33" s="470"/>
      <c r="L33" s="471"/>
      <c r="M33" s="232">
        <f aca="true" t="shared" si="21" ref="M33:R33">+M30+M31+M32</f>
        <v>0</v>
      </c>
      <c r="N33" s="232">
        <f>+N30+N31+N32</f>
        <v>0</v>
      </c>
      <c r="O33" s="457">
        <f t="shared" si="21"/>
        <v>0</v>
      </c>
      <c r="P33" s="457">
        <f t="shared" si="21"/>
        <v>0</v>
      </c>
      <c r="Q33" s="232">
        <f t="shared" si="21"/>
        <v>0</v>
      </c>
      <c r="R33" s="457">
        <f t="shared" si="21"/>
        <v>0</v>
      </c>
      <c r="S33" s="459"/>
      <c r="T33" s="459"/>
      <c r="U33" s="457">
        <f>+U30+U31+U32</f>
        <v>0</v>
      </c>
      <c r="V33" s="457">
        <f aca="true" t="shared" si="22" ref="V33:AU33">+V30+V31+V32</f>
        <v>0</v>
      </c>
      <c r="W33" s="457" t="e">
        <f t="shared" si="22"/>
        <v>#VALUE!</v>
      </c>
      <c r="X33" s="457">
        <f t="shared" si="22"/>
        <v>0</v>
      </c>
      <c r="Y33" s="457">
        <f t="shared" si="22"/>
        <v>0</v>
      </c>
      <c r="Z33" s="457" t="e">
        <f t="shared" si="22"/>
        <v>#VALUE!</v>
      </c>
      <c r="AA33" s="457">
        <f t="shared" si="22"/>
        <v>0</v>
      </c>
      <c r="AB33" s="457">
        <f t="shared" si="22"/>
        <v>0</v>
      </c>
      <c r="AC33" s="457" t="e">
        <f t="shared" si="22"/>
        <v>#VALUE!</v>
      </c>
      <c r="AD33" s="457">
        <f t="shared" si="22"/>
        <v>0</v>
      </c>
      <c r="AE33" s="457">
        <f t="shared" si="22"/>
        <v>0</v>
      </c>
      <c r="AF33" s="457" t="e">
        <f t="shared" si="22"/>
        <v>#VALUE!</v>
      </c>
      <c r="AG33" s="457">
        <f t="shared" si="22"/>
        <v>0</v>
      </c>
      <c r="AH33" s="457">
        <f t="shared" si="22"/>
        <v>0</v>
      </c>
      <c r="AI33" s="457" t="e">
        <f t="shared" si="22"/>
        <v>#VALUE!</v>
      </c>
      <c r="AJ33" s="457">
        <f t="shared" si="22"/>
        <v>0</v>
      </c>
      <c r="AK33" s="457">
        <f t="shared" si="22"/>
        <v>0</v>
      </c>
      <c r="AL33" s="457" t="e">
        <f t="shared" si="22"/>
        <v>#VALUE!</v>
      </c>
      <c r="AM33" s="457">
        <f t="shared" si="22"/>
        <v>0</v>
      </c>
      <c r="AN33" s="457">
        <f t="shared" si="22"/>
        <v>0</v>
      </c>
      <c r="AO33" s="457" t="e">
        <f t="shared" si="22"/>
        <v>#VALUE!</v>
      </c>
      <c r="AP33" s="457">
        <f t="shared" si="22"/>
        <v>0</v>
      </c>
      <c r="AQ33" s="457">
        <f t="shared" si="22"/>
        <v>0</v>
      </c>
      <c r="AR33" s="457" t="e">
        <f t="shared" si="22"/>
        <v>#VALUE!</v>
      </c>
      <c r="AS33" s="457">
        <f t="shared" si="22"/>
        <v>0</v>
      </c>
      <c r="AT33" s="457">
        <f t="shared" si="22"/>
        <v>0</v>
      </c>
      <c r="AU33" s="457" t="e">
        <f t="shared" si="22"/>
        <v>#VALUE!</v>
      </c>
      <c r="AV33" s="221">
        <f t="shared" si="7"/>
        <v>0</v>
      </c>
      <c r="AW33" s="221">
        <f t="shared" si="7"/>
        <v>0</v>
      </c>
      <c r="AX33" s="221">
        <f t="shared" si="8"/>
        <v>0</v>
      </c>
      <c r="AY33" s="222"/>
      <c r="AZ33" s="221"/>
      <c r="BA33" s="223"/>
      <c r="BB33" s="221"/>
    </row>
    <row r="34" spans="1:54" s="149" customFormat="1" ht="57" customHeight="1" outlineLevel="1">
      <c r="A34" s="241"/>
      <c r="B34" s="206" t="s">
        <v>386</v>
      </c>
      <c r="C34" s="207">
        <v>880</v>
      </c>
      <c r="D34" s="450" t="s">
        <v>45</v>
      </c>
      <c r="E34" s="207"/>
      <c r="F34" s="451" t="s">
        <v>727</v>
      </c>
      <c r="G34" s="210"/>
      <c r="H34" s="210"/>
      <c r="I34" s="210"/>
      <c r="J34" s="451" t="s">
        <v>728</v>
      </c>
      <c r="K34" s="460">
        <v>0</v>
      </c>
      <c r="L34" s="214">
        <v>0</v>
      </c>
      <c r="M34" s="467"/>
      <c r="N34" s="467"/>
      <c r="O34" s="216"/>
      <c r="P34" s="216"/>
      <c r="Q34" s="467"/>
      <c r="R34" s="216"/>
      <c r="S34" s="423" t="s">
        <v>729</v>
      </c>
      <c r="T34" s="423"/>
      <c r="U34" s="216"/>
      <c r="V34" s="216"/>
      <c r="W34" s="455"/>
      <c r="X34" s="220"/>
      <c r="Y34" s="220"/>
      <c r="Z34" s="455"/>
      <c r="AA34" s="220"/>
      <c r="AB34" s="220"/>
      <c r="AC34" s="455"/>
      <c r="AD34" s="220"/>
      <c r="AE34" s="220"/>
      <c r="AF34" s="455"/>
      <c r="AG34" s="220"/>
      <c r="AH34" s="220"/>
      <c r="AI34" s="455"/>
      <c r="AJ34" s="220"/>
      <c r="AK34" s="220"/>
      <c r="AL34" s="455"/>
      <c r="AM34" s="474"/>
      <c r="AN34" s="220"/>
      <c r="AO34" s="455"/>
      <c r="AP34" s="220"/>
      <c r="AQ34" s="220"/>
      <c r="AR34" s="455"/>
      <c r="AS34" s="220"/>
      <c r="AT34" s="220"/>
      <c r="AU34" s="455"/>
      <c r="AV34" s="221">
        <f t="shared" si="7"/>
        <v>0</v>
      </c>
      <c r="AW34" s="221">
        <f t="shared" si="7"/>
        <v>0</v>
      </c>
      <c r="AX34" s="221">
        <f t="shared" si="8"/>
        <v>0</v>
      </c>
      <c r="AY34" s="222"/>
      <c r="AZ34" s="221"/>
      <c r="BA34" s="223"/>
      <c r="BB34" s="221"/>
    </row>
    <row r="35" spans="1:54" s="149" customFormat="1" ht="57" customHeight="1" outlineLevel="2">
      <c r="A35" s="206"/>
      <c r="B35" s="206" t="s">
        <v>386</v>
      </c>
      <c r="C35" s="207">
        <v>880</v>
      </c>
      <c r="D35" s="450" t="s">
        <v>45</v>
      </c>
      <c r="E35" s="207"/>
      <c r="F35" s="451" t="s">
        <v>107</v>
      </c>
      <c r="G35" s="210"/>
      <c r="H35" s="210"/>
      <c r="I35" s="210"/>
      <c r="J35" s="451" t="s">
        <v>168</v>
      </c>
      <c r="K35" s="460">
        <v>0.5</v>
      </c>
      <c r="L35" s="214">
        <v>0</v>
      </c>
      <c r="M35" s="467"/>
      <c r="N35" s="467"/>
      <c r="O35" s="216"/>
      <c r="P35" s="216"/>
      <c r="Q35" s="467"/>
      <c r="R35" s="216"/>
      <c r="S35" s="423" t="s">
        <v>730</v>
      </c>
      <c r="T35" s="422"/>
      <c r="U35" s="216"/>
      <c r="V35" s="216"/>
      <c r="W35" s="455">
        <f t="shared" si="11"/>
      </c>
      <c r="X35" s="220"/>
      <c r="Y35" s="220"/>
      <c r="Z35" s="455">
        <f t="shared" si="12"/>
      </c>
      <c r="AA35" s="220"/>
      <c r="AB35" s="220"/>
      <c r="AC35" s="455">
        <f t="shared" si="0"/>
      </c>
      <c r="AD35" s="220"/>
      <c r="AE35" s="220"/>
      <c r="AF35" s="455">
        <f t="shared" si="1"/>
      </c>
      <c r="AG35" s="220"/>
      <c r="AH35" s="220"/>
      <c r="AI35" s="455">
        <f t="shared" si="2"/>
      </c>
      <c r="AJ35" s="220"/>
      <c r="AK35" s="220"/>
      <c r="AL35" s="455">
        <f t="shared" si="3"/>
      </c>
      <c r="AM35" s="468"/>
      <c r="AN35" s="220"/>
      <c r="AO35" s="455">
        <f t="shared" si="4"/>
      </c>
      <c r="AP35" s="220"/>
      <c r="AQ35" s="220"/>
      <c r="AR35" s="455">
        <f t="shared" si="5"/>
      </c>
      <c r="AS35" s="220"/>
      <c r="AT35" s="220"/>
      <c r="AU35" s="455">
        <f t="shared" si="6"/>
      </c>
      <c r="AV35" s="221">
        <f t="shared" si="7"/>
        <v>0</v>
      </c>
      <c r="AW35" s="221">
        <f t="shared" si="7"/>
        <v>0</v>
      </c>
      <c r="AX35" s="221">
        <f t="shared" si="8"/>
        <v>0</v>
      </c>
      <c r="AY35" s="222"/>
      <c r="AZ35" s="221"/>
      <c r="BA35" s="223"/>
      <c r="BB35" s="221"/>
    </row>
    <row r="36" spans="1:54" s="149" customFormat="1" ht="57" customHeight="1" outlineLevel="2">
      <c r="A36" s="206"/>
      <c r="B36" s="206" t="s">
        <v>386</v>
      </c>
      <c r="C36" s="207">
        <v>880</v>
      </c>
      <c r="D36" s="450" t="s">
        <v>45</v>
      </c>
      <c r="E36" s="207"/>
      <c r="F36" s="451" t="s">
        <v>109</v>
      </c>
      <c r="G36" s="210"/>
      <c r="H36" s="210"/>
      <c r="I36" s="210"/>
      <c r="J36" s="451" t="s">
        <v>169</v>
      </c>
      <c r="K36" s="460">
        <v>0.585</v>
      </c>
      <c r="L36" s="214">
        <v>0</v>
      </c>
      <c r="M36" s="453">
        <v>54716335075</v>
      </c>
      <c r="N36" s="453">
        <f>54716335075</f>
        <v>54716335075</v>
      </c>
      <c r="O36" s="216"/>
      <c r="P36" s="216"/>
      <c r="Q36" s="467"/>
      <c r="R36" s="216"/>
      <c r="S36" s="423" t="s">
        <v>388</v>
      </c>
      <c r="T36" s="422"/>
      <c r="U36" s="216">
        <v>977000000</v>
      </c>
      <c r="V36" s="216"/>
      <c r="W36" s="455">
        <f t="shared" si="11"/>
        <v>0</v>
      </c>
      <c r="X36" s="220"/>
      <c r="Y36" s="220"/>
      <c r="Z36" s="455">
        <f t="shared" si="12"/>
      </c>
      <c r="AA36" s="220"/>
      <c r="AB36" s="220"/>
      <c r="AC36" s="455">
        <f t="shared" si="0"/>
      </c>
      <c r="AD36" s="220"/>
      <c r="AE36" s="220"/>
      <c r="AF36" s="455">
        <f t="shared" si="1"/>
      </c>
      <c r="AG36" s="220"/>
      <c r="AH36" s="220"/>
      <c r="AI36" s="455">
        <f t="shared" si="2"/>
      </c>
      <c r="AJ36" s="220"/>
      <c r="AK36" s="474"/>
      <c r="AL36" s="455">
        <f t="shared" si="3"/>
      </c>
      <c r="AM36" s="475">
        <v>53739335075</v>
      </c>
      <c r="AN36" s="476"/>
      <c r="AO36" s="455">
        <f t="shared" si="4"/>
        <v>0</v>
      </c>
      <c r="AP36" s="220"/>
      <c r="AQ36" s="220"/>
      <c r="AR36" s="455">
        <f t="shared" si="5"/>
      </c>
      <c r="AS36" s="220"/>
      <c r="AT36" s="220"/>
      <c r="AU36" s="455">
        <f t="shared" si="6"/>
      </c>
      <c r="AV36" s="221">
        <f t="shared" si="7"/>
        <v>54716335075</v>
      </c>
      <c r="AW36" s="221">
        <f t="shared" si="7"/>
        <v>0</v>
      </c>
      <c r="AX36" s="221">
        <f t="shared" si="8"/>
        <v>0</v>
      </c>
      <c r="AY36" s="222"/>
      <c r="AZ36" s="221"/>
      <c r="BA36" s="223"/>
      <c r="BB36" s="221"/>
    </row>
    <row r="37" spans="1:54" s="236" customFormat="1" ht="28.5" customHeight="1" outlineLevel="2">
      <c r="A37" s="229"/>
      <c r="B37" s="229"/>
      <c r="C37" s="230"/>
      <c r="D37" s="230"/>
      <c r="E37" s="230"/>
      <c r="F37" s="231"/>
      <c r="G37" s="231"/>
      <c r="H37" s="231"/>
      <c r="I37" s="231"/>
      <c r="J37" s="230"/>
      <c r="K37" s="477"/>
      <c r="L37" s="471"/>
      <c r="M37" s="232">
        <f aca="true" t="shared" si="23" ref="M37:R37">+M34+M35+M36</f>
        <v>54716335075</v>
      </c>
      <c r="N37" s="232">
        <f>+N34+N35+N36</f>
        <v>54716335075</v>
      </c>
      <c r="O37" s="457">
        <f t="shared" si="23"/>
        <v>0</v>
      </c>
      <c r="P37" s="457">
        <f t="shared" si="23"/>
        <v>0</v>
      </c>
      <c r="Q37" s="232">
        <f t="shared" si="23"/>
        <v>0</v>
      </c>
      <c r="R37" s="457">
        <f t="shared" si="23"/>
        <v>0</v>
      </c>
      <c r="S37" s="459"/>
      <c r="T37" s="459"/>
      <c r="U37" s="457">
        <f>+U34+U35+U36</f>
        <v>977000000</v>
      </c>
      <c r="V37" s="457">
        <f aca="true" t="shared" si="24" ref="V37:AU37">+V34+V35+V36</f>
        <v>0</v>
      </c>
      <c r="W37" s="457" t="e">
        <f t="shared" si="24"/>
        <v>#VALUE!</v>
      </c>
      <c r="X37" s="457">
        <f t="shared" si="24"/>
        <v>0</v>
      </c>
      <c r="Y37" s="457">
        <f t="shared" si="24"/>
        <v>0</v>
      </c>
      <c r="Z37" s="457" t="e">
        <f t="shared" si="24"/>
        <v>#VALUE!</v>
      </c>
      <c r="AA37" s="457">
        <f t="shared" si="24"/>
        <v>0</v>
      </c>
      <c r="AB37" s="457">
        <f t="shared" si="24"/>
        <v>0</v>
      </c>
      <c r="AC37" s="457" t="e">
        <f t="shared" si="24"/>
        <v>#VALUE!</v>
      </c>
      <c r="AD37" s="457">
        <f t="shared" si="24"/>
        <v>0</v>
      </c>
      <c r="AE37" s="457">
        <f t="shared" si="24"/>
        <v>0</v>
      </c>
      <c r="AF37" s="457" t="e">
        <f t="shared" si="24"/>
        <v>#VALUE!</v>
      </c>
      <c r="AG37" s="457">
        <f t="shared" si="24"/>
        <v>0</v>
      </c>
      <c r="AH37" s="457">
        <f t="shared" si="24"/>
        <v>0</v>
      </c>
      <c r="AI37" s="457" t="e">
        <f t="shared" si="24"/>
        <v>#VALUE!</v>
      </c>
      <c r="AJ37" s="457">
        <f t="shared" si="24"/>
        <v>0</v>
      </c>
      <c r="AK37" s="457">
        <f t="shared" si="24"/>
        <v>0</v>
      </c>
      <c r="AL37" s="457" t="e">
        <f t="shared" si="24"/>
        <v>#VALUE!</v>
      </c>
      <c r="AM37" s="457">
        <f t="shared" si="24"/>
        <v>53739335075</v>
      </c>
      <c r="AN37" s="457">
        <f t="shared" si="24"/>
        <v>0</v>
      </c>
      <c r="AO37" s="457" t="e">
        <f t="shared" si="24"/>
        <v>#VALUE!</v>
      </c>
      <c r="AP37" s="457">
        <f t="shared" si="24"/>
        <v>0</v>
      </c>
      <c r="AQ37" s="457">
        <f t="shared" si="24"/>
        <v>0</v>
      </c>
      <c r="AR37" s="457" t="e">
        <f t="shared" si="24"/>
        <v>#VALUE!</v>
      </c>
      <c r="AS37" s="457">
        <f t="shared" si="24"/>
        <v>0</v>
      </c>
      <c r="AT37" s="457">
        <f t="shared" si="24"/>
        <v>0</v>
      </c>
      <c r="AU37" s="457" t="e">
        <f t="shared" si="24"/>
        <v>#VALUE!</v>
      </c>
      <c r="AV37" s="221">
        <f t="shared" si="7"/>
        <v>54716335075</v>
      </c>
      <c r="AW37" s="221">
        <f t="shared" si="7"/>
        <v>0</v>
      </c>
      <c r="AX37" s="221">
        <f t="shared" si="8"/>
        <v>0</v>
      </c>
      <c r="AY37" s="222"/>
      <c r="AZ37" s="221"/>
      <c r="BA37" s="223"/>
      <c r="BB37" s="221"/>
    </row>
    <row r="38" spans="1:54" s="149" customFormat="1" ht="46.5" customHeight="1" outlineLevel="2">
      <c r="A38" s="206"/>
      <c r="B38" s="206" t="s">
        <v>392</v>
      </c>
      <c r="C38" s="207">
        <v>880</v>
      </c>
      <c r="D38" s="478" t="s">
        <v>32</v>
      </c>
      <c r="E38" s="207"/>
      <c r="F38" s="451" t="s">
        <v>111</v>
      </c>
      <c r="G38" s="210"/>
      <c r="H38" s="210"/>
      <c r="I38" s="210"/>
      <c r="J38" s="451" t="s">
        <v>731</v>
      </c>
      <c r="K38" s="479">
        <v>4</v>
      </c>
      <c r="L38" s="479">
        <v>1</v>
      </c>
      <c r="M38" s="453">
        <v>26229999994</v>
      </c>
      <c r="N38" s="453">
        <v>26229999994</v>
      </c>
      <c r="O38" s="216">
        <f>1311357669+251006488</f>
        <v>1562364157</v>
      </c>
      <c r="P38" s="216"/>
      <c r="Q38" s="480">
        <v>715000</v>
      </c>
      <c r="R38" s="216"/>
      <c r="S38" s="423" t="s">
        <v>732</v>
      </c>
      <c r="T38" s="422" t="s">
        <v>733</v>
      </c>
      <c r="U38" s="216">
        <f>3950000000</f>
        <v>3950000000</v>
      </c>
      <c r="V38" s="216">
        <v>148856111</v>
      </c>
      <c r="W38" s="455">
        <f t="shared" si="11"/>
        <v>0.037685091392405064</v>
      </c>
      <c r="X38" s="220"/>
      <c r="Y38" s="220"/>
      <c r="Z38" s="455">
        <f t="shared" si="12"/>
      </c>
      <c r="AA38" s="220"/>
      <c r="AB38" s="220"/>
      <c r="AC38" s="455">
        <f t="shared" si="0"/>
      </c>
      <c r="AD38" s="220"/>
      <c r="AE38" s="220"/>
      <c r="AF38" s="455">
        <f t="shared" si="1"/>
      </c>
      <c r="AG38" s="220"/>
      <c r="AH38" s="220"/>
      <c r="AI38" s="455">
        <f t="shared" si="2"/>
      </c>
      <c r="AJ38" s="220"/>
      <c r="AK38" s="474"/>
      <c r="AL38" s="455">
        <f t="shared" si="3"/>
      </c>
      <c r="AM38" s="481">
        <v>22279999994</v>
      </c>
      <c r="AN38" s="220">
        <f>251006488+1162501558</f>
        <v>1413508046</v>
      </c>
      <c r="AO38" s="455">
        <f t="shared" si="4"/>
        <v>0.06344291051977816</v>
      </c>
      <c r="AP38" s="220"/>
      <c r="AQ38" s="220"/>
      <c r="AR38" s="455">
        <f t="shared" si="5"/>
      </c>
      <c r="AS38" s="220"/>
      <c r="AT38" s="220"/>
      <c r="AU38" s="455">
        <f t="shared" si="6"/>
      </c>
      <c r="AV38" s="221">
        <f t="shared" si="7"/>
        <v>24667635837</v>
      </c>
      <c r="AW38" s="221">
        <f t="shared" si="7"/>
        <v>1562364157</v>
      </c>
      <c r="AX38" s="221">
        <f t="shared" si="8"/>
        <v>715000</v>
      </c>
      <c r="AY38" s="222"/>
      <c r="AZ38" s="221"/>
      <c r="BA38" s="223"/>
      <c r="BB38" s="221"/>
    </row>
    <row r="39" spans="1:54" s="149" customFormat="1" ht="45.75" customHeight="1" outlineLevel="1">
      <c r="A39" s="241"/>
      <c r="B39" s="206" t="s">
        <v>392</v>
      </c>
      <c r="C39" s="207">
        <v>880</v>
      </c>
      <c r="D39" s="478" t="s">
        <v>32</v>
      </c>
      <c r="E39" s="207"/>
      <c r="F39" s="451" t="s">
        <v>113</v>
      </c>
      <c r="G39" s="210"/>
      <c r="H39" s="210"/>
      <c r="I39" s="210"/>
      <c r="J39" s="451" t="s">
        <v>734</v>
      </c>
      <c r="K39" s="479">
        <v>4</v>
      </c>
      <c r="L39" s="479">
        <f>O39*100%/N39</f>
        <v>0</v>
      </c>
      <c r="M39" s="482">
        <v>45100000000</v>
      </c>
      <c r="N39" s="482">
        <v>45100000000</v>
      </c>
      <c r="O39" s="216"/>
      <c r="P39" s="216"/>
      <c r="Q39" s="483"/>
      <c r="R39" s="216"/>
      <c r="S39" s="423" t="s">
        <v>735</v>
      </c>
      <c r="T39" s="428"/>
      <c r="U39" s="216">
        <v>4100000000</v>
      </c>
      <c r="V39" s="216"/>
      <c r="W39" s="455"/>
      <c r="X39" s="220"/>
      <c r="Y39" s="220"/>
      <c r="Z39" s="455"/>
      <c r="AA39" s="220"/>
      <c r="AB39" s="220"/>
      <c r="AC39" s="455"/>
      <c r="AD39" s="220"/>
      <c r="AE39" s="220"/>
      <c r="AF39" s="455"/>
      <c r="AG39" s="220"/>
      <c r="AH39" s="220"/>
      <c r="AI39" s="455"/>
      <c r="AJ39" s="216"/>
      <c r="AK39" s="474"/>
      <c r="AL39" s="455"/>
      <c r="AM39" s="481">
        <v>41000000000</v>
      </c>
      <c r="AN39" s="220"/>
      <c r="AO39" s="455"/>
      <c r="AP39" s="220"/>
      <c r="AQ39" s="220"/>
      <c r="AR39" s="455"/>
      <c r="AS39" s="220"/>
      <c r="AT39" s="220"/>
      <c r="AU39" s="455"/>
      <c r="AV39" s="221">
        <f t="shared" si="7"/>
        <v>45100000000</v>
      </c>
      <c r="AW39" s="221">
        <f t="shared" si="7"/>
        <v>0</v>
      </c>
      <c r="AX39" s="221">
        <f t="shared" si="8"/>
        <v>0</v>
      </c>
      <c r="AY39" s="222"/>
      <c r="AZ39" s="221"/>
      <c r="BA39" s="223"/>
      <c r="BB39" s="221"/>
    </row>
    <row r="40" spans="1:54" s="149" customFormat="1" ht="30" customHeight="1" outlineLevel="2">
      <c r="A40" s="206"/>
      <c r="B40" s="206" t="s">
        <v>392</v>
      </c>
      <c r="C40" s="207">
        <v>880</v>
      </c>
      <c r="D40" s="478" t="s">
        <v>32</v>
      </c>
      <c r="E40" s="207"/>
      <c r="F40" s="451" t="s">
        <v>115</v>
      </c>
      <c r="G40" s="210"/>
      <c r="H40" s="210"/>
      <c r="I40" s="210"/>
      <c r="J40" s="451" t="s">
        <v>736</v>
      </c>
      <c r="K40" s="479">
        <v>18</v>
      </c>
      <c r="L40" s="479">
        <v>8</v>
      </c>
      <c r="M40" s="453">
        <f>66700000000+11000000000</f>
        <v>77700000000</v>
      </c>
      <c r="N40" s="453">
        <f>66700000000+11000000000</f>
        <v>77700000000</v>
      </c>
      <c r="O40" s="216">
        <f>149997208+20260121127</f>
        <v>20410118335</v>
      </c>
      <c r="P40" s="216"/>
      <c r="Q40" s="480">
        <v>1456292481</v>
      </c>
      <c r="R40" s="216"/>
      <c r="S40" s="423" t="s">
        <v>737</v>
      </c>
      <c r="T40" s="423" t="s">
        <v>738</v>
      </c>
      <c r="U40" s="216">
        <v>11000000000</v>
      </c>
      <c r="V40" s="216"/>
      <c r="W40" s="455">
        <f t="shared" si="11"/>
        <v>0</v>
      </c>
      <c r="X40" s="220"/>
      <c r="Y40" s="220"/>
      <c r="Z40" s="455">
        <f t="shared" si="12"/>
      </c>
      <c r="AA40" s="220"/>
      <c r="AB40" s="220"/>
      <c r="AC40" s="455">
        <f t="shared" si="0"/>
      </c>
      <c r="AD40" s="220"/>
      <c r="AE40" s="220"/>
      <c r="AF40" s="455">
        <f t="shared" si="1"/>
      </c>
      <c r="AG40" s="220"/>
      <c r="AH40" s="220"/>
      <c r="AI40" s="455">
        <f t="shared" si="2"/>
      </c>
      <c r="AJ40" s="216"/>
      <c r="AK40" s="474"/>
      <c r="AL40" s="455">
        <f t="shared" si="3"/>
      </c>
      <c r="AM40" s="481">
        <v>66700000000</v>
      </c>
      <c r="AN40" s="216">
        <f>149997208+20260121127</f>
        <v>20410118335</v>
      </c>
      <c r="AO40" s="455">
        <f t="shared" si="4"/>
        <v>0.3059987756371814</v>
      </c>
      <c r="AP40" s="220"/>
      <c r="AQ40" s="220"/>
      <c r="AR40" s="455">
        <f t="shared" si="5"/>
      </c>
      <c r="AS40" s="220"/>
      <c r="AT40" s="220"/>
      <c r="AU40" s="455">
        <f t="shared" si="6"/>
      </c>
      <c r="AV40" s="221">
        <f t="shared" si="7"/>
        <v>57289881665</v>
      </c>
      <c r="AW40" s="221">
        <f t="shared" si="7"/>
        <v>20410118335</v>
      </c>
      <c r="AX40" s="221">
        <f t="shared" si="8"/>
        <v>1456292481</v>
      </c>
      <c r="AY40" s="222"/>
      <c r="AZ40" s="221"/>
      <c r="BA40" s="223"/>
      <c r="BB40" s="221"/>
    </row>
    <row r="41" spans="1:54" s="149" customFormat="1" ht="30" customHeight="1" outlineLevel="2">
      <c r="A41" s="206"/>
      <c r="B41" s="206" t="s">
        <v>392</v>
      </c>
      <c r="C41" s="207">
        <v>880</v>
      </c>
      <c r="D41" s="478" t="s">
        <v>32</v>
      </c>
      <c r="E41" s="207"/>
      <c r="F41" s="451" t="s">
        <v>117</v>
      </c>
      <c r="G41" s="210"/>
      <c r="H41" s="210"/>
      <c r="I41" s="210"/>
      <c r="J41" s="451" t="s">
        <v>739</v>
      </c>
      <c r="K41" s="479">
        <v>3</v>
      </c>
      <c r="L41" s="479">
        <f>O41*100%/N41</f>
        <v>0</v>
      </c>
      <c r="M41" s="453">
        <v>11300000000</v>
      </c>
      <c r="N41" s="453">
        <v>11300000000</v>
      </c>
      <c r="O41" s="216"/>
      <c r="P41" s="216"/>
      <c r="Q41" s="480">
        <f>7340426203-53128100</f>
        <v>7287298103</v>
      </c>
      <c r="R41" s="216"/>
      <c r="S41" s="423" t="s">
        <v>740</v>
      </c>
      <c r="T41" s="484"/>
      <c r="U41" s="453">
        <v>11300000000</v>
      </c>
      <c r="V41" s="216"/>
      <c r="W41" s="455">
        <f t="shared" si="11"/>
        <v>0</v>
      </c>
      <c r="X41" s="220"/>
      <c r="Y41" s="220"/>
      <c r="Z41" s="455">
        <f t="shared" si="12"/>
      </c>
      <c r="AA41" s="220"/>
      <c r="AB41" s="220"/>
      <c r="AC41" s="455">
        <f t="shared" si="0"/>
      </c>
      <c r="AD41" s="220"/>
      <c r="AE41" s="220"/>
      <c r="AF41" s="455">
        <f t="shared" si="1"/>
      </c>
      <c r="AG41" s="220"/>
      <c r="AH41" s="220"/>
      <c r="AI41" s="455">
        <f t="shared" si="2"/>
      </c>
      <c r="AJ41" s="216"/>
      <c r="AK41" s="474"/>
      <c r="AL41" s="455">
        <f t="shared" si="3"/>
      </c>
      <c r="AM41" s="481"/>
      <c r="AN41" s="220"/>
      <c r="AO41" s="455">
        <f t="shared" si="4"/>
      </c>
      <c r="AP41" s="220"/>
      <c r="AQ41" s="220"/>
      <c r="AR41" s="455">
        <f t="shared" si="5"/>
      </c>
      <c r="AS41" s="220"/>
      <c r="AT41" s="220"/>
      <c r="AU41" s="455">
        <f t="shared" si="6"/>
      </c>
      <c r="AV41" s="221">
        <f t="shared" si="7"/>
        <v>11300000000</v>
      </c>
      <c r="AW41" s="221">
        <f t="shared" si="7"/>
        <v>0</v>
      </c>
      <c r="AX41" s="221">
        <f t="shared" si="8"/>
        <v>7287298103</v>
      </c>
      <c r="AY41" s="222"/>
      <c r="AZ41" s="221"/>
      <c r="BA41" s="223"/>
      <c r="BB41" s="221"/>
    </row>
    <row r="42" spans="1:54" s="149" customFormat="1" ht="30" customHeight="1" outlineLevel="1">
      <c r="A42" s="241"/>
      <c r="B42" s="206" t="s">
        <v>392</v>
      </c>
      <c r="C42" s="207">
        <v>880</v>
      </c>
      <c r="D42" s="478" t="s">
        <v>32</v>
      </c>
      <c r="E42" s="207"/>
      <c r="F42" s="451" t="s">
        <v>119</v>
      </c>
      <c r="G42" s="210"/>
      <c r="H42" s="210"/>
      <c r="I42" s="210"/>
      <c r="J42" s="451" t="s">
        <v>741</v>
      </c>
      <c r="K42" s="479">
        <v>5</v>
      </c>
      <c r="L42" s="479">
        <f>O42*100%/N42</f>
        <v>0</v>
      </c>
      <c r="M42" s="453">
        <v>5055987931</v>
      </c>
      <c r="N42" s="453">
        <v>5055987931</v>
      </c>
      <c r="O42" s="216"/>
      <c r="P42" s="216"/>
      <c r="Q42" s="485"/>
      <c r="R42" s="216"/>
      <c r="S42" s="423" t="s">
        <v>742</v>
      </c>
      <c r="T42" s="486"/>
      <c r="U42" s="216">
        <v>375000000</v>
      </c>
      <c r="V42" s="216"/>
      <c r="W42" s="455"/>
      <c r="X42" s="220"/>
      <c r="Y42" s="220"/>
      <c r="Z42" s="455"/>
      <c r="AA42" s="220"/>
      <c r="AB42" s="220"/>
      <c r="AC42" s="455"/>
      <c r="AD42" s="220"/>
      <c r="AE42" s="220"/>
      <c r="AF42" s="455"/>
      <c r="AG42" s="220"/>
      <c r="AH42" s="220"/>
      <c r="AI42" s="455"/>
      <c r="AJ42" s="216"/>
      <c r="AK42" s="474"/>
      <c r="AL42" s="455"/>
      <c r="AM42" s="476">
        <v>4680987931</v>
      </c>
      <c r="AN42" s="220"/>
      <c r="AO42" s="455"/>
      <c r="AP42" s="220"/>
      <c r="AQ42" s="220"/>
      <c r="AR42" s="455"/>
      <c r="AS42" s="487"/>
      <c r="AT42" s="220"/>
      <c r="AU42" s="455"/>
      <c r="AV42" s="221">
        <f t="shared" si="7"/>
        <v>5055987931</v>
      </c>
      <c r="AW42" s="221">
        <f t="shared" si="7"/>
        <v>0</v>
      </c>
      <c r="AX42" s="221">
        <f t="shared" si="8"/>
        <v>0</v>
      </c>
      <c r="AY42" s="222"/>
      <c r="AZ42" s="221"/>
      <c r="BA42" s="223"/>
      <c r="BB42" s="221"/>
    </row>
    <row r="43" spans="1:54" s="149" customFormat="1" ht="30" customHeight="1" outlineLevel="2">
      <c r="A43" s="206"/>
      <c r="B43" s="206" t="s">
        <v>392</v>
      </c>
      <c r="C43" s="207">
        <v>880</v>
      </c>
      <c r="D43" s="478" t="s">
        <v>32</v>
      </c>
      <c r="E43" s="207"/>
      <c r="F43" s="451" t="s">
        <v>121</v>
      </c>
      <c r="G43" s="210"/>
      <c r="H43" s="210"/>
      <c r="I43" s="210"/>
      <c r="J43" s="451" t="s">
        <v>743</v>
      </c>
      <c r="K43" s="488">
        <v>1</v>
      </c>
      <c r="L43" s="488">
        <f>O43*100%/N43</f>
        <v>0</v>
      </c>
      <c r="M43" s="453">
        <v>34100000000</v>
      </c>
      <c r="N43" s="453">
        <v>34100000000</v>
      </c>
      <c r="O43" s="216"/>
      <c r="P43" s="216"/>
      <c r="Q43" s="483"/>
      <c r="R43" s="216"/>
      <c r="S43" s="423" t="s">
        <v>744</v>
      </c>
      <c r="T43" s="422"/>
      <c r="U43" s="216">
        <v>34100000000</v>
      </c>
      <c r="V43" s="216"/>
      <c r="W43" s="455">
        <f t="shared" si="11"/>
        <v>0</v>
      </c>
      <c r="X43" s="220"/>
      <c r="Y43" s="220"/>
      <c r="Z43" s="455">
        <f t="shared" si="12"/>
      </c>
      <c r="AA43" s="220"/>
      <c r="AB43" s="220"/>
      <c r="AC43" s="455">
        <f t="shared" si="0"/>
      </c>
      <c r="AD43" s="220"/>
      <c r="AE43" s="220"/>
      <c r="AF43" s="455">
        <f t="shared" si="1"/>
      </c>
      <c r="AG43" s="220"/>
      <c r="AH43" s="220"/>
      <c r="AI43" s="455">
        <f t="shared" si="2"/>
      </c>
      <c r="AJ43" s="216"/>
      <c r="AK43" s="474"/>
      <c r="AL43" s="455">
        <f t="shared" si="3"/>
      </c>
      <c r="AM43" s="220"/>
      <c r="AN43" s="220"/>
      <c r="AO43" s="455">
        <f t="shared" si="4"/>
      </c>
      <c r="AP43" s="220"/>
      <c r="AQ43" s="220"/>
      <c r="AR43" s="455">
        <f t="shared" si="5"/>
      </c>
      <c r="AS43" s="220"/>
      <c r="AT43" s="220"/>
      <c r="AU43" s="455">
        <f t="shared" si="6"/>
      </c>
      <c r="AV43" s="221">
        <f t="shared" si="7"/>
        <v>34100000000</v>
      </c>
      <c r="AW43" s="221">
        <f t="shared" si="7"/>
        <v>0</v>
      </c>
      <c r="AX43" s="221">
        <f t="shared" si="8"/>
        <v>0</v>
      </c>
      <c r="AY43" s="222"/>
      <c r="AZ43" s="221"/>
      <c r="BA43" s="223"/>
      <c r="BB43" s="221"/>
    </row>
    <row r="44" spans="1:54" s="149" customFormat="1" ht="30" customHeight="1" outlineLevel="2">
      <c r="A44" s="206"/>
      <c r="B44" s="206" t="s">
        <v>392</v>
      </c>
      <c r="C44" s="207">
        <v>880</v>
      </c>
      <c r="D44" s="478" t="s">
        <v>32</v>
      </c>
      <c r="E44" s="207"/>
      <c r="F44" s="451" t="s">
        <v>123</v>
      </c>
      <c r="G44" s="210"/>
      <c r="H44" s="210"/>
      <c r="I44" s="210"/>
      <c r="J44" s="451" t="s">
        <v>745</v>
      </c>
      <c r="K44" s="488">
        <v>1</v>
      </c>
      <c r="L44" s="488">
        <f>O44*100%/N44</f>
        <v>0</v>
      </c>
      <c r="M44" s="453">
        <v>30925000000</v>
      </c>
      <c r="N44" s="453">
        <v>30925000000</v>
      </c>
      <c r="O44" s="216"/>
      <c r="P44" s="216"/>
      <c r="Q44" s="480">
        <v>1200000000</v>
      </c>
      <c r="R44" s="216"/>
      <c r="S44" s="423" t="s">
        <v>746</v>
      </c>
      <c r="T44" s="422"/>
      <c r="U44" s="216">
        <v>2800000000</v>
      </c>
      <c r="V44" s="216"/>
      <c r="W44" s="455">
        <f t="shared" si="11"/>
        <v>0</v>
      </c>
      <c r="X44" s="220"/>
      <c r="Y44" s="220"/>
      <c r="Z44" s="455">
        <f t="shared" si="12"/>
      </c>
      <c r="AA44" s="220"/>
      <c r="AB44" s="220"/>
      <c r="AC44" s="455">
        <f t="shared" si="0"/>
      </c>
      <c r="AD44" s="220"/>
      <c r="AE44" s="220"/>
      <c r="AF44" s="455">
        <f t="shared" si="1"/>
      </c>
      <c r="AG44" s="220"/>
      <c r="AH44" s="220"/>
      <c r="AI44" s="455">
        <f t="shared" si="2"/>
      </c>
      <c r="AJ44" s="216"/>
      <c r="AK44" s="474"/>
      <c r="AL44" s="455">
        <f t="shared" si="3"/>
      </c>
      <c r="AM44" s="481">
        <v>28125000000</v>
      </c>
      <c r="AN44" s="220"/>
      <c r="AO44" s="455">
        <f t="shared" si="4"/>
        <v>0</v>
      </c>
      <c r="AP44" s="220"/>
      <c r="AQ44" s="220"/>
      <c r="AR44" s="455">
        <f t="shared" si="5"/>
      </c>
      <c r="AS44" s="220"/>
      <c r="AT44" s="220"/>
      <c r="AU44" s="455">
        <f t="shared" si="6"/>
      </c>
      <c r="AV44" s="221">
        <f t="shared" si="7"/>
        <v>30925000000</v>
      </c>
      <c r="AW44" s="221">
        <f t="shared" si="7"/>
        <v>0</v>
      </c>
      <c r="AX44" s="221">
        <f t="shared" si="8"/>
        <v>1200000000</v>
      </c>
      <c r="AY44" s="222"/>
      <c r="AZ44" s="221"/>
      <c r="BA44" s="223"/>
      <c r="BB44" s="221"/>
    </row>
    <row r="45" spans="1:54" s="149" customFormat="1" ht="30" customHeight="1" outlineLevel="1">
      <c r="A45" s="241"/>
      <c r="B45" s="206" t="s">
        <v>392</v>
      </c>
      <c r="C45" s="207">
        <v>880</v>
      </c>
      <c r="D45" s="478" t="s">
        <v>32</v>
      </c>
      <c r="E45" s="207"/>
      <c r="F45" s="451" t="s">
        <v>125</v>
      </c>
      <c r="G45" s="210"/>
      <c r="H45" s="210"/>
      <c r="I45" s="210"/>
      <c r="J45" s="451" t="s">
        <v>747</v>
      </c>
      <c r="K45" s="489">
        <v>0.32</v>
      </c>
      <c r="L45" s="490">
        <f>(O45*100%/N45)*K45</f>
        <v>0.055981091641853886</v>
      </c>
      <c r="M45" s="453">
        <f>46000000+2024040000</f>
        <v>2070040000</v>
      </c>
      <c r="N45" s="453">
        <f>46000000+2024040000-14029018</f>
        <v>2056010982</v>
      </c>
      <c r="O45" s="216">
        <f>350267612+10918875-1506052</f>
        <v>359680435</v>
      </c>
      <c r="P45" s="216"/>
      <c r="Q45" s="480">
        <v>679997803</v>
      </c>
      <c r="R45" s="216">
        <f>100642374+207229083+353254280</f>
        <v>661125737</v>
      </c>
      <c r="S45" s="423" t="s">
        <v>632</v>
      </c>
      <c r="T45" s="422"/>
      <c r="U45" s="453">
        <f>46000000+2024040000-14029018</f>
        <v>2056010982</v>
      </c>
      <c r="V45" s="216">
        <f>350267612+10918875-1506052</f>
        <v>359680435</v>
      </c>
      <c r="W45" s="455"/>
      <c r="X45" s="220"/>
      <c r="Y45" s="220"/>
      <c r="Z45" s="455"/>
      <c r="AA45" s="220"/>
      <c r="AB45" s="220"/>
      <c r="AC45" s="455"/>
      <c r="AD45" s="220"/>
      <c r="AE45" s="220"/>
      <c r="AF45" s="455"/>
      <c r="AG45" s="220"/>
      <c r="AH45" s="220"/>
      <c r="AI45" s="455"/>
      <c r="AJ45" s="220"/>
      <c r="AK45" s="474"/>
      <c r="AL45" s="455"/>
      <c r="AM45" s="481"/>
      <c r="AN45" s="220"/>
      <c r="AO45" s="455">
        <f t="shared" si="4"/>
      </c>
      <c r="AP45" s="220"/>
      <c r="AQ45" s="220"/>
      <c r="AR45" s="455"/>
      <c r="AS45" s="220"/>
      <c r="AT45" s="220"/>
      <c r="AU45" s="455"/>
      <c r="AV45" s="221">
        <f t="shared" si="7"/>
        <v>1696330547</v>
      </c>
      <c r="AW45" s="221">
        <f t="shared" si="7"/>
        <v>359680435</v>
      </c>
      <c r="AX45" s="221">
        <f t="shared" si="8"/>
        <v>18872066</v>
      </c>
      <c r="AY45" s="222"/>
      <c r="AZ45" s="221"/>
      <c r="BA45" s="223"/>
      <c r="BB45" s="221"/>
    </row>
    <row r="46" spans="1:54" s="149" customFormat="1" ht="30" customHeight="1" outlineLevel="2">
      <c r="A46" s="206"/>
      <c r="B46" s="206" t="s">
        <v>392</v>
      </c>
      <c r="C46" s="207">
        <v>880</v>
      </c>
      <c r="D46" s="478" t="s">
        <v>32</v>
      </c>
      <c r="E46" s="207"/>
      <c r="F46" s="451" t="s">
        <v>748</v>
      </c>
      <c r="G46" s="210"/>
      <c r="H46" s="210"/>
      <c r="I46" s="210"/>
      <c r="J46" s="451" t="s">
        <v>749</v>
      </c>
      <c r="K46" s="489">
        <v>0.25</v>
      </c>
      <c r="L46" s="214">
        <f>(O46*100%/N46)*K46</f>
        <v>0.19677083655563946</v>
      </c>
      <c r="M46" s="453">
        <v>778552980</v>
      </c>
      <c r="N46" s="453">
        <v>1049358451</v>
      </c>
      <c r="O46" s="216">
        <f>378677867+242600574+177723320+26930800</f>
        <v>825932561</v>
      </c>
      <c r="P46" s="216">
        <f>59792339+1242400+71596444</f>
        <v>132631183</v>
      </c>
      <c r="Q46" s="480">
        <f>59160000+467450890</f>
        <v>526610890</v>
      </c>
      <c r="R46" s="216">
        <f>154985771-64266545+125822415+97404102+7205000</f>
        <v>321150743</v>
      </c>
      <c r="S46" s="423" t="s">
        <v>636</v>
      </c>
      <c r="T46" s="423"/>
      <c r="U46" s="453">
        <v>1049358451</v>
      </c>
      <c r="V46" s="216">
        <f>378677867+242600574+177723320+26930800</f>
        <v>825932561</v>
      </c>
      <c r="W46" s="455">
        <f t="shared" si="11"/>
        <v>0.7870833462225578</v>
      </c>
      <c r="X46" s="216"/>
      <c r="Y46" s="220"/>
      <c r="Z46" s="455">
        <f t="shared" si="12"/>
      </c>
      <c r="AA46" s="220"/>
      <c r="AB46" s="220"/>
      <c r="AC46" s="455">
        <f t="shared" si="0"/>
      </c>
      <c r="AD46" s="220"/>
      <c r="AE46" s="220"/>
      <c r="AF46" s="455">
        <f t="shared" si="1"/>
      </c>
      <c r="AG46" s="220"/>
      <c r="AH46" s="220"/>
      <c r="AI46" s="455">
        <f t="shared" si="2"/>
      </c>
      <c r="AJ46" s="220"/>
      <c r="AK46" s="220"/>
      <c r="AL46" s="455">
        <f t="shared" si="3"/>
      </c>
      <c r="AM46" s="463"/>
      <c r="AN46" s="220"/>
      <c r="AO46" s="455">
        <f t="shared" si="4"/>
      </c>
      <c r="AP46" s="220"/>
      <c r="AQ46" s="220"/>
      <c r="AR46" s="455">
        <f t="shared" si="5"/>
      </c>
      <c r="AS46" s="220"/>
      <c r="AT46" s="220"/>
      <c r="AU46" s="455">
        <f t="shared" si="6"/>
      </c>
      <c r="AV46" s="221">
        <f t="shared" si="7"/>
        <v>223425890</v>
      </c>
      <c r="AW46" s="221">
        <f t="shared" si="7"/>
        <v>693301378</v>
      </c>
      <c r="AX46" s="221">
        <f t="shared" si="8"/>
        <v>205460147</v>
      </c>
      <c r="AY46" s="222"/>
      <c r="AZ46" s="221"/>
      <c r="BA46" s="223"/>
      <c r="BB46" s="221"/>
    </row>
    <row r="47" spans="1:54" s="149" customFormat="1" ht="30" customHeight="1" outlineLevel="2">
      <c r="A47" s="206"/>
      <c r="B47" s="206" t="s">
        <v>392</v>
      </c>
      <c r="C47" s="207">
        <v>880</v>
      </c>
      <c r="D47" s="478" t="s">
        <v>32</v>
      </c>
      <c r="E47" s="207"/>
      <c r="F47" s="451" t="s">
        <v>750</v>
      </c>
      <c r="G47" s="210"/>
      <c r="H47" s="210"/>
      <c r="I47" s="210"/>
      <c r="J47" s="451" t="s">
        <v>179</v>
      </c>
      <c r="K47" s="489">
        <v>0.25</v>
      </c>
      <c r="L47" s="214">
        <f>(O47*100%/N47)*K47</f>
        <v>0.23793208212185646</v>
      </c>
      <c r="M47" s="453">
        <v>1018251020</v>
      </c>
      <c r="N47" s="453">
        <v>780972749</v>
      </c>
      <c r="O47" s="216">
        <f>281805200+254635949+66277500+70698240+69857000</f>
        <v>743273889</v>
      </c>
      <c r="P47" s="216">
        <f>53082566+8019000+47908500</f>
        <v>109010066</v>
      </c>
      <c r="Q47" s="483"/>
      <c r="R47" s="216"/>
      <c r="S47" s="423" t="s">
        <v>639</v>
      </c>
      <c r="T47" s="423"/>
      <c r="U47" s="453">
        <v>780972749</v>
      </c>
      <c r="V47" s="216">
        <f>281805200+254635949+66277500+70698240+69857000</f>
        <v>743273889</v>
      </c>
      <c r="W47" s="455">
        <f t="shared" si="11"/>
        <v>0.9517283284874258</v>
      </c>
      <c r="X47" s="220"/>
      <c r="Y47" s="220"/>
      <c r="Z47" s="455">
        <f t="shared" si="12"/>
      </c>
      <c r="AA47" s="220"/>
      <c r="AB47" s="220"/>
      <c r="AC47" s="455">
        <f t="shared" si="0"/>
      </c>
      <c r="AD47" s="220"/>
      <c r="AE47" s="220"/>
      <c r="AF47" s="455">
        <f t="shared" si="1"/>
      </c>
      <c r="AG47" s="220"/>
      <c r="AH47" s="220"/>
      <c r="AI47" s="455">
        <f t="shared" si="2"/>
      </c>
      <c r="AJ47" s="220"/>
      <c r="AK47" s="220"/>
      <c r="AL47" s="455">
        <f t="shared" si="3"/>
      </c>
      <c r="AM47" s="220"/>
      <c r="AN47" s="220"/>
      <c r="AO47" s="455">
        <f t="shared" si="4"/>
      </c>
      <c r="AP47" s="220"/>
      <c r="AQ47" s="220"/>
      <c r="AR47" s="455">
        <f t="shared" si="5"/>
      </c>
      <c r="AS47" s="220"/>
      <c r="AT47" s="220"/>
      <c r="AU47" s="455">
        <f t="shared" si="6"/>
      </c>
      <c r="AV47" s="221">
        <f t="shared" si="7"/>
        <v>37698860</v>
      </c>
      <c r="AW47" s="221">
        <f t="shared" si="7"/>
        <v>634263823</v>
      </c>
      <c r="AX47" s="221">
        <f t="shared" si="8"/>
        <v>0</v>
      </c>
      <c r="AY47" s="491"/>
      <c r="AZ47" s="221"/>
      <c r="BA47" s="223"/>
      <c r="BB47" s="221"/>
    </row>
    <row r="48" spans="1:54" s="236" customFormat="1" ht="15" outlineLevel="2">
      <c r="A48" s="229"/>
      <c r="B48" s="229"/>
      <c r="C48" s="230"/>
      <c r="D48" s="230"/>
      <c r="E48" s="230"/>
      <c r="F48" s="231"/>
      <c r="G48" s="231"/>
      <c r="H48" s="231"/>
      <c r="I48" s="231"/>
      <c r="J48" s="230"/>
      <c r="K48" s="477"/>
      <c r="L48" s="471"/>
      <c r="M48" s="232">
        <f aca="true" t="shared" si="25" ref="M48:R48">SUM(M38:M47)</f>
        <v>234277831925</v>
      </c>
      <c r="N48" s="232">
        <f>SUM(N38:N47)</f>
        <v>234297330107</v>
      </c>
      <c r="O48" s="457">
        <f t="shared" si="25"/>
        <v>23901369377</v>
      </c>
      <c r="P48" s="457">
        <f t="shared" si="25"/>
        <v>241641249</v>
      </c>
      <c r="Q48" s="232">
        <f t="shared" si="25"/>
        <v>11150914277</v>
      </c>
      <c r="R48" s="457">
        <f t="shared" si="25"/>
        <v>982276480</v>
      </c>
      <c r="S48" s="492"/>
      <c r="T48" s="459"/>
      <c r="U48" s="457">
        <f>+U38+U39+U40+U41+U42+U43+U44+U45+U46+U47</f>
        <v>71511342182</v>
      </c>
      <c r="V48" s="457">
        <f aca="true" t="shared" si="26" ref="V48:AU48">+V38+V39+V40+V41+V42+V43+V44+V45+V46+V47</f>
        <v>2077742996</v>
      </c>
      <c r="W48" s="457">
        <f t="shared" si="26"/>
        <v>1.7764967661023887</v>
      </c>
      <c r="X48" s="457">
        <f t="shared" si="26"/>
        <v>0</v>
      </c>
      <c r="Y48" s="457">
        <f t="shared" si="26"/>
        <v>0</v>
      </c>
      <c r="Z48" s="457" t="e">
        <f t="shared" si="26"/>
        <v>#VALUE!</v>
      </c>
      <c r="AA48" s="457">
        <f t="shared" si="26"/>
        <v>0</v>
      </c>
      <c r="AB48" s="457">
        <f t="shared" si="26"/>
        <v>0</v>
      </c>
      <c r="AC48" s="457" t="e">
        <f t="shared" si="26"/>
        <v>#VALUE!</v>
      </c>
      <c r="AD48" s="457">
        <f t="shared" si="26"/>
        <v>0</v>
      </c>
      <c r="AE48" s="457">
        <f t="shared" si="26"/>
        <v>0</v>
      </c>
      <c r="AF48" s="457" t="e">
        <f t="shared" si="26"/>
        <v>#VALUE!</v>
      </c>
      <c r="AG48" s="457">
        <f t="shared" si="26"/>
        <v>0</v>
      </c>
      <c r="AH48" s="457">
        <f t="shared" si="26"/>
        <v>0</v>
      </c>
      <c r="AI48" s="457" t="e">
        <f t="shared" si="26"/>
        <v>#VALUE!</v>
      </c>
      <c r="AJ48" s="457">
        <f t="shared" si="26"/>
        <v>0</v>
      </c>
      <c r="AK48" s="457">
        <f t="shared" si="26"/>
        <v>0</v>
      </c>
      <c r="AL48" s="457" t="e">
        <f t="shared" si="26"/>
        <v>#VALUE!</v>
      </c>
      <c r="AM48" s="457">
        <f t="shared" si="26"/>
        <v>162785987925</v>
      </c>
      <c r="AN48" s="457">
        <f t="shared" si="26"/>
        <v>21823626381</v>
      </c>
      <c r="AO48" s="457" t="e">
        <f t="shared" si="26"/>
        <v>#VALUE!</v>
      </c>
      <c r="AP48" s="457">
        <f t="shared" si="26"/>
        <v>0</v>
      </c>
      <c r="AQ48" s="457">
        <f t="shared" si="26"/>
        <v>0</v>
      </c>
      <c r="AR48" s="457" t="e">
        <f t="shared" si="26"/>
        <v>#VALUE!</v>
      </c>
      <c r="AS48" s="457">
        <f t="shared" si="26"/>
        <v>0</v>
      </c>
      <c r="AT48" s="457">
        <f t="shared" si="26"/>
        <v>0</v>
      </c>
      <c r="AU48" s="457" t="e">
        <f t="shared" si="26"/>
        <v>#VALUE!</v>
      </c>
      <c r="AV48" s="221">
        <f t="shared" si="7"/>
        <v>210395960730</v>
      </c>
      <c r="AW48" s="221">
        <f t="shared" si="7"/>
        <v>23659728128</v>
      </c>
      <c r="AX48" s="221">
        <f t="shared" si="8"/>
        <v>10168637797</v>
      </c>
      <c r="AY48" s="222"/>
      <c r="AZ48" s="221"/>
      <c r="BA48" s="223"/>
      <c r="BB48" s="221"/>
    </row>
    <row r="49" spans="1:54" s="149" customFormat="1" ht="57" customHeight="1" outlineLevel="2">
      <c r="A49" s="206"/>
      <c r="B49" s="206" t="s">
        <v>642</v>
      </c>
      <c r="C49" s="207">
        <v>880</v>
      </c>
      <c r="D49" s="478" t="s">
        <v>46</v>
      </c>
      <c r="E49" s="207"/>
      <c r="F49" s="451" t="s">
        <v>131</v>
      </c>
      <c r="G49" s="210"/>
      <c r="H49" s="210"/>
      <c r="I49" s="210"/>
      <c r="J49" s="451" t="s">
        <v>751</v>
      </c>
      <c r="K49" s="493">
        <v>0.455</v>
      </c>
      <c r="L49" s="214">
        <v>0</v>
      </c>
      <c r="M49" s="494"/>
      <c r="N49" s="494"/>
      <c r="O49" s="216"/>
      <c r="P49" s="216"/>
      <c r="Q49" s="483"/>
      <c r="R49" s="216"/>
      <c r="S49" s="423" t="s">
        <v>752</v>
      </c>
      <c r="T49" s="423"/>
      <c r="U49" s="216"/>
      <c r="V49" s="216"/>
      <c r="W49" s="455">
        <f aca="true" t="shared" si="27" ref="W49:W60">IF(U49=0,"",V49/U49)</f>
      </c>
      <c r="X49" s="220"/>
      <c r="Y49" s="220"/>
      <c r="Z49" s="455">
        <f aca="true" t="shared" si="28" ref="Z49:Z60">IF(X49=0,"",Y49/X49)</f>
      </c>
      <c r="AA49" s="220"/>
      <c r="AB49" s="220"/>
      <c r="AC49" s="455">
        <f aca="true" t="shared" si="29" ref="AC49:AC60">IF(AA49=0,"",AB49/AA49)</f>
      </c>
      <c r="AD49" s="220"/>
      <c r="AE49" s="220"/>
      <c r="AF49" s="455">
        <f aca="true" t="shared" si="30" ref="AF49:AF60">IF(AD49=0,"",AE49/AD49)</f>
      </c>
      <c r="AG49" s="220"/>
      <c r="AH49" s="220"/>
      <c r="AI49" s="455">
        <f aca="true" t="shared" si="31" ref="AI49:AI60">IF(AG49=0,"",AH49/AG49)</f>
      </c>
      <c r="AJ49" s="220"/>
      <c r="AK49" s="220"/>
      <c r="AL49" s="455">
        <f aca="true" t="shared" si="32" ref="AL49:AL60">IF(AJ49=0,"",AK49/AJ49)</f>
      </c>
      <c r="AM49" s="220"/>
      <c r="AN49" s="220"/>
      <c r="AO49" s="455">
        <f aca="true" t="shared" si="33" ref="AO49:AO60">IF(AM49=0,"",AN49/AM49)</f>
      </c>
      <c r="AP49" s="220"/>
      <c r="AQ49" s="220"/>
      <c r="AR49" s="455">
        <f aca="true" t="shared" si="34" ref="AR49:AR60">IF(AP49=0,"",AQ49/AP49)</f>
      </c>
      <c r="AS49" s="220"/>
      <c r="AT49" s="220"/>
      <c r="AU49" s="455">
        <f aca="true" t="shared" si="35" ref="AU49:AU60">IF(AS49=0,"",AT49/AS49)</f>
      </c>
      <c r="AV49" s="221">
        <f t="shared" si="7"/>
        <v>0</v>
      </c>
      <c r="AW49" s="221">
        <f t="shared" si="7"/>
        <v>0</v>
      </c>
      <c r="AX49" s="221">
        <f t="shared" si="8"/>
        <v>0</v>
      </c>
      <c r="AY49" s="222"/>
      <c r="AZ49" s="221"/>
      <c r="BA49" s="223"/>
      <c r="BB49" s="221"/>
    </row>
    <row r="50" spans="1:54" s="149" customFormat="1" ht="57" customHeight="1" outlineLevel="2">
      <c r="A50" s="206"/>
      <c r="B50" s="206" t="s">
        <v>642</v>
      </c>
      <c r="C50" s="207">
        <v>880</v>
      </c>
      <c r="D50" s="478" t="s">
        <v>46</v>
      </c>
      <c r="E50" s="207"/>
      <c r="F50" s="451" t="s">
        <v>753</v>
      </c>
      <c r="G50" s="210"/>
      <c r="H50" s="210"/>
      <c r="I50" s="210"/>
      <c r="J50" s="451" t="s">
        <v>754</v>
      </c>
      <c r="K50" s="26">
        <v>0.37</v>
      </c>
      <c r="L50" s="489">
        <f>K50/60*2</f>
        <v>0.012333333333333333</v>
      </c>
      <c r="M50" s="453">
        <v>6330000000</v>
      </c>
      <c r="N50" s="453">
        <v>6330000000</v>
      </c>
      <c r="O50" s="216"/>
      <c r="P50" s="216"/>
      <c r="Q50" s="480"/>
      <c r="R50" s="485"/>
      <c r="S50" s="423" t="s">
        <v>755</v>
      </c>
      <c r="T50" s="423" t="s">
        <v>756</v>
      </c>
      <c r="U50" s="216">
        <f>3820000000-200000000</f>
        <v>3620000000</v>
      </c>
      <c r="V50" s="216"/>
      <c r="W50" s="455">
        <f t="shared" si="27"/>
        <v>0</v>
      </c>
      <c r="X50" s="220"/>
      <c r="Y50" s="220"/>
      <c r="Z50" s="455">
        <f t="shared" si="28"/>
      </c>
      <c r="AA50" s="220"/>
      <c r="AB50" s="220"/>
      <c r="AC50" s="455">
        <f t="shared" si="29"/>
      </c>
      <c r="AD50" s="220"/>
      <c r="AE50" s="220"/>
      <c r="AF50" s="455">
        <f t="shared" si="30"/>
      </c>
      <c r="AG50" s="220"/>
      <c r="AH50" s="220"/>
      <c r="AI50" s="455">
        <f t="shared" si="31"/>
      </c>
      <c r="AJ50" s="216"/>
      <c r="AK50" s="474"/>
      <c r="AL50" s="455">
        <f t="shared" si="32"/>
      </c>
      <c r="AM50" s="481">
        <f>2510000000+200000000</f>
        <v>2710000000</v>
      </c>
      <c r="AN50" s="220"/>
      <c r="AO50" s="455">
        <f t="shared" si="33"/>
        <v>0</v>
      </c>
      <c r="AP50" s="220"/>
      <c r="AQ50" s="220"/>
      <c r="AR50" s="455">
        <f t="shared" si="34"/>
      </c>
      <c r="AS50" s="220"/>
      <c r="AT50" s="220"/>
      <c r="AU50" s="455">
        <f t="shared" si="35"/>
      </c>
      <c r="AV50" s="221">
        <f t="shared" si="7"/>
        <v>6330000000</v>
      </c>
      <c r="AW50" s="221">
        <f t="shared" si="7"/>
        <v>0</v>
      </c>
      <c r="AX50" s="221">
        <f t="shared" si="8"/>
        <v>0</v>
      </c>
      <c r="AY50" s="222"/>
      <c r="AZ50" s="221"/>
      <c r="BA50" s="223"/>
      <c r="BB50" s="221"/>
    </row>
    <row r="51" spans="1:54" s="236" customFormat="1" ht="15" outlineLevel="2">
      <c r="A51" s="229"/>
      <c r="B51" s="229"/>
      <c r="C51" s="230"/>
      <c r="D51" s="230"/>
      <c r="E51" s="230"/>
      <c r="F51" s="231"/>
      <c r="G51" s="231"/>
      <c r="H51" s="231"/>
      <c r="I51" s="231"/>
      <c r="J51" s="230"/>
      <c r="K51" s="477"/>
      <c r="L51" s="471"/>
      <c r="M51" s="232">
        <f aca="true" t="shared" si="36" ref="M51:R51">+M49+M50</f>
        <v>6330000000</v>
      </c>
      <c r="N51" s="232">
        <f>+N49+N50</f>
        <v>6330000000</v>
      </c>
      <c r="O51" s="457">
        <f t="shared" si="36"/>
        <v>0</v>
      </c>
      <c r="P51" s="457">
        <f t="shared" si="36"/>
        <v>0</v>
      </c>
      <c r="Q51" s="232">
        <f t="shared" si="36"/>
        <v>0</v>
      </c>
      <c r="R51" s="457">
        <f t="shared" si="36"/>
        <v>0</v>
      </c>
      <c r="S51" s="492"/>
      <c r="T51" s="459"/>
      <c r="U51" s="457">
        <f>+U49+U50</f>
        <v>3620000000</v>
      </c>
      <c r="V51" s="457">
        <f aca="true" t="shared" si="37" ref="V51:AU51">+V49+V50</f>
        <v>0</v>
      </c>
      <c r="W51" s="457" t="e">
        <f t="shared" si="37"/>
        <v>#VALUE!</v>
      </c>
      <c r="X51" s="457">
        <f t="shared" si="37"/>
        <v>0</v>
      </c>
      <c r="Y51" s="457">
        <f t="shared" si="37"/>
        <v>0</v>
      </c>
      <c r="Z51" s="457" t="e">
        <f t="shared" si="37"/>
        <v>#VALUE!</v>
      </c>
      <c r="AA51" s="457">
        <f t="shared" si="37"/>
        <v>0</v>
      </c>
      <c r="AB51" s="457">
        <f t="shared" si="37"/>
        <v>0</v>
      </c>
      <c r="AC51" s="457" t="e">
        <f t="shared" si="37"/>
        <v>#VALUE!</v>
      </c>
      <c r="AD51" s="457">
        <f t="shared" si="37"/>
        <v>0</v>
      </c>
      <c r="AE51" s="457">
        <f t="shared" si="37"/>
        <v>0</v>
      </c>
      <c r="AF51" s="457" t="e">
        <f t="shared" si="37"/>
        <v>#VALUE!</v>
      </c>
      <c r="AG51" s="457">
        <f t="shared" si="37"/>
        <v>0</v>
      </c>
      <c r="AH51" s="457">
        <f t="shared" si="37"/>
        <v>0</v>
      </c>
      <c r="AI51" s="457" t="e">
        <f t="shared" si="37"/>
        <v>#VALUE!</v>
      </c>
      <c r="AJ51" s="457">
        <f t="shared" si="37"/>
        <v>0</v>
      </c>
      <c r="AK51" s="457">
        <f t="shared" si="37"/>
        <v>0</v>
      </c>
      <c r="AL51" s="457" t="e">
        <f t="shared" si="37"/>
        <v>#VALUE!</v>
      </c>
      <c r="AM51" s="457">
        <f t="shared" si="37"/>
        <v>2710000000</v>
      </c>
      <c r="AN51" s="457">
        <f t="shared" si="37"/>
        <v>0</v>
      </c>
      <c r="AO51" s="457" t="e">
        <f t="shared" si="37"/>
        <v>#VALUE!</v>
      </c>
      <c r="AP51" s="457">
        <f t="shared" si="37"/>
        <v>0</v>
      </c>
      <c r="AQ51" s="457">
        <f t="shared" si="37"/>
        <v>0</v>
      </c>
      <c r="AR51" s="457" t="e">
        <f t="shared" si="37"/>
        <v>#VALUE!</v>
      </c>
      <c r="AS51" s="457">
        <f t="shared" si="37"/>
        <v>0</v>
      </c>
      <c r="AT51" s="457">
        <f t="shared" si="37"/>
        <v>0</v>
      </c>
      <c r="AU51" s="457" t="e">
        <f t="shared" si="37"/>
        <v>#VALUE!</v>
      </c>
      <c r="AV51" s="221">
        <f t="shared" si="7"/>
        <v>6330000000</v>
      </c>
      <c r="AW51" s="221">
        <f t="shared" si="7"/>
        <v>0</v>
      </c>
      <c r="AX51" s="221">
        <f t="shared" si="8"/>
        <v>0</v>
      </c>
      <c r="AY51" s="222"/>
      <c r="AZ51" s="221"/>
      <c r="BA51" s="223"/>
      <c r="BB51" s="221"/>
    </row>
    <row r="52" spans="1:54" s="149" customFormat="1" ht="57" customHeight="1" outlineLevel="2">
      <c r="A52" s="206"/>
      <c r="B52" s="206" t="s">
        <v>677</v>
      </c>
      <c r="C52" s="207">
        <v>880</v>
      </c>
      <c r="D52" s="466" t="s">
        <v>757</v>
      </c>
      <c r="E52" s="207"/>
      <c r="F52" s="451" t="s">
        <v>135</v>
      </c>
      <c r="G52" s="210"/>
      <c r="H52" s="210"/>
      <c r="I52" s="210"/>
      <c r="J52" s="451" t="s">
        <v>181</v>
      </c>
      <c r="K52" s="493">
        <v>0.35</v>
      </c>
      <c r="L52" s="214">
        <v>0</v>
      </c>
      <c r="M52" s="453"/>
      <c r="N52" s="453"/>
      <c r="O52" s="216"/>
      <c r="P52" s="216"/>
      <c r="Q52" s="467"/>
      <c r="R52" s="216"/>
      <c r="S52" s="423" t="s">
        <v>758</v>
      </c>
      <c r="T52" s="422"/>
      <c r="U52" s="216"/>
      <c r="V52" s="216"/>
      <c r="W52" s="455">
        <f t="shared" si="27"/>
      </c>
      <c r="X52" s="220"/>
      <c r="Y52" s="220"/>
      <c r="Z52" s="455">
        <f t="shared" si="28"/>
      </c>
      <c r="AA52" s="220"/>
      <c r="AB52" s="220"/>
      <c r="AC52" s="455">
        <f t="shared" si="29"/>
      </c>
      <c r="AD52" s="220"/>
      <c r="AE52" s="220"/>
      <c r="AF52" s="455">
        <f t="shared" si="30"/>
      </c>
      <c r="AG52" s="220"/>
      <c r="AH52" s="220"/>
      <c r="AI52" s="455">
        <f t="shared" si="31"/>
      </c>
      <c r="AJ52" s="220"/>
      <c r="AK52" s="220"/>
      <c r="AL52" s="455">
        <f t="shared" si="32"/>
      </c>
      <c r="AM52" s="220"/>
      <c r="AN52" s="220"/>
      <c r="AO52" s="455">
        <f t="shared" si="33"/>
      </c>
      <c r="AP52" s="220"/>
      <c r="AQ52" s="220"/>
      <c r="AR52" s="455">
        <f t="shared" si="34"/>
      </c>
      <c r="AS52" s="220"/>
      <c r="AT52" s="220"/>
      <c r="AU52" s="455">
        <f t="shared" si="35"/>
      </c>
      <c r="AV52" s="221">
        <f t="shared" si="7"/>
        <v>0</v>
      </c>
      <c r="AW52" s="221">
        <f t="shared" si="7"/>
        <v>0</v>
      </c>
      <c r="AX52" s="221">
        <f t="shared" si="8"/>
        <v>0</v>
      </c>
      <c r="AY52" s="222"/>
      <c r="AZ52" s="221"/>
      <c r="BA52" s="223"/>
      <c r="BB52" s="221"/>
    </row>
    <row r="53" spans="1:54" s="149" customFormat="1" ht="57" customHeight="1" outlineLevel="2">
      <c r="A53" s="206"/>
      <c r="B53" s="206" t="s">
        <v>677</v>
      </c>
      <c r="C53" s="207">
        <v>880</v>
      </c>
      <c r="D53" s="466" t="s">
        <v>757</v>
      </c>
      <c r="E53" s="207"/>
      <c r="F53" s="451" t="s">
        <v>137</v>
      </c>
      <c r="G53" s="210"/>
      <c r="H53" s="210"/>
      <c r="I53" s="210"/>
      <c r="J53" s="451" t="s">
        <v>759</v>
      </c>
      <c r="K53" s="493">
        <v>0.265</v>
      </c>
      <c r="L53" s="214">
        <v>0.05</v>
      </c>
      <c r="M53" s="453">
        <v>2200000000</v>
      </c>
      <c r="N53" s="453">
        <v>2200000000</v>
      </c>
      <c r="O53" s="216">
        <v>62457913</v>
      </c>
      <c r="P53" s="216"/>
      <c r="Q53" s="480">
        <v>3218609068</v>
      </c>
      <c r="R53" s="216">
        <f>84145539+445756219+327667792</f>
        <v>857569550</v>
      </c>
      <c r="S53" s="423" t="s">
        <v>679</v>
      </c>
      <c r="T53" s="422"/>
      <c r="U53" s="216">
        <v>200000000</v>
      </c>
      <c r="V53" s="216">
        <v>62457913</v>
      </c>
      <c r="W53" s="455">
        <f t="shared" si="27"/>
        <v>0.312289565</v>
      </c>
      <c r="X53" s="220"/>
      <c r="Y53" s="220"/>
      <c r="Z53" s="455">
        <f t="shared" si="28"/>
      </c>
      <c r="AA53" s="220"/>
      <c r="AB53" s="220"/>
      <c r="AC53" s="455">
        <f t="shared" si="29"/>
      </c>
      <c r="AD53" s="220"/>
      <c r="AE53" s="220"/>
      <c r="AF53" s="455">
        <f t="shared" si="30"/>
      </c>
      <c r="AG53" s="220"/>
      <c r="AH53" s="220"/>
      <c r="AI53" s="455">
        <f t="shared" si="31"/>
      </c>
      <c r="AJ53" s="216"/>
      <c r="AK53" s="474"/>
      <c r="AL53" s="455">
        <f t="shared" si="32"/>
      </c>
      <c r="AM53" s="453">
        <v>2000000000</v>
      </c>
      <c r="AN53" s="220"/>
      <c r="AO53" s="455">
        <f t="shared" si="33"/>
        <v>0</v>
      </c>
      <c r="AP53" s="220"/>
      <c r="AQ53" s="220"/>
      <c r="AR53" s="455">
        <f t="shared" si="34"/>
      </c>
      <c r="AS53" s="220"/>
      <c r="AT53" s="220"/>
      <c r="AU53" s="455">
        <f t="shared" si="35"/>
      </c>
      <c r="AV53" s="221">
        <f t="shared" si="7"/>
        <v>2137542087</v>
      </c>
      <c r="AW53" s="221">
        <f t="shared" si="7"/>
        <v>62457913</v>
      </c>
      <c r="AX53" s="221">
        <f t="shared" si="8"/>
        <v>2361039518</v>
      </c>
      <c r="AY53" s="222"/>
      <c r="AZ53" s="221"/>
      <c r="BA53" s="223"/>
      <c r="BB53" s="221"/>
    </row>
    <row r="54" spans="1:54" s="236" customFormat="1" ht="15" outlineLevel="2">
      <c r="A54" s="229"/>
      <c r="B54" s="229"/>
      <c r="C54" s="230"/>
      <c r="D54" s="230"/>
      <c r="E54" s="230"/>
      <c r="F54" s="231"/>
      <c r="G54" s="231"/>
      <c r="H54" s="231"/>
      <c r="I54" s="231"/>
      <c r="J54" s="230"/>
      <c r="K54" s="477"/>
      <c r="L54" s="477"/>
      <c r="M54" s="232">
        <f aca="true" t="shared" si="38" ref="M54:R54">+M52+M53</f>
        <v>2200000000</v>
      </c>
      <c r="N54" s="232">
        <f>+N52+N53</f>
        <v>2200000000</v>
      </c>
      <c r="O54" s="457">
        <f t="shared" si="38"/>
        <v>62457913</v>
      </c>
      <c r="P54" s="457">
        <f t="shared" si="38"/>
        <v>0</v>
      </c>
      <c r="Q54" s="232">
        <f t="shared" si="38"/>
        <v>3218609068</v>
      </c>
      <c r="R54" s="457">
        <f t="shared" si="38"/>
        <v>857569550</v>
      </c>
      <c r="S54" s="492"/>
      <c r="T54" s="459"/>
      <c r="U54" s="457">
        <f>+U52+U53</f>
        <v>200000000</v>
      </c>
      <c r="V54" s="457">
        <f aca="true" t="shared" si="39" ref="V54:AU54">+V52+V53</f>
        <v>62457913</v>
      </c>
      <c r="W54" s="457" t="e">
        <f t="shared" si="39"/>
        <v>#VALUE!</v>
      </c>
      <c r="X54" s="457">
        <f t="shared" si="39"/>
        <v>0</v>
      </c>
      <c r="Y54" s="457">
        <f t="shared" si="39"/>
        <v>0</v>
      </c>
      <c r="Z54" s="457" t="e">
        <f t="shared" si="39"/>
        <v>#VALUE!</v>
      </c>
      <c r="AA54" s="457">
        <f t="shared" si="39"/>
        <v>0</v>
      </c>
      <c r="AB54" s="457">
        <f t="shared" si="39"/>
        <v>0</v>
      </c>
      <c r="AC54" s="457" t="e">
        <f t="shared" si="39"/>
        <v>#VALUE!</v>
      </c>
      <c r="AD54" s="457">
        <f t="shared" si="39"/>
        <v>0</v>
      </c>
      <c r="AE54" s="457">
        <f t="shared" si="39"/>
        <v>0</v>
      </c>
      <c r="AF54" s="457" t="e">
        <f t="shared" si="39"/>
        <v>#VALUE!</v>
      </c>
      <c r="AG54" s="457">
        <f t="shared" si="39"/>
        <v>0</v>
      </c>
      <c r="AH54" s="457">
        <f t="shared" si="39"/>
        <v>0</v>
      </c>
      <c r="AI54" s="457" t="e">
        <f t="shared" si="39"/>
        <v>#VALUE!</v>
      </c>
      <c r="AJ54" s="457">
        <f t="shared" si="39"/>
        <v>0</v>
      </c>
      <c r="AK54" s="457">
        <f t="shared" si="39"/>
        <v>0</v>
      </c>
      <c r="AL54" s="457" t="e">
        <f t="shared" si="39"/>
        <v>#VALUE!</v>
      </c>
      <c r="AM54" s="457">
        <f t="shared" si="39"/>
        <v>2000000000</v>
      </c>
      <c r="AN54" s="457">
        <f t="shared" si="39"/>
        <v>0</v>
      </c>
      <c r="AO54" s="457" t="e">
        <f t="shared" si="39"/>
        <v>#VALUE!</v>
      </c>
      <c r="AP54" s="457">
        <f t="shared" si="39"/>
        <v>0</v>
      </c>
      <c r="AQ54" s="457">
        <f t="shared" si="39"/>
        <v>0</v>
      </c>
      <c r="AR54" s="457" t="e">
        <f t="shared" si="39"/>
        <v>#VALUE!</v>
      </c>
      <c r="AS54" s="457">
        <f t="shared" si="39"/>
        <v>0</v>
      </c>
      <c r="AT54" s="457">
        <f t="shared" si="39"/>
        <v>0</v>
      </c>
      <c r="AU54" s="457" t="e">
        <f t="shared" si="39"/>
        <v>#VALUE!</v>
      </c>
      <c r="AV54" s="221">
        <f t="shared" si="7"/>
        <v>2137542087</v>
      </c>
      <c r="AW54" s="221">
        <f t="shared" si="7"/>
        <v>62457913</v>
      </c>
      <c r="AX54" s="221">
        <f t="shared" si="8"/>
        <v>2361039518</v>
      </c>
      <c r="AY54" s="222"/>
      <c r="AZ54" s="221"/>
      <c r="BA54" s="223"/>
      <c r="BB54" s="221"/>
    </row>
    <row r="55" spans="1:54" s="149" customFormat="1" ht="57" customHeight="1" outlineLevel="2">
      <c r="A55" s="206"/>
      <c r="B55" s="206" t="s">
        <v>683</v>
      </c>
      <c r="C55" s="207">
        <v>880</v>
      </c>
      <c r="D55" s="450" t="s">
        <v>48</v>
      </c>
      <c r="E55" s="207"/>
      <c r="F55" s="451" t="s">
        <v>139</v>
      </c>
      <c r="G55" s="210"/>
      <c r="H55" s="210"/>
      <c r="I55" s="210"/>
      <c r="J55" s="451" t="s">
        <v>760</v>
      </c>
      <c r="K55" s="493">
        <v>0</v>
      </c>
      <c r="L55" s="214">
        <v>0</v>
      </c>
      <c r="M55" s="467"/>
      <c r="N55" s="467"/>
      <c r="O55" s="216"/>
      <c r="P55" s="216"/>
      <c r="Q55" s="467"/>
      <c r="R55" s="216"/>
      <c r="S55" s="423" t="s">
        <v>761</v>
      </c>
      <c r="T55" s="486"/>
      <c r="U55" s="216"/>
      <c r="V55" s="216"/>
      <c r="W55" s="455">
        <f t="shared" si="27"/>
      </c>
      <c r="X55" s="220"/>
      <c r="Y55" s="220"/>
      <c r="Z55" s="455">
        <f t="shared" si="28"/>
      </c>
      <c r="AA55" s="220"/>
      <c r="AB55" s="220"/>
      <c r="AC55" s="455">
        <f t="shared" si="29"/>
      </c>
      <c r="AD55" s="220"/>
      <c r="AE55" s="220"/>
      <c r="AF55" s="455">
        <f t="shared" si="30"/>
      </c>
      <c r="AG55" s="220"/>
      <c r="AH55" s="220"/>
      <c r="AI55" s="455">
        <f t="shared" si="31"/>
      </c>
      <c r="AJ55" s="220"/>
      <c r="AK55" s="220"/>
      <c r="AL55" s="455">
        <f t="shared" si="32"/>
      </c>
      <c r="AM55" s="220"/>
      <c r="AN55" s="220"/>
      <c r="AO55" s="455">
        <f t="shared" si="33"/>
      </c>
      <c r="AP55" s="220"/>
      <c r="AQ55" s="220"/>
      <c r="AR55" s="455">
        <f t="shared" si="34"/>
      </c>
      <c r="AS55" s="220"/>
      <c r="AT55" s="220"/>
      <c r="AU55" s="455">
        <f t="shared" si="35"/>
      </c>
      <c r="AV55" s="221">
        <f t="shared" si="7"/>
        <v>0</v>
      </c>
      <c r="AW55" s="221">
        <f t="shared" si="7"/>
        <v>0</v>
      </c>
      <c r="AX55" s="221">
        <f t="shared" si="8"/>
        <v>0</v>
      </c>
      <c r="AY55" s="222"/>
      <c r="AZ55" s="221"/>
      <c r="BA55" s="223"/>
      <c r="BB55" s="221"/>
    </row>
    <row r="56" spans="1:54" s="149" customFormat="1" ht="57" customHeight="1" outlineLevel="2">
      <c r="A56" s="206"/>
      <c r="B56" s="206" t="s">
        <v>683</v>
      </c>
      <c r="C56" s="207">
        <v>880</v>
      </c>
      <c r="D56" s="450" t="s">
        <v>48</v>
      </c>
      <c r="E56" s="207"/>
      <c r="F56" s="451" t="s">
        <v>141</v>
      </c>
      <c r="G56" s="210"/>
      <c r="H56" s="210"/>
      <c r="I56" s="210"/>
      <c r="J56" s="451" t="s">
        <v>762</v>
      </c>
      <c r="K56" s="493">
        <v>0.51</v>
      </c>
      <c r="L56" s="214">
        <v>0</v>
      </c>
      <c r="M56" s="467"/>
      <c r="N56" s="467"/>
      <c r="O56" s="216"/>
      <c r="P56" s="216"/>
      <c r="Q56" s="467"/>
      <c r="R56" s="216"/>
      <c r="S56" s="423" t="s">
        <v>730</v>
      </c>
      <c r="T56" s="422"/>
      <c r="U56" s="216"/>
      <c r="V56" s="216"/>
      <c r="W56" s="455">
        <f t="shared" si="27"/>
      </c>
      <c r="X56" s="220"/>
      <c r="Y56" s="220"/>
      <c r="Z56" s="455">
        <f t="shared" si="28"/>
      </c>
      <c r="AA56" s="220"/>
      <c r="AB56" s="220"/>
      <c r="AC56" s="455">
        <f t="shared" si="29"/>
      </c>
      <c r="AD56" s="220"/>
      <c r="AE56" s="220"/>
      <c r="AF56" s="455">
        <f t="shared" si="30"/>
      </c>
      <c r="AG56" s="220"/>
      <c r="AH56" s="220"/>
      <c r="AI56" s="455">
        <f t="shared" si="31"/>
      </c>
      <c r="AJ56" s="220"/>
      <c r="AK56" s="220"/>
      <c r="AL56" s="455">
        <f t="shared" si="32"/>
      </c>
      <c r="AM56" s="220"/>
      <c r="AN56" s="220"/>
      <c r="AO56" s="455">
        <f t="shared" si="33"/>
      </c>
      <c r="AP56" s="220"/>
      <c r="AQ56" s="220"/>
      <c r="AR56" s="455">
        <f t="shared" si="34"/>
      </c>
      <c r="AS56" s="220"/>
      <c r="AT56" s="220"/>
      <c r="AU56" s="455">
        <f t="shared" si="35"/>
      </c>
      <c r="AV56" s="221">
        <f t="shared" si="7"/>
        <v>0</v>
      </c>
      <c r="AW56" s="221">
        <f t="shared" si="7"/>
        <v>0</v>
      </c>
      <c r="AX56" s="221">
        <f t="shared" si="8"/>
        <v>0</v>
      </c>
      <c r="AY56" s="222"/>
      <c r="AZ56" s="221"/>
      <c r="BA56" s="223"/>
      <c r="BB56" s="221"/>
    </row>
    <row r="57" spans="1:54" s="149" customFormat="1" ht="57" customHeight="1" outlineLevel="1">
      <c r="A57" s="241"/>
      <c r="B57" s="206" t="s">
        <v>683</v>
      </c>
      <c r="C57" s="207">
        <v>880</v>
      </c>
      <c r="D57" s="450" t="s">
        <v>48</v>
      </c>
      <c r="E57" s="207"/>
      <c r="F57" s="451" t="s">
        <v>143</v>
      </c>
      <c r="G57" s="210"/>
      <c r="H57" s="210"/>
      <c r="I57" s="210"/>
      <c r="J57" s="451" t="s">
        <v>763</v>
      </c>
      <c r="K57" s="493">
        <v>0.45</v>
      </c>
      <c r="L57" s="214">
        <v>0</v>
      </c>
      <c r="M57" s="467"/>
      <c r="N57" s="467"/>
      <c r="O57" s="216"/>
      <c r="P57" s="216"/>
      <c r="Q57" s="467"/>
      <c r="R57" s="216"/>
      <c r="S57" s="423" t="s">
        <v>388</v>
      </c>
      <c r="T57" s="422"/>
      <c r="U57" s="216"/>
      <c r="V57" s="216"/>
      <c r="W57" s="455"/>
      <c r="X57" s="220"/>
      <c r="Y57" s="220"/>
      <c r="Z57" s="455"/>
      <c r="AA57" s="220"/>
      <c r="AB57" s="220"/>
      <c r="AC57" s="455"/>
      <c r="AD57" s="220"/>
      <c r="AE57" s="220"/>
      <c r="AF57" s="455"/>
      <c r="AG57" s="220"/>
      <c r="AH57" s="220"/>
      <c r="AI57" s="455"/>
      <c r="AJ57" s="220"/>
      <c r="AK57" s="220"/>
      <c r="AL57" s="455"/>
      <c r="AM57" s="220"/>
      <c r="AN57" s="220"/>
      <c r="AO57" s="455"/>
      <c r="AP57" s="220"/>
      <c r="AQ57" s="220"/>
      <c r="AR57" s="455"/>
      <c r="AS57" s="220"/>
      <c r="AT57" s="220"/>
      <c r="AU57" s="455"/>
      <c r="AV57" s="221">
        <f t="shared" si="7"/>
        <v>0</v>
      </c>
      <c r="AW57" s="221">
        <f t="shared" si="7"/>
        <v>0</v>
      </c>
      <c r="AX57" s="221">
        <f t="shared" si="8"/>
        <v>0</v>
      </c>
      <c r="AY57" s="222"/>
      <c r="AZ57" s="221"/>
      <c r="BA57" s="223"/>
      <c r="BB57" s="221"/>
    </row>
    <row r="58" spans="1:54" s="236" customFormat="1" ht="15" outlineLevel="2">
      <c r="A58" s="229"/>
      <c r="B58" s="229"/>
      <c r="C58" s="230"/>
      <c r="D58" s="230"/>
      <c r="E58" s="230"/>
      <c r="F58" s="231"/>
      <c r="G58" s="231"/>
      <c r="H58" s="231"/>
      <c r="I58" s="231"/>
      <c r="J58" s="230"/>
      <c r="K58" s="477"/>
      <c r="L58" s="471"/>
      <c r="M58" s="232">
        <f aca="true" t="shared" si="40" ref="M58:R58">+M55+M56+M57</f>
        <v>0</v>
      </c>
      <c r="N58" s="232">
        <f>+N55+N56+N57</f>
        <v>0</v>
      </c>
      <c r="O58" s="457">
        <f t="shared" si="40"/>
        <v>0</v>
      </c>
      <c r="P58" s="457">
        <f t="shared" si="40"/>
        <v>0</v>
      </c>
      <c r="Q58" s="232">
        <f t="shared" si="40"/>
        <v>0</v>
      </c>
      <c r="R58" s="457">
        <f t="shared" si="40"/>
        <v>0</v>
      </c>
      <c r="S58" s="495"/>
      <c r="T58" s="459"/>
      <c r="U58" s="457">
        <f>+U55+U56+U57</f>
        <v>0</v>
      </c>
      <c r="V58" s="457">
        <f aca="true" t="shared" si="41" ref="V58:AU58">+V55+V56+V57</f>
        <v>0</v>
      </c>
      <c r="W58" s="457" t="e">
        <f t="shared" si="41"/>
        <v>#VALUE!</v>
      </c>
      <c r="X58" s="457">
        <f t="shared" si="41"/>
        <v>0</v>
      </c>
      <c r="Y58" s="457">
        <f t="shared" si="41"/>
        <v>0</v>
      </c>
      <c r="Z58" s="457" t="e">
        <f t="shared" si="41"/>
        <v>#VALUE!</v>
      </c>
      <c r="AA58" s="457">
        <f t="shared" si="41"/>
        <v>0</v>
      </c>
      <c r="AB58" s="457">
        <f t="shared" si="41"/>
        <v>0</v>
      </c>
      <c r="AC58" s="457" t="e">
        <f t="shared" si="41"/>
        <v>#VALUE!</v>
      </c>
      <c r="AD58" s="457">
        <f t="shared" si="41"/>
        <v>0</v>
      </c>
      <c r="AE58" s="457">
        <f t="shared" si="41"/>
        <v>0</v>
      </c>
      <c r="AF58" s="457" t="e">
        <f t="shared" si="41"/>
        <v>#VALUE!</v>
      </c>
      <c r="AG58" s="457">
        <f t="shared" si="41"/>
        <v>0</v>
      </c>
      <c r="AH58" s="457">
        <f t="shared" si="41"/>
        <v>0</v>
      </c>
      <c r="AI58" s="457" t="e">
        <f t="shared" si="41"/>
        <v>#VALUE!</v>
      </c>
      <c r="AJ58" s="457">
        <f t="shared" si="41"/>
        <v>0</v>
      </c>
      <c r="AK58" s="457">
        <f t="shared" si="41"/>
        <v>0</v>
      </c>
      <c r="AL58" s="457" t="e">
        <f t="shared" si="41"/>
        <v>#VALUE!</v>
      </c>
      <c r="AM58" s="457">
        <f t="shared" si="41"/>
        <v>0</v>
      </c>
      <c r="AN58" s="457">
        <f t="shared" si="41"/>
        <v>0</v>
      </c>
      <c r="AO58" s="457" t="e">
        <f t="shared" si="41"/>
        <v>#VALUE!</v>
      </c>
      <c r="AP58" s="457">
        <f t="shared" si="41"/>
        <v>0</v>
      </c>
      <c r="AQ58" s="457">
        <f t="shared" si="41"/>
        <v>0</v>
      </c>
      <c r="AR58" s="457" t="e">
        <f t="shared" si="41"/>
        <v>#VALUE!</v>
      </c>
      <c r="AS58" s="457">
        <f t="shared" si="41"/>
        <v>0</v>
      </c>
      <c r="AT58" s="457">
        <f t="shared" si="41"/>
        <v>0</v>
      </c>
      <c r="AU58" s="457" t="e">
        <f t="shared" si="41"/>
        <v>#VALUE!</v>
      </c>
      <c r="AV58" s="221">
        <f t="shared" si="7"/>
        <v>0</v>
      </c>
      <c r="AW58" s="221">
        <f t="shared" si="7"/>
        <v>0</v>
      </c>
      <c r="AX58" s="221">
        <f t="shared" si="8"/>
        <v>0</v>
      </c>
      <c r="AY58" s="222"/>
      <c r="AZ58" s="221"/>
      <c r="BA58" s="223"/>
      <c r="BB58" s="221"/>
    </row>
    <row r="59" spans="1:54" s="149" customFormat="1" ht="57" customHeight="1" outlineLevel="2">
      <c r="A59" s="206"/>
      <c r="B59" s="206" t="s">
        <v>354</v>
      </c>
      <c r="C59" s="207">
        <v>880</v>
      </c>
      <c r="D59" s="450" t="s">
        <v>49</v>
      </c>
      <c r="E59" s="207"/>
      <c r="F59" s="451" t="s">
        <v>145</v>
      </c>
      <c r="G59" s="210"/>
      <c r="H59" s="210"/>
      <c r="I59" s="210"/>
      <c r="J59" s="451" t="s">
        <v>764</v>
      </c>
      <c r="K59" s="493">
        <v>0.74</v>
      </c>
      <c r="L59" s="214">
        <v>0</v>
      </c>
      <c r="M59" s="467"/>
      <c r="N59" s="467"/>
      <c r="O59" s="216"/>
      <c r="P59" s="216"/>
      <c r="Q59" s="467"/>
      <c r="R59" s="216"/>
      <c r="S59" s="423" t="s">
        <v>765</v>
      </c>
      <c r="T59" s="422"/>
      <c r="U59" s="216"/>
      <c r="V59" s="216"/>
      <c r="W59" s="455">
        <f t="shared" si="27"/>
      </c>
      <c r="X59" s="220"/>
      <c r="Y59" s="220"/>
      <c r="Z59" s="455">
        <f t="shared" si="28"/>
      </c>
      <c r="AA59" s="220"/>
      <c r="AB59" s="220"/>
      <c r="AC59" s="455">
        <f t="shared" si="29"/>
      </c>
      <c r="AD59" s="220"/>
      <c r="AE59" s="220"/>
      <c r="AF59" s="455">
        <f t="shared" si="30"/>
      </c>
      <c r="AG59" s="220"/>
      <c r="AH59" s="220"/>
      <c r="AI59" s="455">
        <f t="shared" si="31"/>
      </c>
      <c r="AJ59" s="220"/>
      <c r="AK59" s="220"/>
      <c r="AL59" s="455">
        <f t="shared" si="32"/>
      </c>
      <c r="AM59" s="220"/>
      <c r="AN59" s="220"/>
      <c r="AO59" s="455">
        <f t="shared" si="33"/>
      </c>
      <c r="AP59" s="220"/>
      <c r="AQ59" s="220"/>
      <c r="AR59" s="455">
        <f t="shared" si="34"/>
      </c>
      <c r="AS59" s="220"/>
      <c r="AT59" s="220"/>
      <c r="AU59" s="455">
        <f t="shared" si="35"/>
      </c>
      <c r="AV59" s="221">
        <f t="shared" si="7"/>
        <v>0</v>
      </c>
      <c r="AW59" s="221">
        <f t="shared" si="7"/>
        <v>0</v>
      </c>
      <c r="AX59" s="221">
        <f t="shared" si="8"/>
        <v>0</v>
      </c>
      <c r="AY59" s="222"/>
      <c r="AZ59" s="221"/>
      <c r="BA59" s="223"/>
      <c r="BB59" s="221"/>
    </row>
    <row r="60" spans="1:54" s="149" customFormat="1" ht="57" customHeight="1" outlineLevel="2">
      <c r="A60" s="206"/>
      <c r="B60" s="206" t="s">
        <v>354</v>
      </c>
      <c r="C60" s="207">
        <v>880</v>
      </c>
      <c r="D60" s="450" t="s">
        <v>49</v>
      </c>
      <c r="E60" s="207"/>
      <c r="F60" s="451" t="s">
        <v>147</v>
      </c>
      <c r="G60" s="210"/>
      <c r="H60" s="210"/>
      <c r="I60" s="210"/>
      <c r="J60" s="451" t="s">
        <v>766</v>
      </c>
      <c r="K60" s="493">
        <v>0.545</v>
      </c>
      <c r="L60" s="214">
        <v>0</v>
      </c>
      <c r="M60" s="467"/>
      <c r="N60" s="467"/>
      <c r="O60" s="216"/>
      <c r="P60" s="216"/>
      <c r="Q60" s="467"/>
      <c r="R60" s="216"/>
      <c r="S60" s="423" t="s">
        <v>765</v>
      </c>
      <c r="T60" s="422"/>
      <c r="U60" s="216"/>
      <c r="V60" s="216"/>
      <c r="W60" s="455">
        <f t="shared" si="27"/>
      </c>
      <c r="X60" s="220"/>
      <c r="Y60" s="220"/>
      <c r="Z60" s="455">
        <f t="shared" si="28"/>
      </c>
      <c r="AA60" s="220"/>
      <c r="AB60" s="220"/>
      <c r="AC60" s="455">
        <f t="shared" si="29"/>
      </c>
      <c r="AD60" s="220"/>
      <c r="AE60" s="220"/>
      <c r="AF60" s="455">
        <f t="shared" si="30"/>
      </c>
      <c r="AG60" s="220"/>
      <c r="AH60" s="220"/>
      <c r="AI60" s="455">
        <f t="shared" si="31"/>
      </c>
      <c r="AJ60" s="220"/>
      <c r="AK60" s="220"/>
      <c r="AL60" s="455">
        <f t="shared" si="32"/>
      </c>
      <c r="AM60" s="220"/>
      <c r="AN60" s="220"/>
      <c r="AO60" s="455">
        <f t="shared" si="33"/>
      </c>
      <c r="AP60" s="220"/>
      <c r="AQ60" s="220"/>
      <c r="AR60" s="455">
        <f t="shared" si="34"/>
      </c>
      <c r="AS60" s="220"/>
      <c r="AT60" s="220"/>
      <c r="AU60" s="455">
        <f t="shared" si="35"/>
      </c>
      <c r="AV60" s="221">
        <f t="shared" si="7"/>
        <v>0</v>
      </c>
      <c r="AW60" s="221">
        <f t="shared" si="7"/>
        <v>0</v>
      </c>
      <c r="AX60" s="221">
        <f t="shared" si="8"/>
        <v>0</v>
      </c>
      <c r="AY60" s="222"/>
      <c r="AZ60" s="221"/>
      <c r="BA60" s="223"/>
      <c r="BB60" s="221"/>
    </row>
    <row r="61" spans="1:54" s="149" customFormat="1" ht="57" customHeight="1" outlineLevel="1">
      <c r="A61" s="241"/>
      <c r="B61" s="206" t="s">
        <v>354</v>
      </c>
      <c r="C61" s="207">
        <v>880</v>
      </c>
      <c r="D61" s="450" t="s">
        <v>49</v>
      </c>
      <c r="E61" s="207"/>
      <c r="F61" s="451" t="s">
        <v>149</v>
      </c>
      <c r="G61" s="210"/>
      <c r="H61" s="210"/>
      <c r="I61" s="210"/>
      <c r="J61" s="451" t="s">
        <v>767</v>
      </c>
      <c r="K61" s="493">
        <v>0.4</v>
      </c>
      <c r="L61" s="214">
        <v>0</v>
      </c>
      <c r="M61" s="467"/>
      <c r="N61" s="467"/>
      <c r="O61" s="216"/>
      <c r="P61" s="216"/>
      <c r="Q61" s="467"/>
      <c r="R61" s="216"/>
      <c r="S61" s="428" t="s">
        <v>715</v>
      </c>
      <c r="T61" s="428"/>
      <c r="U61" s="216"/>
      <c r="V61" s="216"/>
      <c r="W61" s="455"/>
      <c r="X61" s="220"/>
      <c r="Y61" s="220"/>
      <c r="Z61" s="455"/>
      <c r="AA61" s="220"/>
      <c r="AB61" s="220"/>
      <c r="AC61" s="455"/>
      <c r="AD61" s="220"/>
      <c r="AE61" s="220"/>
      <c r="AF61" s="455"/>
      <c r="AG61" s="220"/>
      <c r="AH61" s="220"/>
      <c r="AI61" s="455"/>
      <c r="AJ61" s="220"/>
      <c r="AK61" s="220"/>
      <c r="AL61" s="455"/>
      <c r="AM61" s="220"/>
      <c r="AN61" s="220"/>
      <c r="AO61" s="455"/>
      <c r="AP61" s="220"/>
      <c r="AQ61" s="220"/>
      <c r="AR61" s="455"/>
      <c r="AS61" s="220"/>
      <c r="AT61" s="220"/>
      <c r="AU61" s="455"/>
      <c r="AV61" s="221">
        <f t="shared" si="7"/>
        <v>0</v>
      </c>
      <c r="AW61" s="221">
        <f t="shared" si="7"/>
        <v>0</v>
      </c>
      <c r="AX61" s="221">
        <f t="shared" si="8"/>
        <v>0</v>
      </c>
      <c r="AY61" s="222"/>
      <c r="AZ61" s="221"/>
      <c r="BA61" s="223"/>
      <c r="BB61" s="221"/>
    </row>
    <row r="62" spans="1:54" s="236" customFormat="1" ht="18" customHeight="1" outlineLevel="2">
      <c r="A62" s="229"/>
      <c r="B62" s="229"/>
      <c r="C62" s="230"/>
      <c r="D62" s="230"/>
      <c r="E62" s="230"/>
      <c r="F62" s="231"/>
      <c r="G62" s="231"/>
      <c r="H62" s="231"/>
      <c r="I62" s="231"/>
      <c r="J62" s="230"/>
      <c r="K62" s="477"/>
      <c r="L62" s="471"/>
      <c r="M62" s="232">
        <f aca="true" t="shared" si="42" ref="M62:R62">+M59+M60+M61</f>
        <v>0</v>
      </c>
      <c r="N62" s="232">
        <f>+N59+N60+N61</f>
        <v>0</v>
      </c>
      <c r="O62" s="457">
        <f t="shared" si="42"/>
        <v>0</v>
      </c>
      <c r="P62" s="457">
        <f t="shared" si="42"/>
        <v>0</v>
      </c>
      <c r="Q62" s="232">
        <f t="shared" si="42"/>
        <v>0</v>
      </c>
      <c r="R62" s="457">
        <f t="shared" si="42"/>
        <v>0</v>
      </c>
      <c r="S62" s="492"/>
      <c r="T62" s="459"/>
      <c r="U62" s="457">
        <f>+U59+U60+U61</f>
        <v>0</v>
      </c>
      <c r="V62" s="457">
        <f aca="true" t="shared" si="43" ref="V62:AU62">+V59+V60+V61</f>
        <v>0</v>
      </c>
      <c r="W62" s="457" t="e">
        <f t="shared" si="43"/>
        <v>#VALUE!</v>
      </c>
      <c r="X62" s="457">
        <f t="shared" si="43"/>
        <v>0</v>
      </c>
      <c r="Y62" s="457">
        <f t="shared" si="43"/>
        <v>0</v>
      </c>
      <c r="Z62" s="457" t="e">
        <f t="shared" si="43"/>
        <v>#VALUE!</v>
      </c>
      <c r="AA62" s="457">
        <f t="shared" si="43"/>
        <v>0</v>
      </c>
      <c r="AB62" s="457">
        <f t="shared" si="43"/>
        <v>0</v>
      </c>
      <c r="AC62" s="457" t="e">
        <f t="shared" si="43"/>
        <v>#VALUE!</v>
      </c>
      <c r="AD62" s="457">
        <f t="shared" si="43"/>
        <v>0</v>
      </c>
      <c r="AE62" s="457">
        <f t="shared" si="43"/>
        <v>0</v>
      </c>
      <c r="AF62" s="457" t="e">
        <f t="shared" si="43"/>
        <v>#VALUE!</v>
      </c>
      <c r="AG62" s="457">
        <f t="shared" si="43"/>
        <v>0</v>
      </c>
      <c r="AH62" s="457">
        <f t="shared" si="43"/>
        <v>0</v>
      </c>
      <c r="AI62" s="457" t="e">
        <f t="shared" si="43"/>
        <v>#VALUE!</v>
      </c>
      <c r="AJ62" s="457">
        <f t="shared" si="43"/>
        <v>0</v>
      </c>
      <c r="AK62" s="457">
        <f t="shared" si="43"/>
        <v>0</v>
      </c>
      <c r="AL62" s="457" t="e">
        <f t="shared" si="43"/>
        <v>#VALUE!</v>
      </c>
      <c r="AM62" s="457">
        <f t="shared" si="43"/>
        <v>0</v>
      </c>
      <c r="AN62" s="457">
        <f t="shared" si="43"/>
        <v>0</v>
      </c>
      <c r="AO62" s="457" t="e">
        <f t="shared" si="43"/>
        <v>#VALUE!</v>
      </c>
      <c r="AP62" s="457">
        <f t="shared" si="43"/>
        <v>0</v>
      </c>
      <c r="AQ62" s="457">
        <f t="shared" si="43"/>
        <v>0</v>
      </c>
      <c r="AR62" s="457" t="e">
        <f t="shared" si="43"/>
        <v>#VALUE!</v>
      </c>
      <c r="AS62" s="457">
        <f t="shared" si="43"/>
        <v>0</v>
      </c>
      <c r="AT62" s="457">
        <f t="shared" si="43"/>
        <v>0</v>
      </c>
      <c r="AU62" s="457" t="e">
        <f t="shared" si="43"/>
        <v>#VALUE!</v>
      </c>
      <c r="AV62" s="221">
        <f t="shared" si="7"/>
        <v>0</v>
      </c>
      <c r="AW62" s="221">
        <f t="shared" si="7"/>
        <v>0</v>
      </c>
      <c r="AX62" s="221">
        <f t="shared" si="8"/>
        <v>0</v>
      </c>
      <c r="AY62" s="222"/>
      <c r="AZ62" s="221"/>
      <c r="BA62" s="223"/>
      <c r="BB62" s="221"/>
    </row>
    <row r="63" spans="1:54" s="253" customFormat="1" ht="18" customHeight="1">
      <c r="A63" s="246" t="s">
        <v>344</v>
      </c>
      <c r="B63" s="246"/>
      <c r="C63" s="247"/>
      <c r="D63" s="247"/>
      <c r="E63" s="247"/>
      <c r="F63" s="248"/>
      <c r="G63" s="248"/>
      <c r="H63" s="248"/>
      <c r="I63" s="248"/>
      <c r="J63" s="247"/>
      <c r="K63" s="249"/>
      <c r="L63" s="250"/>
      <c r="M63" s="251">
        <f aca="true" t="shared" si="44" ref="M63:R63">+M15+M19+M23+M25+M29+M33+M37+M48+M51+M54+M58+M62</f>
        <v>307041001000</v>
      </c>
      <c r="N63" s="251">
        <f t="shared" si="44"/>
        <v>307026971982</v>
      </c>
      <c r="O63" s="251">
        <f t="shared" si="44"/>
        <v>24195111090</v>
      </c>
      <c r="P63" s="251" t="e">
        <f t="shared" si="44"/>
        <v>#VALUE!</v>
      </c>
      <c r="Q63" s="251">
        <f t="shared" si="44"/>
        <v>14433789890</v>
      </c>
      <c r="R63" s="251">
        <f t="shared" si="44"/>
        <v>1904112575</v>
      </c>
      <c r="S63" s="251">
        <f>SUBTOTAL(9,S13:S62)</f>
        <v>0</v>
      </c>
      <c r="T63" s="251">
        <f>SUBTOTAL(9,T13:T62)</f>
        <v>0</v>
      </c>
      <c r="U63" s="496">
        <f>+U15+U19+U23+U25+U29+U33+U37+U48+U51+U54+U58+U62</f>
        <v>81091648982</v>
      </c>
      <c r="V63" s="496">
        <f aca="true" t="shared" si="45" ref="V63:AU63">+V15+V19+V23+V25+V29+V33+V37+V48+V51+V54+V58+V62</f>
        <v>2371484709</v>
      </c>
      <c r="W63" s="496" t="e">
        <f t="shared" si="45"/>
        <v>#VALUE!</v>
      </c>
      <c r="X63" s="496">
        <f t="shared" si="45"/>
        <v>0</v>
      </c>
      <c r="Y63" s="496">
        <f t="shared" si="45"/>
        <v>0</v>
      </c>
      <c r="Z63" s="496" t="e">
        <f t="shared" si="45"/>
        <v>#VALUE!</v>
      </c>
      <c r="AA63" s="496">
        <f t="shared" si="45"/>
        <v>0</v>
      </c>
      <c r="AB63" s="496">
        <f t="shared" si="45"/>
        <v>0</v>
      </c>
      <c r="AC63" s="496" t="e">
        <f t="shared" si="45"/>
        <v>#VALUE!</v>
      </c>
      <c r="AD63" s="496">
        <f t="shared" si="45"/>
        <v>0</v>
      </c>
      <c r="AE63" s="496">
        <f t="shared" si="45"/>
        <v>0</v>
      </c>
      <c r="AF63" s="496" t="e">
        <f t="shared" si="45"/>
        <v>#VALUE!</v>
      </c>
      <c r="AG63" s="496">
        <f t="shared" si="45"/>
        <v>0</v>
      </c>
      <c r="AH63" s="496">
        <f t="shared" si="45"/>
        <v>0</v>
      </c>
      <c r="AI63" s="496" t="e">
        <f t="shared" si="45"/>
        <v>#VALUE!</v>
      </c>
      <c r="AJ63" s="496">
        <f t="shared" si="45"/>
        <v>0</v>
      </c>
      <c r="AK63" s="496">
        <f t="shared" si="45"/>
        <v>0</v>
      </c>
      <c r="AL63" s="496" t="e">
        <f t="shared" si="45"/>
        <v>#VALUE!</v>
      </c>
      <c r="AM63" s="496">
        <f t="shared" si="45"/>
        <v>225935323000</v>
      </c>
      <c r="AN63" s="496">
        <f>+AN15+AN19+AN23+AN25+AN29+AN33+AN37+AN48+AN51+AN54+AN58+AN62</f>
        <v>21823626381</v>
      </c>
      <c r="AO63" s="496" t="e">
        <f t="shared" si="45"/>
        <v>#VALUE!</v>
      </c>
      <c r="AP63" s="496">
        <f t="shared" si="45"/>
        <v>0</v>
      </c>
      <c r="AQ63" s="496">
        <f t="shared" si="45"/>
        <v>0</v>
      </c>
      <c r="AR63" s="496" t="e">
        <f t="shared" si="45"/>
        <v>#VALUE!</v>
      </c>
      <c r="AS63" s="496">
        <f t="shared" si="45"/>
        <v>0</v>
      </c>
      <c r="AT63" s="496">
        <f t="shared" si="45"/>
        <v>0</v>
      </c>
      <c r="AU63" s="496" t="e">
        <f t="shared" si="45"/>
        <v>#VALUE!</v>
      </c>
      <c r="AV63" s="221">
        <f t="shared" si="7"/>
        <v>282831860892</v>
      </c>
      <c r="AW63" s="221" t="e">
        <f t="shared" si="7"/>
        <v>#VALUE!</v>
      </c>
      <c r="AX63" s="221">
        <f t="shared" si="8"/>
        <v>12529677315</v>
      </c>
      <c r="AY63" s="222"/>
      <c r="AZ63" s="221"/>
      <c r="BA63" s="223"/>
      <c r="BB63" s="221"/>
    </row>
    <row r="64" spans="13:39" ht="18" customHeight="1">
      <c r="M64" s="195">
        <f>+'Metas inversión 880'!Q307</f>
        <v>307041001000</v>
      </c>
      <c r="N64" s="195">
        <f>+'Metas inversión 880'!R307</f>
        <v>307041001000</v>
      </c>
      <c r="O64" s="195">
        <f>+'Metas inversión 880'!S307</f>
        <v>1682723825</v>
      </c>
      <c r="P64" s="195">
        <f>+'Metas inversión 880'!T307</f>
        <v>129311638</v>
      </c>
      <c r="Q64" s="195">
        <f>+'Metas inversión 880'!U307</f>
        <v>14433789890</v>
      </c>
      <c r="R64" s="195">
        <f>+'Metas inversión 880'!V307</f>
        <v>770229284</v>
      </c>
      <c r="U64" s="257">
        <f>+N64</f>
        <v>307041001000</v>
      </c>
      <c r="V64" s="257">
        <v>2055142558</v>
      </c>
      <c r="AM64" s="256"/>
    </row>
    <row r="65" spans="13:39" ht="18" customHeight="1">
      <c r="M65" s="195">
        <f aca="true" t="shared" si="46" ref="M65:R65">+M63-M64</f>
        <v>0</v>
      </c>
      <c r="N65" s="195">
        <f t="shared" si="46"/>
        <v>-14029018</v>
      </c>
      <c r="O65" s="195">
        <f t="shared" si="46"/>
        <v>22512387265</v>
      </c>
      <c r="P65" s="195" t="e">
        <f t="shared" si="46"/>
        <v>#VALUE!</v>
      </c>
      <c r="Q65" s="195">
        <f t="shared" si="46"/>
        <v>0</v>
      </c>
      <c r="R65" s="195">
        <f t="shared" si="46"/>
        <v>1133883291</v>
      </c>
      <c r="U65" s="223">
        <f>+U63+AM63</f>
        <v>307026971982</v>
      </c>
      <c r="V65" s="223">
        <f>+V63+AN63</f>
        <v>24195111090</v>
      </c>
      <c r="AM65" s="256"/>
    </row>
    <row r="66" spans="14:22" ht="18" customHeight="1">
      <c r="N66" s="255"/>
      <c r="Q66" s="195"/>
      <c r="R66" s="195"/>
      <c r="U66" s="223">
        <f>+U64-U65</f>
        <v>14029018</v>
      </c>
      <c r="V66" s="223">
        <f>+V64-V65</f>
        <v>-22139968532</v>
      </c>
    </row>
    <row r="67" spans="14:21" ht="18" customHeight="1">
      <c r="N67" s="497"/>
      <c r="P67" s="256"/>
      <c r="Q67" s="256"/>
      <c r="R67" s="256"/>
      <c r="S67" s="498"/>
      <c r="T67" s="499"/>
      <c r="U67" s="257"/>
    </row>
    <row r="68" spans="17:20" ht="18" customHeight="1">
      <c r="Q68" s="257"/>
      <c r="R68" s="257"/>
      <c r="T68" s="500"/>
    </row>
    <row r="69" ht="18" customHeight="1">
      <c r="N69" s="257"/>
    </row>
    <row r="70" ht="18" customHeight="1">
      <c r="N70" s="258"/>
    </row>
    <row r="71" ht="18" customHeight="1">
      <c r="N71" s="258"/>
    </row>
    <row r="72" ht="18" customHeight="1">
      <c r="N72" s="258"/>
    </row>
    <row r="73" ht="18" customHeight="1">
      <c r="N73" s="258"/>
    </row>
    <row r="74" ht="18" customHeight="1">
      <c r="N74" s="258"/>
    </row>
    <row r="75" ht="18" customHeight="1">
      <c r="N75" s="258"/>
    </row>
  </sheetData>
  <sheetProtection password="C61F" sheet="1"/>
  <autoFilter ref="A12:AU62"/>
  <mergeCells count="31">
    <mergeCell ref="AM11:AO11"/>
    <mergeCell ref="AP11:AR11"/>
    <mergeCell ref="AS11:AU11"/>
    <mergeCell ref="U11:W11"/>
    <mergeCell ref="X11:Z11"/>
    <mergeCell ref="AA11:AC11"/>
    <mergeCell ref="AD11:AF11"/>
    <mergeCell ref="AG11:AI11"/>
    <mergeCell ref="AJ11:AL11"/>
    <mergeCell ref="K11:L11"/>
    <mergeCell ref="M11:N11"/>
    <mergeCell ref="O11:P11"/>
    <mergeCell ref="Q11:R11"/>
    <mergeCell ref="S11:S12"/>
    <mergeCell ref="T11:T12"/>
    <mergeCell ref="AB1:AE8"/>
    <mergeCell ref="AH1:AJ8"/>
    <mergeCell ref="AK1:AR8"/>
    <mergeCell ref="AS1:AV8"/>
    <mergeCell ref="AW1:AY8"/>
    <mergeCell ref="B11:B12"/>
    <mergeCell ref="C11:C12"/>
    <mergeCell ref="E11:E12"/>
    <mergeCell ref="F11:F12"/>
    <mergeCell ref="G11:I11"/>
    <mergeCell ref="A1:C8"/>
    <mergeCell ref="D1:I8"/>
    <mergeCell ref="J1:M8"/>
    <mergeCell ref="N1:O8"/>
    <mergeCell ref="P1:R8"/>
    <mergeCell ref="S1:AA8"/>
  </mergeCells>
  <printOptions horizontalCentered="1" verticalCentered="1"/>
  <pageMargins left="0" right="0" top="0" bottom="0" header="0" footer="0"/>
  <pageSetup horizontalDpi="600" verticalDpi="600" orientation="landscape" paperSize="119" scale="79" r:id="rId4"/>
  <rowBreaks count="2" manualBreakCount="2">
    <brk id="19" max="255" man="1"/>
    <brk id="45" max="255" man="1"/>
  </rowBreaks>
  <colBreaks count="3" manualBreakCount="3">
    <brk id="14" max="65535" man="1"/>
    <brk id="20" max="65535" man="1"/>
    <brk id="38" max="65535" man="1"/>
  </colBreaks>
  <drawing r:id="rId3"/>
  <legacyDrawing r:id="rId2"/>
</worksheet>
</file>

<file path=xl/worksheets/sheet5.xml><?xml version="1.0" encoding="utf-8"?>
<worksheet xmlns="http://schemas.openxmlformats.org/spreadsheetml/2006/main" xmlns:r="http://schemas.openxmlformats.org/officeDocument/2006/relationships">
  <sheetPr codeName="Hoja4">
    <tabColor rgb="FF00B050"/>
  </sheetPr>
  <dimension ref="A1:BK10"/>
  <sheetViews>
    <sheetView showGridLines="0" zoomScale="70" zoomScaleNormal="70" zoomScalePageLayoutView="0" workbookViewId="0" topLeftCell="O1">
      <selection activeCell="V8" sqref="V8"/>
    </sheetView>
  </sheetViews>
  <sheetFormatPr defaultColWidth="11.421875" defaultRowHeight="15"/>
  <cols>
    <col min="1" max="1" width="11.421875" style="9" customWidth="1"/>
    <col min="2" max="2" width="16.8515625" style="5" customWidth="1"/>
    <col min="3" max="3" width="16.8515625" style="3" customWidth="1"/>
    <col min="4" max="4" width="16.8515625" style="5" customWidth="1"/>
    <col min="5" max="5" width="29.140625" style="3" customWidth="1"/>
    <col min="6" max="6" width="6.421875" style="5" customWidth="1"/>
    <col min="7" max="7" width="23.421875" style="8" customWidth="1"/>
    <col min="8" max="8" width="6.421875" style="5" customWidth="1"/>
    <col min="9" max="9" width="19.00390625" style="3" customWidth="1"/>
    <col min="10" max="10" width="9.8515625" style="5" customWidth="1"/>
    <col min="11" max="11" width="13.421875" style="6" customWidth="1"/>
    <col min="12" max="12" width="10.28125" style="5" customWidth="1"/>
    <col min="13" max="13" width="16.7109375" style="7" customWidth="1"/>
    <col min="14" max="14" width="9.140625" style="6" customWidth="1"/>
    <col min="15" max="15" width="37.421875" style="7" customWidth="1"/>
    <col min="16" max="16" width="7.00390625" style="6" customWidth="1"/>
    <col min="17" max="17" width="5.421875" style="102" customWidth="1"/>
    <col min="18" max="18" width="5.421875" style="6" customWidth="1"/>
    <col min="19" max="19" width="20.140625" style="2" customWidth="1"/>
    <col min="20" max="20" width="28.00390625" style="2" customWidth="1"/>
    <col min="21" max="21" width="11.7109375" style="6" customWidth="1"/>
    <col min="22" max="22" width="13.7109375" style="2" customWidth="1"/>
    <col min="23" max="23" width="16.8515625" style="1" hidden="1" customWidth="1"/>
    <col min="24" max="24" width="24.28125" style="1" hidden="1" customWidth="1"/>
    <col min="25" max="25" width="21.8515625" style="1" hidden="1" customWidth="1"/>
    <col min="26" max="26" width="19.7109375" style="1" hidden="1" customWidth="1"/>
    <col min="27" max="28" width="16.8515625" style="1" hidden="1" customWidth="1"/>
    <col min="29" max="33" width="50.7109375" style="1" customWidth="1"/>
    <col min="34" max="36" width="11.421875" style="1" customWidth="1"/>
    <col min="37" max="38" width="14.8515625" style="1" hidden="1" customWidth="1"/>
    <col min="39" max="39" width="14.421875" style="1" hidden="1" customWidth="1"/>
    <col min="40" max="40" width="18.00390625" style="1" hidden="1" customWidth="1"/>
    <col min="41" max="42" width="14.00390625" style="1" hidden="1" customWidth="1"/>
    <col min="43" max="45" width="11.421875" style="4" customWidth="1"/>
    <col min="46" max="63" width="11.421875" style="2" customWidth="1"/>
    <col min="64" max="16384" width="11.421875" style="1" customWidth="1"/>
  </cols>
  <sheetData>
    <row r="1" spans="15:16" ht="15">
      <c r="O1" s="100"/>
      <c r="P1" s="101"/>
    </row>
    <row r="2" spans="1:26" ht="33.75">
      <c r="A2" s="349" t="s">
        <v>229</v>
      </c>
      <c r="B2" s="349"/>
      <c r="C2" s="349"/>
      <c r="D2" s="349"/>
      <c r="E2" s="349"/>
      <c r="F2" s="349"/>
      <c r="G2" s="349"/>
      <c r="H2" s="349"/>
      <c r="I2" s="349"/>
      <c r="J2" s="349"/>
      <c r="K2" s="349"/>
      <c r="L2" s="104"/>
      <c r="M2" s="103"/>
      <c r="N2" s="350" t="s">
        <v>205</v>
      </c>
      <c r="O2" s="350"/>
      <c r="P2" s="350"/>
      <c r="Q2" s="350"/>
      <c r="R2" s="350"/>
      <c r="S2" s="350"/>
      <c r="T2" s="350"/>
      <c r="U2" s="350"/>
      <c r="V2" s="350"/>
      <c r="W2" s="350"/>
      <c r="X2" s="350"/>
      <c r="Y2" s="350"/>
      <c r="Z2" s="350"/>
    </row>
    <row r="3" spans="15:16" ht="15">
      <c r="O3" s="100"/>
      <c r="P3" s="101"/>
    </row>
    <row r="4" spans="15:16" ht="15">
      <c r="O4" s="100"/>
      <c r="P4" s="101"/>
    </row>
    <row r="5" spans="1:42" ht="80.25" customHeight="1">
      <c r="A5" s="351" t="s">
        <v>206</v>
      </c>
      <c r="B5" s="353" t="s">
        <v>207</v>
      </c>
      <c r="C5" s="354"/>
      <c r="D5" s="355" t="s">
        <v>17</v>
      </c>
      <c r="E5" s="356"/>
      <c r="F5" s="357" t="s">
        <v>10</v>
      </c>
      <c r="G5" s="356"/>
      <c r="H5" s="357" t="s">
        <v>16</v>
      </c>
      <c r="I5" s="356"/>
      <c r="J5" s="357" t="s">
        <v>11</v>
      </c>
      <c r="K5" s="356"/>
      <c r="L5" s="357" t="s">
        <v>19</v>
      </c>
      <c r="M5" s="356"/>
      <c r="N5" s="364" t="s">
        <v>9</v>
      </c>
      <c r="O5" s="365"/>
      <c r="P5" s="311" t="s">
        <v>208</v>
      </c>
      <c r="Q5" s="311"/>
      <c r="R5" s="312"/>
      <c r="S5" s="360" t="s">
        <v>209</v>
      </c>
      <c r="T5" s="360" t="s">
        <v>7</v>
      </c>
      <c r="U5" s="362" t="s">
        <v>0</v>
      </c>
      <c r="V5" s="363"/>
      <c r="W5" s="359" t="s">
        <v>210</v>
      </c>
      <c r="X5" s="359"/>
      <c r="Y5" s="359" t="s">
        <v>211</v>
      </c>
      <c r="Z5" s="359"/>
      <c r="AA5" s="359" t="s">
        <v>212</v>
      </c>
      <c r="AB5" s="359"/>
      <c r="AC5" s="289" t="s">
        <v>213</v>
      </c>
      <c r="AD5" s="289" t="s">
        <v>214</v>
      </c>
      <c r="AE5" s="289" t="s">
        <v>215</v>
      </c>
      <c r="AF5" s="289" t="s">
        <v>216</v>
      </c>
      <c r="AG5" s="289" t="s">
        <v>2</v>
      </c>
      <c r="AK5" s="368" t="s">
        <v>217</v>
      </c>
      <c r="AL5" s="368"/>
      <c r="AM5" s="368" t="s">
        <v>218</v>
      </c>
      <c r="AN5" s="368"/>
      <c r="AO5" s="368" t="s">
        <v>212</v>
      </c>
      <c r="AP5" s="368"/>
    </row>
    <row r="6" spans="1:42" ht="30.75" customHeight="1">
      <c r="A6" s="352"/>
      <c r="B6" s="13" t="s">
        <v>14</v>
      </c>
      <c r="C6" s="13" t="s">
        <v>15</v>
      </c>
      <c r="D6" s="13" t="s">
        <v>14</v>
      </c>
      <c r="E6" s="13" t="s">
        <v>15</v>
      </c>
      <c r="F6" s="13" t="s">
        <v>14</v>
      </c>
      <c r="G6" s="105" t="s">
        <v>15</v>
      </c>
      <c r="H6" s="13" t="s">
        <v>14</v>
      </c>
      <c r="I6" s="13" t="s">
        <v>15</v>
      </c>
      <c r="J6" s="13" t="s">
        <v>14</v>
      </c>
      <c r="K6" s="13" t="s">
        <v>15</v>
      </c>
      <c r="L6" s="13" t="s">
        <v>14</v>
      </c>
      <c r="M6" s="105" t="s">
        <v>15</v>
      </c>
      <c r="N6" s="14" t="s">
        <v>12</v>
      </c>
      <c r="O6" s="106" t="s">
        <v>13</v>
      </c>
      <c r="P6" s="107" t="s">
        <v>4</v>
      </c>
      <c r="Q6" s="108" t="s">
        <v>5</v>
      </c>
      <c r="R6" s="12" t="s">
        <v>6</v>
      </c>
      <c r="S6" s="361"/>
      <c r="T6" s="361"/>
      <c r="U6" s="15" t="s">
        <v>219</v>
      </c>
      <c r="V6" s="15" t="s">
        <v>220</v>
      </c>
      <c r="W6" s="15" t="s">
        <v>221</v>
      </c>
      <c r="X6" s="15" t="s">
        <v>222</v>
      </c>
      <c r="Y6" s="15" t="s">
        <v>223</v>
      </c>
      <c r="Z6" s="15" t="s">
        <v>224</v>
      </c>
      <c r="AA6" s="15" t="s">
        <v>219</v>
      </c>
      <c r="AB6" s="15" t="s">
        <v>224</v>
      </c>
      <c r="AC6" s="358"/>
      <c r="AD6" s="358"/>
      <c r="AE6" s="358"/>
      <c r="AF6" s="358"/>
      <c r="AG6" s="358"/>
      <c r="AK6" s="109" t="s">
        <v>221</v>
      </c>
      <c r="AL6" s="109" t="s">
        <v>222</v>
      </c>
      <c r="AM6" s="109" t="s">
        <v>223</v>
      </c>
      <c r="AN6" s="109" t="s">
        <v>224</v>
      </c>
      <c r="AO6" s="109" t="s">
        <v>219</v>
      </c>
      <c r="AP6" s="109" t="s">
        <v>224</v>
      </c>
    </row>
    <row r="7" spans="1:45" s="115" customFormat="1" ht="176.25" customHeight="1">
      <c r="A7" s="110"/>
      <c r="B7" s="111" t="s">
        <v>225</v>
      </c>
      <c r="C7" s="112" t="s">
        <v>226</v>
      </c>
      <c r="D7" s="63">
        <v>8</v>
      </c>
      <c r="E7" s="64" t="s">
        <v>34</v>
      </c>
      <c r="F7" s="63">
        <v>8</v>
      </c>
      <c r="G7" s="64" t="s">
        <v>196</v>
      </c>
      <c r="H7" s="65">
        <v>3</v>
      </c>
      <c r="I7" s="64" t="s">
        <v>35</v>
      </c>
      <c r="J7" s="63">
        <v>886</v>
      </c>
      <c r="K7" s="64" t="s">
        <v>197</v>
      </c>
      <c r="L7" s="63">
        <v>7</v>
      </c>
      <c r="M7" s="64" t="s">
        <v>198</v>
      </c>
      <c r="N7" s="63">
        <v>4</v>
      </c>
      <c r="O7" s="64" t="s">
        <v>36</v>
      </c>
      <c r="P7" s="63"/>
      <c r="Q7" s="63" t="s">
        <v>200</v>
      </c>
      <c r="R7" s="63"/>
      <c r="S7" s="63">
        <v>0</v>
      </c>
      <c r="T7" s="64" t="s">
        <v>227</v>
      </c>
      <c r="U7" s="113">
        <v>0.15</v>
      </c>
      <c r="V7" s="140">
        <f>('Actividades gestión'!T62)/100*'Metas gestión'!U7</f>
        <v>0.09375</v>
      </c>
      <c r="W7" s="366"/>
      <c r="X7" s="366"/>
      <c r="Y7" s="366"/>
      <c r="Z7" s="366"/>
      <c r="AA7" s="366"/>
      <c r="AB7" s="366"/>
      <c r="AC7" s="137" t="s">
        <v>230</v>
      </c>
      <c r="AD7" s="137" t="s">
        <v>232</v>
      </c>
      <c r="AE7" s="137" t="s">
        <v>233</v>
      </c>
      <c r="AF7" s="137" t="s">
        <v>234</v>
      </c>
      <c r="AG7" s="114" t="s">
        <v>202</v>
      </c>
      <c r="AK7" s="116"/>
      <c r="AL7" s="116"/>
      <c r="AM7" s="116"/>
      <c r="AN7" s="116"/>
      <c r="AO7" s="116"/>
      <c r="AP7" s="116"/>
      <c r="AQ7" s="117"/>
      <c r="AR7" s="117"/>
      <c r="AS7" s="117"/>
    </row>
    <row r="8" spans="1:45" s="115" customFormat="1" ht="176.25" customHeight="1">
      <c r="A8" s="118"/>
      <c r="B8" s="111" t="s">
        <v>225</v>
      </c>
      <c r="C8" s="112" t="s">
        <v>226</v>
      </c>
      <c r="D8" s="111">
        <v>8</v>
      </c>
      <c r="E8" s="112" t="s">
        <v>34</v>
      </c>
      <c r="F8" s="111">
        <v>8</v>
      </c>
      <c r="G8" s="112" t="s">
        <v>196</v>
      </c>
      <c r="H8" s="111">
        <v>3</v>
      </c>
      <c r="I8" s="112" t="s">
        <v>35</v>
      </c>
      <c r="J8" s="111">
        <v>886</v>
      </c>
      <c r="K8" s="112" t="s">
        <v>197</v>
      </c>
      <c r="L8" s="111">
        <v>7</v>
      </c>
      <c r="M8" s="112" t="s">
        <v>198</v>
      </c>
      <c r="N8" s="111">
        <v>5</v>
      </c>
      <c r="O8" s="112" t="s">
        <v>37</v>
      </c>
      <c r="P8" s="119"/>
      <c r="Q8" s="63" t="s">
        <v>200</v>
      </c>
      <c r="R8" s="120"/>
      <c r="S8" s="63">
        <v>0</v>
      </c>
      <c r="T8" s="112" t="s">
        <v>228</v>
      </c>
      <c r="U8" s="121">
        <v>0.345</v>
      </c>
      <c r="V8" s="140">
        <f>('Actividades gestión'!T64/100)*'Metas gestión'!U8</f>
        <v>0.14489999999999997</v>
      </c>
      <c r="W8" s="367"/>
      <c r="X8" s="367"/>
      <c r="Y8" s="367"/>
      <c r="Z8" s="367"/>
      <c r="AA8" s="367"/>
      <c r="AB8" s="367"/>
      <c r="AC8" s="138" t="s">
        <v>231</v>
      </c>
      <c r="AD8" s="137" t="s">
        <v>235</v>
      </c>
      <c r="AE8" s="137" t="s">
        <v>233</v>
      </c>
      <c r="AF8" s="137" t="s">
        <v>236</v>
      </c>
      <c r="AG8" s="114" t="s">
        <v>202</v>
      </c>
      <c r="AK8" s="116"/>
      <c r="AL8" s="116"/>
      <c r="AM8" s="116"/>
      <c r="AN8" s="116"/>
      <c r="AO8" s="116"/>
      <c r="AP8" s="116"/>
      <c r="AQ8" s="117"/>
      <c r="AR8" s="117"/>
      <c r="AS8" s="117"/>
    </row>
    <row r="9" spans="1:45" s="126" customFormat="1" ht="15.75">
      <c r="A9" s="122"/>
      <c r="B9" s="122"/>
      <c r="C9" s="123"/>
      <c r="D9" s="122"/>
      <c r="E9" s="123"/>
      <c r="F9" s="122"/>
      <c r="G9" s="123"/>
      <c r="H9" s="122"/>
      <c r="I9" s="123"/>
      <c r="J9" s="122"/>
      <c r="K9" s="122"/>
      <c r="L9" s="122"/>
      <c r="M9" s="123"/>
      <c r="N9" s="122"/>
      <c r="O9" s="123"/>
      <c r="P9" s="122"/>
      <c r="Q9" s="124"/>
      <c r="R9" s="122"/>
      <c r="S9" s="123"/>
      <c r="T9" s="123"/>
      <c r="U9" s="122"/>
      <c r="V9" s="123"/>
      <c r="W9" s="125" t="e">
        <f>SUBTOTAL(9,#REF!)</f>
        <v>#REF!</v>
      </c>
      <c r="X9" s="125" t="e">
        <f>SUBTOTAL(9,#REF!)</f>
        <v>#REF!</v>
      </c>
      <c r="Y9" s="125" t="e">
        <f>SUBTOTAL(9,#REF!)</f>
        <v>#REF!</v>
      </c>
      <c r="Z9" s="125" t="e">
        <f>SUBTOTAL(9,#REF!)</f>
        <v>#REF!</v>
      </c>
      <c r="AA9" s="125" t="e">
        <f>SUBTOTAL(9,#REF!)</f>
        <v>#REF!</v>
      </c>
      <c r="AB9" s="125" t="e">
        <f>SUBTOTAL(9,#REF!)</f>
        <v>#REF!</v>
      </c>
      <c r="AC9" s="123"/>
      <c r="AD9" s="123"/>
      <c r="AE9" s="123"/>
      <c r="AF9" s="123"/>
      <c r="AG9" s="123"/>
      <c r="AQ9" s="127"/>
      <c r="AR9" s="127"/>
      <c r="AS9" s="127"/>
    </row>
    <row r="10" spans="1:63" s="135" customFormat="1" ht="15.75">
      <c r="A10" s="128"/>
      <c r="B10" s="129"/>
      <c r="C10" s="130"/>
      <c r="D10" s="129"/>
      <c r="E10" s="130"/>
      <c r="F10" s="129"/>
      <c r="G10" s="131"/>
      <c r="H10" s="129"/>
      <c r="I10" s="130"/>
      <c r="J10" s="129"/>
      <c r="K10" s="132"/>
      <c r="L10" s="129"/>
      <c r="M10" s="133"/>
      <c r="N10" s="132"/>
      <c r="O10" s="133"/>
      <c r="P10" s="132"/>
      <c r="Q10" s="132"/>
      <c r="R10" s="132"/>
      <c r="S10" s="134"/>
      <c r="T10" s="134"/>
      <c r="U10" s="132"/>
      <c r="V10" s="134"/>
      <c r="AQ10" s="136"/>
      <c r="AR10" s="136"/>
      <c r="AS10" s="136"/>
      <c r="AT10" s="134"/>
      <c r="AU10" s="134"/>
      <c r="AV10" s="134"/>
      <c r="AW10" s="134"/>
      <c r="AX10" s="134"/>
      <c r="AY10" s="134"/>
      <c r="AZ10" s="134"/>
      <c r="BA10" s="134"/>
      <c r="BB10" s="134"/>
      <c r="BC10" s="134"/>
      <c r="BD10" s="134"/>
      <c r="BE10" s="134"/>
      <c r="BF10" s="134"/>
      <c r="BG10" s="134"/>
      <c r="BH10" s="134"/>
      <c r="BI10" s="134"/>
      <c r="BJ10" s="134"/>
      <c r="BK10" s="134"/>
    </row>
  </sheetData>
  <sheetProtection password="ED45" sheet="1" objects="1" scenarios="1" formatRows="0"/>
  <mergeCells count="31">
    <mergeCell ref="AG5:AG6"/>
    <mergeCell ref="T5:T6"/>
    <mergeCell ref="AK5:AL5"/>
    <mergeCell ref="AM5:AN5"/>
    <mergeCell ref="AO5:AP5"/>
    <mergeCell ref="W7:W8"/>
    <mergeCell ref="X7:X8"/>
    <mergeCell ref="Y7:Y8"/>
    <mergeCell ref="Z7:Z8"/>
    <mergeCell ref="AA7:AA8"/>
    <mergeCell ref="AB7:AB8"/>
    <mergeCell ref="H5:I5"/>
    <mergeCell ref="L5:M5"/>
    <mergeCell ref="AC5:AC6"/>
    <mergeCell ref="AD5:AD6"/>
    <mergeCell ref="AE5:AE6"/>
    <mergeCell ref="AF5:AF6"/>
    <mergeCell ref="AA5:AB5"/>
    <mergeCell ref="W5:X5"/>
    <mergeCell ref="P5:R5"/>
    <mergeCell ref="S5:S6"/>
    <mergeCell ref="J5:K5"/>
    <mergeCell ref="U5:V5"/>
    <mergeCell ref="N5:O5"/>
    <mergeCell ref="Y5:Z5"/>
    <mergeCell ref="A2:K2"/>
    <mergeCell ref="N2:Z2"/>
    <mergeCell ref="A5:A6"/>
    <mergeCell ref="B5:C5"/>
    <mergeCell ref="D5:E5"/>
    <mergeCell ref="F5:G5"/>
  </mergeCells>
  <conditionalFormatting sqref="W7:AB8">
    <cfRule type="cellIs" priority="2" dxfId="9" operator="notEqual" stopIfTrue="1">
      <formula>BC7</formula>
    </cfRule>
  </conditionalFormatting>
  <conditionalFormatting sqref="W9:Z9">
    <cfRule type="cellIs" priority="1" dxfId="8" operator="notEqual" stopIfTrue="1">
      <formula>#REF!</formula>
    </cfRule>
  </conditionalFormatting>
  <dataValidations count="4">
    <dataValidation type="list" allowBlank="1" showInputMessage="1" showErrorMessage="1" sqref="I8 K7">
      <formula1>$AY$9:$AY$31</formula1>
    </dataValidation>
    <dataValidation type="list" allowBlank="1" showInputMessage="1" showErrorMessage="1" sqref="F8:G8 H7:I7">
      <formula1>#REF!</formula1>
    </dataValidation>
    <dataValidation type="list" allowBlank="1" showInputMessage="1" showErrorMessage="1" sqref="C7:C8 E7">
      <formula1>'Metas gestión'!#REF!</formula1>
    </dataValidation>
    <dataValidation type="list" allowBlank="1" showInputMessage="1" showErrorMessage="1" sqref="D8:E8 F7:G7">
      <formula1>'Metas gestión'!#REF!</formula1>
    </dataValidation>
  </dataValidations>
  <printOptions/>
  <pageMargins left="0.7" right="0.7" top="0.75" bottom="0.75" header="0.3" footer="0.3"/>
  <pageSetup horizontalDpi="600" verticalDpi="600" orientation="portrait"/>
  <ignoredErrors>
    <ignoredError sqref="B7:B8" numberStoredAsText="1"/>
  </ignoredErrors>
  <legacyDrawing r:id="rId2"/>
</worksheet>
</file>

<file path=xl/worksheets/sheet6.xml><?xml version="1.0" encoding="utf-8"?>
<worksheet xmlns="http://schemas.openxmlformats.org/spreadsheetml/2006/main" xmlns:r="http://schemas.openxmlformats.org/officeDocument/2006/relationships">
  <sheetPr codeName="Hoja3">
    <tabColor rgb="FF00B050"/>
  </sheetPr>
  <dimension ref="A1:V65"/>
  <sheetViews>
    <sheetView showGridLines="0" tabSelected="1" zoomScale="70" zoomScaleNormal="70" zoomScalePageLayoutView="0" workbookViewId="0" topLeftCell="L1">
      <selection activeCell="U64" sqref="U64"/>
    </sheetView>
  </sheetViews>
  <sheetFormatPr defaultColWidth="11.421875" defaultRowHeight="15" zeroHeight="1"/>
  <cols>
    <col min="1" max="1" width="9.421875" style="9" customWidth="1"/>
    <col min="2" max="2" width="18.421875" style="1" customWidth="1"/>
    <col min="3" max="3" width="10.140625" style="9" customWidth="1"/>
    <col min="4" max="4" width="24.140625" style="1" customWidth="1"/>
    <col min="5" max="5" width="11.00390625" style="9" customWidth="1"/>
    <col min="6" max="6" width="24.140625" style="1" customWidth="1"/>
    <col min="7" max="7" width="8.7109375" style="9" customWidth="1"/>
    <col min="8" max="8" width="24.140625" style="1" customWidth="1"/>
    <col min="9" max="9" width="10.57421875" style="9" customWidth="1"/>
    <col min="10" max="10" width="24.140625" style="1" customWidth="1"/>
    <col min="11" max="11" width="8.7109375" style="9" customWidth="1"/>
    <col min="12" max="12" width="34.7109375" style="1" customWidth="1"/>
    <col min="13" max="13" width="13.28125" style="9" customWidth="1"/>
    <col min="14" max="14" width="38.00390625" style="1" customWidth="1"/>
    <col min="15" max="17" width="8.7109375" style="9" customWidth="1"/>
    <col min="18" max="18" width="29.8515625" style="1" customWidth="1"/>
    <col min="19" max="19" width="13.00390625" style="9" customWidth="1"/>
    <col min="20" max="20" width="11.421875" style="10" customWidth="1"/>
    <col min="21" max="22" width="84.421875" style="1" customWidth="1"/>
    <col min="23" max="23" width="0" style="1" hidden="1" customWidth="1"/>
    <col min="24" max="16384" width="11.421875" style="1" customWidth="1"/>
  </cols>
  <sheetData>
    <row r="1" spans="14:17" ht="25.5">
      <c r="N1" s="55" t="s">
        <v>3</v>
      </c>
      <c r="O1" s="56"/>
      <c r="P1" s="56"/>
      <c r="Q1" s="56"/>
    </row>
    <row r="2" spans="1:22" ht="107.25" customHeight="1">
      <c r="A2" s="372" t="s">
        <v>17</v>
      </c>
      <c r="B2" s="370"/>
      <c r="C2" s="372" t="s">
        <v>10</v>
      </c>
      <c r="D2" s="370"/>
      <c r="E2" s="369" t="s">
        <v>16</v>
      </c>
      <c r="F2" s="370"/>
      <c r="G2" s="369" t="s">
        <v>11</v>
      </c>
      <c r="H2" s="370"/>
      <c r="I2" s="369" t="s">
        <v>19</v>
      </c>
      <c r="J2" s="370"/>
      <c r="K2" s="364" t="s">
        <v>9</v>
      </c>
      <c r="L2" s="365"/>
      <c r="M2" s="371" t="s">
        <v>8</v>
      </c>
      <c r="N2" s="312"/>
      <c r="O2" s="310" t="s">
        <v>18</v>
      </c>
      <c r="P2" s="311"/>
      <c r="Q2" s="312"/>
      <c r="R2" s="360" t="s">
        <v>7</v>
      </c>
      <c r="S2" s="359" t="s">
        <v>0</v>
      </c>
      <c r="T2" s="359"/>
      <c r="U2" s="289" t="s">
        <v>1</v>
      </c>
      <c r="V2" s="289" t="s">
        <v>2</v>
      </c>
    </row>
    <row r="3" spans="1:22" ht="28.5" customHeight="1">
      <c r="A3" s="13" t="s">
        <v>14</v>
      </c>
      <c r="B3" s="13" t="s">
        <v>15</v>
      </c>
      <c r="C3" s="13" t="s">
        <v>14</v>
      </c>
      <c r="D3" s="13" t="s">
        <v>15</v>
      </c>
      <c r="E3" s="13" t="s">
        <v>14</v>
      </c>
      <c r="F3" s="13" t="s">
        <v>15</v>
      </c>
      <c r="G3" s="13" t="s">
        <v>14</v>
      </c>
      <c r="H3" s="13" t="s">
        <v>15</v>
      </c>
      <c r="I3" s="13" t="s">
        <v>14</v>
      </c>
      <c r="J3" s="13" t="s">
        <v>15</v>
      </c>
      <c r="K3" s="14" t="s">
        <v>12</v>
      </c>
      <c r="L3" s="14" t="s">
        <v>13</v>
      </c>
      <c r="M3" s="14" t="s">
        <v>12</v>
      </c>
      <c r="N3" s="14" t="s">
        <v>13</v>
      </c>
      <c r="O3" s="12" t="s">
        <v>4</v>
      </c>
      <c r="P3" s="12" t="s">
        <v>5</v>
      </c>
      <c r="Q3" s="12" t="s">
        <v>6</v>
      </c>
      <c r="R3" s="361"/>
      <c r="S3" s="15" t="s">
        <v>191</v>
      </c>
      <c r="T3" s="15" t="s">
        <v>192</v>
      </c>
      <c r="U3" s="358"/>
      <c r="V3" s="358"/>
    </row>
    <row r="4" spans="1:22" ht="75" customHeight="1" hidden="1">
      <c r="A4" s="21">
        <v>2</v>
      </c>
      <c r="B4" s="21" t="s">
        <v>20</v>
      </c>
      <c r="C4" s="17">
        <v>2</v>
      </c>
      <c r="D4" s="21" t="s">
        <v>24</v>
      </c>
      <c r="E4" s="17">
        <v>1</v>
      </c>
      <c r="F4" s="21" t="s">
        <v>21</v>
      </c>
      <c r="G4" s="17">
        <v>878</v>
      </c>
      <c r="H4" s="21" t="s">
        <v>26</v>
      </c>
      <c r="I4" s="17">
        <v>2</v>
      </c>
      <c r="J4" s="21" t="s">
        <v>22</v>
      </c>
      <c r="K4" s="59" t="s">
        <v>27</v>
      </c>
      <c r="L4" s="21" t="s">
        <v>25</v>
      </c>
      <c r="M4" s="17" t="s">
        <v>64</v>
      </c>
      <c r="N4" s="30" t="s">
        <v>65</v>
      </c>
      <c r="O4" s="17" t="s">
        <v>23</v>
      </c>
      <c r="P4" s="17" t="s">
        <v>23</v>
      </c>
      <c r="Q4" s="19"/>
      <c r="R4" s="33" t="s">
        <v>194</v>
      </c>
      <c r="S4" s="20">
        <v>0.3</v>
      </c>
      <c r="T4" s="47"/>
      <c r="U4" s="48"/>
      <c r="V4" s="48"/>
    </row>
    <row r="5" spans="1:22" ht="124.5" customHeight="1" hidden="1">
      <c r="A5" s="21">
        <v>2</v>
      </c>
      <c r="B5" s="21" t="s">
        <v>20</v>
      </c>
      <c r="C5" s="17">
        <v>2</v>
      </c>
      <c r="D5" s="21" t="s">
        <v>24</v>
      </c>
      <c r="E5" s="17">
        <v>1</v>
      </c>
      <c r="F5" s="21" t="s">
        <v>21</v>
      </c>
      <c r="G5" s="17">
        <v>878</v>
      </c>
      <c r="H5" s="21" t="s">
        <v>26</v>
      </c>
      <c r="I5" s="17">
        <v>2</v>
      </c>
      <c r="J5" s="21" t="s">
        <v>22</v>
      </c>
      <c r="K5" s="59" t="s">
        <v>27</v>
      </c>
      <c r="L5" s="21" t="s">
        <v>25</v>
      </c>
      <c r="M5" s="17" t="s">
        <v>66</v>
      </c>
      <c r="N5" s="30" t="s">
        <v>67</v>
      </c>
      <c r="O5" s="17" t="s">
        <v>23</v>
      </c>
      <c r="P5" s="17" t="s">
        <v>23</v>
      </c>
      <c r="Q5" s="19"/>
      <c r="R5" s="33" t="s">
        <v>195</v>
      </c>
      <c r="S5" s="20">
        <v>0.2</v>
      </c>
      <c r="T5" s="47"/>
      <c r="U5" s="48"/>
      <c r="V5" s="48"/>
    </row>
    <row r="6" spans="1:22" ht="108" customHeight="1" hidden="1">
      <c r="A6" s="21">
        <v>2</v>
      </c>
      <c r="B6" s="21" t="s">
        <v>20</v>
      </c>
      <c r="C6" s="17">
        <v>2</v>
      </c>
      <c r="D6" s="21" t="s">
        <v>24</v>
      </c>
      <c r="E6" s="17">
        <v>1</v>
      </c>
      <c r="F6" s="21" t="s">
        <v>21</v>
      </c>
      <c r="G6" s="17">
        <v>878</v>
      </c>
      <c r="H6" s="21" t="s">
        <v>26</v>
      </c>
      <c r="I6" s="17">
        <v>2</v>
      </c>
      <c r="J6" s="21" t="s">
        <v>22</v>
      </c>
      <c r="K6" s="59" t="s">
        <v>27</v>
      </c>
      <c r="L6" s="21" t="s">
        <v>25</v>
      </c>
      <c r="M6" s="17" t="s">
        <v>68</v>
      </c>
      <c r="N6" s="30" t="s">
        <v>69</v>
      </c>
      <c r="O6" s="17" t="s">
        <v>23</v>
      </c>
      <c r="P6" s="17" t="s">
        <v>23</v>
      </c>
      <c r="Q6" s="19"/>
      <c r="R6" s="33" t="s">
        <v>150</v>
      </c>
      <c r="S6" s="20">
        <v>0.3</v>
      </c>
      <c r="T6" s="47"/>
      <c r="U6" s="48"/>
      <c r="V6" s="48"/>
    </row>
    <row r="7" spans="1:22" ht="212.25" customHeight="1">
      <c r="A7" s="21">
        <v>2</v>
      </c>
      <c r="B7" s="21" t="s">
        <v>20</v>
      </c>
      <c r="C7" s="17">
        <v>2</v>
      </c>
      <c r="D7" s="21" t="s">
        <v>24</v>
      </c>
      <c r="E7" s="17">
        <v>1</v>
      </c>
      <c r="F7" s="21" t="s">
        <v>21</v>
      </c>
      <c r="G7" s="17">
        <v>878</v>
      </c>
      <c r="H7" s="21" t="s">
        <v>26</v>
      </c>
      <c r="I7" s="17">
        <v>2</v>
      </c>
      <c r="J7" s="21" t="s">
        <v>22</v>
      </c>
      <c r="K7" s="59" t="s">
        <v>27</v>
      </c>
      <c r="L7" s="21" t="s">
        <v>25</v>
      </c>
      <c r="M7" s="17">
        <v>4</v>
      </c>
      <c r="N7" s="30" t="s">
        <v>28</v>
      </c>
      <c r="O7" s="17"/>
      <c r="P7" s="17"/>
      <c r="Q7" s="17" t="s">
        <v>23</v>
      </c>
      <c r="R7" s="33" t="s">
        <v>29</v>
      </c>
      <c r="S7" s="20">
        <v>1</v>
      </c>
      <c r="T7" s="47">
        <f>S7/12*6</f>
        <v>0.5</v>
      </c>
      <c r="U7" s="137" t="s">
        <v>237</v>
      </c>
      <c r="V7" s="137" t="s">
        <v>238</v>
      </c>
    </row>
    <row r="8" spans="1:22" s="11" customFormat="1" ht="15" customHeight="1">
      <c r="A8" s="35"/>
      <c r="B8" s="29"/>
      <c r="C8" s="35"/>
      <c r="D8" s="29"/>
      <c r="E8" s="35"/>
      <c r="F8" s="29"/>
      <c r="G8" s="35"/>
      <c r="H8" s="29"/>
      <c r="I8" s="35"/>
      <c r="J8" s="29"/>
      <c r="K8" s="35"/>
      <c r="L8" s="29"/>
      <c r="M8" s="27"/>
      <c r="N8" s="32"/>
      <c r="O8" s="27"/>
      <c r="P8" s="27"/>
      <c r="Q8" s="27"/>
      <c r="R8" s="43"/>
      <c r="S8" s="28"/>
      <c r="T8" s="49"/>
      <c r="U8" s="50"/>
      <c r="V8" s="50"/>
    </row>
    <row r="9" spans="1:22" ht="92.25" customHeight="1" hidden="1">
      <c r="A9" s="21">
        <v>2</v>
      </c>
      <c r="B9" s="21" t="s">
        <v>20</v>
      </c>
      <c r="C9" s="17">
        <v>2</v>
      </c>
      <c r="D9" s="21" t="s">
        <v>24</v>
      </c>
      <c r="E9" s="17">
        <v>1</v>
      </c>
      <c r="F9" s="21" t="s">
        <v>21</v>
      </c>
      <c r="G9" s="17">
        <v>878</v>
      </c>
      <c r="H9" s="21" t="s">
        <v>26</v>
      </c>
      <c r="I9" s="17">
        <v>1</v>
      </c>
      <c r="J9" s="21" t="s">
        <v>33</v>
      </c>
      <c r="K9" s="59" t="s">
        <v>50</v>
      </c>
      <c r="L9" s="22" t="s">
        <v>38</v>
      </c>
      <c r="M9" s="17" t="s">
        <v>70</v>
      </c>
      <c r="N9" s="57" t="s">
        <v>71</v>
      </c>
      <c r="O9" s="17" t="s">
        <v>23</v>
      </c>
      <c r="P9" s="17" t="s">
        <v>23</v>
      </c>
      <c r="Q9" s="19"/>
      <c r="R9" s="33" t="s">
        <v>189</v>
      </c>
      <c r="S9" s="20">
        <v>0.3</v>
      </c>
      <c r="T9" s="47"/>
      <c r="U9" s="48"/>
      <c r="V9" s="48"/>
    </row>
    <row r="10" spans="1:22" ht="126.75" customHeight="1" hidden="1">
      <c r="A10" s="21">
        <v>2</v>
      </c>
      <c r="B10" s="21" t="s">
        <v>20</v>
      </c>
      <c r="C10" s="17">
        <v>2</v>
      </c>
      <c r="D10" s="21" t="s">
        <v>24</v>
      </c>
      <c r="E10" s="17">
        <v>1</v>
      </c>
      <c r="F10" s="21" t="s">
        <v>21</v>
      </c>
      <c r="G10" s="17">
        <v>878</v>
      </c>
      <c r="H10" s="21" t="s">
        <v>26</v>
      </c>
      <c r="I10" s="17">
        <v>1</v>
      </c>
      <c r="J10" s="21" t="s">
        <v>33</v>
      </c>
      <c r="K10" s="59" t="s">
        <v>50</v>
      </c>
      <c r="L10" s="22" t="s">
        <v>38</v>
      </c>
      <c r="M10" s="17" t="s">
        <v>72</v>
      </c>
      <c r="N10" s="57" t="s">
        <v>73</v>
      </c>
      <c r="O10" s="17" t="s">
        <v>23</v>
      </c>
      <c r="P10" s="17" t="s">
        <v>23</v>
      </c>
      <c r="Q10" s="19"/>
      <c r="R10" s="33" t="s">
        <v>151</v>
      </c>
      <c r="S10" s="20">
        <v>0.3</v>
      </c>
      <c r="T10" s="47"/>
      <c r="U10" s="48"/>
      <c r="V10" s="48"/>
    </row>
    <row r="11" spans="1:22" s="11" customFormat="1" ht="15" customHeight="1" hidden="1">
      <c r="A11" s="36"/>
      <c r="B11" s="37"/>
      <c r="C11" s="36"/>
      <c r="D11" s="37"/>
      <c r="E11" s="36"/>
      <c r="F11" s="37"/>
      <c r="G11" s="36"/>
      <c r="H11" s="37"/>
      <c r="I11" s="36"/>
      <c r="J11" s="37"/>
      <c r="K11" s="36"/>
      <c r="L11" s="37"/>
      <c r="M11" s="39"/>
      <c r="N11" s="38"/>
      <c r="O11" s="39"/>
      <c r="P11" s="39"/>
      <c r="Q11" s="39"/>
      <c r="R11" s="44"/>
      <c r="S11" s="40"/>
      <c r="T11" s="51"/>
      <c r="U11" s="52"/>
      <c r="V11" s="52"/>
    </row>
    <row r="12" spans="1:22" ht="83.25" customHeight="1" hidden="1">
      <c r="A12" s="21">
        <v>2</v>
      </c>
      <c r="B12" s="21" t="s">
        <v>20</v>
      </c>
      <c r="C12" s="17">
        <v>2</v>
      </c>
      <c r="D12" s="21" t="s">
        <v>24</v>
      </c>
      <c r="E12" s="17">
        <v>1</v>
      </c>
      <c r="F12" s="21" t="s">
        <v>21</v>
      </c>
      <c r="G12" s="17">
        <v>880</v>
      </c>
      <c r="H12" s="21" t="s">
        <v>30</v>
      </c>
      <c r="I12" s="62">
        <v>1</v>
      </c>
      <c r="J12" s="31" t="s">
        <v>51</v>
      </c>
      <c r="K12" s="59" t="s">
        <v>52</v>
      </c>
      <c r="L12" s="21" t="s">
        <v>39</v>
      </c>
      <c r="M12" s="17" t="s">
        <v>74</v>
      </c>
      <c r="N12" s="33" t="s">
        <v>75</v>
      </c>
      <c r="O12" s="17" t="s">
        <v>23</v>
      </c>
      <c r="P12" s="17" t="s">
        <v>23</v>
      </c>
      <c r="Q12" s="19"/>
      <c r="R12" s="33" t="s">
        <v>152</v>
      </c>
      <c r="S12" s="41">
        <v>0.25</v>
      </c>
      <c r="T12" s="47"/>
      <c r="U12" s="48"/>
      <c r="V12" s="48"/>
    </row>
    <row r="13" spans="1:22" ht="120.75" customHeight="1" hidden="1">
      <c r="A13" s="21">
        <v>2</v>
      </c>
      <c r="B13" s="21" t="s">
        <v>20</v>
      </c>
      <c r="C13" s="17">
        <v>2</v>
      </c>
      <c r="D13" s="21" t="s">
        <v>24</v>
      </c>
      <c r="E13" s="17">
        <v>1</v>
      </c>
      <c r="F13" s="21" t="s">
        <v>21</v>
      </c>
      <c r="G13" s="17">
        <v>880</v>
      </c>
      <c r="H13" s="21" t="s">
        <v>30</v>
      </c>
      <c r="I13" s="62">
        <v>1</v>
      </c>
      <c r="J13" s="31" t="s">
        <v>51</v>
      </c>
      <c r="K13" s="59" t="s">
        <v>52</v>
      </c>
      <c r="L13" s="21" t="s">
        <v>39</v>
      </c>
      <c r="M13" s="17" t="s">
        <v>76</v>
      </c>
      <c r="N13" s="33" t="s">
        <v>77</v>
      </c>
      <c r="O13" s="17" t="s">
        <v>23</v>
      </c>
      <c r="P13" s="17" t="s">
        <v>23</v>
      </c>
      <c r="Q13" s="19"/>
      <c r="R13" s="33" t="s">
        <v>153</v>
      </c>
      <c r="S13" s="41">
        <v>0.25</v>
      </c>
      <c r="T13" s="47"/>
      <c r="U13" s="48"/>
      <c r="V13" s="48"/>
    </row>
    <row r="14" spans="1:22" s="11" customFormat="1" ht="15" customHeight="1" hidden="1">
      <c r="A14" s="35"/>
      <c r="B14" s="29"/>
      <c r="C14" s="35"/>
      <c r="D14" s="29"/>
      <c r="E14" s="35"/>
      <c r="F14" s="29"/>
      <c r="G14" s="35"/>
      <c r="H14" s="29"/>
      <c r="I14" s="35"/>
      <c r="J14" s="29"/>
      <c r="K14" s="35"/>
      <c r="L14" s="29"/>
      <c r="M14" s="27"/>
      <c r="N14" s="32"/>
      <c r="O14" s="27"/>
      <c r="P14" s="27"/>
      <c r="Q14" s="27"/>
      <c r="R14" s="43"/>
      <c r="S14" s="28"/>
      <c r="T14" s="53"/>
      <c r="U14" s="50"/>
      <c r="V14" s="50"/>
    </row>
    <row r="15" spans="1:22" ht="86.25" customHeight="1" hidden="1">
      <c r="A15" s="16">
        <v>2</v>
      </c>
      <c r="B15" s="16" t="s">
        <v>20</v>
      </c>
      <c r="C15" s="18">
        <v>2</v>
      </c>
      <c r="D15" s="16" t="s">
        <v>24</v>
      </c>
      <c r="E15" s="18">
        <v>1</v>
      </c>
      <c r="F15" s="16" t="s">
        <v>21</v>
      </c>
      <c r="G15" s="18">
        <v>880</v>
      </c>
      <c r="H15" s="16" t="s">
        <v>30</v>
      </c>
      <c r="I15" s="17">
        <v>1</v>
      </c>
      <c r="J15" s="21" t="s">
        <v>51</v>
      </c>
      <c r="K15" s="60" t="s">
        <v>53</v>
      </c>
      <c r="L15" s="16" t="s">
        <v>40</v>
      </c>
      <c r="M15" s="17" t="s">
        <v>78</v>
      </c>
      <c r="N15" s="33" t="s">
        <v>79</v>
      </c>
      <c r="O15" s="18" t="s">
        <v>23</v>
      </c>
      <c r="P15" s="18" t="s">
        <v>23</v>
      </c>
      <c r="Q15" s="23"/>
      <c r="R15" s="33" t="s">
        <v>154</v>
      </c>
      <c r="S15" s="20" t="s">
        <v>193</v>
      </c>
      <c r="T15" s="47"/>
      <c r="U15" s="48"/>
      <c r="V15" s="48"/>
    </row>
    <row r="16" spans="1:22" ht="81.75" customHeight="1" hidden="1">
      <c r="A16" s="16">
        <v>2</v>
      </c>
      <c r="B16" s="16" t="s">
        <v>20</v>
      </c>
      <c r="C16" s="18">
        <v>2</v>
      </c>
      <c r="D16" s="16" t="s">
        <v>24</v>
      </c>
      <c r="E16" s="18">
        <v>1</v>
      </c>
      <c r="F16" s="16" t="s">
        <v>21</v>
      </c>
      <c r="G16" s="18">
        <v>880</v>
      </c>
      <c r="H16" s="16" t="s">
        <v>30</v>
      </c>
      <c r="I16" s="17">
        <v>1</v>
      </c>
      <c r="J16" s="21" t="s">
        <v>51</v>
      </c>
      <c r="K16" s="60" t="s">
        <v>53</v>
      </c>
      <c r="L16" s="16" t="s">
        <v>40</v>
      </c>
      <c r="M16" s="17" t="s">
        <v>80</v>
      </c>
      <c r="N16" s="33" t="s">
        <v>81</v>
      </c>
      <c r="O16" s="18" t="s">
        <v>23</v>
      </c>
      <c r="P16" s="18" t="s">
        <v>23</v>
      </c>
      <c r="Q16" s="23"/>
      <c r="R16" s="33" t="s">
        <v>155</v>
      </c>
      <c r="S16" s="41">
        <v>0.375</v>
      </c>
      <c r="T16" s="47"/>
      <c r="U16" s="48"/>
      <c r="V16" s="48"/>
    </row>
    <row r="17" spans="1:22" ht="86.25" customHeight="1" hidden="1">
      <c r="A17" s="16">
        <v>2</v>
      </c>
      <c r="B17" s="16" t="s">
        <v>20</v>
      </c>
      <c r="C17" s="18">
        <v>2</v>
      </c>
      <c r="D17" s="16" t="s">
        <v>24</v>
      </c>
      <c r="E17" s="18">
        <v>1</v>
      </c>
      <c r="F17" s="16" t="s">
        <v>21</v>
      </c>
      <c r="G17" s="18">
        <v>880</v>
      </c>
      <c r="H17" s="16" t="s">
        <v>30</v>
      </c>
      <c r="I17" s="17">
        <v>1</v>
      </c>
      <c r="J17" s="21" t="s">
        <v>51</v>
      </c>
      <c r="K17" s="60" t="s">
        <v>53</v>
      </c>
      <c r="L17" s="16" t="s">
        <v>40</v>
      </c>
      <c r="M17" s="17" t="s">
        <v>82</v>
      </c>
      <c r="N17" s="33" t="s">
        <v>83</v>
      </c>
      <c r="O17" s="18" t="s">
        <v>23</v>
      </c>
      <c r="P17" s="18" t="s">
        <v>23</v>
      </c>
      <c r="Q17" s="23"/>
      <c r="R17" s="33" t="s">
        <v>156</v>
      </c>
      <c r="S17" s="24">
        <v>0.38</v>
      </c>
      <c r="T17" s="47"/>
      <c r="U17" s="48"/>
      <c r="V17" s="48"/>
    </row>
    <row r="18" spans="1:22" s="11" customFormat="1" ht="15" customHeight="1" hidden="1">
      <c r="A18" s="35"/>
      <c r="B18" s="29"/>
      <c r="C18" s="35"/>
      <c r="D18" s="29"/>
      <c r="E18" s="35"/>
      <c r="F18" s="29"/>
      <c r="G18" s="35"/>
      <c r="H18" s="29"/>
      <c r="I18" s="35"/>
      <c r="J18" s="29"/>
      <c r="K18" s="35"/>
      <c r="L18" s="29"/>
      <c r="M18" s="27"/>
      <c r="N18" s="32"/>
      <c r="O18" s="27"/>
      <c r="P18" s="27"/>
      <c r="Q18" s="27"/>
      <c r="R18" s="43"/>
      <c r="S18" s="28"/>
      <c r="T18" s="53"/>
      <c r="U18" s="50"/>
      <c r="V18" s="50"/>
    </row>
    <row r="19" spans="1:22" ht="129" customHeight="1" hidden="1">
      <c r="A19" s="16">
        <v>2</v>
      </c>
      <c r="B19" s="16" t="s">
        <v>20</v>
      </c>
      <c r="C19" s="18">
        <v>2</v>
      </c>
      <c r="D19" s="16" t="s">
        <v>24</v>
      </c>
      <c r="E19" s="18">
        <v>1</v>
      </c>
      <c r="F19" s="16" t="s">
        <v>21</v>
      </c>
      <c r="G19" s="18">
        <v>880</v>
      </c>
      <c r="H19" s="16" t="s">
        <v>30</v>
      </c>
      <c r="I19" s="17">
        <v>1</v>
      </c>
      <c r="J19" s="21" t="s">
        <v>51</v>
      </c>
      <c r="K19" s="60" t="s">
        <v>54</v>
      </c>
      <c r="L19" s="16" t="s">
        <v>41</v>
      </c>
      <c r="M19" s="17" t="s">
        <v>84</v>
      </c>
      <c r="N19" s="33" t="s">
        <v>85</v>
      </c>
      <c r="O19" s="17" t="s">
        <v>23</v>
      </c>
      <c r="P19" s="17" t="s">
        <v>23</v>
      </c>
      <c r="Q19" s="19"/>
      <c r="R19" s="33" t="s">
        <v>157</v>
      </c>
      <c r="S19" s="24">
        <v>0.4</v>
      </c>
      <c r="T19" s="47"/>
      <c r="U19" s="48"/>
      <c r="V19" s="48"/>
    </row>
    <row r="20" spans="1:22" ht="59.25" customHeight="1" hidden="1">
      <c r="A20" s="16">
        <v>2</v>
      </c>
      <c r="B20" s="16" t="s">
        <v>20</v>
      </c>
      <c r="C20" s="18">
        <v>2</v>
      </c>
      <c r="D20" s="16" t="s">
        <v>24</v>
      </c>
      <c r="E20" s="18">
        <v>1</v>
      </c>
      <c r="F20" s="16" t="s">
        <v>21</v>
      </c>
      <c r="G20" s="18">
        <v>880</v>
      </c>
      <c r="H20" s="16" t="s">
        <v>30</v>
      </c>
      <c r="I20" s="17">
        <v>1</v>
      </c>
      <c r="J20" s="21" t="s">
        <v>51</v>
      </c>
      <c r="K20" s="60" t="s">
        <v>54</v>
      </c>
      <c r="L20" s="16" t="s">
        <v>41</v>
      </c>
      <c r="M20" s="17" t="s">
        <v>86</v>
      </c>
      <c r="N20" s="33" t="s">
        <v>87</v>
      </c>
      <c r="O20" s="17" t="s">
        <v>23</v>
      </c>
      <c r="P20" s="17" t="s">
        <v>23</v>
      </c>
      <c r="Q20" s="19"/>
      <c r="R20" s="33" t="s">
        <v>158</v>
      </c>
      <c r="S20" s="24">
        <v>0</v>
      </c>
      <c r="T20" s="47"/>
      <c r="U20" s="48"/>
      <c r="V20" s="48"/>
    </row>
    <row r="21" spans="1:22" ht="87" customHeight="1" hidden="1">
      <c r="A21" s="16">
        <v>2</v>
      </c>
      <c r="B21" s="16" t="s">
        <v>20</v>
      </c>
      <c r="C21" s="18">
        <v>2</v>
      </c>
      <c r="D21" s="16" t="s">
        <v>24</v>
      </c>
      <c r="E21" s="18">
        <v>1</v>
      </c>
      <c r="F21" s="16" t="s">
        <v>21</v>
      </c>
      <c r="G21" s="18">
        <v>880</v>
      </c>
      <c r="H21" s="16" t="s">
        <v>30</v>
      </c>
      <c r="I21" s="17">
        <v>1</v>
      </c>
      <c r="J21" s="21" t="s">
        <v>51</v>
      </c>
      <c r="K21" s="60" t="s">
        <v>54</v>
      </c>
      <c r="L21" s="16" t="s">
        <v>41</v>
      </c>
      <c r="M21" s="17" t="s">
        <v>88</v>
      </c>
      <c r="N21" s="33" t="s">
        <v>89</v>
      </c>
      <c r="O21" s="17" t="s">
        <v>23</v>
      </c>
      <c r="P21" s="17" t="s">
        <v>23</v>
      </c>
      <c r="Q21" s="19"/>
      <c r="R21" s="45" t="s">
        <v>159</v>
      </c>
      <c r="S21" s="24">
        <v>0.4</v>
      </c>
      <c r="T21" s="47"/>
      <c r="U21" s="48"/>
      <c r="V21" s="48"/>
    </row>
    <row r="22" spans="1:22" s="11" customFormat="1" ht="15" customHeight="1" hidden="1">
      <c r="A22" s="35"/>
      <c r="B22" s="29"/>
      <c r="C22" s="35"/>
      <c r="D22" s="29"/>
      <c r="E22" s="35"/>
      <c r="F22" s="29"/>
      <c r="G22" s="35"/>
      <c r="H22" s="29"/>
      <c r="I22" s="35"/>
      <c r="J22" s="29"/>
      <c r="K22" s="35"/>
      <c r="L22" s="29"/>
      <c r="M22" s="27"/>
      <c r="N22" s="32"/>
      <c r="O22" s="27"/>
      <c r="P22" s="27"/>
      <c r="Q22" s="27"/>
      <c r="R22" s="43"/>
      <c r="S22" s="28"/>
      <c r="T22" s="53"/>
      <c r="U22" s="50"/>
      <c r="V22" s="50"/>
    </row>
    <row r="23" spans="1:22" ht="93" customHeight="1" hidden="1">
      <c r="A23" s="21">
        <v>2</v>
      </c>
      <c r="B23" s="21" t="s">
        <v>20</v>
      </c>
      <c r="C23" s="17">
        <v>2</v>
      </c>
      <c r="D23" s="21" t="s">
        <v>24</v>
      </c>
      <c r="E23" s="17">
        <v>1</v>
      </c>
      <c r="F23" s="21" t="s">
        <v>21</v>
      </c>
      <c r="G23" s="18">
        <v>880</v>
      </c>
      <c r="H23" s="21" t="s">
        <v>30</v>
      </c>
      <c r="I23" s="17">
        <v>1</v>
      </c>
      <c r="J23" s="21" t="s">
        <v>51</v>
      </c>
      <c r="K23" s="61" t="s">
        <v>55</v>
      </c>
      <c r="L23" s="16" t="s">
        <v>42</v>
      </c>
      <c r="M23" s="18" t="s">
        <v>90</v>
      </c>
      <c r="N23" s="33" t="s">
        <v>91</v>
      </c>
      <c r="O23" s="17" t="s">
        <v>23</v>
      </c>
      <c r="P23" s="17" t="s">
        <v>23</v>
      </c>
      <c r="Q23" s="19"/>
      <c r="R23" s="33" t="s">
        <v>160</v>
      </c>
      <c r="S23" s="20">
        <v>0.19</v>
      </c>
      <c r="T23" s="47"/>
      <c r="U23" s="48"/>
      <c r="V23" s="48"/>
    </row>
    <row r="24" spans="1:22" s="11" customFormat="1" ht="15" customHeight="1" hidden="1">
      <c r="A24" s="35"/>
      <c r="B24" s="29"/>
      <c r="C24" s="35"/>
      <c r="D24" s="29"/>
      <c r="E24" s="35"/>
      <c r="F24" s="29"/>
      <c r="G24" s="35"/>
      <c r="H24" s="29"/>
      <c r="I24" s="35"/>
      <c r="J24" s="29"/>
      <c r="K24" s="35"/>
      <c r="L24" s="29"/>
      <c r="M24" s="27"/>
      <c r="N24" s="32"/>
      <c r="O24" s="27"/>
      <c r="P24" s="27"/>
      <c r="Q24" s="27"/>
      <c r="R24" s="43"/>
      <c r="S24" s="28"/>
      <c r="T24" s="53"/>
      <c r="U24" s="50"/>
      <c r="V24" s="50"/>
    </row>
    <row r="25" spans="1:22" ht="57.75" customHeight="1" hidden="1">
      <c r="A25" s="21">
        <v>2</v>
      </c>
      <c r="B25" s="21" t="s">
        <v>20</v>
      </c>
      <c r="C25" s="17">
        <v>2</v>
      </c>
      <c r="D25" s="21" t="s">
        <v>24</v>
      </c>
      <c r="E25" s="17">
        <v>1</v>
      </c>
      <c r="F25" s="21" t="s">
        <v>21</v>
      </c>
      <c r="G25" s="17">
        <v>880</v>
      </c>
      <c r="H25" s="21" t="s">
        <v>30</v>
      </c>
      <c r="I25" s="17">
        <v>1</v>
      </c>
      <c r="J25" s="21" t="s">
        <v>51</v>
      </c>
      <c r="K25" s="59" t="s">
        <v>56</v>
      </c>
      <c r="L25" s="21" t="s">
        <v>43</v>
      </c>
      <c r="M25" s="17" t="s">
        <v>92</v>
      </c>
      <c r="N25" s="33" t="s">
        <v>93</v>
      </c>
      <c r="O25" s="18" t="s">
        <v>23</v>
      </c>
      <c r="P25" s="18" t="s">
        <v>23</v>
      </c>
      <c r="Q25" s="23"/>
      <c r="R25" s="33" t="s">
        <v>161</v>
      </c>
      <c r="S25" s="41">
        <v>0.18</v>
      </c>
      <c r="T25" s="47"/>
      <c r="U25" s="48"/>
      <c r="V25" s="48"/>
    </row>
    <row r="26" spans="1:22" ht="80.25" customHeight="1" hidden="1">
      <c r="A26" s="21">
        <v>2</v>
      </c>
      <c r="B26" s="21" t="s">
        <v>20</v>
      </c>
      <c r="C26" s="17">
        <v>2</v>
      </c>
      <c r="D26" s="21" t="s">
        <v>24</v>
      </c>
      <c r="E26" s="17">
        <v>1</v>
      </c>
      <c r="F26" s="21" t="s">
        <v>21</v>
      </c>
      <c r="G26" s="17">
        <v>880</v>
      </c>
      <c r="H26" s="21" t="s">
        <v>30</v>
      </c>
      <c r="I26" s="17">
        <v>1</v>
      </c>
      <c r="J26" s="21" t="s">
        <v>51</v>
      </c>
      <c r="K26" s="59" t="s">
        <v>56</v>
      </c>
      <c r="L26" s="21" t="s">
        <v>43</v>
      </c>
      <c r="M26" s="17" t="s">
        <v>94</v>
      </c>
      <c r="N26" s="33" t="s">
        <v>95</v>
      </c>
      <c r="O26" s="18" t="s">
        <v>23</v>
      </c>
      <c r="P26" s="18" t="s">
        <v>23</v>
      </c>
      <c r="Q26" s="23"/>
      <c r="R26" s="33" t="s">
        <v>162</v>
      </c>
      <c r="S26" s="41">
        <v>0.4</v>
      </c>
      <c r="T26" s="47"/>
      <c r="U26" s="48"/>
      <c r="V26" s="48"/>
    </row>
    <row r="27" spans="1:22" ht="83.25" customHeight="1" hidden="1">
      <c r="A27" s="21">
        <v>2</v>
      </c>
      <c r="B27" s="21" t="s">
        <v>20</v>
      </c>
      <c r="C27" s="17">
        <v>2</v>
      </c>
      <c r="D27" s="21" t="s">
        <v>24</v>
      </c>
      <c r="E27" s="17">
        <v>1</v>
      </c>
      <c r="F27" s="21" t="s">
        <v>21</v>
      </c>
      <c r="G27" s="17">
        <v>880</v>
      </c>
      <c r="H27" s="21" t="s">
        <v>30</v>
      </c>
      <c r="I27" s="17">
        <v>1</v>
      </c>
      <c r="J27" s="21" t="s">
        <v>51</v>
      </c>
      <c r="K27" s="59" t="s">
        <v>56</v>
      </c>
      <c r="L27" s="21" t="s">
        <v>43</v>
      </c>
      <c r="M27" s="17" t="s">
        <v>96</v>
      </c>
      <c r="N27" s="33" t="s">
        <v>97</v>
      </c>
      <c r="O27" s="18" t="s">
        <v>23</v>
      </c>
      <c r="P27" s="18" t="s">
        <v>23</v>
      </c>
      <c r="Q27" s="23"/>
      <c r="R27" s="33" t="s">
        <v>163</v>
      </c>
      <c r="S27" s="24">
        <v>0.4</v>
      </c>
      <c r="T27" s="47"/>
      <c r="U27" s="48"/>
      <c r="V27" s="48"/>
    </row>
    <row r="28" spans="1:22" s="11" customFormat="1" ht="15" customHeight="1" hidden="1">
      <c r="A28" s="35"/>
      <c r="B28" s="29"/>
      <c r="C28" s="35"/>
      <c r="D28" s="29"/>
      <c r="E28" s="35"/>
      <c r="F28" s="29"/>
      <c r="G28" s="35"/>
      <c r="H28" s="29"/>
      <c r="I28" s="35"/>
      <c r="J28" s="29"/>
      <c r="K28" s="35"/>
      <c r="L28" s="29"/>
      <c r="M28" s="27"/>
      <c r="N28" s="32"/>
      <c r="O28" s="27"/>
      <c r="P28" s="27"/>
      <c r="Q28" s="27"/>
      <c r="R28" s="43"/>
      <c r="S28" s="28"/>
      <c r="T28" s="53"/>
      <c r="U28" s="50"/>
      <c r="V28" s="50"/>
    </row>
    <row r="29" spans="1:22" ht="75" customHeight="1" hidden="1">
      <c r="A29" s="21">
        <v>2</v>
      </c>
      <c r="B29" s="21" t="s">
        <v>20</v>
      </c>
      <c r="C29" s="17">
        <v>2</v>
      </c>
      <c r="D29" s="21" t="s">
        <v>24</v>
      </c>
      <c r="E29" s="17">
        <v>1</v>
      </c>
      <c r="F29" s="21" t="s">
        <v>21</v>
      </c>
      <c r="G29" s="17">
        <v>880</v>
      </c>
      <c r="H29" s="21" t="s">
        <v>30</v>
      </c>
      <c r="I29" s="17">
        <v>1</v>
      </c>
      <c r="J29" s="21" t="s">
        <v>51</v>
      </c>
      <c r="K29" s="59" t="s">
        <v>57</v>
      </c>
      <c r="L29" s="21" t="s">
        <v>44</v>
      </c>
      <c r="M29" s="17" t="s">
        <v>98</v>
      </c>
      <c r="N29" s="33" t="s">
        <v>99</v>
      </c>
      <c r="O29" s="17" t="s">
        <v>23</v>
      </c>
      <c r="P29" s="17" t="s">
        <v>23</v>
      </c>
      <c r="Q29" s="19"/>
      <c r="R29" s="33" t="s">
        <v>164</v>
      </c>
      <c r="S29" s="24">
        <v>0.25</v>
      </c>
      <c r="T29" s="47"/>
      <c r="U29" s="48"/>
      <c r="V29" s="48"/>
    </row>
    <row r="30" spans="1:22" ht="104.25" customHeight="1" hidden="1">
      <c r="A30" s="21">
        <v>2</v>
      </c>
      <c r="B30" s="21" t="s">
        <v>20</v>
      </c>
      <c r="C30" s="17">
        <v>2</v>
      </c>
      <c r="D30" s="21" t="s">
        <v>24</v>
      </c>
      <c r="E30" s="17">
        <v>1</v>
      </c>
      <c r="F30" s="21" t="s">
        <v>21</v>
      </c>
      <c r="G30" s="17">
        <v>880</v>
      </c>
      <c r="H30" s="21" t="s">
        <v>30</v>
      </c>
      <c r="I30" s="17">
        <v>1</v>
      </c>
      <c r="J30" s="21" t="s">
        <v>51</v>
      </c>
      <c r="K30" s="59" t="s">
        <v>57</v>
      </c>
      <c r="L30" s="21" t="s">
        <v>44</v>
      </c>
      <c r="M30" s="17" t="s">
        <v>100</v>
      </c>
      <c r="N30" s="33" t="s">
        <v>101</v>
      </c>
      <c r="O30" s="17" t="s">
        <v>23</v>
      </c>
      <c r="P30" s="17" t="s">
        <v>23</v>
      </c>
      <c r="Q30" s="19"/>
      <c r="R30" s="33" t="s">
        <v>165</v>
      </c>
      <c r="S30" s="24">
        <v>0.4</v>
      </c>
      <c r="T30" s="47"/>
      <c r="U30" s="48"/>
      <c r="V30" s="48"/>
    </row>
    <row r="31" spans="1:22" ht="96.75" customHeight="1" hidden="1">
      <c r="A31" s="21">
        <v>2</v>
      </c>
      <c r="B31" s="21" t="s">
        <v>20</v>
      </c>
      <c r="C31" s="17">
        <v>2</v>
      </c>
      <c r="D31" s="21" t="s">
        <v>24</v>
      </c>
      <c r="E31" s="17">
        <v>1</v>
      </c>
      <c r="F31" s="21" t="s">
        <v>21</v>
      </c>
      <c r="G31" s="17">
        <v>880</v>
      </c>
      <c r="H31" s="21" t="s">
        <v>30</v>
      </c>
      <c r="I31" s="17">
        <v>1</v>
      </c>
      <c r="J31" s="21" t="s">
        <v>51</v>
      </c>
      <c r="K31" s="59" t="s">
        <v>57</v>
      </c>
      <c r="L31" s="21" t="s">
        <v>44</v>
      </c>
      <c r="M31" s="17" t="s">
        <v>102</v>
      </c>
      <c r="N31" s="33" t="s">
        <v>103</v>
      </c>
      <c r="O31" s="17" t="s">
        <v>23</v>
      </c>
      <c r="P31" s="17" t="s">
        <v>23</v>
      </c>
      <c r="Q31" s="19"/>
      <c r="R31" s="33" t="s">
        <v>166</v>
      </c>
      <c r="S31" s="41">
        <v>0.45</v>
      </c>
      <c r="T31" s="47"/>
      <c r="U31" s="48"/>
      <c r="V31" s="48"/>
    </row>
    <row r="32" spans="1:22" s="11" customFormat="1" ht="15" customHeight="1" hidden="1">
      <c r="A32" s="35"/>
      <c r="B32" s="29"/>
      <c r="C32" s="35"/>
      <c r="D32" s="29"/>
      <c r="E32" s="35"/>
      <c r="F32" s="29"/>
      <c r="G32" s="35"/>
      <c r="H32" s="29"/>
      <c r="I32" s="35"/>
      <c r="J32" s="29"/>
      <c r="K32" s="35"/>
      <c r="L32" s="29"/>
      <c r="M32" s="27"/>
      <c r="N32" s="32"/>
      <c r="O32" s="27"/>
      <c r="P32" s="27"/>
      <c r="Q32" s="27"/>
      <c r="R32" s="43"/>
      <c r="S32" s="28"/>
      <c r="T32" s="53"/>
      <c r="U32" s="50"/>
      <c r="V32" s="50"/>
    </row>
    <row r="33" spans="1:22" ht="102" customHeight="1" hidden="1">
      <c r="A33" s="16">
        <v>2</v>
      </c>
      <c r="B33" s="16" t="s">
        <v>20</v>
      </c>
      <c r="C33" s="18">
        <v>2</v>
      </c>
      <c r="D33" s="16" t="s">
        <v>24</v>
      </c>
      <c r="E33" s="18">
        <v>1</v>
      </c>
      <c r="F33" s="16" t="s">
        <v>21</v>
      </c>
      <c r="G33" s="17">
        <v>880</v>
      </c>
      <c r="H33" s="16" t="s">
        <v>30</v>
      </c>
      <c r="I33" s="17">
        <v>1</v>
      </c>
      <c r="J33" s="21" t="s">
        <v>58</v>
      </c>
      <c r="K33" s="60" t="s">
        <v>59</v>
      </c>
      <c r="L33" s="16" t="s">
        <v>45</v>
      </c>
      <c r="M33" s="17" t="s">
        <v>104</v>
      </c>
      <c r="N33" s="33" t="s">
        <v>105</v>
      </c>
      <c r="O33" s="17" t="s">
        <v>23</v>
      </c>
      <c r="P33" s="17" t="s">
        <v>23</v>
      </c>
      <c r="Q33" s="19"/>
      <c r="R33" s="33" t="s">
        <v>167</v>
      </c>
      <c r="S33" s="41">
        <v>0</v>
      </c>
      <c r="T33" s="47"/>
      <c r="U33" s="48"/>
      <c r="V33" s="48"/>
    </row>
    <row r="34" spans="1:22" ht="60.75" customHeight="1" hidden="1">
      <c r="A34" s="16">
        <v>2</v>
      </c>
      <c r="B34" s="16" t="s">
        <v>20</v>
      </c>
      <c r="C34" s="18">
        <v>2</v>
      </c>
      <c r="D34" s="16" t="s">
        <v>24</v>
      </c>
      <c r="E34" s="18">
        <v>1</v>
      </c>
      <c r="F34" s="16" t="s">
        <v>21</v>
      </c>
      <c r="G34" s="17">
        <v>880</v>
      </c>
      <c r="H34" s="16" t="s">
        <v>30</v>
      </c>
      <c r="I34" s="17">
        <v>1</v>
      </c>
      <c r="J34" s="21" t="s">
        <v>58</v>
      </c>
      <c r="K34" s="60" t="s">
        <v>59</v>
      </c>
      <c r="L34" s="16" t="s">
        <v>45</v>
      </c>
      <c r="M34" s="17" t="s">
        <v>106</v>
      </c>
      <c r="N34" s="33" t="s">
        <v>107</v>
      </c>
      <c r="O34" s="17" t="s">
        <v>23</v>
      </c>
      <c r="P34" s="17" t="s">
        <v>23</v>
      </c>
      <c r="Q34" s="19"/>
      <c r="R34" s="33" t="s">
        <v>168</v>
      </c>
      <c r="S34" s="41">
        <v>0.38</v>
      </c>
      <c r="T34" s="47"/>
      <c r="U34" s="48"/>
      <c r="V34" s="48"/>
    </row>
    <row r="35" spans="1:22" ht="75" customHeight="1" hidden="1">
      <c r="A35" s="16">
        <v>2</v>
      </c>
      <c r="B35" s="16" t="s">
        <v>20</v>
      </c>
      <c r="C35" s="18">
        <v>2</v>
      </c>
      <c r="D35" s="16" t="s">
        <v>24</v>
      </c>
      <c r="E35" s="18">
        <v>1</v>
      </c>
      <c r="F35" s="16" t="s">
        <v>21</v>
      </c>
      <c r="G35" s="17">
        <v>880</v>
      </c>
      <c r="H35" s="16" t="s">
        <v>30</v>
      </c>
      <c r="I35" s="17">
        <v>1</v>
      </c>
      <c r="J35" s="21" t="s">
        <v>58</v>
      </c>
      <c r="K35" s="60" t="s">
        <v>59</v>
      </c>
      <c r="L35" s="16" t="s">
        <v>45</v>
      </c>
      <c r="M35" s="17" t="s">
        <v>108</v>
      </c>
      <c r="N35" s="33" t="s">
        <v>109</v>
      </c>
      <c r="O35" s="17" t="s">
        <v>23</v>
      </c>
      <c r="P35" s="17" t="s">
        <v>23</v>
      </c>
      <c r="Q35" s="19"/>
      <c r="R35" s="33" t="s">
        <v>169</v>
      </c>
      <c r="S35" s="41">
        <v>0.4</v>
      </c>
      <c r="T35" s="47"/>
      <c r="U35" s="48"/>
      <c r="V35" s="48"/>
    </row>
    <row r="36" spans="1:22" s="11" customFormat="1" ht="15" customHeight="1" hidden="1">
      <c r="A36" s="35"/>
      <c r="B36" s="29"/>
      <c r="C36" s="35"/>
      <c r="D36" s="29"/>
      <c r="E36" s="35"/>
      <c r="F36" s="29"/>
      <c r="G36" s="35"/>
      <c r="H36" s="29"/>
      <c r="I36" s="35"/>
      <c r="J36" s="29"/>
      <c r="K36" s="35"/>
      <c r="L36" s="29"/>
      <c r="M36" s="27"/>
      <c r="N36" s="32"/>
      <c r="O36" s="27"/>
      <c r="P36" s="27"/>
      <c r="Q36" s="27"/>
      <c r="R36" s="43"/>
      <c r="S36" s="28"/>
      <c r="T36" s="49"/>
      <c r="U36" s="50"/>
      <c r="V36" s="50"/>
    </row>
    <row r="37" spans="1:22" ht="78.75" customHeight="1" hidden="1">
      <c r="A37" s="21">
        <v>2</v>
      </c>
      <c r="B37" s="21" t="s">
        <v>20</v>
      </c>
      <c r="C37" s="17">
        <v>2</v>
      </c>
      <c r="D37" s="21" t="s">
        <v>24</v>
      </c>
      <c r="E37" s="17">
        <v>1</v>
      </c>
      <c r="F37" s="21" t="s">
        <v>21</v>
      </c>
      <c r="G37" s="17">
        <v>880</v>
      </c>
      <c r="H37" s="21" t="s">
        <v>30</v>
      </c>
      <c r="I37" s="17">
        <v>1</v>
      </c>
      <c r="J37" s="21" t="s">
        <v>51</v>
      </c>
      <c r="K37" s="59" t="s">
        <v>31</v>
      </c>
      <c r="L37" s="21" t="s">
        <v>32</v>
      </c>
      <c r="M37" s="17" t="s">
        <v>110</v>
      </c>
      <c r="N37" s="33" t="s">
        <v>111</v>
      </c>
      <c r="O37" s="17" t="s">
        <v>23</v>
      </c>
      <c r="P37" s="17" t="s">
        <v>23</v>
      </c>
      <c r="Q37" s="19"/>
      <c r="R37" s="33" t="s">
        <v>170</v>
      </c>
      <c r="S37" s="25">
        <v>4</v>
      </c>
      <c r="T37" s="54"/>
      <c r="U37" s="48"/>
      <c r="V37" s="48"/>
    </row>
    <row r="38" spans="1:22" ht="99" customHeight="1" hidden="1">
      <c r="A38" s="21">
        <v>2</v>
      </c>
      <c r="B38" s="21" t="s">
        <v>20</v>
      </c>
      <c r="C38" s="17">
        <v>2</v>
      </c>
      <c r="D38" s="21" t="s">
        <v>24</v>
      </c>
      <c r="E38" s="17">
        <v>1</v>
      </c>
      <c r="F38" s="21" t="s">
        <v>21</v>
      </c>
      <c r="G38" s="17">
        <v>880</v>
      </c>
      <c r="H38" s="21" t="s">
        <v>30</v>
      </c>
      <c r="I38" s="17">
        <v>1</v>
      </c>
      <c r="J38" s="21" t="s">
        <v>51</v>
      </c>
      <c r="K38" s="59" t="s">
        <v>31</v>
      </c>
      <c r="L38" s="21" t="s">
        <v>32</v>
      </c>
      <c r="M38" s="17" t="s">
        <v>112</v>
      </c>
      <c r="N38" s="33" t="s">
        <v>113</v>
      </c>
      <c r="O38" s="17" t="s">
        <v>23</v>
      </c>
      <c r="P38" s="17" t="s">
        <v>23</v>
      </c>
      <c r="Q38" s="19"/>
      <c r="R38" s="33" t="s">
        <v>171</v>
      </c>
      <c r="S38" s="25">
        <v>1</v>
      </c>
      <c r="T38" s="54"/>
      <c r="U38" s="48"/>
      <c r="V38" s="48"/>
    </row>
    <row r="39" spans="1:22" ht="96.75" customHeight="1" hidden="1">
      <c r="A39" s="21">
        <v>2</v>
      </c>
      <c r="B39" s="21" t="s">
        <v>20</v>
      </c>
      <c r="C39" s="17">
        <v>2</v>
      </c>
      <c r="D39" s="21" t="s">
        <v>24</v>
      </c>
      <c r="E39" s="17">
        <v>1</v>
      </c>
      <c r="F39" s="21" t="s">
        <v>21</v>
      </c>
      <c r="G39" s="17">
        <v>880</v>
      </c>
      <c r="H39" s="21" t="s">
        <v>30</v>
      </c>
      <c r="I39" s="17">
        <v>1</v>
      </c>
      <c r="J39" s="21" t="s">
        <v>51</v>
      </c>
      <c r="K39" s="59" t="s">
        <v>31</v>
      </c>
      <c r="L39" s="21" t="s">
        <v>32</v>
      </c>
      <c r="M39" s="17" t="s">
        <v>114</v>
      </c>
      <c r="N39" s="33" t="s">
        <v>115</v>
      </c>
      <c r="O39" s="17" t="s">
        <v>23</v>
      </c>
      <c r="P39" s="17" t="s">
        <v>23</v>
      </c>
      <c r="Q39" s="19"/>
      <c r="R39" s="33" t="s">
        <v>172</v>
      </c>
      <c r="S39" s="25">
        <v>2</v>
      </c>
      <c r="T39" s="54"/>
      <c r="U39" s="48"/>
      <c r="V39" s="48"/>
    </row>
    <row r="40" spans="1:22" ht="75.75" customHeight="1" hidden="1">
      <c r="A40" s="21">
        <v>2</v>
      </c>
      <c r="B40" s="21" t="s">
        <v>20</v>
      </c>
      <c r="C40" s="17">
        <v>2</v>
      </c>
      <c r="D40" s="21" t="s">
        <v>24</v>
      </c>
      <c r="E40" s="17">
        <v>1</v>
      </c>
      <c r="F40" s="21" t="s">
        <v>21</v>
      </c>
      <c r="G40" s="17">
        <v>880</v>
      </c>
      <c r="H40" s="21" t="s">
        <v>30</v>
      </c>
      <c r="I40" s="17">
        <v>1</v>
      </c>
      <c r="J40" s="21" t="s">
        <v>51</v>
      </c>
      <c r="K40" s="59" t="s">
        <v>31</v>
      </c>
      <c r="L40" s="21" t="s">
        <v>32</v>
      </c>
      <c r="M40" s="17" t="s">
        <v>116</v>
      </c>
      <c r="N40" s="33" t="s">
        <v>117</v>
      </c>
      <c r="O40" s="17" t="s">
        <v>23</v>
      </c>
      <c r="P40" s="17" t="s">
        <v>23</v>
      </c>
      <c r="Q40" s="19"/>
      <c r="R40" s="33" t="s">
        <v>173</v>
      </c>
      <c r="S40" s="25">
        <v>0</v>
      </c>
      <c r="T40" s="54"/>
      <c r="U40" s="48"/>
      <c r="V40" s="48"/>
    </row>
    <row r="41" spans="1:22" ht="62.25" customHeight="1" hidden="1">
      <c r="A41" s="21">
        <v>2</v>
      </c>
      <c r="B41" s="21" t="s">
        <v>20</v>
      </c>
      <c r="C41" s="17">
        <v>2</v>
      </c>
      <c r="D41" s="21" t="s">
        <v>24</v>
      </c>
      <c r="E41" s="17">
        <v>1</v>
      </c>
      <c r="F41" s="21" t="s">
        <v>21</v>
      </c>
      <c r="G41" s="17">
        <v>880</v>
      </c>
      <c r="H41" s="21" t="s">
        <v>30</v>
      </c>
      <c r="I41" s="17">
        <v>1</v>
      </c>
      <c r="J41" s="21" t="s">
        <v>51</v>
      </c>
      <c r="K41" s="59" t="s">
        <v>31</v>
      </c>
      <c r="L41" s="21" t="s">
        <v>32</v>
      </c>
      <c r="M41" s="17" t="s">
        <v>118</v>
      </c>
      <c r="N41" s="33" t="s">
        <v>119</v>
      </c>
      <c r="O41" s="17" t="s">
        <v>23</v>
      </c>
      <c r="P41" s="17" t="s">
        <v>23</v>
      </c>
      <c r="Q41" s="19"/>
      <c r="R41" s="33" t="s">
        <v>174</v>
      </c>
      <c r="S41" s="25">
        <v>5</v>
      </c>
      <c r="T41" s="54"/>
      <c r="U41" s="48"/>
      <c r="V41" s="48"/>
    </row>
    <row r="42" spans="1:22" ht="78" customHeight="1" hidden="1">
      <c r="A42" s="21">
        <v>2</v>
      </c>
      <c r="B42" s="21" t="s">
        <v>20</v>
      </c>
      <c r="C42" s="17">
        <v>2</v>
      </c>
      <c r="D42" s="21" t="s">
        <v>24</v>
      </c>
      <c r="E42" s="17">
        <v>1</v>
      </c>
      <c r="F42" s="21" t="s">
        <v>21</v>
      </c>
      <c r="G42" s="17">
        <v>880</v>
      </c>
      <c r="H42" s="21" t="s">
        <v>30</v>
      </c>
      <c r="I42" s="17">
        <v>1</v>
      </c>
      <c r="J42" s="21" t="s">
        <v>51</v>
      </c>
      <c r="K42" s="59" t="s">
        <v>31</v>
      </c>
      <c r="L42" s="21" t="s">
        <v>32</v>
      </c>
      <c r="M42" s="17" t="s">
        <v>120</v>
      </c>
      <c r="N42" s="33" t="s">
        <v>121</v>
      </c>
      <c r="O42" s="17" t="s">
        <v>23</v>
      </c>
      <c r="P42" s="17" t="s">
        <v>23</v>
      </c>
      <c r="Q42" s="19"/>
      <c r="R42" s="33" t="s">
        <v>175</v>
      </c>
      <c r="S42" s="25">
        <v>1</v>
      </c>
      <c r="T42" s="54"/>
      <c r="U42" s="48"/>
      <c r="V42" s="48"/>
    </row>
    <row r="43" spans="1:22" ht="47.25" customHeight="1" hidden="1">
      <c r="A43" s="21">
        <v>2</v>
      </c>
      <c r="B43" s="21" t="s">
        <v>20</v>
      </c>
      <c r="C43" s="17">
        <v>2</v>
      </c>
      <c r="D43" s="21" t="s">
        <v>24</v>
      </c>
      <c r="E43" s="17">
        <v>1</v>
      </c>
      <c r="F43" s="21" t="s">
        <v>21</v>
      </c>
      <c r="G43" s="17">
        <v>880</v>
      </c>
      <c r="H43" s="21" t="s">
        <v>30</v>
      </c>
      <c r="I43" s="17">
        <v>1</v>
      </c>
      <c r="J43" s="21" t="s">
        <v>51</v>
      </c>
      <c r="K43" s="59" t="s">
        <v>31</v>
      </c>
      <c r="L43" s="21" t="s">
        <v>32</v>
      </c>
      <c r="M43" s="17" t="s">
        <v>122</v>
      </c>
      <c r="N43" s="33" t="s">
        <v>123</v>
      </c>
      <c r="O43" s="17" t="s">
        <v>23</v>
      </c>
      <c r="P43" s="17" t="s">
        <v>23</v>
      </c>
      <c r="Q43" s="19"/>
      <c r="R43" s="33" t="s">
        <v>176</v>
      </c>
      <c r="S43" s="25">
        <v>0</v>
      </c>
      <c r="T43" s="54"/>
      <c r="U43" s="48"/>
      <c r="V43" s="48"/>
    </row>
    <row r="44" spans="1:22" ht="80.25" customHeight="1" hidden="1">
      <c r="A44" s="21">
        <v>2</v>
      </c>
      <c r="B44" s="21" t="s">
        <v>20</v>
      </c>
      <c r="C44" s="17">
        <v>2</v>
      </c>
      <c r="D44" s="21" t="s">
        <v>24</v>
      </c>
      <c r="E44" s="17">
        <v>1</v>
      </c>
      <c r="F44" s="21" t="s">
        <v>21</v>
      </c>
      <c r="G44" s="17">
        <v>880</v>
      </c>
      <c r="H44" s="21" t="s">
        <v>30</v>
      </c>
      <c r="I44" s="17">
        <v>1</v>
      </c>
      <c r="J44" s="21" t="s">
        <v>51</v>
      </c>
      <c r="K44" s="59" t="s">
        <v>31</v>
      </c>
      <c r="L44" s="21" t="s">
        <v>32</v>
      </c>
      <c r="M44" s="17" t="s">
        <v>124</v>
      </c>
      <c r="N44" s="33" t="s">
        <v>125</v>
      </c>
      <c r="O44" s="17" t="s">
        <v>23</v>
      </c>
      <c r="P44" s="17" t="s">
        <v>23</v>
      </c>
      <c r="Q44" s="19"/>
      <c r="R44" s="33" t="s">
        <v>177</v>
      </c>
      <c r="S44" s="41">
        <v>0.28</v>
      </c>
      <c r="T44" s="47"/>
      <c r="U44" s="48"/>
      <c r="V44" s="48"/>
    </row>
    <row r="45" spans="1:22" ht="66" customHeight="1" hidden="1">
      <c r="A45" s="21">
        <v>2</v>
      </c>
      <c r="B45" s="21" t="s">
        <v>20</v>
      </c>
      <c r="C45" s="17">
        <v>2</v>
      </c>
      <c r="D45" s="21" t="s">
        <v>24</v>
      </c>
      <c r="E45" s="17">
        <v>1</v>
      </c>
      <c r="F45" s="21" t="s">
        <v>21</v>
      </c>
      <c r="G45" s="17">
        <v>880</v>
      </c>
      <c r="H45" s="21" t="s">
        <v>30</v>
      </c>
      <c r="I45" s="17">
        <v>1</v>
      </c>
      <c r="J45" s="21" t="s">
        <v>51</v>
      </c>
      <c r="K45" s="59" t="s">
        <v>31</v>
      </c>
      <c r="L45" s="21" t="s">
        <v>32</v>
      </c>
      <c r="M45" s="17" t="s">
        <v>126</v>
      </c>
      <c r="N45" s="33" t="s">
        <v>127</v>
      </c>
      <c r="O45" s="18" t="s">
        <v>23</v>
      </c>
      <c r="P45" s="17" t="s">
        <v>23</v>
      </c>
      <c r="Q45" s="58"/>
      <c r="R45" s="33" t="s">
        <v>178</v>
      </c>
      <c r="S45" s="41">
        <v>0.25</v>
      </c>
      <c r="T45" s="47"/>
      <c r="U45" s="48"/>
      <c r="V45" s="48"/>
    </row>
    <row r="46" spans="1:22" ht="78" customHeight="1" hidden="1">
      <c r="A46" s="21">
        <v>2</v>
      </c>
      <c r="B46" s="21" t="s">
        <v>20</v>
      </c>
      <c r="C46" s="17">
        <v>2</v>
      </c>
      <c r="D46" s="21" t="s">
        <v>24</v>
      </c>
      <c r="E46" s="17">
        <v>1</v>
      </c>
      <c r="F46" s="21" t="s">
        <v>21</v>
      </c>
      <c r="G46" s="17">
        <v>880</v>
      </c>
      <c r="H46" s="21" t="s">
        <v>30</v>
      </c>
      <c r="I46" s="17">
        <v>1</v>
      </c>
      <c r="J46" s="21" t="s">
        <v>51</v>
      </c>
      <c r="K46" s="59" t="s">
        <v>31</v>
      </c>
      <c r="L46" s="21" t="s">
        <v>32</v>
      </c>
      <c r="M46" s="17" t="s">
        <v>128</v>
      </c>
      <c r="N46" s="33" t="s">
        <v>129</v>
      </c>
      <c r="O46" s="18" t="s">
        <v>23</v>
      </c>
      <c r="P46" s="17" t="s">
        <v>23</v>
      </c>
      <c r="Q46" s="58"/>
      <c r="R46" s="33" t="s">
        <v>179</v>
      </c>
      <c r="S46" s="41">
        <v>0.25</v>
      </c>
      <c r="T46" s="47"/>
      <c r="U46" s="48"/>
      <c r="V46" s="48"/>
    </row>
    <row r="47" spans="1:22" s="11" customFormat="1" ht="15" customHeight="1" hidden="1">
      <c r="A47" s="35"/>
      <c r="B47" s="29"/>
      <c r="C47" s="35"/>
      <c r="D47" s="29"/>
      <c r="E47" s="35"/>
      <c r="F47" s="29"/>
      <c r="G47" s="35"/>
      <c r="H47" s="29"/>
      <c r="I47" s="35"/>
      <c r="J47" s="29"/>
      <c r="K47" s="35"/>
      <c r="L47" s="29"/>
      <c r="M47" s="27"/>
      <c r="N47" s="32"/>
      <c r="O47" s="27"/>
      <c r="P47" s="27"/>
      <c r="Q47" s="27"/>
      <c r="R47" s="43"/>
      <c r="S47" s="28"/>
      <c r="T47" s="53"/>
      <c r="U47" s="50"/>
      <c r="V47" s="50"/>
    </row>
    <row r="48" spans="1:22" ht="99.75" customHeight="1" hidden="1">
      <c r="A48" s="21">
        <v>2</v>
      </c>
      <c r="B48" s="21" t="s">
        <v>20</v>
      </c>
      <c r="C48" s="17">
        <v>2</v>
      </c>
      <c r="D48" s="21" t="s">
        <v>24</v>
      </c>
      <c r="E48" s="17">
        <v>1</v>
      </c>
      <c r="F48" s="21" t="s">
        <v>21</v>
      </c>
      <c r="G48" s="17">
        <v>880</v>
      </c>
      <c r="H48" s="21" t="s">
        <v>30</v>
      </c>
      <c r="I48" s="17">
        <v>1</v>
      </c>
      <c r="J48" s="21" t="s">
        <v>51</v>
      </c>
      <c r="K48" s="59" t="s">
        <v>60</v>
      </c>
      <c r="L48" s="21" t="s">
        <v>46</v>
      </c>
      <c r="M48" s="17" t="s">
        <v>130</v>
      </c>
      <c r="N48" s="33" t="s">
        <v>131</v>
      </c>
      <c r="O48" s="18" t="s">
        <v>23</v>
      </c>
      <c r="P48" s="17" t="s">
        <v>23</v>
      </c>
      <c r="Q48" s="58"/>
      <c r="R48" s="46" t="s">
        <v>180</v>
      </c>
      <c r="S48" s="41">
        <v>0.305</v>
      </c>
      <c r="T48" s="47"/>
      <c r="U48" s="48"/>
      <c r="V48" s="48"/>
    </row>
    <row r="49" spans="1:22" ht="102" customHeight="1" hidden="1">
      <c r="A49" s="21">
        <v>2</v>
      </c>
      <c r="B49" s="21" t="s">
        <v>20</v>
      </c>
      <c r="C49" s="17">
        <v>2</v>
      </c>
      <c r="D49" s="21" t="s">
        <v>24</v>
      </c>
      <c r="E49" s="17">
        <v>1</v>
      </c>
      <c r="F49" s="21" t="s">
        <v>21</v>
      </c>
      <c r="G49" s="17">
        <v>880</v>
      </c>
      <c r="H49" s="21" t="s">
        <v>30</v>
      </c>
      <c r="I49" s="17">
        <v>1</v>
      </c>
      <c r="J49" s="21" t="s">
        <v>51</v>
      </c>
      <c r="K49" s="59" t="s">
        <v>60</v>
      </c>
      <c r="L49" s="21" t="s">
        <v>46</v>
      </c>
      <c r="M49" s="17" t="s">
        <v>132</v>
      </c>
      <c r="N49" s="33" t="s">
        <v>133</v>
      </c>
      <c r="O49" s="18" t="s">
        <v>23</v>
      </c>
      <c r="P49" s="17" t="s">
        <v>23</v>
      </c>
      <c r="Q49" s="58"/>
      <c r="R49" s="46" t="s">
        <v>190</v>
      </c>
      <c r="S49" s="26">
        <v>0.35</v>
      </c>
      <c r="T49" s="47"/>
      <c r="U49" s="48"/>
      <c r="V49" s="48"/>
    </row>
    <row r="50" spans="1:22" s="11" customFormat="1" ht="15" customHeight="1" hidden="1">
      <c r="A50" s="35"/>
      <c r="B50" s="29"/>
      <c r="C50" s="35"/>
      <c r="D50" s="29"/>
      <c r="E50" s="35"/>
      <c r="F50" s="29"/>
      <c r="G50" s="35"/>
      <c r="H50" s="29"/>
      <c r="I50" s="35"/>
      <c r="J50" s="29"/>
      <c r="K50" s="35"/>
      <c r="L50" s="29"/>
      <c r="M50" s="27"/>
      <c r="N50" s="32"/>
      <c r="O50" s="27"/>
      <c r="P50" s="27"/>
      <c r="Q50" s="27"/>
      <c r="R50" s="43"/>
      <c r="S50" s="28"/>
      <c r="T50" s="53"/>
      <c r="U50" s="50"/>
      <c r="V50" s="50"/>
    </row>
    <row r="51" spans="1:22" ht="93" customHeight="1" hidden="1">
      <c r="A51" s="21">
        <v>2</v>
      </c>
      <c r="B51" s="21" t="s">
        <v>20</v>
      </c>
      <c r="C51" s="17">
        <v>2</v>
      </c>
      <c r="D51" s="21" t="s">
        <v>24</v>
      </c>
      <c r="E51" s="17">
        <v>1</v>
      </c>
      <c r="F51" s="21" t="s">
        <v>21</v>
      </c>
      <c r="G51" s="17">
        <v>880</v>
      </c>
      <c r="H51" s="21" t="s">
        <v>30</v>
      </c>
      <c r="I51" s="17">
        <v>1</v>
      </c>
      <c r="J51" s="21" t="s">
        <v>51</v>
      </c>
      <c r="K51" s="59" t="s">
        <v>61</v>
      </c>
      <c r="L51" s="21" t="s">
        <v>47</v>
      </c>
      <c r="M51" s="17" t="s">
        <v>134</v>
      </c>
      <c r="N51" s="33" t="s">
        <v>135</v>
      </c>
      <c r="O51" s="18" t="s">
        <v>23</v>
      </c>
      <c r="P51" s="17" t="s">
        <v>23</v>
      </c>
      <c r="Q51" s="58"/>
      <c r="R51" s="33" t="s">
        <v>181</v>
      </c>
      <c r="S51" s="41">
        <v>0.35</v>
      </c>
      <c r="T51" s="47"/>
      <c r="U51" s="48"/>
      <c r="V51" s="48"/>
    </row>
    <row r="52" spans="1:22" ht="111" customHeight="1" hidden="1">
      <c r="A52" s="21">
        <v>2</v>
      </c>
      <c r="B52" s="21" t="s">
        <v>20</v>
      </c>
      <c r="C52" s="17">
        <v>2</v>
      </c>
      <c r="D52" s="21" t="s">
        <v>24</v>
      </c>
      <c r="E52" s="17">
        <v>1</v>
      </c>
      <c r="F52" s="21" t="s">
        <v>21</v>
      </c>
      <c r="G52" s="17">
        <v>880</v>
      </c>
      <c r="H52" s="21" t="s">
        <v>30</v>
      </c>
      <c r="I52" s="17">
        <v>1</v>
      </c>
      <c r="J52" s="21" t="s">
        <v>51</v>
      </c>
      <c r="K52" s="59" t="s">
        <v>61</v>
      </c>
      <c r="L52" s="21" t="s">
        <v>47</v>
      </c>
      <c r="M52" s="17" t="s">
        <v>136</v>
      </c>
      <c r="N52" s="33" t="s">
        <v>137</v>
      </c>
      <c r="O52" s="18" t="s">
        <v>23</v>
      </c>
      <c r="P52" s="17" t="s">
        <v>23</v>
      </c>
      <c r="Q52" s="58"/>
      <c r="R52" s="33" t="s">
        <v>182</v>
      </c>
      <c r="S52" s="41">
        <v>0.25</v>
      </c>
      <c r="T52" s="47"/>
      <c r="U52" s="48"/>
      <c r="V52" s="48"/>
    </row>
    <row r="53" spans="1:22" s="11" customFormat="1" ht="15" customHeight="1" hidden="1">
      <c r="A53" s="35"/>
      <c r="B53" s="29"/>
      <c r="C53" s="35"/>
      <c r="D53" s="29"/>
      <c r="E53" s="35"/>
      <c r="F53" s="29"/>
      <c r="G53" s="35"/>
      <c r="H53" s="29"/>
      <c r="I53" s="35"/>
      <c r="J53" s="29"/>
      <c r="K53" s="35"/>
      <c r="L53" s="29"/>
      <c r="M53" s="27"/>
      <c r="N53" s="32"/>
      <c r="O53" s="27"/>
      <c r="P53" s="27"/>
      <c r="Q53" s="27"/>
      <c r="R53" s="43"/>
      <c r="S53" s="28"/>
      <c r="T53" s="53"/>
      <c r="U53" s="50"/>
      <c r="V53" s="50"/>
    </row>
    <row r="54" spans="1:22" ht="81" customHeight="1" hidden="1">
      <c r="A54" s="21">
        <v>2</v>
      </c>
      <c r="B54" s="21" t="s">
        <v>20</v>
      </c>
      <c r="C54" s="17">
        <v>2</v>
      </c>
      <c r="D54" s="21" t="s">
        <v>24</v>
      </c>
      <c r="E54" s="17">
        <v>1</v>
      </c>
      <c r="F54" s="21" t="s">
        <v>21</v>
      </c>
      <c r="G54" s="17">
        <v>880</v>
      </c>
      <c r="H54" s="21" t="s">
        <v>30</v>
      </c>
      <c r="I54" s="17">
        <v>1</v>
      </c>
      <c r="J54" s="21" t="s">
        <v>51</v>
      </c>
      <c r="K54" s="59" t="s">
        <v>62</v>
      </c>
      <c r="L54" s="21" t="s">
        <v>48</v>
      </c>
      <c r="M54" s="17" t="s">
        <v>138</v>
      </c>
      <c r="N54" s="34" t="s">
        <v>139</v>
      </c>
      <c r="O54" s="18" t="s">
        <v>23</v>
      </c>
      <c r="P54" s="17" t="s">
        <v>23</v>
      </c>
      <c r="Q54" s="58"/>
      <c r="R54" s="33" t="s">
        <v>183</v>
      </c>
      <c r="S54" s="42">
        <v>0</v>
      </c>
      <c r="T54" s="47"/>
      <c r="U54" s="48"/>
      <c r="V54" s="48"/>
    </row>
    <row r="55" spans="1:22" ht="101.25" customHeight="1" hidden="1">
      <c r="A55" s="21">
        <v>2</v>
      </c>
      <c r="B55" s="21" t="s">
        <v>20</v>
      </c>
      <c r="C55" s="17">
        <v>2</v>
      </c>
      <c r="D55" s="21" t="s">
        <v>24</v>
      </c>
      <c r="E55" s="17">
        <v>1</v>
      </c>
      <c r="F55" s="21" t="s">
        <v>21</v>
      </c>
      <c r="G55" s="17">
        <v>880</v>
      </c>
      <c r="H55" s="21" t="s">
        <v>30</v>
      </c>
      <c r="I55" s="17">
        <v>1</v>
      </c>
      <c r="J55" s="21" t="s">
        <v>51</v>
      </c>
      <c r="K55" s="59" t="s">
        <v>62</v>
      </c>
      <c r="L55" s="21" t="s">
        <v>48</v>
      </c>
      <c r="M55" s="17" t="s">
        <v>140</v>
      </c>
      <c r="N55" s="34" t="s">
        <v>141</v>
      </c>
      <c r="O55" s="18" t="s">
        <v>23</v>
      </c>
      <c r="P55" s="17" t="s">
        <v>23</v>
      </c>
      <c r="Q55" s="58"/>
      <c r="R55" s="33" t="s">
        <v>184</v>
      </c>
      <c r="S55" s="42">
        <v>0.4</v>
      </c>
      <c r="T55" s="47"/>
      <c r="U55" s="48"/>
      <c r="V55" s="48"/>
    </row>
    <row r="56" spans="1:22" ht="87.75" customHeight="1" hidden="1">
      <c r="A56" s="21">
        <v>2</v>
      </c>
      <c r="B56" s="21" t="s">
        <v>20</v>
      </c>
      <c r="C56" s="17">
        <v>2</v>
      </c>
      <c r="D56" s="21" t="s">
        <v>24</v>
      </c>
      <c r="E56" s="17">
        <v>1</v>
      </c>
      <c r="F56" s="21" t="s">
        <v>21</v>
      </c>
      <c r="G56" s="17">
        <v>880</v>
      </c>
      <c r="H56" s="21" t="s">
        <v>30</v>
      </c>
      <c r="I56" s="17">
        <v>1</v>
      </c>
      <c r="J56" s="21" t="s">
        <v>51</v>
      </c>
      <c r="K56" s="59" t="s">
        <v>62</v>
      </c>
      <c r="L56" s="21" t="s">
        <v>48</v>
      </c>
      <c r="M56" s="17" t="s">
        <v>142</v>
      </c>
      <c r="N56" s="34" t="s">
        <v>143</v>
      </c>
      <c r="O56" s="18" t="s">
        <v>23</v>
      </c>
      <c r="P56" s="17" t="s">
        <v>23</v>
      </c>
      <c r="Q56" s="58"/>
      <c r="R56" s="33" t="s">
        <v>185</v>
      </c>
      <c r="S56" s="42">
        <v>0.4</v>
      </c>
      <c r="T56" s="47"/>
      <c r="U56" s="48"/>
      <c r="V56" s="48"/>
    </row>
    <row r="57" spans="1:22" s="11" customFormat="1" ht="15" customHeight="1" hidden="1">
      <c r="A57" s="35"/>
      <c r="B57" s="29"/>
      <c r="C57" s="35"/>
      <c r="D57" s="29"/>
      <c r="E57" s="35"/>
      <c r="F57" s="29"/>
      <c r="G57" s="35"/>
      <c r="H57" s="29"/>
      <c r="I57" s="35"/>
      <c r="J57" s="29"/>
      <c r="K57" s="35"/>
      <c r="L57" s="29"/>
      <c r="M57" s="27"/>
      <c r="N57" s="32"/>
      <c r="O57" s="27"/>
      <c r="P57" s="27"/>
      <c r="Q57" s="27"/>
      <c r="R57" s="43"/>
      <c r="S57" s="28"/>
      <c r="T57" s="53"/>
      <c r="U57" s="50"/>
      <c r="V57" s="50"/>
    </row>
    <row r="58" spans="1:22" ht="195.75" customHeight="1" hidden="1">
      <c r="A58" s="16">
        <v>2</v>
      </c>
      <c r="B58" s="16" t="s">
        <v>20</v>
      </c>
      <c r="C58" s="18">
        <v>2</v>
      </c>
      <c r="D58" s="16" t="s">
        <v>24</v>
      </c>
      <c r="E58" s="18">
        <v>1</v>
      </c>
      <c r="F58" s="16" t="s">
        <v>21</v>
      </c>
      <c r="G58" s="17">
        <v>880</v>
      </c>
      <c r="H58" s="16" t="s">
        <v>30</v>
      </c>
      <c r="I58" s="17">
        <v>1</v>
      </c>
      <c r="J58" s="21" t="s">
        <v>51</v>
      </c>
      <c r="K58" s="60" t="s">
        <v>63</v>
      </c>
      <c r="L58" s="16" t="s">
        <v>49</v>
      </c>
      <c r="M58" s="18" t="s">
        <v>144</v>
      </c>
      <c r="N58" s="33" t="s">
        <v>145</v>
      </c>
      <c r="O58" s="18" t="s">
        <v>23</v>
      </c>
      <c r="P58" s="18" t="s">
        <v>23</v>
      </c>
      <c r="Q58" s="23"/>
      <c r="R58" s="33" t="s">
        <v>186</v>
      </c>
      <c r="S58" s="42">
        <v>0.45</v>
      </c>
      <c r="T58" s="47"/>
      <c r="U58" s="48"/>
      <c r="V58" s="48"/>
    </row>
    <row r="59" spans="1:22" ht="110.25" customHeight="1" hidden="1">
      <c r="A59" s="16">
        <v>2</v>
      </c>
      <c r="B59" s="16" t="s">
        <v>20</v>
      </c>
      <c r="C59" s="18">
        <v>2</v>
      </c>
      <c r="D59" s="16" t="s">
        <v>24</v>
      </c>
      <c r="E59" s="18">
        <v>1</v>
      </c>
      <c r="F59" s="16" t="s">
        <v>21</v>
      </c>
      <c r="G59" s="17">
        <v>880</v>
      </c>
      <c r="H59" s="16" t="s">
        <v>30</v>
      </c>
      <c r="I59" s="17">
        <v>1</v>
      </c>
      <c r="J59" s="21" t="s">
        <v>51</v>
      </c>
      <c r="K59" s="60" t="s">
        <v>63</v>
      </c>
      <c r="L59" s="16" t="s">
        <v>49</v>
      </c>
      <c r="M59" s="18" t="s">
        <v>146</v>
      </c>
      <c r="N59" s="33" t="s">
        <v>147</v>
      </c>
      <c r="O59" s="18" t="s">
        <v>23</v>
      </c>
      <c r="P59" s="18" t="s">
        <v>23</v>
      </c>
      <c r="Q59" s="23"/>
      <c r="R59" s="33" t="s">
        <v>187</v>
      </c>
      <c r="S59" s="42">
        <v>0.4</v>
      </c>
      <c r="T59" s="47"/>
      <c r="U59" s="48"/>
      <c r="V59" s="48"/>
    </row>
    <row r="60" spans="1:22" ht="147" customHeight="1" hidden="1">
      <c r="A60" s="16">
        <v>2</v>
      </c>
      <c r="B60" s="16" t="s">
        <v>20</v>
      </c>
      <c r="C60" s="18">
        <v>2</v>
      </c>
      <c r="D60" s="16" t="s">
        <v>24</v>
      </c>
      <c r="E60" s="18">
        <v>1</v>
      </c>
      <c r="F60" s="16" t="s">
        <v>21</v>
      </c>
      <c r="G60" s="17">
        <v>880</v>
      </c>
      <c r="H60" s="16" t="s">
        <v>30</v>
      </c>
      <c r="I60" s="17">
        <v>1</v>
      </c>
      <c r="J60" s="21" t="s">
        <v>51</v>
      </c>
      <c r="K60" s="60" t="s">
        <v>63</v>
      </c>
      <c r="L60" s="16" t="s">
        <v>49</v>
      </c>
      <c r="M60" s="18" t="s">
        <v>148</v>
      </c>
      <c r="N60" s="33" t="s">
        <v>149</v>
      </c>
      <c r="O60" s="18" t="s">
        <v>23</v>
      </c>
      <c r="P60" s="18" t="s">
        <v>23</v>
      </c>
      <c r="Q60" s="23"/>
      <c r="R60" s="33" t="s">
        <v>188</v>
      </c>
      <c r="S60" s="42">
        <v>0.4</v>
      </c>
      <c r="T60" s="47"/>
      <c r="U60" s="48"/>
      <c r="V60" s="48"/>
    </row>
    <row r="61" spans="1:22" s="11" customFormat="1" ht="15" customHeight="1" hidden="1">
      <c r="A61" s="35"/>
      <c r="B61" s="29"/>
      <c r="C61" s="35"/>
      <c r="D61" s="29"/>
      <c r="E61" s="35"/>
      <c r="F61" s="29"/>
      <c r="G61" s="35"/>
      <c r="H61" s="29"/>
      <c r="I61" s="35"/>
      <c r="J61" s="29"/>
      <c r="K61" s="35"/>
      <c r="L61" s="29"/>
      <c r="M61" s="27"/>
      <c r="N61" s="32"/>
      <c r="O61" s="27"/>
      <c r="P61" s="27"/>
      <c r="Q61" s="27"/>
      <c r="R61" s="43"/>
      <c r="S61" s="28"/>
      <c r="T61" s="49"/>
      <c r="U61" s="50"/>
      <c r="V61" s="50"/>
    </row>
    <row r="62" spans="1:22" s="69" customFormat="1" ht="120.75" customHeight="1">
      <c r="A62" s="63">
        <v>8</v>
      </c>
      <c r="B62" s="64" t="s">
        <v>34</v>
      </c>
      <c r="C62" s="63">
        <v>8</v>
      </c>
      <c r="D62" s="64" t="s">
        <v>196</v>
      </c>
      <c r="E62" s="65">
        <v>3</v>
      </c>
      <c r="F62" s="64" t="s">
        <v>35</v>
      </c>
      <c r="G62" s="63">
        <v>886</v>
      </c>
      <c r="H62" s="64" t="s">
        <v>197</v>
      </c>
      <c r="I62" s="63">
        <v>7</v>
      </c>
      <c r="J62" s="64" t="s">
        <v>198</v>
      </c>
      <c r="K62" s="63">
        <v>4</v>
      </c>
      <c r="L62" s="64" t="s">
        <v>36</v>
      </c>
      <c r="M62" s="66">
        <v>1</v>
      </c>
      <c r="N62" s="64" t="s">
        <v>199</v>
      </c>
      <c r="O62" s="63"/>
      <c r="P62" s="63"/>
      <c r="Q62" s="63" t="s">
        <v>200</v>
      </c>
      <c r="R62" s="64" t="s">
        <v>201</v>
      </c>
      <c r="S62" s="67">
        <v>100</v>
      </c>
      <c r="T62" s="139">
        <f>(25+100)/2</f>
        <v>62.5</v>
      </c>
      <c r="U62" s="137" t="s">
        <v>239</v>
      </c>
      <c r="V62" s="68" t="s">
        <v>202</v>
      </c>
    </row>
    <row r="63" spans="1:22" s="83" customFormat="1" ht="15" customHeight="1">
      <c r="A63" s="70"/>
      <c r="B63" s="71"/>
      <c r="C63" s="70"/>
      <c r="D63" s="72"/>
      <c r="E63" s="73"/>
      <c r="F63" s="74"/>
      <c r="G63" s="73"/>
      <c r="H63" s="74"/>
      <c r="I63" s="73"/>
      <c r="J63" s="74"/>
      <c r="K63" s="73"/>
      <c r="L63" s="75"/>
      <c r="M63" s="73"/>
      <c r="N63" s="76"/>
      <c r="O63" s="77"/>
      <c r="P63" s="78"/>
      <c r="Q63" s="79"/>
      <c r="R63" s="76"/>
      <c r="S63" s="80"/>
      <c r="T63" s="81"/>
      <c r="U63" s="82"/>
      <c r="V63" s="82"/>
    </row>
    <row r="64" spans="1:22" s="86" customFormat="1" ht="114.75" customHeight="1">
      <c r="A64" s="84">
        <v>8</v>
      </c>
      <c r="B64" s="85" t="s">
        <v>34</v>
      </c>
      <c r="C64" s="84">
        <v>8</v>
      </c>
      <c r="D64" s="85" t="s">
        <v>196</v>
      </c>
      <c r="E64" s="84">
        <v>3</v>
      </c>
      <c r="F64" s="85" t="s">
        <v>35</v>
      </c>
      <c r="G64" s="84">
        <v>886</v>
      </c>
      <c r="H64" s="85" t="s">
        <v>197</v>
      </c>
      <c r="I64" s="84">
        <v>7</v>
      </c>
      <c r="J64" s="85" t="s">
        <v>198</v>
      </c>
      <c r="K64" s="84">
        <v>5</v>
      </c>
      <c r="L64" s="85" t="s">
        <v>37</v>
      </c>
      <c r="M64" s="84">
        <v>1</v>
      </c>
      <c r="N64" s="85" t="s">
        <v>203</v>
      </c>
      <c r="O64" s="85"/>
      <c r="P64" s="85"/>
      <c r="Q64" s="84" t="s">
        <v>200</v>
      </c>
      <c r="R64" s="64" t="s">
        <v>204</v>
      </c>
      <c r="S64" s="67">
        <v>100</v>
      </c>
      <c r="T64" s="139">
        <f>(((8+60+10)/3)+100+0)/3</f>
        <v>42</v>
      </c>
      <c r="U64" s="138" t="s">
        <v>240</v>
      </c>
      <c r="V64" s="68" t="s">
        <v>202</v>
      </c>
    </row>
    <row r="65" spans="1:22" s="83" customFormat="1" ht="15" customHeight="1">
      <c r="A65" s="87"/>
      <c r="B65" s="88"/>
      <c r="C65" s="87"/>
      <c r="D65" s="89"/>
      <c r="E65" s="90"/>
      <c r="F65" s="91"/>
      <c r="G65" s="90"/>
      <c r="H65" s="91"/>
      <c r="I65" s="90"/>
      <c r="J65" s="91"/>
      <c r="K65" s="90"/>
      <c r="L65" s="92"/>
      <c r="M65" s="90"/>
      <c r="N65" s="93"/>
      <c r="O65" s="94"/>
      <c r="P65" s="95"/>
      <c r="Q65" s="96"/>
      <c r="R65" s="93"/>
      <c r="S65" s="97"/>
      <c r="T65" s="98"/>
      <c r="U65" s="99"/>
      <c r="V65" s="99"/>
    </row>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sheetData>
  <sheetProtection password="C784" sheet="1" objects="1" selectLockedCells="1" selectUnlockedCells="1"/>
  <autoFilter ref="A3:V3"/>
  <mergeCells count="12">
    <mergeCell ref="G2:H2"/>
    <mergeCell ref="K2:L2"/>
    <mergeCell ref="M2:N2"/>
    <mergeCell ref="A2:B2"/>
    <mergeCell ref="C2:D2"/>
    <mergeCell ref="E2:F2"/>
    <mergeCell ref="U2:U3"/>
    <mergeCell ref="V2:V3"/>
    <mergeCell ref="I2:J2"/>
    <mergeCell ref="R2:R3"/>
    <mergeCell ref="S2:T2"/>
    <mergeCell ref="O2:Q2"/>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saludcapital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Ladiaz</dc:creator>
  <cp:keywords/>
  <dc:description/>
  <cp:lastModifiedBy>mmoreno</cp:lastModifiedBy>
  <cp:lastPrinted>2011-04-11T14:30:13Z</cp:lastPrinted>
  <dcterms:created xsi:type="dcterms:W3CDTF">2011-03-15T20:12:03Z</dcterms:created>
  <dcterms:modified xsi:type="dcterms:W3CDTF">2015-09-22T19:49:19Z</dcterms:modified>
  <cp:category/>
  <cp:version/>
  <cp:contentType/>
  <cp:contentStatus/>
</cp:coreProperties>
</file>