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22" activeTab="5"/>
  </bookViews>
  <sheets>
    <sheet name="Metas inversión 887" sheetId="1" r:id="rId1"/>
    <sheet name="Actividades inversión 887" sheetId="2" r:id="rId2"/>
    <sheet name="Metas inversión 946" sheetId="3" r:id="rId3"/>
    <sheet name="Actividades inversión 946" sheetId="4" r:id="rId4"/>
    <sheet name="Metas gestión" sheetId="5" r:id="rId5"/>
    <sheet name="Actividades gestión" sheetId="6" r:id="rId6"/>
  </sheets>
  <externalReferences>
    <externalReference r:id="rId9"/>
    <externalReference r:id="rId10"/>
    <externalReference r:id="rId11"/>
    <externalReference r:id="rId12"/>
  </externalReferences>
  <definedNames>
    <definedName name="_xlnm._FilterDatabase" localSheetId="5" hidden="1">'Actividades gestión'!$A$3:$V$3</definedName>
    <definedName name="_xlnm._FilterDatabase" localSheetId="1" hidden="1">'Actividades inversión 887'!$A$13:$AU$39</definedName>
    <definedName name="_xlnm._FilterDatabase" localSheetId="3" hidden="1">'Actividades inversión 946'!$A$13:$AU$24</definedName>
    <definedName name="_xlnm._FilterDatabase" localSheetId="2" hidden="1">'Metas inversión 946'!$A$15:$AA$79</definedName>
    <definedName name="_xlnm.Print_Area" localSheetId="4">'Metas gestión'!#REF!</definedName>
    <definedName name="_xlnm.Print_Area" localSheetId="0">'Metas inversión 887'!#REF!</definedName>
    <definedName name="_xlnm.Print_Area" localSheetId="2">'Metas inversión 946'!#REF!</definedName>
  </definedNames>
  <calcPr fullCalcOnLoad="1"/>
</workbook>
</file>

<file path=xl/comments1.xml><?xml version="1.0" encoding="utf-8"?>
<comments xmlns="http://schemas.openxmlformats.org/spreadsheetml/2006/main">
  <authors>
    <author>sjgomez</author>
    <author>emforero</author>
    <author>a1moreno</author>
  </authors>
  <commentList>
    <comment ref="O13" authorId="0">
      <text>
        <r>
          <rPr>
            <b/>
            <sz val="9"/>
            <rFont val="Tahoma"/>
            <family val="2"/>
          </rPr>
          <t>sjgomez:</t>
        </r>
        <r>
          <rPr>
            <sz val="9"/>
            <rFont val="Tahoma"/>
            <family val="2"/>
          </rPr>
          <t xml:space="preserve">
meta de suma</t>
        </r>
      </text>
    </comment>
    <comment ref="O29" authorId="0">
      <text>
        <r>
          <rPr>
            <b/>
            <sz val="9"/>
            <rFont val="Tahoma"/>
            <family val="2"/>
          </rPr>
          <t>sjgomez:</t>
        </r>
        <r>
          <rPr>
            <sz val="9"/>
            <rFont val="Tahoma"/>
            <family val="2"/>
          </rPr>
          <t xml:space="preserve">
meta incremental</t>
        </r>
      </text>
    </comment>
    <comment ref="O45" authorId="0">
      <text>
        <r>
          <rPr>
            <b/>
            <sz val="9"/>
            <rFont val="Tahoma"/>
            <family val="2"/>
          </rPr>
          <t>sjgomez:</t>
        </r>
        <r>
          <rPr>
            <sz val="9"/>
            <rFont val="Tahoma"/>
            <family val="2"/>
          </rPr>
          <t xml:space="preserve">
meta de suma</t>
        </r>
      </text>
    </comment>
    <comment ref="O61" authorId="0">
      <text>
        <r>
          <rPr>
            <b/>
            <sz val="9"/>
            <rFont val="Tahoma"/>
            <family val="2"/>
          </rPr>
          <t>sjgomez:</t>
        </r>
        <r>
          <rPr>
            <sz val="9"/>
            <rFont val="Tahoma"/>
            <family val="2"/>
          </rPr>
          <t xml:space="preserve">
meta incremental</t>
        </r>
      </text>
    </comment>
    <comment ref="O77" authorId="0">
      <text>
        <r>
          <rPr>
            <b/>
            <sz val="9"/>
            <rFont val="Tahoma"/>
            <family val="2"/>
          </rPr>
          <t>sjgomez:</t>
        </r>
        <r>
          <rPr>
            <sz val="9"/>
            <rFont val="Tahoma"/>
            <family val="2"/>
          </rPr>
          <t xml:space="preserve">
meta de suma</t>
        </r>
      </text>
    </comment>
    <comment ref="O93" authorId="0">
      <text>
        <r>
          <rPr>
            <b/>
            <sz val="9"/>
            <rFont val="Tahoma"/>
            <family val="2"/>
          </rPr>
          <t>sjgomez:</t>
        </r>
        <r>
          <rPr>
            <sz val="9"/>
            <rFont val="Tahoma"/>
            <family val="2"/>
          </rPr>
          <t xml:space="preserve">
meta de suma</t>
        </r>
      </text>
    </comment>
    <comment ref="O109" authorId="0">
      <text>
        <r>
          <rPr>
            <b/>
            <sz val="9"/>
            <rFont val="Tahoma"/>
            <family val="2"/>
          </rPr>
          <t>sjgomez:</t>
        </r>
        <r>
          <rPr>
            <sz val="9"/>
            <rFont val="Tahoma"/>
            <family val="2"/>
          </rPr>
          <t xml:space="preserve">
meta incremental</t>
        </r>
      </text>
    </comment>
    <comment ref="P109" authorId="1">
      <text>
        <r>
          <rPr>
            <b/>
            <sz val="9"/>
            <rFont val="Tahoma"/>
            <family val="2"/>
          </rPr>
          <t>emforero:</t>
        </r>
        <r>
          <rPr>
            <sz val="9"/>
            <rFont val="Tahoma"/>
            <family val="2"/>
          </rPr>
          <t xml:space="preserve">
Este se reporta al cierre de cada trimestre es decir para cierre de Marzo.- Junio- Septiembre y Diciembre 2015. total seguimiento a peticiones y requerimiento por no oportunidad respuesta   de ENERO -FEBRERO  2015: 1376</t>
        </r>
      </text>
    </comment>
    <comment ref="O141" authorId="0">
      <text>
        <r>
          <rPr>
            <b/>
            <sz val="9"/>
            <rFont val="Tahoma"/>
            <family val="2"/>
          </rPr>
          <t>sjgomez:</t>
        </r>
        <r>
          <rPr>
            <sz val="9"/>
            <rFont val="Tahoma"/>
            <family val="2"/>
          </rPr>
          <t xml:space="preserve">
meta constante</t>
        </r>
      </text>
    </comment>
    <comment ref="P141" authorId="2">
      <text>
        <r>
          <rPr>
            <b/>
            <sz val="9"/>
            <rFont val="Tahoma"/>
            <family val="2"/>
          </rPr>
          <t>a1moreno:</t>
        </r>
        <r>
          <rPr>
            <sz val="9"/>
            <rFont val="Tahoma"/>
            <family val="2"/>
          </rPr>
          <t xml:space="preserve">
Es </t>
        </r>
        <r>
          <rPr>
            <b/>
            <sz val="9"/>
            <rFont val="Tahoma"/>
            <family val="2"/>
          </rPr>
          <t>Tasa promedio</t>
        </r>
        <r>
          <rPr>
            <sz val="9"/>
            <rFont val="Tahoma"/>
            <family val="2"/>
          </rPr>
          <t>, motivo por el cual se explica en logros: ... se  obtuvo una Tasa promedio de 736 (I Trim-2015 la Tasa fue de 760 y II Trim-2015 la Tasa fue de 712).
760+712=1472/2=736</t>
        </r>
      </text>
    </comment>
    <comment ref="O157" authorId="0">
      <text>
        <r>
          <rPr>
            <b/>
            <sz val="9"/>
            <rFont val="Tahoma"/>
            <family val="2"/>
          </rPr>
          <t>sjgomez:</t>
        </r>
        <r>
          <rPr>
            <sz val="9"/>
            <rFont val="Tahoma"/>
            <family val="2"/>
          </rPr>
          <t xml:space="preserve">
meta incremental</t>
        </r>
      </text>
    </comment>
  </commentList>
</comments>
</file>

<file path=xl/comments2.xml><?xml version="1.0" encoding="utf-8"?>
<comments xmlns="http://schemas.openxmlformats.org/spreadsheetml/2006/main">
  <authors>
    <author>sjgomez</author>
    <author>Sepulveda Medina, Yolanda</author>
    <author>Cantor Nieto, Juan Isidro</author>
  </authors>
  <commentList>
    <comment ref="K14" authorId="0">
      <text>
        <r>
          <rPr>
            <b/>
            <sz val="9"/>
            <rFont val="Tahoma"/>
            <family val="2"/>
          </rPr>
          <t>sjgomez:</t>
        </r>
        <r>
          <rPr>
            <sz val="9"/>
            <rFont val="Tahoma"/>
            <family val="2"/>
          </rPr>
          <t xml:space="preserve">
incremental</t>
        </r>
      </text>
    </comment>
    <comment ref="K15" authorId="0">
      <text>
        <r>
          <rPr>
            <b/>
            <sz val="9"/>
            <rFont val="Tahoma"/>
            <family val="2"/>
          </rPr>
          <t>sjgomez:</t>
        </r>
        <r>
          <rPr>
            <sz val="9"/>
            <rFont val="Tahoma"/>
            <family val="2"/>
          </rPr>
          <t xml:space="preserve">
incremental</t>
        </r>
      </text>
    </comment>
    <comment ref="T22" authorId="1">
      <text>
        <r>
          <rPr>
            <b/>
            <sz val="9"/>
            <rFont val="Tahoma"/>
            <family val="2"/>
          </rPr>
          <t>Sepulveda Medina, Yolanda:
El detalle de los tres (3) encuentros comunitarios realizados y los 8 procesos participativos (que corresponden con la meta) se encuentran descritos en LOGROS AL MES DE JUNIO DE 2015 de la hoja de metas</t>
        </r>
      </text>
    </comment>
    <comment ref="T23" authorId="1">
      <text>
        <r>
          <rPr>
            <b/>
            <sz val="9"/>
            <rFont val="Tahoma"/>
            <family val="2"/>
          </rPr>
          <t>Sepulveda Medina, Yolanda:</t>
        </r>
        <r>
          <rPr>
            <sz val="9"/>
            <rFont val="Tahoma"/>
            <family val="2"/>
          </rPr>
          <t xml:space="preserve">
El detalle de los tres (3) encuentros comunitarios realizados y los 8 procesos participativos (que corredponden con lameta) se encuentran descritos en LOGROS AL MES DE JUNIO DE 2015 de la hoja de metas</t>
        </r>
      </text>
    </comment>
    <comment ref="U26" authorId="2">
      <text>
        <r>
          <rPr>
            <b/>
            <sz val="9"/>
            <rFont val="Tahoma"/>
            <family val="2"/>
          </rPr>
          <t>Cantor Nieto, Juan Isidro:</t>
        </r>
        <r>
          <rPr>
            <sz val="9"/>
            <rFont val="Tahoma"/>
            <family val="2"/>
          </rPr>
          <t xml:space="preserve">
ESTA CELDA ES NÚMERICA NO DE TEXTO</t>
        </r>
      </text>
    </comment>
    <comment ref="V26" authorId="2">
      <text>
        <r>
          <rPr>
            <b/>
            <sz val="9"/>
            <rFont val="Tahoma"/>
            <family val="2"/>
          </rPr>
          <t>Cantor Nieto, Juan Isidro:</t>
        </r>
        <r>
          <rPr>
            <sz val="9"/>
            <rFont val="Tahoma"/>
            <family val="2"/>
          </rPr>
          <t xml:space="preserve">
ESTA CELDA ES NUMERICA NO DE TEXTO</t>
        </r>
      </text>
    </comment>
    <comment ref="T27" authorId="1">
      <text>
        <r>
          <rPr>
            <b/>
            <sz val="9"/>
            <rFont val="Tahoma"/>
            <family val="2"/>
          </rPr>
          <t>Sepulveda Medina, Yolanda:</t>
        </r>
        <r>
          <rPr>
            <sz val="9"/>
            <rFont val="Tahoma"/>
            <family val="2"/>
          </rPr>
          <t xml:space="preserve">
La magnitud de lameta de esta actividad no hace alusión al No de reuniones sino al No de procesos de formación; a la fecha llevamos 2 procesos de formación con dos organizaciones sociales  y la reunión desarrollada se hizo con una de esas organizaciones.</t>
        </r>
      </text>
    </comment>
    <comment ref="U27" authorId="2">
      <text>
        <r>
          <rPr>
            <b/>
            <sz val="9"/>
            <rFont val="Tahoma"/>
            <family val="2"/>
          </rPr>
          <t>Cantor Nieto, Juan Isidro:</t>
        </r>
        <r>
          <rPr>
            <sz val="9"/>
            <rFont val="Tahoma"/>
            <family val="2"/>
          </rPr>
          <t xml:space="preserve">
ESTA CELDA ES NÚMERICA NO DE TEXTO</t>
        </r>
      </text>
    </comment>
  </commentList>
</comments>
</file>

<file path=xl/comments3.xml><?xml version="1.0" encoding="utf-8"?>
<comments xmlns="http://schemas.openxmlformats.org/spreadsheetml/2006/main">
  <authors>
    <author>sjgomez</author>
  </authors>
  <commentList>
    <comment ref="O16" authorId="0">
      <text>
        <r>
          <rPr>
            <b/>
            <sz val="9"/>
            <rFont val="Tahoma"/>
            <family val="2"/>
          </rPr>
          <t>sjgomez:</t>
        </r>
        <r>
          <rPr>
            <sz val="9"/>
            <rFont val="Tahoma"/>
            <family val="2"/>
          </rPr>
          <t xml:space="preserve">
meta incremental</t>
        </r>
      </text>
    </comment>
    <comment ref="O32" authorId="0">
      <text>
        <r>
          <rPr>
            <b/>
            <sz val="9"/>
            <rFont val="Tahoma"/>
            <family val="2"/>
          </rPr>
          <t>sjgomez:</t>
        </r>
        <r>
          <rPr>
            <sz val="9"/>
            <rFont val="Tahoma"/>
            <family val="2"/>
          </rPr>
          <t xml:space="preserve">
meta incremental</t>
        </r>
      </text>
    </comment>
    <comment ref="O48" authorId="0">
      <text>
        <r>
          <rPr>
            <b/>
            <sz val="9"/>
            <rFont val="Tahoma"/>
            <family val="2"/>
          </rPr>
          <t>sjgomez:</t>
        </r>
        <r>
          <rPr>
            <sz val="9"/>
            <rFont val="Tahoma"/>
            <family val="2"/>
          </rPr>
          <t xml:space="preserve">
meta constante</t>
        </r>
      </text>
    </comment>
    <comment ref="O64" authorId="0">
      <text>
        <r>
          <rPr>
            <b/>
            <sz val="9"/>
            <rFont val="Tahoma"/>
            <family val="2"/>
          </rPr>
          <t>sjgomez:</t>
        </r>
        <r>
          <rPr>
            <sz val="9"/>
            <rFont val="Tahoma"/>
            <family val="2"/>
          </rPr>
          <t xml:space="preserve">
meta constante</t>
        </r>
      </text>
    </comment>
  </commentList>
</comments>
</file>

<file path=xl/comments4.xml><?xml version="1.0" encoding="utf-8"?>
<comments xmlns="http://schemas.openxmlformats.org/spreadsheetml/2006/main">
  <authors>
    <author>sjgomez</author>
    <author>mmmadrid</author>
  </authors>
  <commentList>
    <comment ref="K14" authorId="0">
      <text>
        <r>
          <rPr>
            <b/>
            <sz val="9"/>
            <rFont val="Tahoma"/>
            <family val="2"/>
          </rPr>
          <t>sjgomez:</t>
        </r>
        <r>
          <rPr>
            <sz val="9"/>
            <rFont val="Tahoma"/>
            <family val="2"/>
          </rPr>
          <t xml:space="preserve">
CONSTANTE</t>
        </r>
      </text>
    </comment>
    <comment ref="K15" authorId="0">
      <text>
        <r>
          <rPr>
            <b/>
            <sz val="9"/>
            <rFont val="Tahoma"/>
            <family val="2"/>
          </rPr>
          <t>sjgomez:</t>
        </r>
        <r>
          <rPr>
            <sz val="9"/>
            <rFont val="Tahoma"/>
            <family val="2"/>
          </rPr>
          <t xml:space="preserve">
CONSTANTE</t>
        </r>
      </text>
    </comment>
    <comment ref="K17" authorId="0">
      <text>
        <r>
          <rPr>
            <b/>
            <sz val="9"/>
            <rFont val="Tahoma"/>
            <family val="2"/>
          </rPr>
          <t>sjgomez:</t>
        </r>
        <r>
          <rPr>
            <sz val="9"/>
            <rFont val="Tahoma"/>
            <family val="2"/>
          </rPr>
          <t xml:space="preserve">
CONSTANTE</t>
        </r>
      </text>
    </comment>
    <comment ref="L17" authorId="1">
      <text>
        <r>
          <rPr>
            <b/>
            <sz val="9"/>
            <rFont val="Tahoma"/>
            <family val="2"/>
          </rPr>
          <t>mmmadrid:</t>
        </r>
        <r>
          <rPr>
            <sz val="9"/>
            <rFont val="Tahoma"/>
            <family val="2"/>
          </rPr>
          <t xml:space="preserve">
YA SE CUMPLIÓ CON LO PROGRAMADO PARA 2015?</t>
        </r>
      </text>
    </comment>
    <comment ref="K18" authorId="0">
      <text>
        <r>
          <rPr>
            <b/>
            <sz val="9"/>
            <rFont val="Tahoma"/>
            <family val="2"/>
          </rPr>
          <t>sjgomez:</t>
        </r>
        <r>
          <rPr>
            <sz val="9"/>
            <rFont val="Tahoma"/>
            <family val="2"/>
          </rPr>
          <t xml:space="preserve">
SUMA</t>
        </r>
      </text>
    </comment>
    <comment ref="K19" authorId="0">
      <text>
        <r>
          <rPr>
            <b/>
            <sz val="9"/>
            <rFont val="Tahoma"/>
            <family val="2"/>
          </rPr>
          <t>sjgomez:</t>
        </r>
        <r>
          <rPr>
            <sz val="9"/>
            <rFont val="Tahoma"/>
            <family val="2"/>
          </rPr>
          <t xml:space="preserve">
CONSTANTE</t>
        </r>
      </text>
    </comment>
    <comment ref="K22" authorId="0">
      <text>
        <r>
          <rPr>
            <b/>
            <sz val="9"/>
            <rFont val="Tahoma"/>
            <family val="2"/>
          </rPr>
          <t>sjgomez:</t>
        </r>
        <r>
          <rPr>
            <sz val="9"/>
            <rFont val="Tahoma"/>
            <family val="2"/>
          </rPr>
          <t xml:space="preserve">
CONSTANTE</t>
        </r>
      </text>
    </comment>
    <comment ref="K24" authorId="0">
      <text>
        <r>
          <rPr>
            <b/>
            <sz val="9"/>
            <rFont val="Tahoma"/>
            <family val="2"/>
          </rPr>
          <t>sjgomez:</t>
        </r>
        <r>
          <rPr>
            <sz val="9"/>
            <rFont val="Tahoma"/>
            <family val="2"/>
          </rPr>
          <t xml:space="preserve">
CONSTANTE</t>
        </r>
      </text>
    </comment>
  </commentList>
</comments>
</file>

<file path=xl/comments5.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6.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45" authorId="1">
      <text>
        <r>
          <rPr>
            <sz val="11"/>
            <rFont val="Tahoma"/>
            <family val="2"/>
          </rPr>
          <t>El objetivo es cumplir el 100% durante cada trimestre.</t>
        </r>
      </text>
    </comment>
    <comment ref="S47" authorId="1">
      <text>
        <r>
          <rPr>
            <sz val="11"/>
            <rFont val="Tahoma"/>
            <family val="2"/>
          </rPr>
          <t>El objetivo es cumplir el 100% durante cada trimestre.</t>
        </r>
      </text>
    </comment>
  </commentList>
</comments>
</file>

<file path=xl/sharedStrings.xml><?xml version="1.0" encoding="utf-8"?>
<sst xmlns="http://schemas.openxmlformats.org/spreadsheetml/2006/main" count="1365" uniqueCount="479">
  <si>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</si>
  <si>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</si>
  <si>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</si>
  <si>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</si>
  <si>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</si>
  <si>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</si>
  <si>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</si>
  <si>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</si>
  <si>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</si>
  <si>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</si>
  <si>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</si>
  <si>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</si>
  <si>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</si>
  <si>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</si>
  <si>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</si>
  <si>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</si>
  <si>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</si>
  <si>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</si>
  <si>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</si>
  <si>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</si>
  <si>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Incorporar 300.000 ciudadanos y ciudadanas a procesos de planeación local,  control social de resultados y exigibilidad jurídica y social del derecho a la salud, con enfoque poblacional a 2016.</t>
  </si>
  <si>
    <t xml:space="preserve">Implementar el 100% de los Subsistemas que componen el Sistema Integrado de la Gestión a nivel Distrital, al 2016. </t>
  </si>
  <si>
    <t>Promoción Social</t>
  </si>
  <si>
    <t>Promover la participación social para mejorar las condiciones de calidad de vida y salud, a partir del reconocimiento de las realidades territoriales y el enfoque poblacional, con acciones de información, educación, comunicación, gestión intra e interinstitucional y la utilización de mecanismos de exigibilidad jurídica, política y social del derecho a la salud.</t>
  </si>
  <si>
    <t>Bogotá decide y protege el derecho fundamental a la salud pública</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</si>
  <si>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</si>
  <si>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</si>
  <si>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887M01</t>
  </si>
  <si>
    <t>Promover la gestión transparente en la Secretaría Distrital de Salud y en las entidades adscritas, mediante el control social, la implementación de estándares superiores de calidad y la implementación de estrategias de lucha contra la corrupción.</t>
  </si>
  <si>
    <t>Componente de Gobernanza y Rectoría</t>
  </si>
  <si>
    <t>Implementar y mantener el Sistema Integrado de Gestión, orientado al logro de la acreditación como dirección territorial de salud, en el marco del mejoramiento continuo.</t>
  </si>
  <si>
    <t>Fortalecimiento de la gestión y planeación para la salud.</t>
  </si>
  <si>
    <t>887M01A02</t>
  </si>
  <si>
    <t>887M01A03</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</si>
  <si>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</si>
  <si>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</si>
  <si>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</si>
  <si>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</si>
  <si>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X</t>
  </si>
  <si>
    <t>Número de localidades con la estrategia implementada</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</si>
  <si>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</si>
  <si>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</si>
  <si>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</si>
  <si>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</si>
  <si>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887M02</t>
  </si>
  <si>
    <t xml:space="preserve">Incrementar en un 100% la base social de las formas de participación en salud, en las Instituciones Prestadoras de Servicios de Salud, públicas y privadas, y de las Empresas Administradoras de Planes de Beneficios,  considerando la diversidad poblacional, a 2016. </t>
  </si>
  <si>
    <t>887M03</t>
  </si>
  <si>
    <t>Desarrollar con enfoque poblacional los procesos participativos en salud de las organizaciones autónomas, en el 100% de la implementación de los planes de acción de grupos étnicos, población en situación de desplazamiento, en condición de discapacidad y por etapas de ciclo vital, al 2016.</t>
  </si>
  <si>
    <t xml:space="preserve">Fortalecer la rectoría y la defensa de lo público, mediante la construcción de una agenda de control social a la gestión en salud, para contribuir a la reducción de la segregación e inequidades en la garantía del derecho a la salud.  </t>
  </si>
  <si>
    <t>887M04</t>
  </si>
  <si>
    <t>Realizar procesos de Control Social al 100% de los proyectos prioritarios del programa Territorios Saludables y Red Pública de Salud Para la Vida, desde las Diversidades, al 2016.</t>
  </si>
  <si>
    <t>Transparencia, Probidad y Lucha Contra la Corrupción en Salud en Bogotá D.C.</t>
  </si>
  <si>
    <t>946M01</t>
  </si>
  <si>
    <t>Mejorar la gestión contractual y los sistemas de control interno y de atención a quejas y reclamos (22 Empresas sociales del Estado y Secretaría Distrital de Salud).</t>
  </si>
  <si>
    <t>946M02</t>
  </si>
  <si>
    <t>Implementar herramientas de transparencia, probidad, cultura ciudadana y control social a la contratación, a la intermediación y a la gestión pública en salud en las 22 Empresas Sociales del Estado y la Secretaría de Salud.</t>
  </si>
  <si>
    <t>946M03</t>
  </si>
  <si>
    <t>Formular e implementar  una política pública de transparencia, probidad y lucha contra la corrupción en el sector salud con participación de la comunidad, las entidades del sector salud, el sector privado, la academia, los gremios, las etnias y entes de control a 2016</t>
  </si>
  <si>
    <t>946M04</t>
  </si>
  <si>
    <t>Constituir una alianza público privada  para el control social a la contratación, a la interventoría y a la gestión pública en salud</t>
  </si>
  <si>
    <t>887M01A01</t>
  </si>
  <si>
    <t>Implementación de la estrategia de exigibilidad por el derecho a la salud, en las localidades del Distrito Capital.</t>
  </si>
  <si>
    <t>887M01A04</t>
  </si>
  <si>
    <t>Asesoría técnica al 100% de localidades en el ejercicio de presupuestos participativos en salud.</t>
  </si>
  <si>
    <t>887M01A05</t>
  </si>
  <si>
    <t>Asesoría técnica a  las organizaciones sociales para el ejercicio de la exigibilidad y la movilización social por el derecho a la salud en el Distrito Capital.</t>
  </si>
  <si>
    <t>887M02A01</t>
  </si>
  <si>
    <t>Supervisión de las estructuras institucionales de las ESE y EAPB  en los procesos de participación social.</t>
  </si>
  <si>
    <t>887M02A02</t>
  </si>
  <si>
    <t>Asesoría técnica a las formas de participación social en salud en lo referente a la planeación local en salud, el seguimiento a la prestación de los servicios de salud  y a la vigilancia y control social del gasto público.</t>
  </si>
  <si>
    <t>887M02A03</t>
  </si>
  <si>
    <t>Realización de capacitaciones y eventos masivos para brindar herramientas efectivas a las formas de participación en la exigibilidad del derecho a la salud y legitimar su acción política y social.</t>
  </si>
  <si>
    <t>887M03A01</t>
  </si>
  <si>
    <t>Ejecución de jornadas de participación ciudadana con enfoque poblacional y temático en las cuales se establezca un buzón como estrategia para la exigibilidad del derecho a la salud en las 20 localidades del Distrito.</t>
  </si>
  <si>
    <t>887M03A02</t>
  </si>
  <si>
    <t>Ejecución de una red social que permita la interacción entre institución y ciudadanía  que promueva la exigibilidad por el derecho a la salud desde un enfoque poblacional y temático.</t>
  </si>
  <si>
    <t>887M03A03</t>
  </si>
  <si>
    <t>Ejecución de proyectos de autogestión por las organizaciones sociales, promocionados y apoyados desde una perspectiva de participación social en salud en estilos de vida  saludable con enfoque poblacional y temático.</t>
  </si>
  <si>
    <t>887M04A01</t>
  </si>
  <si>
    <t>Ejecución de proyectos prioritarios del programa Territorios Saludables y Red Pública de Salud Para la Vida con control social.</t>
  </si>
  <si>
    <t>887M04A02</t>
  </si>
  <si>
    <t xml:space="preserve">Implementación de procesos de formación en Control Social y en temáticas específicas, relacionadas con el ejercicio de control </t>
  </si>
  <si>
    <t>946M01A01</t>
  </si>
  <si>
    <t xml:space="preserve">Conformar el comité anticorrupción de la SDS y las   ESE adscritas y mantenerlo en funcionamiento.    </t>
  </si>
  <si>
    <t>946M01A02</t>
  </si>
  <si>
    <t>Mantener los comités  de seguimiento a los pactos de trasparencia de las ESE.</t>
  </si>
  <si>
    <t>946M02A01</t>
  </si>
  <si>
    <t>Implementar  estrategias de formación dirigidas a veedores y comunidad que realiza el ejercicio de control social.</t>
  </si>
  <si>
    <t>946M02A02</t>
  </si>
  <si>
    <t xml:space="preserve">Ejecutar proyectos de autogestión por las organizaciones sociales que realizan participación social y control ciudadano  para multiplicar información y articular grupos poblacionales en la lucha contra la corrupción.  </t>
  </si>
  <si>
    <t>946M02A03</t>
  </si>
  <si>
    <t xml:space="preserve">Implementar las herramientas existentes y las que se generen, para el ejercicio del control social.  
</t>
  </si>
  <si>
    <t>946M03A01</t>
  </si>
  <si>
    <t>Formular la  política pública de transparencia, probidad y lucha contra la corrupción en el sector salud con participación de la comunidad de las 20 localidades del Distrito Capital.</t>
  </si>
  <si>
    <t>946M03A02</t>
  </si>
  <si>
    <t>946M04A01</t>
  </si>
  <si>
    <t>Conformar y mantener una alianza  público privada con organismos de orden nacional o internacional  para el control social a la contratación, a la interventoría y a la gestión pública en salud.</t>
  </si>
  <si>
    <t>Porcentaje de aspectos  administrativos, presupuestales y financieros implementados en la estrategia de exigibilidad por el derecho a la salud.</t>
  </si>
  <si>
    <t xml:space="preserve">Porcentaje de localidades con asesoria técnica en presupuestos participativos. 
</t>
  </si>
  <si>
    <t>Número de organizaciones sociales apoyadas y asesoradas en temàticas de exigibilidad y drecho a la salud.</t>
  </si>
  <si>
    <t>Número de ESE y EAPB supervisadas con acciones definidas e implementadas  para el mejoramiento de sus estructuras institucionales en los procesos de Participación Social.</t>
  </si>
  <si>
    <t>Número de Formas de Participación en Salud con asistencia técnica para la planeación local en salud, el seguimiento a la prestación de los servicios de salud  y a la vigilancia y control del gasto público.</t>
  </si>
  <si>
    <t>Número de capacitaciones y eventos masivos realizados a las formas de participación en la exigibilidad del derecho a la salud.</t>
  </si>
  <si>
    <t xml:space="preserve">Número de jornadas de participación ciudadana con enfoque poblacional y temático </t>
  </si>
  <si>
    <t>Número de organizaciones participantes en la red social.</t>
  </si>
  <si>
    <t>Número de proyectos de autogestión ejecutados por las organizaciones sociales.</t>
  </si>
  <si>
    <t>Número de proyectos prioritarios con estrategias de control social ejecutados.</t>
  </si>
  <si>
    <t>Número de procesos de formación implementados para realizar control social</t>
  </si>
  <si>
    <t xml:space="preserve">Número de comités anticorrupción de la SDS y las  ESE adscritas conformados y funcionando.    </t>
  </si>
  <si>
    <t>Número de comités  de seguimiento a los pactos de transparencia de las ESE funcionando.</t>
  </si>
  <si>
    <t>Número de estrategias de formación ejecutadas.</t>
  </si>
  <si>
    <t>Número de proyectos de autogestión ejecutados.</t>
  </si>
  <si>
    <t xml:space="preserve">Número de herramientas para el ejercicio del control social implementadas.  </t>
  </si>
  <si>
    <t>Política pública de transparencia, probidad y lucha contra la corrupción en el sector salud formulada.</t>
  </si>
  <si>
    <t>Número de Alianzas Público privadas para la  lucha contra la corrupción constituidas.</t>
  </si>
  <si>
    <t>Programado 2015</t>
  </si>
  <si>
    <t>Ejecutado
2015</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</si>
  <si>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</si>
  <si>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</si>
  <si>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</si>
  <si>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</si>
  <si>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P869m02</t>
  </si>
  <si>
    <t xml:space="preserve">Formular y Gestionar 20 planes locales armonizados a las políticas públicas en salud, Plan de Desarrollo Distrital y necesidades de los territorios en el Distrito Capital. </t>
  </si>
  <si>
    <t>x</t>
  </si>
  <si>
    <t>Salud Pública</t>
  </si>
  <si>
    <t>Garantizar las acciones individuales y colectivas de  promoción de la salud, protección específica  y detección temprana de la enfermedad , atención de eventos  de interes en salud pública, en el contexto del modelo de atención  en salud y las redes integradas  de servicios de salud</t>
  </si>
  <si>
    <t>Territorios saludables  y red salud para  para la vida desde la diversidad</t>
  </si>
  <si>
    <t>Salud  para  el buen vivir</t>
  </si>
  <si>
    <t>Promover la afectación positiva de los determinantes sociales del proceso del salud enfermedad, gestionando y articulando las acciones intersectoriales y transectoriales en el marco del modelo  de atención integral en salud</t>
  </si>
  <si>
    <t>P869m04</t>
  </si>
  <si>
    <t>Garantizar la atención integral en salud al 100% de la población víctima del conflicto armado interno, determinada en la ley 1448 de 2011, en el marco de la reparación y restitución de los derechos en salud, al 2016.</t>
  </si>
  <si>
    <t>Acreditar la Secretaría Distrital de Salud como Dirección Territorial de Salud, al 2016.</t>
  </si>
  <si>
    <t>Mantener la certificación de Calidad de la Secretaría Distrital de Salud en las normas técnicas NTCGP 1000: 2009 en ISO 9001.</t>
  </si>
  <si>
    <t>Asistencia técnica a las alcaldías locales en temas relacionados con el modelo de atención en salud y acompañamiento en los espacios locales de planeación y articulación sectorial.</t>
  </si>
  <si>
    <t>Asistencia técnica a las direcciones de la Subsecretaría de Gestión Territorial, Participación y Servicio a la Ciudadanía en los aspectos administrativos, presupuestales y financieros para la implementación de la estrategia de exigibilidad por el derecho a la salud en las localidades del D.C.</t>
  </si>
  <si>
    <t>Fortalecimiento de la comunicación intra e intersectorial de la Subsecretaría de Gestión Territorial, participación y Servicio a la Ciudadanía, a través de las estrategias comunicativas que se diseñen para informar, sensibilizar, educar y promocionar el posicionamiento de la Política  Pública de Participación Social y Servicio al Ciudadano,que se requiera.</t>
  </si>
  <si>
    <t>887M01A06</t>
  </si>
  <si>
    <t>Asistencia técnica a las oficinas de participación y servicio al ciudadano de la ESE y las EAPB –S Y C , acompañar las actividades de las formas de participación y apoyar los eventos masivos de participación y capacitación dirigida a los integrantes de la comunidad.</t>
  </si>
  <si>
    <t>Desarrollo del eje de  participación social y servicio a la ciudadanía en el Programa Territorios Saludables.</t>
  </si>
  <si>
    <t>887M04A03</t>
  </si>
  <si>
    <t>Implementar y evaluar la  política pública de transparencia, probidad y lucha contra la corrupción en el sector salud del D.C.</t>
  </si>
  <si>
    <t>Coordinación de gestión territorial para lograr la transversalidad, intersectorialidad/transectorialidad de políticas públicas de salud en los territorios.</t>
  </si>
  <si>
    <t>Gestión, asesoría, apoyo técnico y administrativo para la destinación de recursos que fortalezcan la inversión en salud por parte de los fondos de desarrollo local, según las líneas de inversión definidas.</t>
  </si>
  <si>
    <t>Articulación de acciones desarrolladas por las diferentes  direcciones en el marco desarrollo de la Ley 1448 reparación y restitución de los derechos de salud atención de víctimas del conflicto armado.</t>
  </si>
  <si>
    <t>Número de alcaldías locales con asistencia técnica.</t>
  </si>
  <si>
    <t>Porcentaje de estrategias comunicativas implementadas  para informar, sensibilizar, educar y promocionar el posicionamiento de la Política  Pública de Participación Social y Servicio al Ciudadanía.</t>
  </si>
  <si>
    <t>Número de oficinas, formas o eventos acompañados.</t>
  </si>
  <si>
    <t>Número de procesos implementados de participación social y servicio a la ciudadanía en el Programa Territorios Saludables.</t>
  </si>
  <si>
    <t>Porcentaje de avance en la  gestión territorial para lograr la transversalidad, intersectorialidad/transectorialidad de políticas públicas de salud en los territorios.</t>
  </si>
  <si>
    <t>% de avance en la gestión, asesoría, apoyo técnico y administrativo para la destinación de recursos en salud, por parte de los Fondos de Desarrollo local.</t>
  </si>
  <si>
    <t xml:space="preserve">% de articulación de acciones desarroladas por las diferentes direcciones en el marco desarrollo de la Ley 1448  reparación y restitución de los derechos de salud atención víctimas del conflicto armado </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</si>
  <si>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</si>
  <si>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</si>
  <si>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</si>
  <si>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</si>
  <si>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</si>
  <si>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</si>
  <si>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</si>
  <si>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</si>
  <si>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</si>
  <si>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</si>
  <si>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</si>
  <si>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</si>
  <si>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</si>
  <si>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</si>
  <si>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</si>
  <si>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</si>
  <si>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</si>
  <si>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</si>
  <si>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</si>
  <si>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</si>
  <si>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</si>
  <si>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</si>
  <si>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</si>
  <si>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</si>
  <si>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</si>
  <si>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Mantener la certificación de Calidad de la Secretaria Distrital de Salud en las normas técnicas NTCGP 1000: 2009 en ISO 9001.</t>
  </si>
  <si>
    <t>% de avance en las etapas para el mantenimiento de la certificación de la SDS</t>
  </si>
  <si>
    <t>Seguimiento trimestral</t>
  </si>
  <si>
    <t>% de avance en la  implementación de los subsistemas del sistema integrado de gestión</t>
  </si>
  <si>
    <t>Nombre de la Direción u Oficina:  Dirección Participación Social Gestión territorial y transectorialidad</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</si>
  <si>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</si>
  <si>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</si>
  <si>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</si>
  <si>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</si>
  <si>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LA SERVIDORA PÚBLICA DE PLANTA QIUE REPORTABA ESTA ACTIVIDAD FUE TRASLADADA POR ENCARGO PREFERENCIAL </t>
  </si>
  <si>
    <t xml:space="preserve">Se realizaron las actividades de orden financiero del mes, relacionadas con la actualizacion del Plan Anual de Adquisiciones (información de los contratos suscritos en los meses de mayo y junio), elaboración del PAC de este mes y envío a l Dirección Financiera, elaboración del  informe financiero de SEGPLAN y elaboración  la relación de todos los contratos suscritos en la vigencia 2015 contemplando toda la información relacionada con cada uno de los Contratos.              </t>
  </si>
  <si>
    <t xml:space="preserve"> Informe de gestión mensual de la UEL Salud del proyecto 886.
Revisión de los informes mensuales de gestión de los contratistas, respuestas a organismos de control, preparación de documentos relacionados con la UEL Salud.
Envío a Despacho proyecto acta de liquidación convenio 08-01-00-2005 UPA BRITALIA.
Participación en los comités de la Subsecretaría de Gestión Territorial, Participación y Servicio a la Ciudadanía.
Asistencia a Comités mensuales de seguimiento a las 20 localidades.
Visitas técnicas a los proveedores para el corrector desarrollo de los componentes, y verificación del cumplimiento de los requisitos de habilitación.
Asistencia en gestión documental para hacer entrega al Archivo Cental dentro de los tiempos contemplados.
</t>
  </si>
  <si>
    <t>Se avanzó en el cumplimiento del plan de mejoramiento de los hallazgos de la auditorái realizada por el ICONTEC, así:
Se realizó la actualización de toda la documentación del proceso de Gestión Social en Salud de acuerdo con nueva estructura y mapa de procesos.
Se preparó, realizó y evalúo la socialización del nuevo mapa de macroprocesos de la Secretaría Distrital de Salud y del proceso de Gestión Social en Salud.</t>
  </si>
  <si>
    <t xml:space="preserve">RED CENTRO ORIENTE :(i)  Participación en el Consejo Local de Gobierno de la Localidad de San Cristobal, con el abordaje del Plan de Acción Indígenas y Consejo Local de Paz; (ii)  Participación en el Consejo Local de Gobierno Localidad Santafé, con  el objetivo de  realizar balance a las Políticas Públicas; (iii)  Presentación del Observatorio Ciudadano y la territorialización de la Invesrión 2015; (iv) Participación en el Consejo Local de Gobierno Localidad Rafael Uribe Uribe, con la presentación de las políticas puiblicas, sociales, informe sobre avances de la construcción del CAMI Diana Turbay; (v)  Paricipación en el Consejo Local de Gobierno Localidad Candelaria, con la presentación del Plan de Acción de los 13 sectores y el balance de la política pública de participación social; (vi) Participación  de la reunión de Gerentes  de la Red Centro  Oriente el 16 de Junio, en la cual se presentaron los proyectos de asistencia técnica a la inversión local en salud; (vii) Se realizó recorrido con los Ediles de la Junta Administradora Local de la Localidad Antonio Nariño y con el Director de la Dirección de Infraestructura de la Secretaría de salud, con el fin de revisar el estado situacional del proceso de contratación pertinente a la UPA Antonio Nariño. RED NORTE: (i) Participación en Consejo Local de Gobierno en la Localidad de Suba en  Junio 30 de 2015,  con el objetivo de realizar seguimiento a la inversión desde los 13 Sectore; (ii) Consejo Local de Gobierno Localidad Engativá el 12 de Junio de 2015 con la participación de la Subdirectora en la  Presentación de la Estrategia PDS, con anuncio del Señor Alcalde de implementación del mismo en la Alcaldía de Engativá para lo cual se realizan adecuaciones de puestos de trabajo; (iii)  Asi mismo se  Programó Feria de Servicios en Barrios Unidos en  Junio 20 de 2015; (iv) Consejo Local de Gobierno, Junio 22 de 2015, con el objeto de realizar priorización de la territorialización de la inversión de la vigencia; (v) Asistencia y participación  en Consejo Local de Gobierno en la Localidad de Usaquén en Junio 22 de 2015 con el objeto de realizar priorización de la territorialización de la inversión de la vigencia; (vi) Participación en el Consejo Local de Gobierno de la Localidad de Barrios Unidos   el 26 de Junio de 2015, realizándose la Planeación Estratégica conjunta entre los sectores; (vii) Asistencia al Cierre del Consejo Local de Gobierno de Teusaquillo el 12 de Junio, a fin de realizar priorización  en la invesrión,  presentándose cruce de Agenda con el CLG de Engativá; (viii) Reunión  Alcaldia Local Teusaquillo  y Copaco Junio 04 de 2015 a fin de  Programar  2 Talleres de Ley Estatutaria de Salu; (ix) Asistencia al Consejo Local de Gobierno de Chapinero el 22 de Junio, siendo reprogramado  para el 15 de Julio, por ausencia de quorum.  Es importante  resaltar que se firmó acta de compromiso con el Señor Alcalde de Chapinero y se inició la Estrategia PDS desde el mes de Junio de 2015 en la Casa de Justicia.  (x) Reunión de Gerentes Red Norte, el pasado 02 de junio, con el objeto de presentar Estados Financieros de los Hospitales. RED SUR: (i) Participación en CLIP de Tunjuelito, en donde se abordaron temas relacionados con la presentación de la Comisión Ambiental Local (CAL), se definieron los módulos de trabajo de la Escuela Popular Permanente dirigida a jóvenes y se conformó el Consejo Local de Paz;  (ii) Consejo Local de Gobierno, martes 30 de junio, en la localidad de Sumapaz, en donde se  presentó la estrategia Puntos por el Derecho a la Salud y las características de la Acción Popular de EPS de régimen contributivo en esta localidad acompañada por el PDS Usme y Hospital Nazareth. (iii)Participación en  Consejo Local de Gobierno de la Localidad de Tunjuelito,  se realizó un proceso Formativo en ley Estatutaria por parte del abogado del PDS Tunjuelito, en cumplimiento a los compromisos pactados  el 13 de mayo, en anterior CLG; (iv) Formación en ley estatutaria a 16 representantes de entidades locales, presentes y participantes en el CLG; (v) Se avanzó  en la metodología de las agendas barriales de los barrios San Carlos a celebrarse el próximo 20 de junio, con el tema  El Cuidado de las Personas Mayores y la de Fátima, que se adelantara el día 4 de julio, con el desarrollo de una jornada de Reciclaton y una caravana de servicios; (vi)  El 10 de junio se apoyó por parte de la referente UEL para la red Comité Técnico de seguimiento a proyectos a la Alcaldía Local de Ciudad Bolivar y con esos  mismos proyectos se realizó visita técnica al parque Mundo Aventura, especificamente a la granja mundo natural donde se desarrollará el Convenio Interadministrativo  161  en beneficio de la población con discapacidad de esta la localidad de Ciudad Bolivar. RED SUR OCCIDENTE: Participación en Consejo Local de Gobierno en la localidad de Kennedy, el día 17 de junio, donde se analizaron temas relacionados con ejecución malla vial, parques, salones comunales, jardines infantiles. Participación en Consejo Local de Gobierno el de Puente Aranda, el día 17 de junio, donde se hizo seguimiento  al plan de acción y la ejecución por parte de cada una de las Secretarias. Se realiza cronograma de las actividades del mes de julio.   
</t>
  </si>
  <si>
    <t xml:space="preserve">Se envió oficio a los Alcaldes Locales informando acerca de la delegación de las Sub-directoras de las Redes Norte, Centro Oriente, Sur y Sur Occidente, como represetantes del sector salud de Bogotá a los Consejos Locales de Gobierno.RED SUR OCCIDENTE: Se participa en la CLIP (Comisión Local Interinstitucional de Participación) 17 de junio,  donde se analiza diferentes temas como: CLOPS en el marco de la Paz, comprometiéndose el PDS de Kennedy con la realización de un mural construido con la participación comunitaria y  con la participación de un gestor territorial en el recorrido que se realizará en la UPZ Britalia para participar en PDS territorial en el marco de la Ruta de Derechos. Se participa en la UAT (Unidad de apoyo técnico de CLOPS) 4 de junio,  donde se analizan temas relacionados con los diferentes avances de las mesas y comités y sus políticas, se prepara CLOPS en el marco de la PAZ. Se participa en CLOPS, (Consejo Local de Política Social) 19 de junio,  cuyo tema fue la PAZ y donde el punto por el derecho a la salud de la localidad de Kennedy  realizó actividad integrando a la comunidad asistente,  en reflexiones sobre los aportes como ciudadanos en la construcción de la Paz, que quedaron consignados en un mural.
</t>
  </si>
  <si>
    <t xml:space="preserve">RED CENTRO ORIENTE:Acompañamiento de PDS Móvil en el Foro Internacional de Psicoactivos, realizado en la secretaría Distrital de Salud-Auditorio Principal. RED NORTE: Participación en el  Foro Internacional de Psicoactivos, realizado en la secretaría Distrital de Salud-Auditorio Principal. RED SUR:  Participación en el  Foro Internacional de Psicoactivos, realizado en la Secretaría Distrital de Salud apoyando con el Punto por el Derecho a la Salud en la carpa ubicada en la plazoleta.RED SUR OCCIDENTE. Acompañamiento de PDS Móvil en el Foro Internacional de Psicoactivos,(18 de junio)  realizado en la secretaría Distrital de Salud-Auditorio Principal, se sensibilizo a la ciudadania participante,  sobre las acciones que se desarrollan en los Puntos por el derecho a la salud. Articulación con Alcaldía Local, Ejercito Nacional y Hospital del Sur, en territorio saludable Patio Bonito, para el desarrollo jornada de salud, participación de PDS territorial con apoyo en la gestión para la eliminación de las barreras de acceso en salud, demandadas por la ciudadanía, 20 de junio.Desarrollo de reuniones de inducción de socialización de lineamientos a equipo de trabajo de la Dirección.
</t>
  </si>
  <si>
    <t>FALTAN LAS ACCIONES INTERSECTORIALES REALIZADAS POR LAS SUB-DIRECTORAS</t>
  </si>
  <si>
    <t xml:space="preserve">En el Sub-sistema de Seguridad y Salud en el Trabajo se avanzó en el diligenciemiento de la encuesta de caracterización socio-demográfica; se está realizando la afiliación a la ARL 24 horas antes de iniciar la ejecución contractual;  y cuando han existido accidentes de trabajo se ha reportado a la ARLantes de 48 horas.
En el Sub-sistema de Gestión Documental se asistió a todas las reuniones sobre Cuadros de Caracterización Documental, Activos de Información y Tablas de Retención Documental y se avanzó en el trabajo técnico para su logro.
En eñ Sub-sistema de Gestión de Seguridad de la Información se socializó la política de Seguridad de la Información de la SDS y se hizo la evaluación correspondiente.
</t>
  </si>
  <si>
    <t>Se ha logrado el 28.60% de la meta (de 34,5%) de avance en la implementación de los sub-sistemas del Sistema Integado de Gestión.</t>
  </si>
  <si>
    <t>Se ha avanzado ern el 14% de la meta (de 15% progamado) en cuanto al avance en el mantenimiento de la certificación de la SDS.</t>
  </si>
  <si>
    <t>Se avanzó en el cumplimiento del plan de mejoramiento de los hallazgos de la auditoría realizada por el ICONTEC.
Se realizó la actualización de toda la documentación del proceso de Gestión Social en Salud de acuerdo con nueva estructura y mapa de procesos.
Se preparó, realizó y evalúo la socialización del nuevo mapa de macroprocesos de la Secretaría Distrital de Salud y del proceso de Gestión Social en Salud.</t>
  </si>
  <si>
    <t>En este trimestre se dio el cambio de referente de SIG,  situación que no ha permitido lograr el 100% de los compromisos en el trimestre.</t>
  </si>
  <si>
    <t>EL proceso de contratación realizado en el segundo trimestre no permitió socializar adecuadamente la política de seguridad de la información y su evaluación; tampoco permitió la asignación formal de los referetnes solicitados por la Dirección de Planeación Institucional.</t>
  </si>
  <si>
    <t xml:space="preserve">Durante el mes de junio se revisó la Estrategia de Comunicaciones existente y se hicieron ajustes que permitieran el cumplimiento de las tres prioridades propias de la Subsecretaría de Gestión Territorial, Participación y Servicio a la Ciudadanía en el marco del cumplimiento de metas del Plan de Desarrollo así:
1. Desarrollo de piezas comunicativas dirigidas al posicionamiento de los propósitos al interior de la Secretaría de Salud.
2. Desarrollo de piezas comunicativas dirigidas al posicionamiento de los propósitos en la comunidad
3. Incidir más en redes sociales y canales virtuales
4. Generar alianzas estratégicas con medios de comunicación alternativos y medios convencionales en aras de poner en circulación los temas prioritarios                                                 </t>
  </si>
  <si>
    <t xml:space="preserve">Junio.
Reuniòn de grupo tecnico semanal con el fin de realizar seguimiento de compromisos adquiridos y demas tareas.
Coordinación al interior de la Secretaría de Salud para dar respuesta  de casos que llegan vía correo electronico del Ministerio de Salud.
Nuevamente reuniòn con el delegado de la Alta Consejerìa para presentarlos indicadores con los ajustes y observaciones realizados por el grupo tecnico de la SDS, para que sean adoptados en el distrito para el cumplimiento del goce efectivo de los derechos de las victimas.
</t>
  </si>
  <si>
    <t>Se avanzó en el cumplimiento del plan de mejoramiento de los hallazgos de la auditoría realizada por el ICONTEC, relacionada con satisfacción del cliente.
Se realizó la actualización de toda la documentación del proceso de Gestión Social en Salud de acuerdo con nueva estructura y mapa de procesos.
Se preparó, realizó y evalúo la socialización del nuevo mapa de procesos de la Secretaría Distrital de Salud y del proceso de Gestión Social en Salud.</t>
  </si>
  <si>
    <t xml:space="preserve">En el Sub-sistema de Seguridad y Salud en el Trabajo se avanzó en el diligenciemiento de la encuesta de caracterización socio-demográfica; se está realizando la afiliación a la ARL 24 horas antes de iniciar la ejecución contractual;  y cuando han existido accidentes de trabajo se ha reportado a la ARLantes de 48 horas.
En el Sub-sistema de Gestión Documental se asistió a todas las reuniones sobre Cuadros de Caracterización Documental, Activos de Información y Tablas de Retención Documental y se avanzó en el trabajo técnico para su logro.
En el Sub-sistema de Gestión de Seguridad de la Información se socializó la política de Seguridad de la Información de la SDS y se hizo la evaluación correspondiente.
</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</si>
  <si>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</si>
  <si>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</si>
  <si>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</si>
  <si>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BOGOTA EN DEFENSA Y FORTALECIMIENTO DE LO PUBLICO</t>
  </si>
  <si>
    <t>EJE ESTRATEGICO DEL PLAN TERRITORIAL DE SALUD PARA BOGOTÁ 2012-2016: COMPONENTE DE GOBERNANZA Y RECTORIA</t>
  </si>
  <si>
    <t>PROGRAMA DEL PLAN DE DESARROLLO BOGOTA HUMANA 2012-2016:  BOGOTA DECIDE Y PROTEGE EL DERECHO FUNDAMENTAL A LA SALUD PUBLICA</t>
  </si>
  <si>
    <t>PROYECTO DE INVERSIÓN DEL PLAN DE DESARROLLO BOGOTA HUMANA 2012-2016:  BOGOTA DECIDE EN SALUD</t>
  </si>
  <si>
    <t>NUMERO
META
SEGPLAN</t>
  </si>
  <si>
    <t>PROYECTO</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</si>
  <si>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</si>
  <si>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</si>
  <si>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</si>
  <si>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</si>
  <si>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</si>
  <si>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</si>
  <si>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</si>
  <si>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</si>
  <si>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</si>
  <si>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</si>
  <si>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</si>
  <si>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</si>
  <si>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</si>
  <si>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</si>
  <si>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</si>
  <si>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</si>
  <si>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</si>
  <si>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e04o01m01</t>
  </si>
  <si>
    <t>e04o01m01-617</t>
  </si>
  <si>
    <t xml:space="preserve">Promoción  Social </t>
  </si>
  <si>
    <t>04</t>
  </si>
  <si>
    <t>01</t>
  </si>
  <si>
    <t>78470 ciudadanos-as incorporados a procesos.
(Encuentros ciudadanos 62.000 personas; control social 1.364; exigibilidad social 2.118; exigibilidad jurídica 10.413; planeacion participativa 2.575) a 2011.</t>
  </si>
  <si>
    <t>Número de ciudadanos y ciudadanas incorporados a los procesos de planeación local, control social de resultados y exigibilidad jurídica y social del Derecho a la salud, con enfoque poblacional</t>
  </si>
  <si>
    <t xml:space="preserve">38087
</t>
  </si>
  <si>
    <t>AVANCES JUNIO 2015
Durante el mes de junio se atendieron en los diferentes Puntos por el Derecho a la Salud localizados en el Distrito Capital 2762 ciudadanos en acciones de sensibilización, orientación, gestión resolutiva y apoyo jurídico.
Durante el mes de junio se han sido registradas 3862 acciones de sensibilización, casos de índole adminstrativo y casos jurídicos, en los ocho Puntos por el  Derecho a la Salud fijos, el   PDS Mártires 469 atenciones registradas,  PDS Kennedy 438 atenciones registradas, PDS Puente Aranda 80 atenciones,  PDS Rafael Uribe 839 atenciones,  PDS Suba 497 atenciones registradas,  PDS Tunjuelito 853 y  PDS Usme 482,  PDS Fontibón 204 atenciones registradas .
Participación en la Comisión local intersectorial participativa (CLIP) y participación en agenda barrial intersectorial del B/ San Carlos en la localidad de Tunjuelito.
Presentación en el Consejo local de Gobierno de Sumapaz de la estrategia Puntos por el Derecho a la Salud y las características de la Acción Popular de EPS de régimen contributivo en esta localidad acompañada por el PDS Usme y Hospital Nazareth.
Reunión de Comisión Local Intersectorial de Particpacion en la localidad de Antonio Nariño.
Se caracterizo una organizacion de personas victimas de desplazamiento en la localidad  de Ciudad Bolívar.
Procesos de formación en las localidades de Usme y Sumapaz liderados por el Punto por el Derecho a la Salud en temáticas de ley estutaria en salud, derecho a la salud y sus mecanismos de exigibilidad con la participación de 346 ciudadanos.</t>
  </si>
  <si>
    <t>LOGROS ACUMULADOS A JUNIO 2015
Se han atendido 38087 ciudadanos en los  nueve (9) Puntos por el Derecho a la Salud   ubicados en  Kennedy; Mártires, Puente Aranda, Fontibón,  Rafael Uribe, Suba, Tunjuelito, Chapinero y Usme apoyando en acciones de sensibilización, orientación, gestión resolutiva y apoyo jurídico. Durante el mes de junio no se conto con los PDS Móviles, debido a que se encuentra en tramite el proceso de contratación d elos mismos
Se realizaron once (11) foros socializando la Ley Estatutaria en Salud en diferentes localidades del Distrito Capital que buscan la participación de todos los ciudadanos, los foros se instalaron en las localidades de Bosa, Ciudad Bolívar, Santa Fe, Kennedy, Suba, Usme, Dos (2) foros en candelaría y Dos (2) Foros en la localidad de Puente Aranda, es importante resaltar la particpación de estudiantes universitarios y servidores públicos de diferentes instiruciones del Distrito Capital.
Se ha realizado asesoría y asistencia técnica a  61 organizaciones sociales de diferente objeto social como víctimas de desplazamiento, Juntas de Acción Comunal,  Organizaciones de Persona Mayor, Jardines Infantiles, Colegios, Organizaciones etnicas, LGBTI , organizaciones de mujeres , personas con discapacidad, organización de recicladores, organizaciones deportivas, organizaciones  de ruralidad,  asociaciones de padres, organizaciones juveniles, promoviendo procesos de formación, gestión, incidencia y movilización social en torno al derecho a la salud</t>
  </si>
  <si>
    <t>RESULTADOS ACUMULADO A JUNIO 2015
A traves de la estrategia Puntos  por el derecho a la Salud PDS se han atendido un total de 38087 ciudadanos de las 20 localidades del Distrito Capital apoyando en acciones de sensibilización, orientación, gestion resolutiva  y apoyo jurídico. El total de casos registrados en el sistema de información PDS  a mayo son 47470 de los cuales se encuentran distribuidos de la siguiente manera PDS Candelaria 2916 registros, PDS Kennedy 5970 registros, PDS Puente Aranda 6503 registros, PDS Rafael Uribe 6942 registros, PDS Suba 6689 registros, PDS Tunjuellito 7673 registros, PDS Usaquen (itinerante) 34 registros, PDS Usme 7095 registros, PDS Fontibón 972 registros, PDS Bosa (movil) 6 registros y PDS Mártires 2670 registros.
Once (11) foros socializando la Ley Estatutaria en Salud en las diferentes localidades del Distrito Capital con la participación de 2200 ciudadanos. 
Asamblea de territorios saludables por el derecho a la salud y reapertura del San Juan de Dios organizado por las  subsecretarias de salud Pública y Subsecretaria de Gestión Territorial con la particpación de 4000 ciudadanas y ciudadanos, Se continua habilitando el escenario del Hospital SanJuan de Diós para que la comunidad y la sociedad civil reconozcan y se apropien de este patrimonio y se concienticen dela importancia de su reapertura.
Se realiza la apertura de los Puntos por el Derecho a la Salud PDS Fontibón  y PDS Chapinero, el primero ubicado en la casa de la justicia de esta localidad y elsegundo en las instalaciones de la Alcaldía de Chapinero</t>
  </si>
  <si>
    <t xml:space="preserve">DIFICULTADES Y SOLUCIONES DE JUNIO 2015
Se presento contingencia debido a la terminación de los convenios interadministrativos a principios del mes de junio que afecto  la capacidad instalada de los Puntos por el Derecho a la Salud, por tal razón disminuyo notablemente la meta de personas y atenciones registradas en el sistema de información PDS Centros de exigibilidad, durante este mes se generó un plan de contingencia en donde personal que laboraba a nivel central aopyo los Puntos por el derecho a la Salud para la atención oportuna y efectiva de los ciudadanos. Además dentro de las acciones de mejoramiento se reajustaron las metas de atenciones  y nueva ciudadania atendida al mes en los PDS, este reajuste iniciará a partír del 15 de julio, una ves reinicie el convenio interadministrativo para dar cumplimiento de la meta anual
Adicionalmente se continua con la habilitacion de cuatro PDS Móviles con todos los recursos necesarios para su operación, que se ubicaran estrategicamente en las cuatro redes del Distrito Capital. </t>
  </si>
  <si>
    <t>Es importante evidenciar que los registros incluidos  de personas atendidas por localidad incluidos en cada hoja de calculo  son el resultado de la información incluida en el aplicativo PDS Centros de Exigibilidad  y se evidencia que existen 2968 personas de las 38087  a las cuales no se identifica su sitio de residencia, esto es debido a que los usuarios de la interfaz del aplicativo, no incluyen esta información. Dentro de las reuniones internas se ha socializado la necesidad de incluir estos datos a los usuarios del sistema de información. Se concerto con los Subdirectores iniciar un proceso con los funcionarios que manejan la interfaz del sistema de información para actualizar  los ciudadanos que no estaban georefenciados minimamente con localidad o barrio, este proceso se continuará realizando  y designando un funcionario para que apoye en esta georeferenciación a partir del mes de julio y logremos identificar  los ciudadanos por localidad inicialmente los atendidos en el 2015.
Por otro lado se viene trabajando con la dirección de TIC para realizar ajustes, depuraciones y nuevos desarrollos del sistema de información PDS Centros de exigibilidad, para lograr un mayor grado de especificidad y confiabilidad de la información, esto conllevará tambien a ajustes en el número de personas registradas en el aplicativo PDS.</t>
  </si>
  <si>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</si>
  <si>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</si>
  <si>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</si>
  <si>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</si>
  <si>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</si>
  <si>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</si>
  <si>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</si>
  <si>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</si>
  <si>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</si>
  <si>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</si>
  <si>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</si>
  <si>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</si>
  <si>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</si>
  <si>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</si>
  <si>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</si>
  <si>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</si>
  <si>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</si>
  <si>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e04o01m02-617</t>
  </si>
  <si>
    <t>02</t>
  </si>
  <si>
    <t xml:space="preserve">50 % de la base social de las formas de participación a diciembre/11, corrresponde a 3059 ciudadanos-as vinculados a 2011.
</t>
  </si>
  <si>
    <t xml:space="preserve">Porcentaje de ciudadanos y ciudadanas vinculados a las diferentes formas de participación, considerando la diversidad poblacional.
</t>
  </si>
  <si>
    <t>80.7%</t>
  </si>
  <si>
    <t xml:space="preserve">En el mes de junio, se continuó con la supervisión de las estructuras institucionales de las Oficinas de Participación Social y Servicio al Ciudadano de 12 ESE del Distrito: Fontibón, Pablo VI, Bosa II, Occidente de Kennedy, Del Sur, Centro Oriente, Tunal, Tunjuelito, Meissen, Vista Hermosa, Usme y Nazareth; 2 EAPB del Régimen Subsidiado: Capitalsalud y Unicajas; y 4 EAPB del Contributivo: Nueva EPS, Coomeva, Compensar y Saludcoop 
Realización de reuniones de Red (1 reunión Red Sur Occidente realizada en el PDS Kennedy y 1 reunión Red Sur realizada en el PDS Tunjuelito) y 1 Reunión Distrital con las EAPB Contributivas y Subsidiadas en la SDS). Particularmente, se prestó asesoría y asistencia técnica a las Oficinas en la ejecución y seguimiento a las actividades llevadas a cabo por las Formas de Participación Social en el marco de los proyectos de gestión.
La asesoría técnica realizada a las Formas de Participación Social en Salud (COPACOS, Asociación de Usuarios, Comités de Ética), se realizó a 10 Asociaciones de Usuarios de las ESE: Usaquén, Fontibón, Pablo VI, Bosa II, ASOSUR, Asuaranda, Centro Oriente, Tunal, Vista Hermosa y Usme; y 5 COPACOS: Fontibón, Bosa, Kennedy, Puente Aranda y Ciudad Bolívar.
Estas asesorías estuvieron relacionadas con la asistencia técnica y seguimiento a la ejecución de las actividades definidas en los proyectos formulados en 2013 por las Formas de Participación Social que iniciaron en el mes de marzo 2015 (Asociación de Usuarios ESE Fontibón, Pablo VI, Bosa II, ASOSUR, Asuaranda, Tunal y Vista Hermosa; COPACOS localidades Fontibón, Bosa, Kennedy, Puente Aranda y Ciudad Bolívar); el fortalecimiento interno (COPACOS Ciudad Bolívar); y en el proceso para la elección de sus delegados ante las Juntas Directivas de las ESE respectivas (Asociación de Usuarios Usaquén, Centro Oriente, Tunal y Usme. 
Se continuó con el acompañamiento a la secretaria operativa del COPACOS Distrital (1 reunión), a las reuniones con las Asociaciones de Usuarios del Distrito (1 reunión), al espacio de los jueves (1 reuniones); Y se dio respuesta a las solicitudes presentadas por las diferentes Formas de Participación Social (para el mes corresponde a 3).
</t>
  </si>
  <si>
    <t xml:space="preserve">Los logros acumulados a junio de 2015 son:
22 ESE del Distrito, 2 EAPB Subsidiada y 10 Contributivas supervisadas, a saber: Usaquén, Chapinero, Engativa, Suba, Simón Bolívar, Fontibón, Pablo VI, Bosa II, Occidente de Kennedy, Del Sur, Centro Oriente, San Cristóbal, San Blas, La Victoria, Santa Clara, Rafael Uribe Uribe, Tunal, Tunjuelito, Meissen, Vista Hermosa, Usme y Nazareth; EAPB Subsidiada: Capitalsalud y Unicajas; y 10 EAPB Contributivas: Famisanar, Nueva EPS, Aliansalud, Coomeva, SOS, Sanitas, Compensar, Saludcoop, Golden Group y Saludvida. 
1. Se asesoró técnicamente en la formulación de Planes Operativos Anuales 2015 de los proceso de Participación Social y Servicio al Ciudadano conforme a la Circular 031 de 2012 y el Decreto 530 de 2010, al 100% de las ESE del Distrito que corresponde a 22 ESE (Usaquén, Chapinero, Engativa, Suba, Simón Bolívar, Fontibón, Pablo VI, Bosa II, Occidente de Kennedy, Del Sur, Centro Oriente, San Cristóbal, San Blas, La Victoria, Santa Clara, Rafael Uribe Uribe, Tunal, Tunjuelito, Meissen, Vista Hermosa, Usme y Nazareth); al 33% de la EAPB Subsidiada que corresponde a 1 (Unicajas) y al 64% de las EAPB Contributivas que corresponde a 7 (Famisanar, Nueva EPS, Aliansalud, Coomeva, SOS, Golden Group y Saludvida).
2. Se revisaron y retroalimentaron los informes de gestión correspondientes al IV trimestre de 2014, conforme a lineamientos establecidos, a la Circular 031 de 2012 y al Decreto 530 de 2010, al 100% de las ESE del Distrito que corresponde a 22 ESE del Distrito: Usaquén, Chapinero, Engativa, Suba, Simón Bolívar, Fontibón, Pablo VI, Bosa II, Occidente de Kennedy, Del Sur, Centro Oriente, San Cristóbal, San Blas, La Victoria, Santa Clara, Rafael Uribe Uribe, Tunal, Tunjuelito, Meissen, Vista Hermosa, Usme y Nazareth; al 33% de la EAPB Subsidiada que corresponde a 1 (Unicajas) y al 9% de las EAPB Contributivas que corresponde a 1 (Coomeva).
3. Se actualizó estado situacional y se hizo seguimiento a los planes de asistencia técnica del 9% de las ESE del Distrito que corresponde a 2 ESE (San Cristobal y Centro Oriente).
4. Se definieron los planes de asistencia técnica del 14% de las ESE del Distrito que corresponde a 3 (Pablo VI, Del Sur, Tunjuelito) y el 36% de las EAPB Contributivas que corresponde a 4 (Aliansalud, Famisanar, Nueva EPS y Golden Group).
5. Se realizó seguimiento al plan de asistencia técnica del 5% de las ESE del Distrito que corresponde a 1 (Usme).
6. Se asesoró técnicamente en la formulación de Planes Operativos Anuales 2015 a las Formas de Participación en Salud conforme a la Circular 031 de 2012 y el Decreto 530 de 2010, al 36% de las Asociaciones de Usuarios ESE del Distrito que corresponde a 10 (ASODESUBA, Gran Alianza, Fontibón, Bosa, ASOSUR, ASUARANDA, Santa Clara, San Cristóbal y Rafael Uribe Uribe); y al 50% de los COPACOS del Distrito que corresponde a 10 (Mártires, Suba, Teusaquillo, Barrios Unidos, Engativa, Fontibón, Bosa, Kennedy, Puente Aranda y Santa Fé ).
7. Se acompaño técnicamente y se realizó seguimiento a la ejecución de los proyectos formulados por las Formas de Participación Social en el 2013 al 72% de las Asociaciones de Usuarios de las 22 ESE del Distrito que formularon proyectos y que corresponde a 18 Asociaciones (Simón Bolívar, Engativa, ASODESUBA, Gran Alianza, Fontibón, Pablo VI, Bosa II, ASOSUR, Asuaranda, Centro Oriente, San Blas, San Cristóbal, La Victoria, Rafael Uribe Uribe, Tunal, Vista Hermosa, Usme y Nazareth); el 90% de los COPACOS del Distrito que corresponde a 18 COPACOS (Usaquén, Teusaquillo, Barrios Unidos, Engativa, Suba, Fontibón, Bosa, Kennedy, Puente Aranda, Mártires, Santa Fe, Candelaria, San Cristóbal, Rafael Uribe Uribe, Antonio Nariño, Ciudad Bolívar, Usme y Sumapaz).
8. Contar con los delegados de las Asociaciones de Usuarios de las ESE Centro Oriente, Santa Clara, Meissen, Del Sur y Nazareth, posesionados en las respectivas Juntas Directivas.
9. Seguimiento a la ampliación de la base social de las Formas de Participación (Asociaciones y COPACOS), logrando el reporte del 100% de las ESE que corresponde a 22 ESE (Usaquén, Chapinero, Engativa, Suba, Simón Bolívar, Fontibón, Pablo VI, Bosa II, Occidente de Kennedy, Del Sur, Centro Oriente, San Cristóbal, San Blas, La Victoria, Santa Clara, Rafael Uribe Uribe, Tunal, Tunjuelito, Meissen, Vista Hermosa, Usme y Nazareth); del 67% de las EAPB del régimen subsidiado que corresponde a 2 EAPB (Capital Salud y Unicajas); y del 100% del régimen contributivo que corresponde a 11 EAPB (Famisanar, Aliansalud, Nueva EPS, Saludtotal, Coomeva, SOS, Sanitas, Compensar, Grupo Saludcoop y Saludvida). 
10. Continuar el acompañamiento y asistencia técnica al 100% de las actividades de la Secretaria operativa COPACOS que corresponden a 6 reuniones, del COPACOS Distrital que corresponden a 5 reuniones, y de las Asociaciones de Usuarios del Distrito que corresponde a 4 reuniones.
11. Acompañar el 100% de las acciones programadas por el espacio de los jueves, que corresponden a 7 reuniones.
12. Brindar asistencia técnica al 100% de las acciones de fortalecimiento interno solicitadas por las Asociaciones de Usuarios de las ESE 9 Asociaciones y los 8 COPACOS del Distrito.
13. Dar respuesta efectiva al 100% de los requerimientos presentados por la comunidad organizada, entes de control y a otros actores, que a la fecha corresponden a 22 solicitudes realizadas.
</t>
  </si>
  <si>
    <t xml:space="preserve">El avance acumulado a 2015 es de 80.7% que corresponde a 1543 integrantes, ya que aunque en el mes se vincularon personas nuevas (98) a las Formas de Participación, se hizo depuración de los libros de afiliación o cartas de acreditación que modificaron su base social y algunos integrantes de se retiraron.
Participación 100% de las Oficinas de Participación Social y Servicio al Ciudadano de las ESE del Distrito que corresponde a 22 ESE, del 67% de las EAPB del Régimen Subsidiado que corresponde a 2 EAPB y del 100% de las EAPB del Régimen Contributivo que corresponde a 10 EAPB, en las acciones de coordinación definidas por la Dirección, lo que permite organizar la respuesta y fortalecer los procesos de participación social y servicio al ciudadano.
A través de la gestión comunitaria e institucional que se realiza permanentemente a las ESE, EAPB Contributivas y Subsidiadas y a las Formas de Participación Social en Salud y el fortalecimiento de las instancias encargadas para tal fin, se promueve la exigibilidad del derecho a la salud.
Continuar con proceso de fortalecimiento autónomo de escenarios Distritales (COPACOS Distrital, Espacio de los Jueves, Asociaciones de Usuarios del distrito), las 25 Asociaciones de Usuarios de las ESE del Distrito, los 22 Comités de Ética Hospitalaria y los 20 COPACOS del Distrito, conforme al Decreto 1757 de 1994, pretendiendo contar con organizaciones sociales activas con autonomía e incidencia en las decisiones públicas del sector.
</t>
  </si>
  <si>
    <t xml:space="preserve">La depuración de los libros de las Asociaciones, de las Cartas de Acreditación de los COPACOS, no ha permitido un incremento significativo del número de integrantes vinculados a dichas Formas de Participación. Desde el procedimiento de Gestión Institucional, se continúa promoviendo con las Oficinas y las Formas de Participación Social la necesidad de incrementar su base. Y desde la Dirección con la Subdirección de la Red Suroccidente se diseño una estrategia de ampliación que está en su etapa de alistamiento para su implementación.
En el mes de junio, continúa la dificultad para cumplir con el proceso de formación a los delegados por comunidad ante las Juntas directivas de las ESE del Distrito (definida como una de las actividades para brindar herramientas efectivas a las Formas de Participación Social en la exigibilidad del derecho a la salud y legitimar su acción política y social). Sin embargo desde la Dirección se está adelantado todo el proceso de organización para reactivar el espacio y realizar un proceso de formación con profesionales de la SDS conforme a las temáticas previstas para este espacio.
No disponer del talento humano asignado al procedimiento de Gestión Institucional ya que por el tema contratación, los profesionales fueron temporalmente asignados para apoyar las gestión de los PDS a partir del 2 de junio, así como la finalización del contrato de la profesional del procedimiento asignada a la Red Centro Oriente.
</t>
  </si>
  <si>
    <t>El avance acumulado a 2015 es de 80.7% que corresponde a 1543 integrantes, ya que aunque en el mes se vincularon personas nuevas (98) a las Formas de Participación, se hizo depuración de los libros de afiliación o cartas de acreditación que modificaron su base social y algunos integrantes de se retiraron.</t>
  </si>
  <si>
    <t>e04o01m03</t>
  </si>
  <si>
    <t>e04o01m03-617</t>
  </si>
  <si>
    <t xml:space="preserve">0 procesos organizativos </t>
  </si>
  <si>
    <t>Número de procesos participativos ejecutados y desde un enfoque poblacional y temático en la garantia al derecho a la salud y el derecho a un ambiente sano.</t>
  </si>
  <si>
    <t xml:space="preserve">En el mes de junio se avanzó en la identificación, caracterización y  plan de trabajo de dos (2)  procesos participativos en salud con enfoque diferencial,  con las  organizaciones sociales: una (1) con la Asociación  de mujeres victimas y otro proceso participativo con población victima del desplazamiento “Por nuestro futuro”  de la localidad de Tunjuelito 
En  el mes de junio no se avanzo en  la ejecución de jornada de participación ciudadana con enfoque poblacional y temático, por tanto tampoco se avanzó en la  estrategia de buzón itinerante para la exigibilidad del derecho a la salud
</t>
  </si>
  <si>
    <t xml:space="preserve">Al mes de junio se ha avanzado en el cumplimiento de la meta, se han realizado ocho (8) procesos participativos que han permitido conformar  ocho (8) de las 15 organizaciones  sociales en salud con enfoque diferencial programadas para 2015 y de esta manera se va conformando la Red Social Distrital con enfoque diferencial por el derecho de la salud.
Al mes de junio  se han realizado 3 Encuentro por el derecho a la salud de las redes: Norte, Sur y  Sur Occidente, con un total de 782 participantes  en las localidades de Suba, Usme y Puente Aranda con  enfoque poblacional, étnico y temático,  en el que participaron grupos de población víctima, personas con discapacidad, indígenas, afrodescendientes, población LGBTI, niños, niñas, jóvenes, adultos y persona mayor.
Se ha optimizado la realización de los tres (3) encuentros por el derecho a la salud en las Redes Norte, Sur y Sur-occidente y se ha implementado la estrategia de buzón itinerante para conocer las barreras de acceso a los servicios y la vulneración del derecho a la salud, a la vez, esta estrategia ha permitido la identificación y caracterización de población con enfoque diferencial. 
Con ello se ha logrado avanzar en la conformación de la red distrital de procesos participativos en salud con enfoque diferencial mediante la aprobación de planes de acción con ocho (8) organizaciones: un (1) Cabildo indigena Misak Misak de la localidad de Fontibón; dos (2)  de población afrodescendiente, Colfojembe y Asmafro, de la localidad de Usme y una (1) de mujeres también en la localidad de Usme; una (1) de adultos mayor – habitante de calle, Fundación Uecha de la localidad de Antonio Nariño y una (1) integrada por mujeres, afrodescendientes, población LGBTI y personas con discapacidad, Fundación Comunitaria Plurietnica de Colombia FUNDETINA de la localidad de Tunjuelito; un (1) con la  Asociación de mujeres victimas  y un (1)  proceso participativo con población victima del desplazamiento “Por nuestro futuro”  de la localidad de Tunjuelito
Otro logro importante a la fecha es, la canalización de los casos de vulneración del derecho a la salud de 418  casos conocidos a través del buzón itinerante, para la solución efectiva de los problemas individuales encontrados, con acciones de gestión resolutiva y jurídica en los  Puntos por del Derecho a la Salud y con el equipo de enlace de los puntos en el nivel central.
</t>
  </si>
  <si>
    <t xml:space="preserve">Al mes de Junio se han realizado 3 encuentros por el derecho a la salud de las Redes: Norte, Sur y Sur Occidente con un total de 782 participantes, en las localidades de Suba, Usme y Puente Aranda, con enfoque diferencial en las que han participado grupos étnicos, poblacionales y temáticos.
Al mes de junio en estas mismas jornadas se han realizado 3 buzones itinerantes con enfoque poblacional, étnico y temático con un total de 418 personas que han expresado sus inquietudes sobre barreras de acceso al sistema general de salud en las localidades de Suba, Usme y Puente Aranda.
Adicionalmente, con esta información se han podido desarrollar seis (8) procesos participativos con poblaciones indígena, mujeres y afrodescendientes, LGBTI, personas con discapacidad;  como resultado de este ejercicio se han conformado ocho (8) organizaciones sociales;  una (1) de población étnica-indígena, Cabildo Misak –Misak de la Localidad de Fontibón;  dos (2)  de población afrodescendiente, Colfojembe y Asmafro, de la localidad de Usme; una (1) de mujeres también en la localidad de Usme; una (1) de Adulto Mayor- Habitante de Calle, de la Localidad Antonio Nariño y una (1) de mujeres,  con enfoque afrodescendientes, LGBTI y en condición de discapacidad, de la Fundación Comunitaria Plurietnica de Colombia FUNDETINA de la localidad de Tunjuelito; dos (2) procesos participativos en salud con las organizaciones de mujeres y población victima del conflicto armado de la localidad de Tunjuelito.
</t>
  </si>
  <si>
    <t>Se dificulta el cubrimiento de  todas las localidades con la estrategia de buzón Itinerante ya que el talento humano de enfoque diferencial  es mínimo.
Se articularon las acciones con los PDS de las Redes que adelantaron los procesos de participación en salud con enfoque poblacional, étnico y temático.
De otro lado en el mes de junio  se realiza plan de contingencia en los puntos por el derecho a la salud por falta de contratación del talento humano, que dificulta permante y continúa ejecución de planes de acción con procesos participativos en salud con enfoque diferencial
Articulación con los coordinadores de los PDS para definir las organizaciones a trabajar para el segundo semestre de la vigencia acorde al ajuste de metas exigido por la subsecretaria. Y desarrollo del plan de trabajo para la consolidación de la red distrital cuyo encuentro se realizara en el mes de noviembre</t>
  </si>
  <si>
    <t>Se reforzará n las acciones con procesos participativos en salud con enfoque diferecial en articulación con las cuatro redes.</t>
  </si>
  <si>
    <t>e04o02m01</t>
  </si>
  <si>
    <t>e04o02m01-617</t>
  </si>
  <si>
    <t>0  Proyectos prioritarios del programa Territorios Saludables y Red Pública de Salud Para la Vida, desde la Diversidad, dado que es un nuevo programa del Plan de Desarrollo Bogotá Humana  2012-2016.</t>
  </si>
  <si>
    <t xml:space="preserve">Porcentaje de  proyectos prioritarios del programa territorios saludables y Red Pública de Salud Para la Vida con control social.
</t>
  </si>
  <si>
    <t xml:space="preserve">Avances al mes de junio de 2015
Se realizaron las   mesas temáticas así.
MESA TEMÁTICA CIUDAD SALUD REGIÓN Y HOSPITAL SAN JUAN DE DIOS. Con apoyo logístico de la ESE Rafael Uribe Uribe, Se cuenta con la asistencia de 21 participantes
MESA TEMÁTICA SALUD PARA EL BUEN VIVIR con apoyo logístico ESE Centro Oriente. Se cuenta con la asistencia de 34 participantes a quienes se orientan sobre las herramientas de Control Social y como éste se aplica a todo lo relacionado con el proyecto de Salud para el Buen vivir que corresponde a Territorios saludables.
Se reciben inquietudes sobre la gestión en la dispensación de medicamentos por parte de CAPRECOM y Capital Salud quienes los hacen trasladarse a puntos distantes en la ciudad y cuando llegan no les dispensan los medicamentos. 
MESA TEMÁTICA AMPLIACIÓN Y MEJORAMIENTO DE LA ATENCIÓN PREHOSPITALARIA CRUE Se cuenta con la asistencia de 30 participantes  se hace un recuento del proyecto,  los logros en lo corrido de 2015 y las proyecciones a diciembre de éste año.
La comunidad manifiesta inquietudes relacionadas con el funcionamiento de las ambulancias para la atención de emergencias.
Se realiza charla relacionada con las estrategias de control social y el mapeo para estimular el liderazgo
MESA TEMÁTICA CENTRO DISTRITAL DE CIENCIA Y BIOTECNOLOGÍA INNOVACIÓN PARA LA VIDA Y LA SALUD. Se cuenta con la asistencia de 18 participantes se presenta de manera detallada del proyecto, sus avances y proyecciones y manejo financiero del mismo. La comunidad manifestó sus inquietudes frente a las donaciones de órganos y sangre. Igualmente se la  realiza charla relacionada con las estrategias de control social y el mapeo para estimular el liderazgo                                                                                                                                                                                                                                                                                                                                                                                     Reunión el día 18 de junio con los docentes que están conformando la asociación de usuarios y el grupo de control social para revisar el tema del reglamento de la asociación y proyectar planeación de acciones para el siguiente mes, con la asistencia de 20  personas                                                                                                                                                
</t>
  </si>
  <si>
    <t>Dentro de los logros acumulados al mes de junio, se tiene:  
Dentro de la Red Anticorrupción Comunitaria del Sector Salud en Bogotá se han planteado y desarrollado (en años anteriores) mesas temáticas con las Empresas Sociales del Estado para el seguimiento a los ocho (8) proyectos prirotarios del Programa Territorios Saludables; en este año, adicionalmente se le ha hecho seguimiento a dos proyectos más: (i) Articuladores de red y (ii) seguimiento al SIDBA y  a SDQS.
En lo que va corrido el año, adicionalmente se han realizado mesas temáticas para continuar con el seguimiento de proyectos prioritarios, así: (i) Ampliación y mejoramiento de la Atención Prehospitalaria, con la ESE Meissen; (ii) Salud para el Buen Vivir, con la ESE Centro Oriente; (iii) Centro Distrital de Ciencia, Tecnología e Innovación para la vida y la salud humana, con la ESE Tunal; (iv) Salud para el Buen Vivir, con las ESE Chapinero y Centro Oriente; Ciudad Salud Región y Hospital San Juan de Dios, con la ESE Rafael Uribe;  (vi) salud en línea, con las ESE Rafael Uribe y Hospital del Sur; (vii) seguimiento a los sistemas SIDBA y SDQS y (viii) articuladora de red.
A través del seguimiento que realizan los asistentes a los diferentes proyectos se ha implementado la estrategia de líder comunitario multiplicador, a través del mapeo y el reparto de boletines informativos por parte de quienes se comprometen a realizar este ejercicio en sus cuadras, manzanas o grupos.
Se ha logrado un efecto multiplicador  a través del actuar de los asistentes a la mesa temática, que voluntariamente se comprometen a realizar un mapeo por la cuadra donde viven para entregar los volantes con información de los diez (10) mesas temáticas desarrolladas con las ESE.
A través de la distribución de volantes a los miembros de las mesas temáticas, se prevé  llegar a más de 900 personas, pues se asume que por cada una de las personas que reciben este volante, hay tres (3) ciudadanos más a los que llega la información sobre los proyectos prioritarios,  esto, teniendo en cuenta el promedio de miembros de los hogares.                                                                                                                                                                                                                                                                                                                                                                                                                                                                                                                                                                                                                                            
Como producto del ejercicio de mapeo y multiplicación por cuadra, 27 personas que asisten a estas mesas están haciendo llegar la información,  aproximadamente, 200 personas en sus territorios .</t>
  </si>
  <si>
    <t>Resultados acumulados al mes de junio de 2015:
-Comunidad participando en las mesas temáticas para el seguimiento a los proyectos priorizados en salud y mapeo  en sitios cercanos a su lugar de residencia
-Continuación del seguimiento a los diez (10) proyectos priorizados en salud a través del desarrollo de mesas tematicas con las ESE, 
-Realización de una (1) reunión con un grupo de docentes del Distrito interesados en organizarse para realizar control social de la salud y se revisó el proyecto de reglamento y posteriormente concretar un proceso de dormción, asesoría y asistencia técnica en control social en salud.
-Asesoría a un grupo de líderes comunitarios que está preparando una audiencia de denuncia a Caprecom por la falta de acceso y calidad de los servicios de salud a sus afiliados, en cuanto a la metodología y articulación con los entes de control. 
-Proyecto lider comunitario multiplicador funcionanado</t>
  </si>
  <si>
    <t xml:space="preserve">Dificultades y soluciones al mes de junio 2015
Se presentó dificultad en la mesa temática de seguimiento al proyecto salud para el buen vivir porque la persona delegada para el acompañamiento técnico del tema de,   salud pública  no se presentó, como plan de  contingencia la profesional del hospital hablo de territorios saludables de la localidad de Rafael Uribe
</t>
  </si>
  <si>
    <t xml:space="preserve">Mientras no hayan  profesionales idóneos contratados para realizar la gestión acorde con la normativa y el lineamiento para el ejercicio del control el proceso no tendrá los logros ni podrá cumplir metas propuestas </t>
  </si>
  <si>
    <t>e04o02m02</t>
  </si>
  <si>
    <t>e04o02m02-617</t>
  </si>
  <si>
    <t xml:space="preserve">Orientar a 864.000 ciudadanos y ciudadanas del Distrito Capital, para el acceso y exigibilidad del derecho público de la salud, disponiendo diferentes canales de atención ciudadana, al 2016. </t>
  </si>
  <si>
    <t>216.000 Ciudadanos-as año, atendidos en canales de servicio al ciudadano SDS. Fuente Sistema de Información Distrital  y de Barreras de Acceso -SIDBA-2011</t>
  </si>
  <si>
    <t>Número de ciudadanos y ciudadanas orientados para su acceso y exigibilidad del derecho a la salud, a través de los diferentes canales de servicio al ciudadano de Secretaría Distrital de Salud.</t>
  </si>
  <si>
    <t xml:space="preserve">AVANCES JUNIO 2015:
Respecto al Indicador de la actividad, “Número de ciudadanas y ciudadanos atendidos, por canal,  población especial, población prioritaria, nivel de sisben y grupo etáreo”, se obtuvo como resultado, que se atendieron durante el mes de junio-2015, 15.493 ciudadanos y ciudadanas en el Procedimiento Institucional de Servicio al Ciudadano, de la siguiente manera:  
-El TOTAL DE LAS 15.493 CONSULTAS CIUDADANAS DE ORIENTACIÓN E INFORMACIÓN, SE DISCRIMINAN POR CANAL DE ATENCIÓN: de la siguiente manera: 
Atención Presencial Módulos: 1.155 personas.
Atención Presencial Orientaciones Grupales: 221 personas.
Atención Presencial Casos Especiales: 41 personas.
Atención Seguimientos de casos: 167 seguimientos.
Atención Presencial Red Cade-Supercade: 8.750 personas.
Atención Telefónica Líneas convencionales: 203 personas.
Atención Telefónica Call Center (llamadas efectivas): 4.944 personas.
Atención Telefónica SQS (Sistema Quejas y Soluciones): 12 personas.
-A los 15.493 ciudadanos-as que fueron atendidos en junio-2015, a través de los diferentes canales de Servicio al Ciudadano, se les garantizó su derecho a la información y orientación, y a continuación se relacionan los 11 principales MOTIVOS DE MAYOR ORIENTACIÓN E INFORMACIÓN A LA CIUDADANÍA, de los 14 que se atienden y se están monitoreando, los cuales se brindaron en forma personalizada y en orientaciones grupales a través del Procedimiento de Orientación e Información de la Dependencia de Servicio al Ciudadano de la Secretaría Distrital de Salud, a nivel central y en los 13 puntos ubicados en la Red Cade y Supercade. Los 11 principales motivos de orientación fueron:
•Cómo acceder al Sistema de Salud, a servicios de salud, a derechos y deberes y a normatividad: 3.773 personas orientadas.
•Cómo afiliarse, trasladarse o retirarse de una EPS-S, EPS-C, ESE ó IPS: 3.706 personas orientadas.
•Portafolio de servicios de las ESE, de EPS-S, Red No Adscrita, ó IPS Privadas: 1.490 personas orientadas. 
•Cómo solicitar, retirarse ó revisar puntaje de la encuesta SISBEN ó SISBEN de otros Municipios: 1.026 personas orientadas.
•Verificación sobre cómo aparece la ciudadanía en general, en Base de Datos: 974 personas orientadas.
•Portafolio de servicios y programas de la Secretaria Distrital de Salud - SDS: 657 personas orientadas.
•Portafolio de servicios o programas, de Entidades de otros Sectores: 446 personas orientadas.
•Orientación sobre los procesos masivos de aseguramiento (traslados, afiliaciones, carnetización, libre elección): 439 
personas orientadas.
•Aclaraciones a usuarios del  Régimen Subsidiado, sobre inconsistencias en base de datos: 385 personas orientadas.
•Cómo incluir a menores, en el núcleo de la Encuesta Sisben: 131 personas orientadas.
• Cómo realizar trámites para copagos, cuotas moderadoras, cuotas de recuperación, de servicios de salud: 92 personas orientadas.
NOTA: A las restantes 2.374 personas, se les brindaron los otros 3 motivos de orientación. Los cuales son:
Desarrollo de otro tipo de procesos masivos (vacunación masiva, prevención de la ERA, entre otros), Procesos de participación social en salud y de otras formas de organización social. Procedimientos para servicios de salud-sociales a poblaciones especiales, en Entes Competentes.
-EL GRUPO ÉTAREO DE LOS CIUDADANOS-AS QUE FUERON ATENDIDOS CON LOS MOTIVOS DE ORIENT. E INFORM., ES EL SIGUIENTE: 
Menor de 01 año: 45 personas 
De 1-5: 320 personas 
De 6-10: 160 personas 
De 11-15: 212 personas 
De 16-18: 312 personas 
De 19-25: 1.480 personas 
De 26-30: 731 personas 
De 31-35: 581 personas 
De 36-40: 537 personas 
De 41-45: 536 personas 
De 46-50: 589 personas 
De 51-55: 554 personas 
De 56-60: 453 personas 
De 61-64: 268 personas 
De 65 y más: 605 personas
NOTA: 8.110 personas sin información de edad, porque se les brindó orientación grupal y por este medio no se captura ese dato, así como tampoco en los casos atendidos en el call center y en líneas convencionales.
-EL NIVEL SISBEN E INSTRUMENTO DE VINCULADO, DE LOS CIUDADANOS-AS QUE FUERON ATENDIDOS CON LOS MOTIVOS DE ORIENT. E INFORM., ES EL SIGUIENTE:
Sisben N: 464 personas. Nota: Son poblaciones especiales normadas en el Sistema de Salud, atendidas sin costo.
Sisben 1: 3.893 personas
Sisben 2: 816 personas
Sisben 3: 1.039 personas
Instrumento de Vinculado: 65 personas
Sin encuesta Sisben: 1.076 personas
NOTA: 8.140 personas se caracterizaron, como particulares, o con niveles de Sisben 4, o sin información porque se les brindó orientación grupal o por el call center o líneas convencionales y por estos medios no se captura ese dato.   
-De los 15.493 ciudadanos-as que fueron atendidos en junio-2015 con los diferentes motivos de información y orientación y a través de los canales de servicio al ciudadano, se atendieron 346 (2% aprox. del total atendidos) ciudadanos-as caracterizados como POBLACIÓN ESPECIAL (Definida así en el Sistema de Salud), a los cuales se les orientó para su acceso al derecho a la salud:
• Ciudadano habitante de la calle: 18 personas
• Comunidades Indígenas: 6 personas
• Población en desplazamiento forzado: 312 personas
• Población desmovilizada: 2 personas.
• Población infantil abandonada a cargo del ICBF: 5 personas.
• Población infantil vulnerable en Inst. diferentes al ICBF: 2 personas.
• Personas mayores en centros de protección: 1 persona.
-De los 15.493 ciudadanos-as que fueron atendidos en junio-2015 con los diferentes motivos de información y orientación y a través de los canales de servicio al ciudadano, se atendieron 1.606 (10% del total de atendidos) ciudadanos-as caracterizados como POBLACIÓN PRIORITARIA y/ó INTERÉS (Definida por Plan de Desarrollo), a los cuales se les orientó para su acceso al derecho a la salud: Entre las que están:
• Afrodescendientes: 55 personas
• Gestantes: 310 personas
• Menores de 5 años: 365 personas
• Mayores de 65 años: 605 personas
• Personas con discapacidad: 168 personas
• Personas con enfermedad crónica: 61 personas
• Víctimas del conflicto armado interno: 30 personas
• Población LGTBI: 5 personas.
• Población recicladora; carretera y  pequeña bodeguera: 1 persona. 
-GESTIÓN REALIZADA RESPECTO A LA INTERVENCIÓN DE CASOS ESPECIALES: En junio-2015 se intervinieron en los puntos de Servicio al Ciudadano de la Secretaria Distrital de Salud, 26 casos especiales y se realizaron 168 seguimientos de casos, presentadas a través de los diferentes puntos de atención de Servicio al Ciudadano de la Secretaria Distrital de Salud. Las situaciones identificadas estuvieron relacionadas con oportunidad en autorización de procedimientos y medicamentos, citas de especialistas, enfermedades crónicas, alto costo,  discapacidad, salud mental, así mismo con otras patologías y procedimientos diagnósticos y terapéuticos los cuales se encuentran incluidos en el Plan Obligatorio de Salud-POS o No Incluidos en el Plan Obligatorio de Salud-NOPOS, Referencia-Contrareferencia, hechos que se agudizan por las mismas limitaciones del Sistema de Salud, negligencia o el  desconocimiento de los funcionarios para asumir  lineamientos y normatividad, sumado a ello las dificultades en  la  articulación y comunicación entre las diferentes instancias que no fluye adecuadamente, circunstancias en las cuales se ven implicadas las Empresas Administradoras de Planes de Beneficios-EAPB del Régimen Contributivo, Subsidiado; Empresas Sociales del Estado-ESE, Instituciones Prestadoras de Servicios de Salud-IPS, Secretaria Distrital de Salud-Aseguramiento.
* El equipo de profesionales de Servicio al Ciudadano de la Secretaria Distrital de Salud con su gestión desarrolla acciones de intervención, orientadas a la búsqueda de respuestas que posibiliten la  superación de las dificultades y atención de las problemáticas manifiestas por la ciudadanía a través del proceso de información y orientación, así mismo  actúa ante los competentes e instancias correspondientes en Empresas Promotoras de Salud-EPS, Empresas Sociales del Estado-ESE e Instituciones Prestadoras de Servicios de Salud-IPS, Direcciones de la Secretaria Distrital de Salud. Secuencialmente fortalece la coordinación y el seguimiento de aquellos casos que implican el deterioro de la salud o riesgo de  vida de las personas que evidencian su situación en los diferentes puntos de Servicio al Ciudadano de la Secretaria Distrital de Salud.
* Los  Casos Especiales identificados en el mes de Junio de  2015 corresponden a ciudadanos(as) residentes en las localidades de: Engativa  con once (11) casos; le sigue Usaquen con siete (7) casos; continua Kennedy con cinco (5) solicitudes; Ciudad Bolivar con cuatro (4) casos; le siguen ciudadanos provenientes de otros municipios o departamentos con tres (3) solicitudes ; continua con dos (2) casos Chapinero y Usme, y con un (1) caso se encuentran las localidades de Santa Fe, San Cristóbal,  Tunjuelito, Bosa, Fontibon, Suba y Rafael Uribe Uribe,. De estas personan se identificaron con Nivel SISBEN 1: veinte (20)  casos;  Nivel 2: Cinco (5) solicitudes; Nivel 3: tres (3) casos; con N-poblaciones especiales un (1) caso; sin Encuesta SISBEN: ocho (8) casos; con Instrumento Provisional tres (3) casos y como particular una (1) solicitud.
* La población identificada con Casos Especiales se encuentra ante el Sistema General de Seguridad Social en Salud-SGSSS., así: Afiliados-as al Régimen Subsidiado: veinte (20) personas de las cuales corresponden once (11) a EPSS Capital Salud, en Caprecom EPSS cuatro (4) ciudadanos y con una persona se encuentran las EPSS Asmet Salud, Caja de Compensación Familiar del Huila, Comparta,  Ecoopsos y Guaitara. Con Régimen Contributivo se identifican diez (10) solicitudes así: las EPS Famisanar, Cafesalud, Saludcoop con dos (2) casos respectivamente; con una (1) solicitud están Compensar, Salud Total, Sanitas y Aliansalud EPS. Como Vinculados-No asegurados con cargo al Fondo Financiero Distrital-FFD: once (11) ciudadanos distribuidos de la siguiente manera: Sin Encuesta SISBEN: cuatro (4) personas; Instrumento Provisional: tres (3) ciudadanos; con Nivel SISBEN: Tres (3) personas de las cuales dos están con nivel 1 y una con nivel dos; Una persona que se identifica en su ingreso hospitalario como particular y en el seguimiento de caso se verifica persona población especial en desplazamiento forzado con cargo a FFD.
*En datos de Enfoque Poblacional y Social, los casos se  agruparon en población prioritaria/de interés con  veintiocho (28) personas distribuidas así: diez  (10) son Gestantes; luego siete (7) personas con enfermedad crónica; luego se encuentran con cuatro casos respectivamente el grupo de menores de cinco años y el personas con discapacidad severa certificada;  le siguen dos (2) ciudadanos reconocidos como personas con discapacidad y finalmente un (1) adulto mayor de 65 años. En la categoría de población especial se identificaron tres (3) casos especiales así: Dos (2) desplazados niños, niñas, adolescentes de los cuales una es gestante;  y un (1) Desplazado en general. Aquí una vez más se recuerda que una persona puede presentar simultáneamente varias características de enfoque poblacional. Se identifica una (1)  persona en etnias: Negro(a), mulato(a), afrocolombiano(a) o afro-descendiente.
*Para el mes de junio de 2015  se identifican diez y nueve (19) solicitudes relacionadas con las Entidades Promotoras de Salud Subsidiada-EPSS  con Barreras de Acceso a la Salud de la siguiente manera:   con diez (10) solicitudes: Capital Salud; Siete (7)  casos de Caprecom; Asmet Salud y Comparta, cada una con un (1) casos respectivamente;  El Régimen Contributivo presenta siete (7) casos con barreras correspondientes a:  Famisanar y Saludcoop EPS: cada una con dos (2) casos; continuando con un (1) caso las EPS Café Salud, Compensar y Sanitas. Los hechos se ocurren en  áreas como. Autorizaciones, Afiliaciones, Facturación y financiera, Citas, Referencia /Contrareferencia, Unidad Neonatal, Pediatría y Farmacia. 
En este contexto se hallan implicadas las Empresas Sociales del Estado-ESE Hospital  Pablo VI-Bosa, Vista Hermosa, Simón Bolivar; también se ubica Instituciones Prestadoras de Salud- IPS: Hospital Universitario San Ignacio con implicación de las áreas de referencia contrareferencia, citas, facturación. 
En general el mayor número de dificultades se encuentra relacionado con  barreras de tipo administrativo como referencia- contrareferencia, autorizaciones, oportunidad en  citas de especialistas con incidencia en personas con tratamientos de alto costo o crónicos, remisión de pacientes a mayor nivel de complejidad o Unidades de salud mental, entrega de medicamentos. Aun se presenta dificultad con Bases de datos, prestación de servicios, calidad y se mantienen barreras relacionadas con la movilidad en el Régimen  Contributivo, la portabilidad- traslado de territorio y la terminación de contratos y convenios en la EPSS Caprecom, Capital Salud, que afectan los tratamientos a todo nivel sin que se observe alguna prelación por pacientes crónicos, Alto Costo, gestantes. Hay también incidencia en procesos administrativos que afectan significativamente la salud de pacientes afiliados al régimen contributivo. Es importante tener presente que se identificaron hechos relacionados con la implementación del actual anexo de contratación con la Red Pública, concretamente en interpretación de lineamiento y directrices, como en la correcta y oportuna socialización del mismo en las respectivas instituciones, afectando la oportunidad y accesibilidad a los servicios.
*Por edades los casos especiales intervenidos permiten ubicar la población en: en menores de cinco años: cuatro (4) menores, entre cinco y 17 años: siete (7) menores; continúan  doce (12) jóvenes entre 18 y 29 años; de 30 a 44: cinco (5) personas; entre 45 y 59 años: nueve (9) personas, finamente los adultos mayores de 60 años: cuatro (4) casos. La mencionada población se encuentra distribuida equitativamente en género y sexo quedando de la siguiente manera: por sexo diez y seis (16) hombres, veinticinco (25) mujeres y por genero veinticinco (25) femenino y diez y seis (16) masculino.
*Se evidencia dos (2) Derechos de Petición interpuestos ante la Supersalud por ciudadanos con orientación profesional de Servicio a la Ciudadanía de la SDS.  Seis (6) intervenciones ante el CRUE con gestión  y articulación de primer respondiente en un caso de las cuales se coordinó el ingreso a urgencias en ESE Red Pública tres (3) personas. Doce (12) trámites con intervención a cumplimiento de tutelas. Una (1) solicitud con intervención ante la Personería de Salud con apoyo y gestión institucional de Servicio a la Ciudadanía. Cinco (5) casos articulados con la Línea por el Derecho a la Salud.
-GESTIÓN DE ENLACE PARA EL ASEGURAMIENTO EFECTIVO DE LA CIUDADANÍA: 
Se reportaron en junio-2015, al grupo de Sistemas de Aseguramiento, como parte del Proceso de Articulación en el tema del aseguramiento efectivo y para la resolución por parte de Aseguramiento, los siguientes casos para su procesamiento y cargue en base de datos, con novedades e inconsistencias en Bases de Datos:
ACTUALIZACIÓN NIVEL SISBEN POR FAVORABILIDAD (cambio nivel SISBEN): 159 casos
LEVANTAMIENTO DE SUSPENSIÓN POR CRUCE CON EPS CONTRIBUTIVO Y SUBSIDIADO: 176 casos
REPORTES DE ANTI-MOVILIDAD: 234 casos.
TOTAL DE NOVEDADES TRAMITADAS Y RESUELTAS EN EL COMPROBADOR DE DERECHOS: 569 casos
-GESTIÓN PROGRAMA INSTITUCIONAL DE HUMANIZACIÓN: 
1. Coordinación y Participación en las reuniones de la Red de Humanización del Ministerio de Salud y de Protección Social, preparatorias al Seminario a realizarse el 22, 23 y 24 de julio-2015, con el objeto de Socializar la Política de Humanización y Plan Nacional de mejoramiento a la Calidad en Salud. Esas jornadas, buscan dar a conocer los avances en la implementación de una Política de Humanización en los Servicios de Salud, a través de la socialización de experiencias exitosas en la Secretaría Distrital de Salud  y 4 ESE  Kennedy, Suba, PabloVI Bosa y Engativa, a nivel Distrito Capital, en el seminario a realizarse Nodo-Bogotá-Cundinamarca.
-GESTIÓN CALL CENTER: 
-Se gestionaron en junio-2015 un total de 4.944 llamadas efectivas atendidas por el call center. El total de llamadas ofrecidas (entrantes) fue de 11.030 y restándole las llamadas efectivamente atendidas de 4.944, se evidencia un total de 6.086 llamadas abandonadas.
-Participación en las reuniones  junio 11, 22,  de 2015, con los referentes de la Dirección de TIC, Dirección del Aseguramiento y Garantía del Derecho a la Salud, para el análisis de las actividades relacionadas con el nuevo contrato 1142 del 12 de junio de 2015, que se suscribió entre el FFDS con la ETB, para dar continuidad a la operación de  los proyectos de la SDS (Agendamiento  de Citas en ESE, Línea por el Derecho a la Salud, Promoción del PAI)  a través de la línea 195. 
-GESTIÓN DE ENLACE INTRAINSTITUCIONAL E INTERSECTORIAL: 
-Realización Jun.25-2015 del Comité de Servicio al ciudadano correspondiente al mes de junio en el cual se socializaron temas de interés a saber: socialización de los nuevos lineamientos contractuales del contrato del FFDS y las ESE, Políticas para la atención de la población discapacitada, Enfoque basado en procesos y capacitación sobre los 11 Nuevos motivos de barreras de acceso. 
-Participación de la Dirección de Servicio a la Ciudadanía de la Secretaría Distrital de Salud, en la preparación logística del Súper Cade Móvil que se realizará el 05 de julio-2015 en la localidad de Fontibón.
-Como parte de la corresponsabilidad intersectorial e institucional en este periodo se acompañó al equipo de la Subsecretaria de Gestión Territorial, Participación y Servicio a la Ciudadanía en la articulación con Empresa de Renovación Urbana-ERU y la Dirección Distrital de Servicio al Ciudadano para la realización del SuperCADE Móvil en el Hospital San Juan de Dios, donde adicional a los servicios que se ofertan frecuentemente en estos escenarios , se promovió una campaña de vacunación felina y canina y esterilización de mascotas, en articulación con Salud Publica y ESE San Cristóbal, de significativos resultados.
-Intervención en una (1) reunión con la Dirección de Servicio al Ciudadano de la Secretaria General de la Alcaldía Mayor de Bogotá, como parte de la coordinación y articulación con la Secretaria General de la Alcaldía Mayor de Bogotá, Dirección de Servicio al Ciudadano y favoreciendo la representatividad  institucional del Sector Salud-Dirección de Servicio a la Ciudadanía de la Subsecretaria de Gestión Territorial, Participación y Servicio a la Ciudadanía en la Red CADE –SuperCADE, se asiste y participa en una (1)  jornada, la cual correspondió a la segunda mesa de trabajo realizada el 19 de Junio de 2015, donde se avanzó  en la construcción del Nuevo Modelo de Servicio a la Ciudadanía.
-Se adelantó una (1)  reunión de coordinación acompañamiento a la gestión que se adelanta en el Súper CADE Américas, punto de contacto de Servicio a la Ciudadanía, como parte de la asistencia técnica al equipo de profesionales de la Dirección de Servicio a la Ciudadanía, Proceso de Información y Orientación, se adelantó una (1) reunión de coordinación y acompañamiento a la gestión que se desarrolla el sector salud en el Súper CADE Américas, a través del punto de contacto de la Secretaria Distrital de Salud-Servicio a la Ciudadanía de la Subdirección de Gestión Territorial, Participación y Servicio a la Ciudadanía, como parte de la articulación y  apoyo a la profesional que tiene en su responsabilidad el punto de atención a la ciudadanía: orientación, información, en la cual intervinieron el coordinador del Súper CADE y la profesional especializada de la Dirección de Servicio a la Ciudadanía y secuencialmente se compartió el resultado a la profesional  y se escuchó como retroalimentación del proceso y su desempeño en beneficio de la labor.
-Participación en cinco (5) espacios con el Comité Ampliado de Gestión Territorial, Participación y Servicio a la Ciudadanía los días 02, 10,16, 23 y 30 de Junio de 2015, donde se reiteran las prioridades hacia los cuales se deben enfocar los esfuerzos y desarrollar las estrategias de gestión de esta Subsecretaria: Ley Estatutaria, Territorios Saludables y Hospital San Juan, posicionando la Subsecretaria en  los diferentes escenarios donde se interviene y representa a la SDS. El Subsecretario Dr. Fabio Mariño, aclara de manera permanente a los asistentes a cerca del procedimiento que se viene adelantando de contratación y solicita respetuosamente no generar apreciaciones que puedan llevar a comentarios no asertivos sobre el proceso, dado que siempre ha sido claro al respecto y se avanza en procura de facilitar la continuidad del personal. Así mismo se rinde informe ejecutivo por parte de los Subdirectores las cuatro redes (Red Norte, Sur, Sur Occidente y Centro Oriente); también hicieron parte del comité con sus aportes los profesionales de la  Dirección de Participación Social, de la Dirección de Servicio a la Ciudadanía y de la Subsecretaria cuyos reportes se enlazaron con las tres prioridades y las 14 metas que corresponden a la Subsecretaria de Gestión Territorial Participación Social y Servicio a la Ciudadanía. Se analiza y avanza en el reconocimiento de las proyecciones institucionales y coherencia en el cumplimiento de las metas y los logros de la Subsecretaria. Se mantiene la motivación a la participación en los domingos en el San Juan, procurando la integración y el reconocimiento de la comunidad y ciudadanía de este espacio determinándose que ya no es la institucionalidad la que convoca y congrega, el deber ser es que la ciudadanía se apropie y asuma su compromiso ciudadano y cuente con el acompañamiento y solidaridad institucional. Se resalta el desarrollo del CADE Móvil en el San Juan, como un canal que acerca la institucionalidad a la ciudadanía y en este escenario posibilita el reconocimiento  de los predios del San Juan donde se desarrolló el CADE móvil el pasado 20 de junio de 2015 con excelentes resultados en la articulación intersectorial e interinstitucional implementando una campaña de vacunación felina, canina y esterilización a 103 mascotas unido a los programas de vacunación humana, sensibilizar a participar en la donación de órganos, Información y orientación a la ciudadanía en salud,  y otros programas que desde el sector se desarrollan en este tipo de eventos.  
-ENLACE COMO PRIMER RESPONDIENTE:
-En enlace de Atención asistencial: Se brindó atención a seis (06) personas sintomáticas que fueron valoradas por Primer Respondiente en Servicio al Ciudadano de la Secretaría Distrital de Salud, agrupados en: 4 usuarios identificados en sala de espera  y 2 Servidores Públicos de la Entidad. La Población atendida se agrupó por sexo (5) Mujeres y (1) Hombres.
De la casuística evidenciada en la oficina de servicio a la Ciudadanía se agrupan en la categoría de Enfermedad general (control de signos vitales, lipotimia,) 3 Pacientes. Grupo de Crónicos (hipertensión, Insuficiencia cardiaca congestiva, EPOC, Diabetes Mellitus) 2 Pacientes. De la población enunciada con antelación se realizó atención asistencial y prioritaria (1) gestante.
Acciones realizadas por Servicio al Ciudadano en coordinación con el grupo profesional Centro Regulador de Urgencias y Emergencias-CRUE: Tres (3) personas movilizadas a IPS en ambulancia. 
De las 6 Solicitudes Ciudadanas: Se realizó coordinación logística y operativa a fin de viabilizar el ingreso a urgencias ambulatoria: 3 pacientes.
Coordinación interdisciplinaria para ingreso a través del servicio de consulta externa: Tres (3) usuarios.
-En enlace con Salud Ocupacional: Participación 19 de Junio-2015 se asiste a reunión del Comité Brigada de Emergencias, en donde se socializan temas referentes al recurso humano disponible en la SDS, reglamentación de la Brigada de Emergencias Interna de la SDS.
</t>
  </si>
  <si>
    <t xml:space="preserve">
LOGROS ACUMULADOS A JUNIO-2015:
Entre los principales Logros acumulados, que se han obtenido a junio-2015, para el cumplimiento de la meta, están:
Respecto al Indicador de la actividad, “Número de ciudadanas y ciudadanos atendidos, por canal,  población especial, población prioritaria, nivel de sisben y grupo etáreo”, se tiene un acumulado a junio-2015 de 104.786 ciudadanos y ciudadanas orientados para su acceso y exigibilidad del derecho a la salud, lo que significa un cumplimiento aprox. del 58.21% respecto a la meta programada a Dic-2015 de 180.000 ciudadanos-as a atender en el Procedimiento Institucional de Información y Orientación a la ciudadanía en salud. Su atención se realizó de la siguiente manera:  
-El TOTAL DE LAS 104.786 CONSULTAS CIUDADANAS DE ORIENTACIÓN E INFORMACIÓN, SE DISCRIMINAN POR CANAL DE ATENCIÓN: de la siguiente manera: 
Atención Presencial Módulos: 8.244 personas.
Atención Presencial Orientaciones Grupales: 1.545 personas.
Atención Presencial Casos Especiales: 226 personas.
Atención Seguimientos de casos: 917 seguimientos.
Atención Presencial Red Cade-Supercade: 53.713 personas.
Atención Telefónica Líneas convencionales: 1.964 personas.
Atención Telefónica Call Center (llamadas efectivas): 37.977 personas.
Atención Telefónica SQS (Sistema Quejas y Soluciones): 200 personas.
-A los 104.786 ciudadanos-as que fueron atendidos a junio-2015, a través de los diferentes canales de Servicio al Ciudadano, se les garantizó su derecho a la información y orientación, y a continuación se relacionan los 11 principales MOTIVOS DE MAYOR ORIENTACIÓN E INFORMACIÓN A LA CIUDADANÍA, de los 14 que se atienden y se están monitoreando, los cuales se brindaron en forma personalizada y en orientaciones grupales a través del Procedimiento de Orientación e Información de la Dependencia de Servicio al Ciudadano de la Secretaría Distrital de Salud, a nivel central y en los 13 puntos ubicados en la Red Cade y Supercade. Los 11 principales motivos de orientación fueron:
•Cómo afiliarse, trasladarse o retirarse de una EPS-S, EPS-C, ESE ó IPS: 23.178 personas orientadas.
•Cómo acceder al Sistema de Salud, a servicios de salud, a derechos y deberes y a normatividad: 22.749 personas orientadas.
•Portafolio de servicios de las ESE, de EPS-S, Red No Adscrita, ó IPS Privadas: 16.965 personas orientadas. 
•Verificación sobre cómo aparece la ciudadanía en general, en Base de Datos: 8.183 personas orientadas.
•Portafolio de servicios y programas de la Secretaria Distrital de Salud - SDS: 7.263 personas orientadas.
•Cómo solicitar, retirarse ó revisar puntaje de la encuesta SISBEN ó SISBEN de otros Municipios: 6.851 personas orientadas.
•Portafolio de servicios o programas, de Entidades de otros Sectores: 4.237 personas orientadas.
•Orientación sobre los procesos masivos de aseguramiento (traslados, afiliaciones, carnetización, libre elección): 3.870 
personas orientadas.
•Aclaraciones a usuarios del  Régimen Subsidiado, sobre inconsistencias en base de datos: 2.364 personas orientadas.
•Cómo incluir a menores, en el núcleo de la Encuesta Sisben: 1.020 personas orientadas.
•Orientación sobre el desarrollo de otro tipo de procesos masivos (vacunación masiva, prevención de la ERA, entre otros): 507 personas orientadas.
NOTA: A las restantes 7.599 personas, se les brindaron los otros 3 motivos de orientación. Los cuales son:
Cómo realizar trámites para copagos, cuotas moderadoras, cuotas de recuperación, de servicios de salud.
Procesos de participación social en salud y de otras formas de organización social.
Procedimientos para servicios de salud-sociales a poblaciones especiales, en Entes Competentes.
-EL GRUPO ÉTAREO DE LOS CIUDADANOS-AS QUE FUERON ATENDIDOS CON LOS MOTIVOS DE ORIENT. E INFORM., ES EL SIGUIENTE: 
Menor de 01 año: 192 personas 
De 1-5: 2.153 personas 
De 6-10: 1.353 personas 
De 11-15: 1.515 personas 
De 16-18: 1.758 personas 
De 19-25: 9.798 personas 
De 26-30: 4.724 personas 
De 31-35: 4.152 personas 
De 36-40: 3.803 personas 
De 41-45: 3.736 personas 
De 46-50: 3.852 personas 
De 51-55: 3.795 personas 
De 56-60: 3.104 personas 
De 61-64: 1.818 personas 
De 65 y más: 3.844 personas
NOTA: 55.189 personas sin información de edad, porque se les brindó orientación grupal y por este medio no se captura ese dato, así como tampoco en los casos atendidos en el call center y en líneas convencionales.
-EL NIVEL SISBEN E INSTRUMENTO DE VINCULADO, DE LOS CIUDADANOS-AS QUE FUERON ATENDIDOS CON LOS MOTIVOS DE ORIENT. E INFORM., ES EL SIGUIENTE:
Sisben N: 3.749 personas. Nota: Son poblaciones especiales normadas en el Sistema de Salud, atendidas sin costo.
Sisben 1: 26.530 personas
Sisben 2: 5.508 personas
Sisben 3: 6.506 personas
Instrumento de Vinculado: 317 personas.
Sin encuesta Sisben: 6.880 personas
NOTA: 55.296 personas se caracterizaron, como particulares, o con niveles de Sisben 4, o sin información porque se les brindó orientación grupal o por el call center o líneas convencionales y por estos medios no se captura ese dato.   
-De los 104.786 ciudadanos-as que fueron atendidos a junio-2015 con los diferentes motivos de información y orientación y a través de los canales de servicio al ciudadano, se atendieron 2.752 (2.62% aprox. del total atendidos) ciudadanos-as caracterizados como POBLACIÓN ESPECIAL (Definida así en el Sistema de Salud), a los cuales se les orientó para su acceso al derecho a la salud:
• Ciudadano habitante de la calle: 164 personas
• Comunidades Indígenas: 64 personas
• Población desmovilizada: 9 personas
• Población en desplazamiento forzado: 2.496 personas
• Población infantil abandonada a cargo del ICBF: 8 personas. 
• Población infantil vulnerable en Inst. diferentes al ICBF: 5 personas.
• Personas incluidas programa de protección a testigos: 3 personas.
• Personas mayores en centros de protección: 2 personas.
• Población ROM: 1 persona.
-De los 104.786 ciudadanos-as que fueron atendidos a junio-2015 con los diferentes motivos de información y orientación y a través de los canales de servicio al ciudadano, se atendieron 10.482 (10% del total de atendidos) ciudadanos-as caracterizados como POBLACIÓN PRIORITARIA y/ó INTERÉS (Definida por Plan de Desarrollo), a los cuales se les orientó para su acceso al derecho a la salud: Entre las que están:
• Afrodescendientes: 446 personas
• Gestantes: 1.975 personas
• Menores de 5 años: 2.345 personas
• Mayores de 65 años: 3.844 personas
• Personas con discapacidad: 999 personas
• Personas con enfermedad crónica: 426 personas
• Víctimas del conflicto armado interno: 370 personas
• Población LGTBI: 57 personas.
• Población recicladora, carretera y pequeña bodeguera: 4 personas.
• Población en ejercicio de la prostitución: 3 personas.
• Personas consumidoras de sustancias psicoactivas: 8 personas. 
• Menores y mujeres víctimas violencia género y sexual: 5 personas. 
-GESTIÓN REALIZADA RESPECTO A LA INTERVENCIÓN DE CASOS ESPECIALES: A junio-2015 se han intervenido en los puntos de Servicio al Ciudadano de la Secretaria Distrital de Salud, 226 casos especiales y se realizaron 917 seguimientos de casos, presentadas a través de los diferentes puntos de atención de Servicio al Ciudadano de la Secretaria Distrital de Salud a nivel central, RED CADE: Centro Administrativo Distrital-CAD, Suba, Américas, Bosa, 20 de Julio; El Centro Dignificar Bosa), Peticiones que han exigido la intervención del Equipo de Profesionales de  Atencion al Usuario en el manejo de las problemáticas referidas por la ciudadanía, quienes con su orientación y gestión desarrollan acciones encaminadas a la búsqueda de solución de las dificultades evidenciadas o a la necesidad de dar respuesta a las inquietudes de la población para favorecer el acceso a los servicios de salud. 
A Junio de 2015 se encuentran localidades con mayor incidencia en las barreras de acceso a los servicios de salud son: Ciudad Bolivar con noventa y cinco (95) casos; continua Engativa: con treinta y dos (32) solicitudes; sigue Suba con diez y seis (16) casos; luego Kennedy y Bosa con trece (13) casos; a continuación esta San Cristóbal con diez (10) casos  y las restantes localidades en menor proporción.
En lo correspondiente a las Empresas Administradoras de Planes de Beneficios se observa en el primer semestre  de 2015 la mayor incidencia en barreras de acceso a las Empresas Promotoras de Salud Subsidiadas  con un total de ciento cuarenta (140) así: Caprecom con noventa y una  (91) solicitudes,  Capital Salud cuarenta y uno (41) casos, Salud Vida con dos casos; Unicajas y Comparta y Asmet Salud con  una  (1), solicitud respectivamente; Famisanar Subsidiado cuatro (4) casos.,  Cruz Blanca Subsidiado con un caso. La incidencia de las Entidades de Régimen Contributivo en la atención de la población identificada referencian cuarenta y cuatro (44) casos de la siguiente manera: Famisanar con ocho (8)  solicitudes; Saludcoop con siete (7) casos, Nueva EPS y Salud Total con seis (6) casos; con cuatro (4) casos; Café Salud y Sanitas EPS con tres (3) casos; Cruz Blanca y , Compensar con dos (2)  casos;  con una (1) petición EPS SURA, y Coomeva EPS. También se identificó un (1) caso de régimen de excepción de las Fuerzas Militares: Hospital Militar Central; Dos solicitudes de pensionados de Ferrocarriles Nacionales – Régimen Excepción y dos (2) requerimientos de afiliados del Magisterio. En cuanto a las Empresas Sociales del Estado-ESE igualmente a pesar de  verse reducida y mínima su incidencia   no se puede desconocer las implicaciones en la atención y son ESE El Tunal con dos (2) casos, Occidente de Kennedy, Meissen con tres (3) casos cada una; ESE Simón Bolivar con dos (2)  solicitudes;  ESE La Victoria, Santa Clara, Bosa, Pablo VI Bosa, Tunjuelito,  Vista Hermosa y UPA Kennedy con una (1) solicitud respectivamente. Adicional hay que tener presente que se encuentran barreras relacionadas con el Fondo Financiero Distrital-FFD como entidad no aseguradora a la fecha con un acumulado de veinticinco  (25) solicitudes; Así mismo están las Instituciones Prestadoras de Salud-IPS de las EPS o privadas ya referenciadas como Hospital Universitario Clínica San Rafael, Hospital Universitario San Ignacio, Clínica Nuestra Señora de la Paz,  Hospital  Cardiovascular del Niño de Cundinamarca-Soacha, Clínica Fundadores, Clínica Emcosalud, Clínica Colsubsidio-Famisanar, o Clínica Cafam-Calle 51, Asistencia Científica de Alta Complejidad, Diagnósticos e Imágenes S.A., Fundación Cardio Infantil, Instituto Nacional de Cancerología-INC, IDIME entre otras. Desde La Secretaria Distrital de Salud se encuentran las áreas de Aseguramiento con sistemas de información y tutelas con treinta y cinco (35) solicitudes que en su gestión son en su mayoría con implicaciones de EPS. Así mismo se observa situaciones relacionadas con otros sectores como la Dirección Nacional de Planeación-DNP, Secretaria Distrital de Planeación SISBEN-Afectados relleno sanitario Doña Juana. Secretaria Distrital de Integración Social, También se identificó un (1) caso de una institución educativa privada que administrativamente afecto el acceso a servicios de salud  de una ciudadana: Colegio Parroquial San José de Fontibon.
En la interpretación de los datos acumulados en el primer semestre de  2015 a la fecha se encuentra por sexo: ochenta y siete (87) hombres y ciento treinta y nueve  (139)  mujeres y por género ciento  cuarenta y dos (142) personas en Femenino, ochenta y dos (82) personas en Masculino y dos (2) personas transgenero. Por edad se agruparon menores de cinco años: trece (13) niños; de cinco años a  17 años: veintinueve (29) adolescentes-jóvenes;  de 18 a 29 años: cuarenta y dos (42) personas; de 30 a 44 años están treinta y ocho (38) personas, de 45 a 59 años: cincuenta y tres (53) personas y de 60 años y más: cincuenta y una (51) personas.
El manejo de  los doscientos veintiséis (226) casos especiales y novecientos diez y ocho (917) seguimientos de caso, ha permitido al equipo de Servicio al Ciudadano en una acción diligente y recursiva fortalecer su gestión intra e interinstitucional e intersectorial con el compromiso de aportar e incidir en la reducción de las barreras de acceso a los servicios de salud y asumir retos que se conduzcan a hacer real la atención en salud y por ende el cumplimento del Derecho a la Salud con dignidad. Estas exigencias llaman a la coherencia en su intervención profesional  con las Empresas Promotoras de Salud-EPS incluyendo sus Instituciones Prestadoras de Servicios de Salud-IPS y Empresas Sociales del Estado-ESE. Al interior de la Secretaría de Salud y por la misma razón de las solicitudes ciudadanas que buscan la garantía del aseguramiento en salud, es permanente la coordinación e intervención con las Subdirecciones de Aseguramiento y  Garantía de la Calidad; Aquí se identifica una vez más  el incumplimiento a la  actual normatividad que incluye la portabilidad y movilidad entre los diferentes regímenes y concretamente en el régimen contributivo no se facilitan los procesos  y se generan dificultades en la continuidad de la afiliación para la prestación de servicios. También en el Régimen Contributivo, incluyendo la modalidad de medicina prepagada, se observa un  incremento en las barreras administrativas por las dificultades en la referencia contrareferencia coherente con la deficiente capacidad instalada en sus IPS de contrato para admitir y ubicar oportunamente sus afiliados. Sumado a lo anterior, es significativo  el hecho generado en este periodo con las EPS, sus IPS, farmacias y proveedores sin disponibilidad para manejo de procedimientos y falta de medicamentos que ha interferido en el oportuno tratamiento de los afiliados desconociéndose su condición de salud, cronicidad, enfermedades catastróficas y altos costo: caso concreto Capital Salud, Caprecom, Saludcoop entre otras. De la misma manera y en beneficio del servicio se mantiene con el CRUE-Centro Regulador de Urgencias y Emergencias el apoyo en la intervención a las personas presentan un estado crítico  o se descompensan en sala de espera destacándose la intervención de Primer Respondiente de Servicio a la Ciudadanía  en apoyo de CRUE con la atención oportuna e inmediata a seis (6) ciudadanos  identificados en sala de espera.
Este escenario ha permitido al equipo de Servicio al Ciudadano en una acción diligente y recursiva, fortalecer su gestión intra e interinstitucional e intersectorial con el compromiso de aportar e incidir en la reducción de las barreras de acceso a los servicios de salud y asumir retos que se conduzcan a hacerlas real en el acceso a servicios de salud y por ende el cumplimento del Derecho a la salud con dignidad. Estas exigencias llaman a la coherencia en su intervención profesional  con las Empresas Promotoras de Salud-EPS incluyendo sus Instituciones Prestadoras de Servicios de Salud-IPS y Empresas Sociales del Estado-ESE. Al interior de la Secretaría de Salud y por la misma razón de las solicitudes ciudadanas que buscan la garantía del aseguramiento en salud, es permanente la coordinación e intervención con Administración de Aseguramiento, Vinculados, Garantía de la Calidad, sin desconocerse lo pertinente con Salud Publica, y con el CRUE-Centro Regulador de Urgencias y Emergencias.  
-GESTIÓN DE ENLACE PARA EL ASEGURAMIENTO EFECTIVO DE LA CIUDADANÍA: 
Se han reportado a junio-2015, al grupo de sistemas de Aseguramiento, como parte del Proceso de Articulación en el tema del aseguramiento efectivo y para la resolución por parte de Aseguramiento, los siguientes casos para su procesamiento y cargue en base de datos, con novedades e inconsistencias en Bases de Datos:
ACTUALIZACIÓN NIVEL SISBEN POR FAVORABILIDAD (cambio nivel SISBEN): 789 casos
LEVANTAMIENTO DE SUSPENSIÓN POR CRUCE CON EPS CONTRIBUTIVO Y SUBSIDIADO: 1.224 casos
REPORTES DE ANTI-MOVILIDAD: 580 casos.
PARA LIBRE ELECCIÓN DE POBLACIONES ESPECIALES: 1.000 casos.
POBLACIÓN VINCULADA NIVEL 1 y 2 CON ENCUESTA SISBEN METODOLOGÍA III: 293 casos.
UNIFICACIONES DE NÚCLEO FAMILIAR EN EPS: 7 casos.
TOTAL DE NOVEDADES TRAMITADAS Y RESUELTAS EN EL COMPROBADOR DE DERECHOS: 3.893 casos
-GESTIÓN CALL CENTER: 
-Se han gestionado a junio-2015 un total de 37.977 llamadas efectivas atendidas por el call center. El total de llamadas ofrecidas (entrantes) fue de 69.868 y restándole las llamadas efectivamente atendidas de 37.977, se evidencia un total de 31.891 llamadas abandonadas.
</t>
  </si>
  <si>
    <t xml:space="preserve">RESULTADOS ACUMULADOS A JUNIO-2015: 
Entre los principales Resultados acumulados, que se han obtenido hasta el mes a junio-2015, para el cumplimiento de la meta, están:
104.786 consultas ciudadanas de información y orientación gestionadas para el acceso a servicios de salud. 
226 casos especiales de vulneraciones del derecho a la salud intervenidos y resueltos a junio-2015 y 917 seguimientos de caso para la resolución de su problemática, cuya casuística implicó una gestión de soporte administrativo, una intervención asistencial, coordinación intra e interinstitucional, un seguimiento y cierres de caso. 
2.752 personas identificadas como población especial, dentro de la clasificación del Sistema General de Seguridad Social en Salud – SGSSS, atendidas a junio-2015 con orientación e información para su acceso a la garantía del derecho a la salud (Ciudadano habitante de la calle, Comunidades Indígenas, Menores desvinculados del conflicto armado, Personas incluidas programa de protección a testigos, Personas mayores en centros de protección. Población desmovilizada, Población en centros carcelarios, Población en desplazamiento forzado. Población infantil abandonada a cargo del ICBF, Población infantil vulnerable en Inst. diferentes al ICBF, Población rural migratoria). 
10.482 personas identificadas como población prioritaria y/o de interés, por Plan de Desarrollo Distrital de Salud Pública, atendidas a abril-2015 con orientación e información para su acceso a servicios de salud (Afrodescendientes, Gestantes, Población LGTB, Menores de 5 años, Mayores de 65 años, Mujeres en general víctima de violencia, Personas con discapacidad severa, Personas con enfermedad crónica, Población recicladora, Personas consumidoras de sustancias psicotrópicas, Víctimas del conflicto armado interno. 
8.343 casos intervenidos con barreras de acceso a través de los sistemas para la exigibilidad del derecho a la salud SIDBA-SDQS (Sistema de Información Distrital y de Barreras de Acceso- Sistema Distrital de Quejas y Soluciones), para la resolución de su problemática por parte de los competentes, en la vía de la protección de la garantía del derecho a la salud.
-El retomar la presencia institucional del Servicio a la Ciudadanía de la Secretaria Distrital de Salud-SDS en el Centro Dignificar Bosa, favoreciendo la atención diferencial de la población Victima del Conflicto Armado y la articulación de acciones interinstitucionales en fortalecimiento de la  Estrategia Tejiendo Esperanzas de la SDS, y la gestión intersectorial en respuesta a los protocolos del Centro Dignificar y las necesidades de las víctimas. Se fortalecen los enlaces institucionales y sectoriales, el conocimiento y desarrollo de habilidades en los profesionales de Servicio a la Ciudadanía para reconocer la dimensión del acompañamiento psicosocial y la necesidad de una adecuada, coherente y clara información y orientación  en salud a la población víctima del conflicto armado como parte de la atención integral  en el avance de los procesos individuales, familiares y comunitarios a esta población, con una mayor comprensión de su realidad.
-El Disponer de una funcionaria como Primer Respondiente con la formación, experticia y carisma para el manejo de la población que presenta descompensación en su estado de salud y reciben atención asistencial con oportunidad e inmediatez., conllevando a que se proteja la vida e integridad de la población que acude a las instalaciones de Servicio al Ciudadano de la Secretaria Distrital de Salud. La gestión de soporte como Primer Respondiente, implica coordinación, logística y trabajo interdisciplinario, a fin de garantizar la estabilización de pacientes que se descompensan al interior de la sala de espera, así como el traslado oportuno a instituciones hospitalarias de Ciudadanos que así lo requieren. A la vez que permite sensibilizar a población gestante sobre sus derechos y deberes, a nivel del canal telefónico y presencial. Y complementariamente realizar acompañamiento y seguimiento social de caso, a los pacientes que requirieron atención asistencial de Primer Respondiente, y que fueron catalogados como casos especiales y con barreras en la prestación de servicios, registrando oportunamente los seguimientos hasta el cierre del caso. Se fortalecen permanentemente las competencias de Primer Respondiente por medio de la continua capacitación y entrenamiento. 
-La intervención de orientación efectiva a la población que acude a los SUPER CADE MOVIL, la nueva estrategia que viene impulsando la Alcaldía de Bogotá con la Dirección Distrital de Servicio al Ciudadano, que favorece a nivel territorial la escucha de las casuísticas evidenciadas por la ciudadanía en estos espacios, y la  intervención profesional en la búsqueda de alternativas que posibiliten el acceso a los servicios de salud y la atención de casos especiales.
-El fortalecimiento de la intervención de la Dirección de Servicio a la Ciudadanía ante la Dirección de Aseguramiento y Garantía del Derecho a la Salud, como en las Entidades Administradoras de Planes de Beneficios-EAPB, para favorecer la continuidad de las afiliaciones con la movilidad entre regímenes según el decreto 3047 de 2013 y la resolución 2635 de 2014, o para la actualización de datos en el Comprobador de Derechos de la SDS y EPS-Subsidiadas, protegiendo la vida de la población y en especial la población en tratamientos por enfermedades de alto costo, crónicos o poblaciones prioritarias. Así como el acompañamiento profesional de Servicio a la Ciudadanía, para la implementación de la Portabilidad Nacional de los ciudadanos-as acorde al decreto No. 1683 de 2013, y para la garantía de accesibilidad a los servicios de salud para todo afiliado al Sistema de Salud-SGSSS
-La inclusión de casos especiales y seguimientos en el Aplicativo SIDBA-Sistema de Información Distrital y de Barreras de Acceso, lo que permite identificar las barreras de acceso que tienen los usuarios  en el momento de acceder al servicio de salud,  información soporte e insumo para  aplicar correctivos y sugerir propuestas de mejoramiento orientadas a la  disminución de las barreras de acceso a los servicios de salud.
-Apropiación de la actual plataforma del Sistema Distrital de Quejas y Soluciones- SDQS, por el  equipo de profesionales de la Dirección de Servicio a la Ciudadanía, favoreciendo la interposición de peticiones o la respuesta a solicitudes requeridas por la población demandante de los servicios salud a través de los canales presencial o telefónico, cuando el peticionario expone sus solicitudes ante los funcionarios.
-El mantener en la Dirección de Servicio a la Ciudadanía, el apoyo jurídico de un abogado, en Servicio a la Ciudadanía, punto de Atencion Sede Administrativa de la SDS, quien fortalece la gestión  profesional de la Dirección brindando  asesoría  profesional a los ciudadanos ante la vulneración de sus derechos y en  protección y garantía de la atención y el acceso a servicios de salud.
-La intervención ante las diferentes direcciones de la Secretaría Distrital de Salud, como en las entidades competentes acorde a las solicitudes ciudadanas, adelantando con acciones tendientes a la resolutividad de las problemáticas evidenciadas por la población demandante de los servicios con una gestión profesional que si bien responde a casuísticas individuales logran tener un impacto por las reiteradas situaciones que conducen a la toma de decisiones en beneficio de la población afiliada para superar dificultades administrativas y de prestación de servicios.
-El fortalecimiento de los mecanismos de atención a la Ciudadanía que acude a la SDS, garantizado el derecho a la información y el de acceso a los servicios de salud, en el Distrito Capital. En especial el fortalecimiento de la estrategia del Call Center Línea 195 de Servicio al Ciudadano, que ha permitido disponer a la ciudadanía otro canal telefónico, para la orientación ciudadana en salud.  
-La actualización de la Guía de Trámites y Servicios de la Secretaría Distrital de Salud y disponerla para consulta vía web de la ciudadanía, en la Guía de Trámites y Servicios de la Alcaldía, de la Secretaría y en el SUIT-Sistema Único de Identificación de Trámites. Y la construcción de la estrategia institucional para la racionalización de trámites y Servicios de la SDS. (Ley Anti trámite - Decreto Ley 019 de 2012).
-El afianzar la cultura del servicio humanizado específicamente en la Dirección de Servicio a la Ciudadanía, en la Subsecretaría de Gestión Territorial, Participación y Servicio a la Ciudadanía y desde Talento Humano para toda la Entidad, tanto para el usuario interno como el externo, viene contribuyendo a una gestión comprometida con la excelencia en la prestación del servicio. 
 -La implementación de estrategias de "Articulación interinstitucional para el mejoramiento de los canales de servicio a la ciudadanía, para  dar respuestas oportunas, eficaces e integrales a las solicitudes de la ciudadanía, armonizar procesos y procedimientos de servicio entre las distintas entidades, suprimir trámites innecesarios, generar sinergias y optimizar los recursos públicos.
-El mantener comunicación y coordinación eficiente efectiva con el Centro Regulador de Urgencias y Emergencias, y disponer de un funcionario de Servicio al Ciudadano con la formación, experticia y carisma para el manejo de la población que se descompensa al interior de la Secretaria Distrital de Salud.
-La sensibilización que se realiza a población gestante, sobre Derechos y deberes por los canales telefónico y presencial. 
</t>
  </si>
  <si>
    <t xml:space="preserve">DIFICULTADES Y SOLUCIONES EN JUNIO-2015:
-Capital Salud luego de la terminación del contrato con Audifarma, no hay logrado los resultados esperados con el nuevo Prestador (SIKUANI), por lo cual, la entrega de medicamentos, insumos No POS no se están entregando de forma efectiva, ocasionando que la población se dirija a la Secretaria Distrital de Salud. La Dir. de Aseguramiento, Referentes del Despacho del Señor Secretario de Salud, la Directora de Servicio a la Ciudadanía, han sostenido reuniones con el grupo de Alta Gerencia de Capital Salud EPSS, para el análisis de la situación y la implementación de acciones de mejora. 
-Continúa las dificultades por la implementación de las nuevas disposiciones Normativas del Ministerio de la Protección, como lo es la aplicabilidad del Decreto 3047/2013 sobre movilidad entre el Régimen Contributivo y Subsidiado, que sigue  generando barreras acceso a los ciudadanos en cuanto al aseguramiento efectivo y atención en salud. La Dirección de Aseguramiento y Garantía del Derecho a la Salud, ha remitido pronunciamiento sobre esta situación ante la Supersalud. 
-A Junio de 2015 continúa suspendida la presencia de Servicio a la Ciudadanía del Sector Salud en dos de  los CADE donde se venía garantizando orientación e información en salud: CADE La Victoria y Kennedy. A la fecha únicamente se dispone de tres (3) puntos de atención personalizada en el Centro Distrital de Salud; así mismo las líneas convencionales permanecen sin profesional de destinación específica-permanente para atender las llamadas que ingresan por este canal telefónico; se ha reducido progresivamente oferta institucional para la atención,  información y orientación Ciudadana. En general,  se ha afectado  el servicio en su integralidad, con la actual reducción del equipo de profesionales de Servicio a la Ciudadanía, que no suple las actividades esenciales y de representación institucional en cumplimiento de sus procesos, uno de ellos el manejo de los casos especiales y de seguimiento que demanda una mayor disponibilidad de tiempo en la intervención lo cual conduce al represamiento en la atención al usuario especialmente en horas pico, lo cual ha generado inconformidad en la población que acude las instalaciones de la SDS.
Para minimizar los riesgos y aportar a la superación de las dificultades antes mencionadas, la Dirección de Servicio a la Ciudadanía, por un lado, viene apoyando la gestión de seguimiento al proceso de contratación del personal de esta Dirección y que se ha autorizado desde la Subsecretaría de Gestión Territorial, Participación y Servicio a la Ciudadanía, lo que ha permitido mayor agilidad para que escalonadamente se vaya complementando el personal que se requiere para toda la gestión y puntos de atención.  Por otro lado, definiendo acciones tendientes a diseñar e implementar estrategias que posibiliten superar las problemáticas evidenciadas, con una gestión responsable y ética bajo la intervención del equipo de profesionales de la Dirección en articulación con las demás áreas de la entidad, reportando con inmediatez a los competentes los requerimientos con sus respectivos soportes, los cuales se convierten en insumos para implementar acciones correctivas o planes de mejora.
-El espacio no adecuado y habilitado para la atención de pacientes que se descompensan al interior de la oficina de servicio al ciudadano. Al igual que falta la dotación de elementos básicos como Fonendoscopio, tensiómetro, pulsioximetro y camilla indispensables para la primera atención de usuarios que se descompensan en sala. Otra de las dificultades en la gestión de Primer Respondiente de Servicio al Ciudadano, es el tiempo de espera en sala para la intervención de Centro Regulador de Urgencias y Emergencias-CRUE cuando no está disponible el servicio y la persona debe esperar periodos mayores a una hora para su valoración médica y determinaciones de movilización a Instituciones Prestadoras de Servicios de Salud-IPS. Esta situación la ha gestionado la Directora con el CRUE y la Subsecretaría Corporativa para la implementación de acciones de mejora. 
</t>
  </si>
  <si>
    <t>e04o02m03</t>
  </si>
  <si>
    <t>e04o02m03-617</t>
  </si>
  <si>
    <t xml:space="preserve">Gestionar 41.652 requerimientos y derechos de petición, a través del Sistema de Quejas y Soluciones de Secretaría Distrital de Salud, en la protección y defensoría ciudadana frente a necesidades y vulneraciones del derecho público de la salud, al 2016. </t>
  </si>
  <si>
    <t xml:space="preserve">10.413 Requerimientos y Derechos de Petición año, gestionados en el SQS -2011. </t>
  </si>
  <si>
    <t>Número de derechos de petición y requerimientos gestionados en defensoría ciudadana, a través del "Sistema Distrital de Quejas y Soluciones" de Secretaría Distrital de Salud - SDQS-</t>
  </si>
  <si>
    <t xml:space="preserve">AVANCES JUNIO de 2015: Con base en el Procedimiento Institucional de Servicio al Ciudadano, ingresaron a la Secretaría Distrital de Salud 1495, Derechos de Petición de la siguiente manera: 
94 Peticiones que una vez analizadas se les debió requerir Ampliación de Información, porque no contaban con la información mínima requerida para poder ser tramitados, por lo tanto hasta que sean respondidas por los peticionarios no entran a ser gestionados para brindar respuesta. (Ingresados por canal escrito (2) y (92) vía Web) a los cuales se les solicitó ampliación.
153 Peticiones que una vez analizadas y verificada la competencia, se procedió a dar Trasladado por NO ser competencia de la SDS, por lo tanto se realiza oficio (las peticiones radicadas en SDS: total 75) dando traslado a la entidad competente de gestionar y brindar respuesta al peticionario, adicional se emite respuesta al ciudadano(a) informando de dicho traslado, en cumplimiento de la normatividad vigente. Se aclara que las que son recepcionadas a través del SDQS (total 78), se trasladan por el sistema directamente a  las entidades responsables de gestionar la petición
1248 Total Peticiones Gestionadas por ser competencia de la SDS, a través de Sistema Distrital de Quejas y Soluciones –SDQS, los cuales son recepcionados por los diferentes canales habilitados (escrito, presencial, Web, telefónico, e-mail y buzón institucional): 
El comportamiento por modalidad del Derecho de Petición fue:
• Derechos de Petición de interés general: 37
• Derechos de Petición de interés particular: 659
• Quejas: 20
• Reclamos: 435
• Solicitud Copias: 2
• Solicitud Información: 80
• Sugerencias: 3
• Felicitaciones: 6
• Consultas: 6
• Denuncia por actos de corrupción: 0
LOS DERECHOS DE PETICION TRAMITADOS EN EL SDQS, TUVIERON EL SIGUIENTE COMPORTAMIENTO CONSOLIDADO POR DEPENDENCIAS DE LA SECRETARÍA Y POR HOSPITALES-ESE: Dirección de Servicio a la Ciudadanía: 164. Subsecretaria De Servicios De Salud Y Aseguramiento: 559.  Subsecretaria Salud Pública: 65; Subsecretaria Corporativa: 29; Subsecretaria De Planeación Y Gestión Sectorial: 6; Despacho y oficinas asesoras: 82. Las ESE: 248 y EPS-S Capital Salud: 86.
DERECHOS DE PETICIÓN RELACIONADOS CON POBLACIÓN ESPECIAL (DESPLAZADOS-VICTIMAS DE CONFLICTO ARMADO): 17.
Elaboración de 170 respuestas a peticiones competencia de Servicio al Ciudadano, las cuales se gestionan oportunamente.
Elaboración de 11 Informes sobre el comportamiento del Sistema Distrital de Quejas y Soluciones – SDQS; Consolidado general mes mayo 2015, Derechos de Petición relacionados con Población Desplazada, Informes SDQS Alcaldía Mayor y Veeduría mayo 2015,   Elaboración y Verificación de estadísticas del mes de abril 2015 del SDQS de la Dirección de Aseguramiento y Garantía del Derecho a la Salud; de Dirección Urgencias y Emergencias del mes mayo de 2015; Consolidado SDQS de EPS-S  Capital Salud de mayo 2015; Consolidado Solicitudes Salud Ambiental-SDS de 2011 al 2014 y filtro de  peticiones relacionadas tema quema e llanta en Fontibón-2014; Generación de reporte sobre relación de peticiones registradas en el SDQS referentes no oportunidad en entrega de medicamentos la EPS-S  Capital Salud de 15 mayo a 24 junio de 2015. Reporte, Revisión, filtro y envió relación casos registrados en SDQS entre el 25 y 26 de junio respecto a No oportunidad en entrega de medicamentos por parte de EPS-S Capital Salud; Reporte SDQS  referente a reclamos por No entrega medicamentos de la EPS-S  Capital Salud del  30 de junio y a medio día del 1 julio (Estos reportes se remitieron a Referente de  Prestación de Servicios en las EAPB de la Subdirección de Garantía del Aseguramiento para su respectivo seguimiento); Relación  Personal en PDS (Puntos por el Derecho a la Salud con Usuarios Activos en el Sistema Distrital De Quejas Y Soluciones-SDQS- 23/06/2015; Generación, filtro, registro en plataforma encuesta virtual  SDQS de mayo y remisión a referente  de Servicio a la Ciudadanía para realizar encuesta vía telefónica; Reporte peticiones gestionadas por la EPS-S Capital Salud en mayo 2015 para Subdirección de Garantía del Aseguramiento;
Se apoyó y brindó asistencia técnica frente a 93 solicitudes y/o requerimientos de donde se realizó revisión para definir acción frente a competencias para responder, manejo y operación adecuado del SDQS, con los diferentes usuarios del Sistema Distrital de Quejas y Soluciones-SDQS de las dependencias de la SDS, EPS-S Capital Salud, al igual se brinda asesoría a funcionarios de la Alcaldía Mayor que manejan el SDQS en relación con clarificación de temas competencia de la SDS.
Se realizó capacitación a dos (2) referentes de la SDS: Subsecretaria de Gestión Territorial, Partic. Y Serv. Ciudadanía y una (1) de la Dirección de TIC, sobre manejo del Sistema Distrital de Quejas y Soluciones – SDQS, para dependencia, proceso de seguimiento esta actividad permite y garantiza adecuada operación del sistema y gestión pertinente de los requerimientos ciudadanos.
Atención de visita administrativa de la Abogada comisionada de la Personería delegada para Asuntos Disciplinarios I; donde se entregó y levanto acta de la información requerida por dicha delegada, en relación a una petición del año 2012.
Asistencia técnica permanente a los responsables de la gestión de recepción, direccionamiento y seguimiento a la gestión de respuesta de los requerimientos que ingresan al SDQS, de acuerdo al procedimiento definido en la Dirección de Servicio a la Ciudadanía. 
Coordinación y desarrollo de reunión seguimiento actividades pendientes, reorganización de tareas  e implementación de  acciones de mejora para la gestión integral con el equipo de trabajo del SDQS , teniendo en cuenta el recurso humano de contrato que ingresa al grupo-SDQS, junio 30 de 2015. 
Revisión de Articulación de actividades del Defensor del Ciudadano, con la Dirección de Aseguramiento y Garantía del Derecho a la Salud, para la intervención de la SDS frente a las problemáticas generadas a los usuarios por la NO entrega de medicamentos por parte del proveedor de la EPS-S CAPITAL SALUD. 
Coordinación y desarrollo de la Reunión de la Red Distrital de Quejas y Reclamos  convocadas por la Veeduría Distrital de Salud, entre Secretaria de Educación, Integración Social y Secretaria Distrital de Salud, programada para el 5 de junio de 2015, en las instalaciones de la Biblioteca Virgilio Barco. 
 Articulación con la Veeduría Distrital, para el desarrollo de la reunión de seguimiento a las acciones de mejora por la SDS y ESE frente al informe SDQS año 2014, realizada el 10 de junio de 2015.
Coordinación y Participación en las reuniones de la Red de Humanización del Ministerio de Salud y de Protección Social, preparatorias al Seminario a realizarse el 22, 23 y 24 de julio, con el objeto de Socializar la Política de Humanización y Plan Nacional de mejoramiento a la Calidad en Salud.
</t>
  </si>
  <si>
    <t xml:space="preserve">Entre los principales logros acumulados, que se han obtenido hasta el mes de JUNIO -2015, están:
Se ha gestionados un acumulado de 6892 (100%) Derechos de Petición competencia de la SDS, a través del Procedimiento de Servicio al Ciudadano. Estos requerimientos ingresaron por medio de los diferentes canales habilitados para tal efecto, tales como: Correo urbano-escrito, correo electrónico/e-mail, presencial, buzón, Web, telefónico. 
A su vez se ejecuta una gestión de semaforización, control y seguimiento a 5843 derechos de petición o requerimientos, de acuerdo con las siguientes actividades de seguimiento establecidas: Seguimiento Preventivo a las Dependencias de las SDS según cortes semanales, solicitando mediante correos preventivos a los competentes de brindar respuestas oportunas a los requerimientos próximos a vencer términos. De acuerdo con los reportes que genera el SDQS, se realiza a diario verificación individual en el Sistema por el link de búsqueda avanzada a los requerimientos que registraron pendientes por tramitar y vencidos los términos  para determinar a cuales se les genera memorando u oficio de requerimiento por no respuesta oportuna con copia a la Oficina de Asuntos Disciplinarios. Los que continúan en estado pendiente se remite correo electrónico al competente para solicitar trámite del mismo, esto se realiza hasta que se da cierre definitivo del requerimiento en el SDQS. Así mismo se efectúa revisión a la Calidad de las Respuestas de forma aleatoria (según Anexo 1 del Modelo Estándar de Control Interno MECI) y el manejo adecuado del SDQS, con información mediante Correo Institucional a las Dependencias e la SDS y Oficinas de Atención al Usuario de las ESE, respecto a inconsistencias encontradas frente al manejo operativo del aplicativo SDQS y no cumplimiento con los criterios de calidad establecidos y correctivos a realizar para posteriores requerimientos. 
El apoyo y la asistencia técnica brindada a un acumulado de 609 requerimientos o solicitudes, presentadas por los diferentes referentes que operan el Sistema en las dependencias de la SDS de donde se realiza la revisión para definir acción frente a competencias para responder, inquietudes, dificultades en el manejo y operación Sistema de Quejas y Soluciones – SDQS.   La Revisión y acompañamiento a la Operación adecuada del SDQS, conforme al procedimiento definido en cumplimiento de la normatividad vigente y en respuesta a las necesidades de los usuarios, para lo cual se revisa: Direccionamiento interno de los requerimientos a través de memorandos internos y oficios externos, proyectados por los responsables para firma de la Directora, conforme al procedimiento definido para la gestión del SDQS, garantiza la oportunidad y pertinencia en la gestión de las peticiones, conforme a lo establecido en Procedimiento.
Intervenir en la gestión adecuada de las respuestas a los requerimientos ciudadanos, en cumplimiento de la normatividad vigente y  a las necesidades de los usuarios como punto de control y seguimiento a la gestión integral del SDQS, con los responsables de su operación en la Secretaria Distrital de Salud.  
Articulación del Defensor del Ciudadano, con los responsables de del Agendamiento de Citas, a través de la línea 195, para garantizar la atención en salud de casos reportados, interviniendo barreras de acceso a los servicios de salud y protegiendo derecho a la salud.
Participación en la definición de lineamientos a nivel intersectorial para fortalecer la capacidad institucional en proceso y procedimientos que permitan respuestas efectivas a las peticiones que la ciudadanía presenta ante la administración Distrital y que cumplan con los criterios de calidad.
Intervención en la gestión de las dependencias internas de la SDS, para lograr la respuesta a los requerimientos ciudadanos y mejorar la oportunidad en las mismas.
Actualización de lineamientos para la operación adecuada del SDQS en la SDS, conforme a la nueva estructura de la SDS, Decreto 507 de 2013.
Socialización del Programa de Humanización de los servicios de la Secretaría Distrital de Salud a la Red de Humanización del Ministerio de Salud como insumo para la definición de lineamientos de País.  
Revisión y acompañamiento a la Operación adecuada del SDQS, conforme al procedimiento definido en cumplimiento de la normatividad vigente y en respuesta a las necesidades de los usuarios, para lo cual se revisa de forma continua: 
Oportunidad en el direccionamiento interno de los requerimientos a través de memorandos internos y oficios externos, proyectados por los responsables para firma de la Directora, conforme al procedimiento definido para la gestión del SDQS. 
Articulación y consolidación de los casos presentados ante los PDS y por el SDQS, de pacientes y/o usuarios afiliados a la EPS-S CAPITAL SALUD, por la NO entrega de medicamentos. 
Socialización a nivel intersectorial de los programas, proyectos, trámites y servicios que las entidades tienen dispuestos de acuerdo a su misionalidad, para mejorar el direccionamiento y los procesos de información y orientación. 
Seguimiento a las acciones de mejora implementadas por la SDS y las ESE: Fontibón, Hospital de Sur, Tunal y Pablo Vi Bosa, frente a las PQRS relacionadas con la Humanización en los servicios de Salud.
Dar a conocer los avances en la implementación de una política de Humanización en los Servicios de Salud, a través de la socialización de  experiencias exitosas en la SDS y 4 ESE  Kennedy, Suba, Pablo VI Bosa y Engativá, a nivel Distrito Capital, en el seminario a realizarse Nodo-Bogotá-Cundinamarca.
</t>
  </si>
  <si>
    <t xml:space="preserve">Los resultados más destacados acumulados a JUNIO 2015 son:
La asesoría permanente y oportuna a las diferentes dependencias de la SDS, EPS-S y a las ESE, contribuye al manejo adecuado del Sistema Distrital de Quejas SDQS y a la solución de problemas que se les presenten a los funcionarios responsables del manejo del Sistema Distrital de Quejas y soluciones-SDQS.  
Se ha gestionado durante este año (6895) 100% de los requerimientos o derechos de petición, ingresados y de competencia de la SDS, a través de los diferentes canales dispuestos en la Secretaria Distrital de Salud, lo cual ha permitido responder a los peticionarios con calidad es decir con oportunidad, claridad y coherencia. El trámite de los requerimientos además de que permite el acceso del usuario a los servicios es una manera de educar y divulgar la adecuada forma de implementación del sistema y la corresponsabilidad del usuario en la búsqueda del cumplimiento de la Garantía del derecho.
Realización de veintidós (22) capacitaciones a nuevos operadores del Sistema Distrital de Quejas y Soluciones - SDQS durante el 2015, lo cual garantiza el manejo oportuno y pertinente del sistema.
La implementación de la revisión aleatoria de requerimientos del SDQS a las dependencias de la SDS para verificar el cumplimiento de los criterios de calidad con la emisión de respuestas claras, coherentes, oportunas y con calidez, promueve la emisión de respuesta que cumplan con estos criterios y mejora el adecuado manejo del SQS ya que en esta revisión se emiten correos electrónicos indicando las falencias encontradas y solicitando acciones de mejora, es de resaltar que a los requerimientos que cumplieron con los criterios de calidad igualmente se les notifica a las diferentes dependencias vía correo electrónico, esto con el objetivo de reconocer y promover la continuidad del compromiso de emisión de respuestas con calidad.
Proteger el Derecho a la salud, facilitar la exigibilidad jurídica, con el fin de lograr mayor eficacia en la solución de los requerimientos ciudadanos presentados por los canales dispuestos en la entidad para la atención de la Ciudadanía.
Fortalecer la gestión de la operación del SDQS a nivel intersectorial y conforme a las competencias, de las entidades del Distrito Capital.
Autoevaluación en el procedimiento del SDQS, para la mejora continua en la gestión de respuestas a los requerimientos de la 
Participar en espacios a nivel intersectorial, que permitan la mejora continua en la gestión de respuesta de los diferentes requerimientos de la Ciudadanía a través del SDQS. 
Disponer de un mecanismo de interacción a nivel intersectorial y entre los servidores de las dependencias de la Secretaria de Salud-SDS, el Sistema Distrital de Quejas y Soluciones-SDQS, para proteger el Derecho a la salud, facilitar la exigibilidad social y jurídica y con el fin de lograr mayor eficacia en la solución de los requerimientos ciudadanos presentados por los canales de atención dispuestos por servicio al ciudadano.
Gestión y administración adecuada del SDQS, en la SDS, en articulación con las dependencias internas de la SDS, ESE, EAPB, y conforme al procedimiento establecido para la gestión y seguimiento a la respuesta de los diferentes requerimientos presentados por los Ciudadanos y registrados en el SDQS
Protección del Derecho a la salud, facilitar la exigibilidad jurídica, con el fin de lograr mayor eficacia en la solución de los requerimientos ciudadanos presentados por los canales dispuestos en la entidad para la atención de la Ciudadanía.
Fortalecimiento de la gestión de la operación del SDQS a nivel intersectorial y conforme a las competencias, de las entidades del Distrito Capital.
Fortalecimiento de la conceptualización de la Política de Humanización del Sector Salud.
</t>
  </si>
  <si>
    <t xml:space="preserve">Entre las dificultades evidenciadas en el mes de Junio de 2015, se encuentran:
La no garantía del suministro de medicamentos por parte del proveedor de Capital Salud EPS-S, la solución ha implicado, la intervención de la Secretaria Distrital de salud en la exigencia de un plan de contingencia para garantizar el suministro de medicamentos a los afiliados.
Se debe trabajar con los reportes SDQS enviados por la Dirección Distrital de Servicio al Ciudadano de la Alcaldía Mayor, no obstante se debe validar la información, realizar varios filtros y verificación de información con el fin de poder procesar los informes que se requieren, actividad que muy dispendiosa.
La inoportunidad en la gestión de respuesta por parte de las dependencias a donde son asignados los requerimientos del Despacho del Señor Secretario, ha implicado, que permanentemente se esté solicitando tanto de forma personal, como a través de correos recordatorios, la respuesta pendientes a los requerimientos al igual que la intervención de la oficina de Asuntos Disciplinarios, por ende como estrategia de mejoramiento se está ajustando circular interna para el manejo de la peticiones en la SDS a fin de que se gestione de forma oportuna y pertinente.
Así mismo, se presentaron fallas técnicas de los servicios de internet, impresión e intranet en la Secretaría Distrital de Salud, afectando los procesos de ingreso, asignación y seguimiento, respuestas a los derechos de petición, una vez se restableció se procedió a realizar la gestión pertinente.
</t>
  </si>
  <si>
    <t>OBSERVACIONES: Se registra solo el Total de Peticiones Gestionadas o tramitas por ser competencia de la SDS, de acuerdo a como esta descrito el indicador</t>
  </si>
  <si>
    <t>e04o03m01</t>
  </si>
  <si>
    <t>e04o03m01-617</t>
  </si>
  <si>
    <r>
      <t xml:space="preserve">Incrementar al 90% la proporción de quejas resueltas antes de 14 días, ingresadas al Sistema Distrital de Quejas y Soluciones de la Secretaría Distrital de Salud, al 2016. </t>
    </r>
    <r>
      <rPr>
        <b/>
        <sz val="9"/>
        <rFont val="Tahoma"/>
        <family val="2"/>
      </rPr>
      <t xml:space="preserve">
</t>
    </r>
  </si>
  <si>
    <t>84% promedio quejas resueltas antes de 14 días. Fuente "Sistema Distrital de Quejas y Soluciones" de Secretaría Distrital de Salud - SDQS - 2011.</t>
  </si>
  <si>
    <t xml:space="preserve">Porcentaje de quejas en las cuales se adoptan los correctivos requeridos, antes de 14 días. 
</t>
  </si>
  <si>
    <t xml:space="preserve">87.3% </t>
  </si>
  <si>
    <t xml:space="preserve">AVANCES JUNIO 2015: TOTAL SEGUIMIENTOS A DERECHOS DE PETICION O REQUERIMIENTOS 2015: 5843 Seguimientos. La gestión de seguimiento tuvo el siguiente comportamiento: 
253 Seguimientos realizados a la oportunidad en la respuesta de los requerimientos de competencia de las dependencias de la Secretaria Distrital de Salud-SDS. 
503 Seguimientos realizados a la oportunidad en la respuesta de los requerimientos de competencia de las Empresas Sociales del Estado-ESE. 
9 Seguimientos realizados a requerimientos direccionados a la Empresas Promotoras de Salud-Subsidiado-EPS-S, con el fin de garantizar respuesta oportuna al usuario.  Se tomaron 13 peticiones para evaluar la calidad de la respuesta de competencia de las EPS-S CAPITAL SALUD.
TOTAL REQUERIMIENTOS POR NO RESPUESTA OPORTUNA A DERECHOS DE PETICION: 124 requerimientos realizados de los cuales fueron:  
41 Requerimientos por no Respuesta Oportuna se realizaron al Hospital Fontibón (13), Hospital Tunal (26), Hospital Centro Oriente (1) y Hospital del Sur (1).
79 Requerimientos por no respuesta oportuna con copia a Asuntos Disciplinarios de las siguientes dependencias de la SDS: Despacho (14) Subdirección Inspección Vigilancia y Control SS 1 (54), Subdirección Inspección Vigilancia y Control SS2 (8) Subsecretaria de Salud Pública (2) y Subsecretaria Corporativa (1).
4 Requerimientos por no respuesta oportuna de la EPS-S CAPITAL SALUD, el cual fue notificado vía correo electrónico a la Coordinadora PQR de la EPSS CAPITAL SALUD, así mismo de acuerdo al procedimiento de seguimiento establecido, se trasladó con memorando a la Subdirección de Garantía del Aseguramiento.
GESTIÓN REALIZADA RESPECTO A DERECHOS DE PETICIONES DIRECCIONADOS A LAS DEPENDENCIAS DE LA SDS: 
Con el objetivo de fortalecer la emisión de respuestas oportunas y disminuir los tiempos de respuesta de los derechos de petición que ingresan a la SDQS de competencia del Despacho, se emiten controles preventivos a través de correo electrónico a los responsables del SDQS con el reporte de los requerimientos próximos a vencer su tiempo de respuesta. Se emitieron durante el periodo de Junio, 3 correos electrónicos de control preventivo correspondiente a 19 solicitudes, realizados al Despacho de la SDS. 
Se efectuó durante el periodo revisión SDQS de pendientes por tramitar reportes comprendidos entre Abril 28 y Mayo 31, verificación individual a 226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79 requerimientos por no respuesta oportuna con copia a la Oficinas de Asuntos Disciplinarios, vía correo electrónico a: Despacho (14) Subdirección Inspección Vigilancia y Control SS 1 (54), Subdirección Inspección Vigilancia y Control SS2 (8) Subsecretaria de Salud Pública (2) y Subsecretaria Corporativa (1). 
Se realizaron 14 asesorías o asistencias técnicas sobre manejo del SDQS con funcionarios de las diferentes dependencias de la SDS, en general se apoyo todo lo relacionado con los diferentes link del nuevo aplicativo, como bandeja de entrada, hoja de ruta, registro de peticionario, registro de DP, buscar peticionario, buscar petición, registro de respuestas para cierre definitivo, como asignar, trasladar, asignar-trasladar, ampliación, usuarios bloqueados, reasignación de claves, entre otras. 
Se realiza seguimiento al reporte a la calidad de las respuestas y manejo del aplicativo emitido por la Alcaldía Mayor del mes de Febrero del 2015 a 8 solicitudes, las cuales fueron notificadas a cada una de las dependencias competentes para su revisión y acciones de mejora.
Durante  Junio se verificaron  37 solicitudes de los meses de Enero, Febrero y Marzo del 2015, en relación con los criterios de calidad (coherencia, calidez, claridad y oportunidad) definidos por la Dirección de Servicio a la Ciudadanía y manejo adecuado del aplicativo a: Despacho, Dirección de Aseguramiento y Garantía del Derecho a la Salud, Subdirección de Administración del Aseguramiento y Subdirección de Garantía del Aseguramiento los cuales fueron retroalimentados a través de 5 correos electrónicos.
Durante el mes de Mayo se realizó: 226 Seguimientos de revisión; 19 Seguimientos preventivos; 79 Requerimientos por no respuesta oportuna; 14 Asesorías y asistencia técnica; 8 Seguimientos reporte Alcaldía Mayor; 37 Seguimiento criterios de calidad y manejo adecuado SDQS.
GESTIÓN REALIZADA RESPECTO A DERECHOS DE PETICIÓN DIRECCIONADOS A LOS HOSPITALES-ESE:
Se efectuó durante el periodo revisión SDQS de pendientes por tramitar reportes comprendidos entre Abril 01 y Mayo 31, verificación individual a 503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41 requerimientos por no respuesta oportuna a las Oficinas de Servicio al Ciudadano con copia a la Oficinas de Control Interno Disciplinario, vía correo electrónico a: Hospital Fontibón (13), Hospital Tunal (26), Hospital Centro Oriente (1) y Hospital del Sur (1).
De acuerdo con el procedimiento de seguimiento por parte de la Dirección de Servicio a la Ciudadanía, frente al proceso de Seguimiento a la Calidad de la Respuesta brindadas a los Derechos de Petición, se ha realizado a la fecha análisis y revisión   a 7 hospitales (Centro Oriente, Chapinero, Kennedy, Meissen, Suba, San Blas y Usme) se realizó verificación individual a   105 solicitudes, de las cuales 96 cumplieron con los criterios de calidad y 9 se les realizo observaciones pertinentes según los criterios de calidad establecidos para las respuestas al derecho de petición y recomendaciones frente al manejo del sistema operativo, enviando 11 correos electrónicos de los cuales 4 fueron de observación 7 de felicitaciones.  
Durante el mes de junio se realizó: 503 Seguimientos de revisión; 41 Requerimientos por no respuesta oportuna; 105 Seguimiento criterios de calidad y manejo adecuado SDQS.
GESTIÓN REALIZADA RESPECTO A DERECHOS DE PETICIONES DIRECCIONADOS A LAS EPS-S:
Se efectuó durante el periodo revisión SDQS de pendientes por tramitar reportes comprendidos entre Abril 01 y Mayo 31, verificación individual a 9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4 requerimientos por no respuesta oportuna el cual fue notificado vía correo electrónico a la Coordinadora PQR de la EPSS CAPITAL SALUD, así mismo de acuerdo al procedimiento de seguimiento establecido, se traslado con memorando a la Subdirección de Garantía del Aseguramiento con Rad. 2015IE18540 de fecha 30/06/2015 los originales de los 4 derechos de petición que reportaron pendientes de respuesta para que se sirvan coordinar el trámite correspondiente, de acuerdo a las obligaciones de inspección, vigilancia y control a cargo de la Subdirección de Garantía del Aseguramiento.
Durante Junio se verificaron 22 solicitudes de los meses de Febrero y Marzo del 2015, en relación con los criterios de calidad (coherencia, calidez, claridad y oportunidad) y manejo adecuado del aplicativo, a través de 4 correos electrónicos.  De los cuales 17 correspondieron a felicitaciones y a 5 se le realizó observaciones relacionadas con el manejo adecuado del SDQS e incumplimiento al criterio de oportunidad.
</t>
  </si>
  <si>
    <t xml:space="preserve">Entre los principales logros acumulados, que se han obtenido hasta el mes de junio 2015 son:
Respecto a los principales logros obtenidos, se ha realizado gestión de seguimiento a 5843 Seguimientos a través del Sistema Distrital de Quejas y Soluciones – SDQS, en lo que respecta al cumplimiento a los derechos de petición, están los siguientes: Se viene realizando revisión de requerimientos o peticiones de competencia de la Secretaría a un total acumulado de 1420 peticiones; respecto a las ESE un total acumulado de 3382 y para EPS-S capital Salud 156.
Respecto a la gestión de seguimiento a los derechos de petición por no respuesta oportuna, se ha realizado a las Dependencias de la SDS un total de 119, a las ESE un total de 64 con copia a Asuntos Disciplinarios y no se reportaron casos de competencia de la EPS-S Capital Salud por no respuesta oportuna a Garantía de la Calidad
Se ha observado en las ESE la aplicación de las observaciones realizadas en el proceso de seguimiento a la calidad de la respuesta y manejo del sistema operativo del aplicativo SDQS, evidenciado en el Índice de Calidad obtenido para el mes de enero de 2015 (92%). Para el mes de Febrero el Seguimiento a la Calidad de la Respuesta, se ha realizado a la fecha análisis y revisión de muestra parcial de 97 peticiones correspondientes al corte del 1 al 18 de Enero de 2014 de 10 Hospitales teniendo en cuenta que la muestra es insuficiente para determinar el Índice de Calidad Global, se continuará la revisión y análisis de la totalidad de la muestra establecida para el corte en mención de acuerdo con el anexo 1 del MECI, presentando resultados para el primer trimestre.
Con el proceso de Seguimiento a la Calidad de la Respuesta brindadas a los Derechos de Petición, por parte de las ESE, se ha realizado a la fecha análisis y revisión   a 7 hospitales (Centro Oriente, Chapinero, Kennedy, Meissen, Suba, San Blas y Usme) se realizó verificación individual a   105 solicitudes, de las cuales 96 cumplieron con los criterios de calidad y 9 se les realizo observaciones pertinentes según los criterios de calidad establecidos para las respuestas al derecho de petición y recomendaciones frente al manejo del sistema operativo, enviando 11 correos electrónicos de los cuales 4 fueron de observación 7 de felicitaciones.  
Seguimiento a la Calidad de la Respuesta brindadas a los Derechos de Petición, por parte de las dependencias de la SDS, durante  Junio se verificaron  37 solicitudes de los meses de Enero, Febrero y Marzo del 2015, en relación con los criterios de calidad (coherencia, calidez, claridad y oportunidad) definidos por la Dirección de Servicio a la Ciudadanía y manejo adecuado del aplicativo a: Despacho, Dirección de Aseguramiento y Garantía del Derecho a la Salud, Subdirección de Administración del Aseguramiento y Subdirección de Garantía del Aseguramiento los cuales fueron retroalimentados a través de 5 correos electrónicos.
Se resalta en el cumplimiento al criterio de oportunidad en las respuestas emitidas a los peticionarios tramitadas por la EPSS Capital Salud. Lo anterior conlleva a un cumplimiento de los criterios de calidad del 90% y que de acuerdo al índice global de calidad corresponde al concepto de óptimo.
Durante  Junio se verificaron  22 solicitudes de los meses de Febrero y Marzo del 2015,de la EPS- S Capital Salud,  en relación con los criterios de calidad (coherencia, calidez, claridad y oportunidad) y manejo adecuado del aplicativo, a través de 4 correos electrónicos.  De los cuales 17 correspondieron a felicitaciones y a 5 se le realizó observaciones relacionadas con el manejo adecuado del SDQS e incumplimiento al criterio de oportunidad
El trámite de los requerimientos permite fortalecer procesos como la participación de los usuarios en los procesos de control social y reforzar de manera permanente el tema de educación en Derechos y Deberes.  
Los requerimientos y su respectivo seguimiento es uno de los elementos que permiten definir un panorama de la prestación de servicios en Bogotá, lo cual es el insumo para la formulación de planes de mejora y la implementación de estrategias que permitan el cumplimientos de las metas en el tema de calidad y cobertura y que en ultimas deben aportar a resolver barreras de acceso y vulneraciones frente al derecho a la salud del usuario y su núcleo familiar. 
Las actividades permanentes de Seguimiento a la Calidad de la Respuesta, contribuyen a la disminución de los tiempos establecidos legalmente para dar respuesta a las solicitudes, a la calidad en la respuesta brindada al peticionario y manejo del sistema operativo del SDQS.
Por otro lado, las observaciones realizadas a los hospitales en el seguimiento a la calidad de la respuesta y la asesoría técnica realizada de forma permanente y oportuna a los diferentes hospitales de la red pública, contribuye al manejo adecuado del SDQS e implementación de las medidas correctivas a que haya lugar frente al manejo del sistema operativo y la emisión de respuestas que cumplan con los criterios de calidad establecidos, con el fin de fortalecer la gestión integral del SDQS.  
Se realizó dentro del proceso de Seguimiento a la Oportunidad de la Respuesta, verificación permanente del estado de los mismos en el aplicativo SDQS y solicitud a las ESE mediante correo electrónico para el cierre urgente de los requerimientos.
Se examinó el resultado de la encuesta virtual del SDQS la cual se realiza con el propósito de evaluar y de mejorar la atención que se brinda a través del SISTEMA DISTRITAL DE QUEJAS Y SOLUCIONES-SDQS DE LA SECRETARÍA DISTRITAL DE SALUD, se ha dispuesto en la extranet, una Encuesta Virtual, para que los ciudadanos-as y demás peticionarios puedan calificar atributos de calidad de este sistema de exigibilidad jurídica del derecho a la salud de  acuerdo con análisis se obtuvo para el para el I trimestre fue de 82.47%.como muy buena y buena, para el II trim. de 2015  fue del 73.94% como muy buena y buena.
</t>
  </si>
  <si>
    <t xml:space="preserve">Los resultados más destacados acumulados a Junio 2015, son: 
PROPORCIÓN DE QUEJAS RESUELTAS ANTES DE 14 DÍAS .Se aclara que este indicador se reporta trimestralmente y es en pro de mejorar los tiempos establecidos por la normatividad vigente que son 15 días hábiles.
La proporción de quejas resueltas antes de 14 días para este Primer trimestre de 2015 fue del 86% del total. FORMULA: 73 (quejas resueltas antes de 14 días) X 100/ 85 (total quejas recibidas y verificadas dentro del tiempo estimado de respuesta). Se pude evidenciar en este periodo que el porcentaje presento un comportamiento positivo, debido que se ha mejorado la oportunidad en los tiempos de respuesta. Es de anotar que desde el equipo de profesionales del SDQS de la SDS, se continua reforzando la parte de seguimiento a través de los correos preventivos y asesoría técnica para optimizar y garantizar manejo adecuado, además monitorear el nivel de respuesta oportuna de los competentes de corregir las vulneraciones al derecho a la salud, respecto a las quejas planteadas por los peticionarios e ingresadas al Sistema de Quejas y Soluciones de la Secretaria Distrital de Salud.
La proporción de quejas resueltas antes de 14 días para este  Segundo trimestre de 2015 fue del 87.3% del total. FORMULA: 90 (quejas resueltas antes de 14 días) X 100/ 103 (total quejas recibidas y verificadas dentro del tiempo estimado de respuesta). Se pude evidenciar en este periodo que el porcentaje presento un comportamiento positivo, debido que se ha mejorado la oportunidad en los tiempos de respuesta. Es de anotar que desde el equipo de profesionales del SDQS de la SDS, se continua reforzando la parte de seguimiento a través de los correos preventivos y asesoría técnica para optimizar y garantizar manejo adecuado, además monitorear el nivel de respuesta oportuna de los competentes de corregir las vulneraciones al derecho a la salud, respecto a las quejas planteadas por los peticionarios e ingresadas al Sistema de Quejas y Soluciones de la Secretaria Distrital de Salud.
A través de la semaforización del SDQS de los requerimientos pendientes por tramitar es una herramienta de apoyo para los responsables del Sistema de las diferentes dependencias para realizar seguimientos con los responsables de la emisión de las respuestas y fortalecer a nivel interno de la dependencia la emisión de respuestas oportunas.   
La asesoría permanente y oportuna a las diferentes dependencias contribuye al manejo adecuado del SDQS y a la solución de problemas que se les presenten a los funcionarios responsables del manejo del SDQS en la SDS, máxime ahora que se implementó un nuevo aplicativo del SDQS.  
La implementación de la revisión aleatoria de requerimientos del SDQS a las dependencias de la SDS y de las ESE para verificar el cumplimiento de los criterios de calidad con la emisión de respuestas claras, coherentes, oportunas y con calidez, promueve la emisión de respuesta que cumplan con estos criterios y mejora el adecuado manejo del SDQS ya que en esta revisión se emiten correos electrónicos indicando las falencias encontradas y solicitando acciones de mejora, es de resaltar que a los requerimientos que cumplieron con los criterios de calidad igualmente se les notifica a las diferentes dependencias vía correo electrónico, esto con el objetivo de reconocer y promover la continuidad del compromiso de emisión de respuestas con calidad.
</t>
  </si>
  <si>
    <t xml:space="preserve">Entre las dificultades evidenciadas en el mes de Junio 2015, se encuentran:
El aplicativo SDQS permite generar reportes, desde la SDS, sin embargo ha sido dificultoso sacar estadísticas para apoyar adecuadamente todo el proceso de seguimiento, generando más demoras por los ajustes y múltiples filtros que se deben realizar y verificar cada petición.
Así mismo, se presentaron fallas técnicas de los servicios de internet, impresión e intranet en la Secretaría Distrital de Salud, afectando los procesos de ingreso, asignación y seguimiento, respuestas a los derechos de petición, una vez se restableció se procedió a realizar la gestión pertinente.
</t>
  </si>
  <si>
    <t xml:space="preserve">OBSERVACIONES: La PROPORCIÓN DE QUEJAS RESUELTAS ANTES DE 14 DÍAS. Se aclara que este indicador se reporta trimestralmente y es en pro de mejorar los tiempos establecidos por la normatividad vigente que son 15 días hábiles. Por tanto este % se reporta al cierre de trimestre es decir para cierre de junio 2015.  Esta meta se reporta al cierre de cada trimestre es decir para cierre de Marzo- Junio- Septiembre y Diciembre 2015.  Para el I trim. 86%, para el II trim. fue del 87%.
Para garantizar el cumplimiento de esta meta se realiza seguimiento a los peticiones de enero y febrero, marzo, abril, mayo, junio 2015. 
Total seguimiento a peticiones y requerimiento por no oportunidad respuesta   de ENERO a JUNIO 2015: 5843
La actividad de seguimiento se realiza con el fin de verificar cumplimiento de cada competente frente a brindar respuestas oportunas, por tanto se debe verificar en varias oportunidades las peticiones que se están gestionando a través del SDQS, con el fin de garantizar cierre y envió de respuestas a los peticionarios dentro de los términos establecidos por la normatividad vigente.
Se ha retomado proceso de seguimiento a calidad de la respuesta de las peticiones y seguimiento a la oportunidad con el ingreso de profesionales de contrato. No obstante, el SDQS cuenta con sistema de semaforización de acuerdo a los tiempos establecidos por la normatividad vigente por tanto cada dependencia de la SDS, ESE y EPS-s Capital Salud, visualizan claramente en el sistema, los tiempos en que deben dar respuestas a los peticionarios(as).
</t>
  </si>
  <si>
    <t>e04o03m02</t>
  </si>
  <si>
    <t>e04o03m02-617</t>
  </si>
  <si>
    <t>Incrementar al 90% la satisfacción y percepción con la calidad y humanización del Servicio al Ciudadano de Secretaría Distrital de Salud, al 2016.</t>
  </si>
  <si>
    <t>87% promedio Satisfacción con la calidad y humanización del servicio al ciudadano de SDS.  Fuente Estudios de evaluación de satisfacción - 2011</t>
  </si>
  <si>
    <t xml:space="preserve">Porcentaje de incremento en percepción   y satisfacción con la calidad y humanización del servicio al ciudadano de Secretaría Distrital de Salud.
</t>
  </si>
  <si>
    <t>Entre los principales avances en el mes de Junio  de 2015, se encuentran:
Evaluación in-situ de la satisfacción y percepción con la calidad y humanización del Servicio al Ciudadano de la Secretaría Distrital de Salud a través de encuestas de dos preguntas respondida por 100 usuarios (Muestra) que evaluaron los atributos de calidad FORMATIVO y el atributo de CALIDAD, los cuales se encuentran propuestos en la Guía de Servicio al Ciudadano de la Alcaldía Mayor”, obteniéndose calificación de nominal de 3,8  sobre 4 y afectado el indicador en 95%, lo cual evidencia el cumplimiento en el indice de satisfacción  de la ciudadania, con la atención brindada en la oficina de Servicio al Ciudadano, de acuerdo al porcentaje propuesto para la presente meta.
De la misma forma se obtuvieron avances en: 
Se evidencia que aunque se cuenta solo para este periodo con dos modulos de atención los ciudadanos se mostraron satisfechos y con el trato recibido por los profesionales de línea de frente, lo cual se ha evidenciado en que para este periodo no se han recibio quejas. 
A través de los procesos de sensibilización y humanización realizados con los profesionales de Servicio a la Ciudadanía se ha logrado mejorar en la calidez el trato a los ciudadanos demandates del servicio.
En cuanto al porcentaje de satisfacción  para el mes de abril se presento el porcentaje de satisfacción del 92,5 %
Así mismo durante el periodo evaluado, se desarrollaron actividades relacionadas con la actualización del inventario total de trámites y servicios, información que se verá reflejada en el tercer trimestre 2015.  De acuerdo a lo anterior, a corte Junio 2015, el inventario de trámites y servicios se encuentra valorado en: 40 Servicios – 19 Trámites, los cuales se encuentran actualizados 100% a la presente fecha.  Así mismo se llevaron a cabo las mesas de trabajo con los referentes de la Subdirección de Inspección, vigilancia y Control, en las cuales se discutieron las estrategias para la racionalización de documentos exigidos a los ciudadanos para el trámite “Licencia para equipos de rayos x y otras fuentes emisoras de radiaciones ionizantes” y así mismo para el trámite “Inscripción de títulos de profesionales de salud. En relación al primer trámite en mención, se estableció que la eliminación de la solicitud documental: Carta de responsabilidad  y copia del carnet de radio protección del personal expuesto al equipo de RX. Dicha eliminación estará sujeta a la aprobación de la jefatura y se proyecto su implementación a partir del primero de agosto de 2015. Lo anterior representa un avance en la política nacional de racionalización de trámites y en el cumplimiento del Decreto Ley 019 de 2012..</t>
  </si>
  <si>
    <t>Entre los principales logros acumulados a Junio de 2015, están:
Evaluación de 917 ciudadanos y ciudadanas en el periodo de enero, febrero, marzo,abril, mayo y junio  de 2015 a través de encuestas de satisfacción in-situ respondidas por los usuarios.
Se evaluaron  las variables tomadas de los atributos de calidad mencionados en la política distrital de servicio al ciudadano, para lo cual se evaluó en el mes de Enero los atributos de “Confiablidad y amabilidad”, en el mes de Febrero “Efectividad y amabilidad”, en el mes marzo "Oportunidad y Amabilidad" y en el mes de abril  "Oportunidad y Amabilidad", en el mes de mayo:  los atributos de efectividada y amabilidad y en le mes e junio la Amabilidad y lo Formativo  obteniendo calificaciones promedio ponderadas del indicador de 92,5% en el mes de Enero de 2015, de  92,73% en el mes de Febrero de 2015, de 98,27 % en el mes de marzo  2015 y 96,79 en el mes de abril 2015 , mayo de 2015, 92,05 %   y junio de 95 % Cabe resaltar que en lo corrido del año 2015 el indicador se encuentra valorado en 94,83% lo que muestra que en lo corrido del año 2015 se ha logrado el complimiento de la presente meta.</t>
  </si>
  <si>
    <r>
      <t>Resultados acumulados a Junio   de 2015.
El principal resultado  que se denota es el comportamiento positivo en el indicador referido, que en promedio de lo transcurrido del año 2015 se encuentra en 95%</t>
    </r>
    <r>
      <rPr>
        <b/>
        <sz val="9"/>
        <color indexed="10"/>
        <rFont val="Calibri"/>
        <family val="2"/>
      </rPr>
      <t xml:space="preserve"> </t>
    </r>
    <r>
      <rPr>
        <sz val="9"/>
        <color indexed="8"/>
        <rFont val="Calibri"/>
        <family val="2"/>
      </rPr>
      <t>, lo cual refleja que los ciudadanos que han acudido a los servicios de orientación e información en la Sede Principal de la SDS, han calificado favorablemente su percepción frente a la satisfacción, lo formativo  y humanización del Servicio, hecho que denota el cumplimiento de la meta propuesta.
Así mismo se puede inferir de los resultados obtenidos, que el  89,8 de ciudadanos encuestados califican la atención  excelente, el 85,8%  buena, el  0 % regular y el 0 % mala, teniendo igualmente un 2,04 % de encuestas anuladas. Dichos resultados igualmente se ven reflejados en la calificación nominal 8,36% promedio del año 2015, la cual se encuentra en (sobre 4).</t>
    </r>
  </si>
  <si>
    <t>Al mes de Junio  de 2015 se evidenciaron dificultades relacionadas con la realización de la encuesta  y  los inconvenientes con el sistema DIGITURNO, dado que a pesar de haber sido reparado temporalmente en el mes de enero de 2015, a la presente fecha no se han podido medir con exactitud las demás estadísticas de atención al público, hecho que a su vez ha hecho difícil la identificación de las variables que afectan el servicio y por tanto la toma de decisiones en búsqueda de mejorar la atención brindada a los ciudadanos que acuden a la Oficina de Servicio al Ciudadano de la SDS. 
se continua a la espera del Equipo y sistema digiturno que permita llevar un otimo registro de la población que acude al servicio.</t>
  </si>
  <si>
    <t xml:space="preserve">Se requiere dar apertura a los centros dignificar para el manejo de la poblacion victima en lo relacionado con la Orientación e Información y accesibilidad a los servicios de salud; igualmente, para fortlecer las lineas convencionales. </t>
  </si>
  <si>
    <t>e04o99m01</t>
  </si>
  <si>
    <t>e04o99m01-617</t>
  </si>
  <si>
    <t>99</t>
  </si>
  <si>
    <t xml:space="preserve">Monitorear la tasa de incidencia de casos intervenidos de barreras de acceso por 10.000 ciudadanos y ciudadanas, a través de los sistemas de exigibilidad, SIDBA "Sistema de Información Distrital y de Barreras de Acceso" y SQS "Sistema Distrital de Quejas y Soluciones" de la Secretaría Distrital de Salud,  en la vía de rectoría y exigencia ciudadana, al 2016.  </t>
  </si>
  <si>
    <t>966 Tasa promedio trimestral de casos con barreras de acceso por 10.000  ciudadanos intervenidos a través del SIDBA-SQS de la Secretaría Distrital de Salud. Fuente Sistema de Información Distrital  y de Barreras de Acceso -SIDBA-SDQS 2011</t>
  </si>
  <si>
    <t>Tasa promedio de casos intervenidos de barreras de acceso, por 10.000 ciudadanos y ciudadanas atendidos en canales de servicio al ciudadano de Secretaría Distrital de Salud.</t>
  </si>
  <si>
    <t xml:space="preserve">736
</t>
  </si>
  <si>
    <t xml:space="preserve">AVANCES JUNIO-2015: 
Se intervinieron en junio-2015, específicamente en el Procedimiento de Orientación e Información de la Dirección de Servicio a la Ciudadanía de la Secretaría Distrital de Salud, un total de 880 casos con barreras de acceso que fueron ingresados al SIDBA-Sistema de Información distrital y de Barreras de Acceso. A continuación se relacionan los 12 principales motivos de barreras de acceso, de los 22 motivos que se monitorean, cuyos casos fueron intervenidos por el equipo de profesionales de Servicio al Ciudadano con gestión de enlace intra e interinstitucional para la resolución de sus problemáticas por parte de los competentes, aseguradores y/o prestadores de servicios de salud: 
• Inadecuada orientación sobre derechos, deberes, trámites a realizar (por la alta rotación de personal en los Hospitales-ESE): 363 casos intervenidos.
• Dificultad acceso a servicios por inconsistencias en Base de Datos: 154 casos intervenidos.
• Dificultad para prestación servicios POS-Plan Obligatorio de Salud: 88 casos intervenidos.
• No capacidad para pago de servicios, medicamentos, hospitalizaciones, exámenes: 66 casos intervenidos.
• Cobros indebidos: 6 casos intervenidos.
• Casos especiales con demora inicio tratamientos prioritarios, ó de alto costo, ó tutelas: 41 casos intervenidos
• Fallas en la prestación de servicios que no cumplen con estándares de calidad: 27 casos intervenidos
• Atención deshumanizada, o extralimitación y abuso de responsabilidades: 24 casos intervenidos.
• Dificultad para Prestaciones Servicios NO POS: 24 casos.
• No oportunidad en programación de citas de especialistas: 37 casos intervenidos.
• No oportunidad suministro de medicamentos incluidos en el POS: 10 casos intervenidos.
• No oportunidad citas de baja complejidad: 10 casos intervenidos.
• Dificultad acceso servicios por inadecuada referencia-contrarreferencia: 4 casos intervenidos.
-Exportación estadística de las 6 matrices SIDBA (138) consolidados junio-2015 de cada uno de las 22 ESE-Empresas Sociales del Estado con sus puntos de atención como UGD-Unidades Generadoras de Datos, la de Capital Salud EPS y su direccionamiento a los competentes respectivos. 
-Exportación estadística sobre casos especiales y sobre gestión de  seguimiento de casos de junio-2015 y direccionamiento a la Referente de Servicio al Ciudadano, para su respectivo análisis y cierre de casos por parte del equipo de trabajo.
-Elaboración de 08 Informes específicos del SIDBA Junio-2015, sobre: 
1- Motivos y caracterización de ciudadanos-as orientados e informados a nivel central y en los 13 puntos de la Red Cade y Supercade, 
2- Motivos de Barreras SIDBA junio-2015. 
3- Motivos específicos de barreras junio-2015 por cada EPS-Subsidiada y por EPS-Contributiva.
4- Motivos específicos de barreras junio-2015 por cada una de las 22 ESE.
-Elaboración de 06 Informes consolidados sobre los mecanismos de exigibilidad del derecho a la salud, SIDBA-SDQS-PDS-LINEA 195 D.S (sistema de Información Distrital y de Barreras de Acceso-Sistema de Quejas y Soluciones-Puntos por el Derecho a la Salud-Línea 195 del Derecho a la Salud, del II Trim-2015, sobre: 
1- General sobre casos intervenidos con barreras de acceso. 
2- Específico por cada EPS-Subsidiada
3- Específico por cada EPS-Contributiva
3- Específico por cada una de las 22 ESE-Empresas Sociales del Estado.
-Elaboración de 01 Informe consolidado II Trim-2015 SIDBA-sistema de Información Distrital y de Barreras de Acceso, sobre población víctima intervenidas por Servicio al Ciudadano, tanto con orientación e información como con gestión para la resolución de sus barreras de acceso. Informe para la matriz RUSICST-Registro Único de Atención a Víctimas Bogotá que se remite al Ministerio de Salud.
-Elaboración con 01 Informe del II Trim-2015, sobre la población LGBTI-Población transgénero, y remitido a la Referente de Género de la Dirección de Participación para que sea analizada la información con el respectivo Grupo Funcional de la Dirección de Acciones Colectivas.  
-Realización Pruebas de Verificación y Validación del Nuevo Aplicativo SIDBA V.04-Sistema de Información Distrital y de Barreras de Acceso, diseñado por el equipo TIC-Dirección de Tecnologías de la Información y Comunicación y que entra a operación desde el 01 de Julio-2015. 
-Capacitación el 26 de junio-2015 a 106 funcionarios-as de las 22 ESE-Empresas Sociales del Estado y EPS-S Capital Salud, sobre el Nuevo Aplicativo SIDBA y los Nuevos 11 Motivos de Barreas que se monitorearán desde el 01 de julio-2015, a través de los diferentes mecanismos de exigibilidad del derecho a la salud, tales como el SIDBA, el SDQS-Sistema Distrital de Quejas y Soluciones, el PDS-Puntos por el Derecho a la Salud y LINEA D.S-Línea 195 del Derecho a la Salud. 
-Capacitación el 25 de junio-2015 a 28 funcionarios-as de la Dirección de Servicio a la Ciudadanía de la Secretaría Distrital de Salud, sobre el Nuevo Aplicativo SIDBA y los Nuevos 11 Motivos de Barreas que se monitorearán desde el 01 de julio-2015, a través de los diferentes mecanismos de exigibilidad del derecho a la salud, tales como el SIDBA, el SDQS-Sistema Distrital de Quejas y Soluciones, el PDS-Puntos por el Derecho a la Salud y LINEA D.S-Línea 195 del Derecho a la Salud. 
</t>
  </si>
  <si>
    <t xml:space="preserve">LOGROS ACUMULADOS A JUNIO-2015:
Entre los principales logros acumulados a junio-2015, para el cumplimiento de la meta, están: 
-Respecto al acumulado a junio-2015 del Indicador de la meta, “Tasa promedio de casos intervenidos de barreras de acceso, por 10.000 ciudadanos y ciudadanas atendidos en canales de servicio al ciudadano de Secretaría Distrital de Salud”, se obtuvo una Tasa promedio de 736 (I Trim-2015 la Tasa fue de 760 y II Trim-2015 la Tasa fue de 712), casos intervenidos con barreras de acceso por 10.000 ciudadanos-as que fueron ingresados en los Sistemas para la exigibilidad social del derecho a la salud como es el SIDBA-Sistema de Información Distrital y de Barreras de Acceso) y para la exigibilidad jurídica como es el SDQS-Sistema Distrital de Quejas y Soluciones bajo la responsabilidad de la Dirección de Servicio a la Ciudadanía, lo que significa un cumplimiento aprox. del 122% respecto a la meta programada a Dic-2015 de una Tasa promedio estimada de 605 casos intervenidos con barreras de acceso por 10.000 ciudadanos-as atendidos en el Servicio de Atención a la Ciudadanía. Este resultado significa, que todavía no se puede sacar promedio ya que solo se dispone del resultado del I y II Trim-2015, que se tiene una Tasa general de casos intervenidos con barreras de acceso superior en un 125% respecto a la meta estimada del 2015 de bajar la Tasa promedio a 605 casos por 10.000 ciudadanos atendidos en el Servicio de Atención a la Ciudadanía. Sin embargo es de anotar, que la Línea de Base con la que se inicia en el 2012 el Plan Territorial de Salud, era una Tasa promedio de 966 casos intervenidos con barreras de acceso X 10.000 ciudadanos atendidos por Servicio al Ciudadano y al II Trim-2015 llevamos una Tasa promedio general de 736.
-Respecto al acumulado a junio-2015, del  Indicador de la actividad, “Número de casos intervenidos con barreras de acceso, por motivo, tipo, atributo de calidad y actores en relación a éstas”, se intervinieron de 8.343 casos intervenidos con barreras de acceso para la garantía del derecho a la salud a través de los sistemas para la exigibilidad SIDBA-SDQS (Sistema de información distrital y de barreras de acceso-sistema Distrital de Quejas y Soluciones), lo que equivale aprox. al 53% de cumplimiento de la meta de esta actividad, consistente en intervenir a Diciembre-2015 un total acumulado de  15.810 casos con barreras para la exigibilidad y garantía del derecho a la salud.    
Los 10 principales motivos de barreras de acceso, de los 22 motivos que se intervienen y monitorean a través de los mecanismos-sistemas para la exigibilidad del derecho a la salud, y respecto a los cuales se realizó una gestión de enlace intra e interinstitucional para la resolución de las problemáticas por parte de los competentes, aseguradores y/o prestadores de servicios de salud, están: 
MOTIVOS BARRERAS DE ACCESO (a junio-2015):
• Atención deshumanizada, o extralimitación y abuso de responsabilidades: 2.255 casos intervenidos.
• Dificultad acceso a servicios por inconsistencias en Base de Datos: 1.004 casos intervenidos.
• Dificultad para prestación servicios POS: 895 casos intervenidos.
• Inadecuada orientación sobre derechos, deberes, trámites a realizar: 1.081 casos intervenidos.
• Casos especiales con demora inicio tratamientos prioritarios, ó de alto costo, ó tutelas: 381 casos intervenidos.
• Dificultad para Prestaciones de Salud-NO POS: 245 casos intervenidos.
• Deficiencias en cumplimiento de acciones de apoyo administrativo, por falta de recursos logísticos: 208 casos intervenidos.
• Fallas en la prestación de servicios que no cumplen con estándares de calidad: 539 casos intervenidos.
• No oportunidad en programación de citas de especialistas: 308 casos intervenidos.
• No oportunidad en programación de citas de baja complejidad: 151 casos intervenidos.
• Dificultad acceso servicios por inadecuada referencia-contrarreferencia: 52 casos intervenidos.
NOTA: A los restantes 1.224 casos con barreras de acceso, se les intervinieron los otros 11 motivos de barreras.
TIPOS DE BARRERAS DE ACCESO: En cuanto al acumulado a junio2015 por Tipo de barreras de acceso, de los 8.343 casos intervenidos, a través de los Sistemas SIDBA (Sistema de Información Distrital y de Barreras de Acceso) y el SDSQS (Sistema Distrital de Quejas y Soluciones), el comportamiento fue el siguiente: Principalmente las barreras son de tipo administrativas aprox. con el 54% (4.489 casos), consistentes en procedimientos y trámites administrativos engorrosos para acceder a los servicios de salud o que dilatan la prestación del servicio, dificultades administrativas para la autorización de tratamientos poniendo en riesgo la vida de las personas, normatividad y procedimientos operativos complicados y un sistema de información no actualizado y/o con inconsistencias, que se convierte en uno de los principales limitantes en el acceso a los servicios de salud o a la continuidad de éstos. En segundo orden están las barreras de tipo cultural aprox. el 27% (2.257 casos), incididas por atenciones deshumanizadas por parte de servidores-as debido a tensiones que se generan por dificultades para la garantía del derecho a la salud. En tercer orden están las barreras de tipo técnicas aprox. con el 13% (1.097 casos), conectadas a fallas en la prestación de servicios que no cumplen con estándares de calidad. En cuarto lugar, las barreras de tipo económicas con aprox. el 5% (457 casos) por la no capacidad de pago de las personas para acceder a servicios. En quinto lugar, las barreras de tipo geográficas aprox. con el 1% (43 casos), cuando las aseguradoras contratan prestadores dispersos y alejados de la residencia de los afiliados. 
ATRIBUTOS DE CALIDAD AFECTADOS EN LOS CASOS DE BARRERAS DE ACCESO: En cuanto al acumulado a junio-2015 por Atributo de Calidad, establecidos por el Ministerio de Salud en el Sistema Obligatorio de Garantía de la calidad, que principalmente estuvieron afectados en los 8.343 casos intervenidos, los atributos de accesibilidad, de oportunidad, de humanización y de continuidad, lo que significa que 2.587 (31%) casos problemas para la Accesibilidad a servicios de salud, 1.352 (16%) problemas en la Continuidad de los servicios de salud que requerían, 1.297 (16%) casos tuvieron problemas de Oportunidad a servicios, 2.255 (27%) problemas de Humanización en la atención por la orientación inadecuada sobre trámites a realizar, derechos y deberes y atención no humanizada, y 852 casos (10%) problemas  de Seguridad y Pertinencia por fallas en la prestación de servicios que no cumplen con estándares de calidad.
ENTIDADES EN RELACIÓN A LAS BARRERAS DE ACCESO: En cuanto al acumulado a junio-2015, de las principales entidades en relación con los 8.343 casos intervenidos con barreras de acceso, fueron las EPS Subsidiadas que actúan en Bogotá con 3.125 casos (37%). En segundo lugar, está el Fondo Financiero Distrital de Salud-SDS con 1.613 casos (19%), por autorización en el área de Electivas de servicios a la población vinculada en la Red complementaria y por inconsistencias de Bases de Datos. En tercer lugar, están las EPS-Contributivas 1.441 casos (17%), es de anotar, que los casos de barreras del Régimen Contributivo, son atendidos por la Supersalud y generalmente no llegan a la Secretaría Distrital de Salud, sin embargo se atendieron este número de casos mencionado. En cuarto lugar están las ESE-Empresas Sociales del Estado con 785 (9%) casos. Igualmente se precisa, que se evidenció en algunos casos, que más de una Entidad estuvo en relación a la afectación de la barrera de acceso, o sea que en la problemática de la barrera estaba incidiendo, por ejemplo de un lado la EPS Subsidiada, y de otro, también la Empresa Social del Estado-ESE. 
</t>
  </si>
  <si>
    <t xml:space="preserve">RESULTADOS ACUMULADOS A JUNIO-2015: 
Entre los principales Resultados acumulados a junio-2015, para el cumplimiento de la meta, están:
-La socialización vía web en la página de la Secretaría Distrital de Salud, como parte de la Rendición de Cuentas y de la Política de Transparencia y Anticorrupción, de los Informes trimestrales de Barreras de acceso intervenidas a través de los mecanismos-sistemas para la exigibilidad del derecho a la salud, como son el SIDBA-Sistema de Información Distrital y de Barreras de Acceso, SDQS-Sistema  Distrital de Quejas y Soluciones, PDS-Puntos por el Derecho a la Salud y la Línea 195 del Derecho a la Salud.
-La revisión colectiva y definición que se hizo con representantes de las ESE-Empresas Sociales del Estado, EAPB-Empresas Administradoras de Planes de Beneficios y de las diferentes dependencias de la Secretaría Distrital de Salud, de los 22 motivos de barreras de acceso que se están monitoreando desde el año 2010 a través de los mecanismos-sistemas para la exigibilidad del derecho a la salud, como son el SIDBA-Sistema de Información Distrital y de Barreras de Acceso, SDQS-Sistema  Distrital de Quejas y Soluciones, PDS-Puntos por el Derecho a la Salud y Línea 195 del Derecho a la Salud. Se definieron 11 Nuevos Motivos con cada una de sus respectivas Sub-categorías para precisar aún más la barreras de acceso. Esa actualización permitirá contextualizar y armonizar bajo una realidad actual del contexto del derecho a la salud, la identificación de las problemáticas alrededor de las barreras de acceso.  
-La trasversalidad institucional que se ha logrado con la consolidación de la lectura sobre el panorama del comportamiento de las barreras de acceso intervenidas a través de los diferentes dispositivos y sistemas de información que ha dispuesto la Secretaría Distrital de Salud para la atención ciudadana en forma desconcentrada, a nivel central y a nivel territorial, tales como el SIDBA-Sistema de Información Distrital y de Barreras de Acceso, SDQS-Sistema  Distrital de Quejas y Soluciones, PDS-Puntos por el Derecho a la Salud y Línea 195 del Derecho a la Salud, mecanismos a través de los cuales se intervienen casos con barreras de acceso y vulneraciones frente al derecho a la salud. Los Sistemas de Información que soportan cada mecanismo de intervención, se homologaron con base en la parametrización del SIDBA-Sistema de Información Distrital y de Barreras de Acceso, para así poder generar los Informes Consolidados con la lectura de barreras por motivos, por tipos de barreras, atributos de calidad afectados, actores en relación a éstas, tasas de barreras, entre otras. 
</t>
  </si>
  <si>
    <t xml:space="preserve">DIFICULTADES Y SOLUCIONES JUNIO-2015: 
-Que aún no se ha terminado por parte de la Dirección TIC de la Secretaria de Salud, la Carpeta de Reportes del SIDBA-sistema Distrital de Barreras de Acceso. Sin embargo está programado que a partir del 01 de Julio-2015 a producción la Nueva Versión No. 4 de este Aplicativo y mientras durante ese mes se continuará el trabajo de desarrollo de la Carpeta de Reportes. 
</t>
  </si>
  <si>
    <t>e09o04m01</t>
  </si>
  <si>
    <t>e09o04m01-617</t>
  </si>
  <si>
    <t>Plan  Marc o</t>
  </si>
  <si>
    <t>09</t>
  </si>
  <si>
    <t>Reducir en un 40% los casos de barreras de acceso a salud del régimen subsidiado, al 2016.</t>
  </si>
  <si>
    <t>807 casos con barreras de acceso por 100.000 afiliados al Régimen de salud Subsidiado (10.315 casos con barreras de acceso/1.278.622 población afiliada al Régimen Subsidiado Bogotá)*100.000. Fuente Sistema de Información Distrital  y de Barreras de Acceso y Sistema de Quejas y Soluciones -SIDBA-SDQS 2011.</t>
  </si>
  <si>
    <t xml:space="preserve">tasa de casos con barreras de acceso en salud del régimen subsidiado
</t>
  </si>
  <si>
    <t xml:space="preserve">AVANCES JUNIO-2015:
-Intervención en la Reunión Distrital con EAPB-Empresas Administradoras de Planes de Beneficio Subsidiadas y Contributivas, que se realizó junio 17 de 2015, como espacio de asesoría y asistencia técnica en el componente de Participación Social y Servicio al Ciudadano. En esta se trataron temas tales como: Seguimiento  y retroalimentación al cumplimiento de los ejes temáticos y/o líneas de la Política de Participación Social y Servicio al Ciudadano Decreto 530 de 2010, de acuerdo a los avances, logros y resultados de la gestión integral de las ESE (22) y EAPB (3). Socialización de diferentes temáticas conforme a la normatividad vigente para fortalecer la gestión de las Oficinas de Servicio al Ciudadano/Atención y Participación Social, de las EAPB como: -Sistema Obligatorio Garantía de la Calidad en Salud – Dirección de Calidad Servicios de Salud. -Ley  1448  de 2011. “Por la cual se dictan medidas de atención, asistencia y reparación integral a las víctimas del conflicto armado interno y se dictan otras disposiciones – Subsecretaria de Servicios de Salud y Aseguramiento
-Coordinación y desarrollo de 4 jornadas (1) por Sub Red de ESE-Empresas Sociales del Estado (260 funcionarios-as participantes), para socializar los nuevos lineamientos contractuales, conforme al contrato suscrito entre el FFDS-Fondo Financiero Distrital de Salud con las ESE-Empresas Sociales del Estado, consistente en los Lineamientos para la atención de la Población objeto No asegurada, Anexo 2 y 4 del contrato mencionado, en coordinación con el referente de la Dirección de Aseguramiento y Garantía del Derecho a la Salud. Los  260 funcionarios participantes de ESE fueron de las aéreas de: Facturación, Atención al usuario  y Trabajo Social, Urgencias y Hospitalización. Para lo cual se realizaron cuatro jornadas de capacitación así
 - ESE Red Norte: 9 de junio-2015
 - ESE red Sur 16 de junio-2015 
 - ESE red SurOccidente 18 de junio-2015 
 - ESE Red Norte: 19 de junio-2015 
-Intervención en dos (2) espacios relacionados con Victimas, los cuales fueron: uno (1) con el Comité Técnico-Grupo Funcional de Victimas de la Secretaria Distrital de Salud realizado el   doce de Junio de 2015 donde se retoman  temas relacionados con la articulación con la Secretaria Distrital de la Mujer, ruta PAPSIVI, Insumos Boletín, Cartilla para Acceso a atención de la Población Victima de Conflicto Armado: ruta y directorios contenidos actualizados para su publicación; Unificación de criterios para la inclusión de la información en formatos estadísticos y documentos narrativos por Subsecretarias para elaboración de informes y presentaciones para entidades e instancias que lo requieran. La otra reunión (1) correspondió a la convocatoria de la Secretaria de Gobierno y la Alta Consejería para las Victimas la Paz y la Reconciliación, el 23 de Junio de 2015 con la finalidad de poner en contexto la situación presentada con un grupo de ciudadanos  afro descendientes-Victimas, ubicados en la localidad de San Cristóbal (Santa Rosa-Montebello), de igual manera se requirió a las instituciones, sectores del Distrito de los cuales hace parte salud y al ministerio publico intervenir acorde a las competencias y responsabilidades con la población, en este sentido el sector salud está representado por la ESE San Cristóbal que también intervino en la reunión y por ser parte de su territorio están haciendo presencia hace varios días en el lugar, para lo cual recuerdan la importancia de mantener la seguridad y protección de los funcionarios en este lugar (petición a la cual se unen la mayoría de los participantes que están gestionando directamente en terreno).
-Participación en una (1) reunión interinstitucional e intersectorial para conocer propuesta que permita la construcción de lineamientos para la atención de la población en proceso de reintegración-desmovilizados, el 18 de junio de 2015 con participación de cuatro Subsecretarias (Salud Publica, Subsecretaria de Servicios de Salud y Aseguramiento, Subsecretaria de Planeación y Gestión Sectorial y la Subsecretaria de Gestión Territorial, Participación y Servicio a la Ciudadanía) donde se presentó la propuesta para la construcción interinstitucional de lineamientos y rutas de atención en salud para la población en proceso de reinserción a partir de la experiencia adelantada por la Agencia Colombiana para la Reintegración-ACR, entidad que ha sido responsable de la garantía de la atención a esta población en salud.
</t>
  </si>
  <si>
    <t xml:space="preserve">LOGROS ACUMULADOS A JUNIO-2015:
Entre los principales logros acumulados a junio-2015, para el cumplimiento de la meta, están:
-Respecto al acumulado a junio-2015 del resultado del Indicador de la meta, “Tasa de casos con barreras de acceso en salud del Régimen Subsidiado”, se obtuvo una Tasa acumulada de 254 casos con barreras de acceso por 100.000 afiliados al Régimen Subsidiado, lo que representa una disminución aprox. del 17% respecto a la meta acumulada establecida para el año 2015 de disminuir en un 35% la Tasa de 807 que es la Línea de Base con que arranca el Plan Territorial de Salud, o sea de disminuir a una Tasa de 525 casos con barreras x 100.000 afiliados al Rég. Subsidiado para el 2015. 
-Capacitación a 260 funcionarios-as de las áreas de Atención al Usuario, Facturación, Trabajo Social, Urgencias y Hospitalización, en 4 jornadas (1) por cada Sub Red de ESE-Empresas Sociales del Estado, en los Lineamientos para la atención de la Población objeto No asegurada, Anexo 2 y 4 del contrato suscrito entre el FFDS-Fondo Financiero Distrital de Salud con las ESE-Empresas Sociales del Estado, para la disminución de barreras de acceso administrativas por desconocimiento o aplicación equivocada de los lineamientos técnico-administrativos. 
-A junio-2015, se han revisado 22 planes de acción formulados por las 22 ESE-Empresas Sociales del Estado adscritas a la Secretaría Distrital de Salud, de acuerdo a los avances, logros y resultados  de la gestión integral del componente de Servicio al Ciudadano y Participación Social, conforme a los lineamientos definidos y en cumplimiento del Decreto 530 de 2010-Política Pública de Participación Social y Servicio a la Ciudadanía en Salud y en la contribución a la disminución de las barreras de acceso a los servicios de salud. 
-A junio-2015 se han revisado los planes de acción 2015 de las 03 EAPB Subsidiadas con operación en Bogotá, como son Caprecom, Capital Salud, Unicajas. De acuerdo a los avances, logros y resultados  de la gestión integral del componente de Servicio al Ciudadano y Participación Social, conforme a los lineamientos definidos y en cumplimiento del Decreto 530 de 2010-Política Pública de Participación Social y Servicio a la Ciudadanía en Salud, y en la contribución a la disminución de las barreras de acceso a los servicios de salud.
-A junio-2015 se han revisado los planes de acción 2015 de 09 EAPB Contributivas, como son: Nueva EPS, Famisanar, Saludcoop, Compensar, Aliansalud, Coomeva, Salud Total, Salud Vida, Sánitas. De acuerdo a los avances, logros y resultados  de la gestión integral del componente de Servicio al Ciudadano y Participación Social, conforme a los lineamientos definidos y en cumplimiento del Decreto 530 de 2010-Política Pública de Participación Social y Servicio a la Ciudadanía en Salud, y en la contribución a la disminución de las barreras de acceso a los servicios de salud.
-Se mantiene el acumulado a junio-2015 del resultado del Indicador de la actividad, “Número de planes de mejoramiento seguidos y evaluados de las EAPBS-Administradoras del Régimen Subsidiado que operan en el Distrito Capital de acuerdo con la normatividad vigente”, de seguimiento a 03 planes de acción de las 03 EAPB-Subsidiadas que actúan en el distrito capital, tales como Capital Salud EPSS, Caprecom EPSS y Unicajas EPSS.
-06 ESE: MEISSEN, TUNAL, KENNEDY, SANTA CLARA, SAN BLAS y SUBA, con Convenios Interadministrativos y  con estrategias definidas y acordadas con la Dirección de Provisión de Servicios-Dirección de Servicio a la Ciudadanía, para la ejecución de acciones financiadas con recursos económicos del Convenio, a nivel intra e inter-insitucional orientadas a mejorar la humanización en la prestación de sus Servicios de Salud. 
-En la revisión de los Informes de Gestión-Planes de Mejoramiento de las EAPB-Subsidiadas y de la ESE-Empresas sociales del Estado, respecto a las acciones de mejora del Componente de Servicio a la Ciudadanía, se dio directrices tanto a los Hospitales como a las Aseguradoras-EAPB, en cuanto a la inclusión de actividades de mejoramiento a desarrollar frente a las barreras de acceso y a las Líneas de la Política Pública de Participación Social y Servicio al Ciudadano en salud, tales como:  
Para la línea 1 Fortalecimiento de la Ciudadanía activa: Implementación de acciones para mejorar la atención en filas, diseño e implementación de estrategias de comunicación interna y para los usuarios, sobre deberes y derechos en salud, así como sobre los mecanismos existentes para la exigibilidad del derecho a la salud. 
-En cuanto a las EAPB, implementación de acciones orientadas a lograr la sensibilización y capacitación a los funcionarios frente a la garantía del derecho a la salud de los usuarios y/o afiliados. Intervención y gestión del Defensor del Ciudadano. 
Para la línea 2 Fortalecimiento de las Oficinas de Atención al Ciudadano: Implementación del programa de Humanización, para el caso de las ESE, en cumplimiento de los objetos de convenios suscritos con la Secretaria Distrital de Salud, para la implementación de la Política de Humanización. 
Para EAPB, realizar estudios de satisfacción con los afiliados, frente a la calidad de la prestación de los servicios, para la implementación de acciones de mejora, al igual que el seguimiento del impacto de los planes de mejora. 
Para la línea 3 Fortalecimiento de las Formas de Participación Social: En ESE, inclusión de actividades para la democratización de la información arrojada por los Sistemas de Información sobre barreras de acceso y soluciones, quejas y peticiones.
Para la línea 4 Articulación de acciones locales y distritales; Se propone a las ESE incluir actividades de articulación interinstitucional que se tienen a nivel Distrital como: Red Distrital de Quejas y Reclamos coordinada por la Veeduría Distrital y las mesas de trabajo propuestas en las reuniones de la Comisión Intersectorial de Servicio al Ciudadano de la Secretaria General (Alcaldía Mayor).
</t>
  </si>
  <si>
    <t xml:space="preserve">
RESULTADOS ACUMULADOS A JUNIO-2015:
Entre los principales Resultados acumulados que se han obtenido a junio-2015, para el cumplimiento de la meta, están: 
-22 ESE-Empresas Sociales del Estado del Distrito (que corresponde al 100%), con planes de acción, con seguimiento a los avances, logros y resultados, de la gestión integral de los componentes de Servicio al Ciudadano y Participación, a través de la revisión de los informes de gestión trimestral y presentación de sus respectivos planes de mejora a la Dirección de Participación, Gestión Territorial y Transectorialidad. Conforme a los lineamientos definidos y en cumplimiento del Decreto 530 de 2010-Política Pública de Participación Social y Servicio a la Ciudadanía en Salud y en la contribución a la disminución de las barreras de acceso a los servicios de salud. 
-03 EAPB Subsidiadas con operación en Bogotá, como son Caprecom, Capital Salud, Unicajas, con seguimiento a sus planes de acción, de acuerdo a los avances, logros y resultados  de la gestión integral del componente de Servicio al Ciudadano y Participación Social y en la contribución a la disminución de las barreras de acceso a los servicios de salud.
-09 EAPB Contributivas, como son: Nueva EPS, Famisanar, Saludcoop, Compensar, Aliansalud, Coomeva, Salud Total, Salud Vida, Sánitas, con seguimiento a sus planes de acción, de acuerdo a los avances, logros y resultados  de la gestión integral del componente de Servicio al Ciudadano y Participación Social y en la contribución a la disminución de las barreras de acceso a los servicios de salud.
-06 ESE: MEISSEN, TUNAL, KENNEDY, SANTA CLARA, SAN BLAS y SUBA, con Convenios Interadministrativos y  con estrategias definidas y acordadas con la Dirección de Provisión de Servicios-Dirección de Servicio a la Ciudadanía, para la ejecución de acciones financiadas con recursos económicos del Convenio, a nivel intra e inter-insitucional orientadas a mejorar la humanización en la prestación de sus Servicios de Salud. 
-Conformación Abr. 30-2015 de la Mesa Operativa Distrital para disminuir barreras de acceso, con las 22 ESE y 03 EPS-Subsidiadas y 05 Direcciones de la Secretaría Distrital de Salud (Dirección de Calidad de Servicios de Salud, Dir. de Provisión de Servicios, Dir. de Servicio a la Ciudadanía, Dir. de Análisis de Entidades Públicas Distritales del Sector y Dir. de Aseguramiento y Garantía del Derecho a la Salud ); como espacio para analizar los Informes sobre la problemática de las barreras de acceso en salud, la definición de Hojas de Ruta de trabajo conjunto y de Planes de mejoramiento, que redunden en la disminución de éstas frente a la garantía del derecho efectivo a la salud. 
-El aunar esfuerzos técnicos, administrativos y financieros para la implementación de la Política de Humanización en las ESE, bajo el contexto de Redes Integrales de Servicios de Salud, y en cumplimiento de estándares de Acreditación, que permitan impactar la disminución de barreras de acceso relacionadas con la falta de Humanización en la prestación de los Servicios de Salud, teniendo en cuenta el "análisis  causal de quejas", y motivos de barreras de acceso, presentadas en el periodo evaluado, como insumo para la implementación de acciones preventivas y correctivas.
-El desarrollo de la Asistencia Técnica de la Dirección de Servicio a la Ciudadanía, brindando herramientas orientadas a la mejora continúa en la gestión integral del Componente de Servicio al Ciudadano en las ESE-Empresas sociales del Estado y EAPB Subsidiadas.
-La implementación de estrategias de "Articulación interinstitucional”, para el mejoramiento de los canales de servicio a la ciudadanía, respuestas oportunas, eficaces e integrales a las solicitudes de la ciudadanía, armonizar procesos y procedimientos de servicio a la ciudadanía entre la Secretaría Distrital de Salud-SDS, Empresas Sociales del Estado-ESE y Administradoras de Planes de Beneficios-EAPB, orientadas a disminuir barreras de acceso.
-Reconocimiento y posicionamiento de la Dirección de Servicio a la Ciudadanía especialmente en los procesos que se implementan para la población víctima del conflicto armado a nivel de la Secretaria Distrital de Salud, que impactan a esta población con orientación profesional y la búsqueda ante los competentes de resolutividad a sus problemáticas en salud, lo cual permite de manera articulada presentar productos y resultados ante la Alta Consejería la Paz y la Reconciliación y la Unidad para la Atención Reparación Integral de las Victimas-UARIV, facilitando la implementación de la ley de Victimas.
-La participación de 62 participantes en febrero 16 de 2015, de las ESE-Empresas Sociales del Estado, EAPB-Empresas Administradoras de Planes de Beneficios y de las diferentes dependencias de la Secretaría Distrital de Salud, para el trabajo conjunta de la construcción de lineamientos orientadores para la “Organización de la Mesa Operativa para disminuir Barreras de Acceso”, abordando el análisis y propuestas de temas a incluir en la resolución que creará dicha mesa de trabajo. 
-La implementación escalonada que harán los equipos ERI-Equipos de Respuesta Inmediata de Territorios Saludables, del uso del aplicativo SIDBA-Sistema de Información distrital y de Barreras de Acceso, en las Tablets asignadas, utilizándolo para el ingreso de la gestión realizada frente a la identificación oportuna de barreras de acceso y la organización de las respuestas institucionales ante los competentes en la resolución de éstas, contribuyendo a la garantía del derecho a la salud. 
-La gestión de enlace que realiza la Dirección de Servicio a la Ciudadanía ante la Dirección de Aseguramiento y Garantía del Derecho a la Salud, específicamente con el área del Sistema de Información, para el aseguramiento efectivo de los ciudadanos-as y la reducción de barreras de acceso, gestionando un acumulado de:
ACTUALIZACIÓN NIVEL SISBEN POR FAVORABILIDAD (cambio nivel SISBEN): 789 casos
LEVANTAMIENTO DE SUSPENSIÓN POR CRUCE CON EPS CONTRIBUTIVO Y SUBSIDIADO: 1.224 casos
REPORTES DE ANTI-MOVILIDAD: 580 casos.
PARA LIBRE ELECCIÓN DE POBLACIONES ESPECIALES: 1.000 casos.
POBLACIÓN VINCULADA NIVEL 1 y 2 CON ENCUESTA SISBEN METODOLOGÍA III: 293 casos.
UNIFICACIONES DE NÚCLEO FAMILIAR EN EPS: 7 casos.
TOTAL DE NOVEDADES TRAMITADAS Y RESUELTAS EN EL COMPROBADOR DE DERECHOS: 3.893 casos
-2.752 ciudadanos-as intervenidos a junio-2015 como población especial, dentro de la clasificación del Sistema General de Seguridad Social en Salud-SGSSS, garantizándoles orientación e información para su acceso al derecho a la salud:
• Ciudadano habitante de la calle: 164 personas
• Comunidades Indígenas: 64 personas
• Población desmovilizada: 9 personas
• Población en desplazamiento forzado: 2.496 personas
• Población infantil abandonada a cargo del ICBF: 8 personas. 
• Población infantil vulnerable en Inst. diferentes al ICBF: 5 personas.
• Personas incluidas programa de protección a testigos: 3 personas.
• Personas mayores en centros de protección: 2 personas.
• Población ROM: 1 persona.
-10.482 ciudadanos-as intervenidos a junio-2015 como población prioritaria y/o de interés, por Plan de Desarrollo Distrital de Salud Pública, garantizándoles orientación e información para su acceso al derecho a la salud.
• Afrodescendientes: 446 personas
• Gestantes: 1.975 personas
• Menores de 5 años: 2.345 personas
• Mayores de 65 años: 3.844 personas
• Personas con discapacidad: 999 personas
• Personas con enfermedad crónica: 426 personas
• Víctimas del conflicto armado interno: 370 personas
• Población LGTBI: 57 personas.
• Población recicladora, carretera y pequeña bodeguera: 4 personas.
• Población en ejercicio de la prostitución: 3 personas.
• Personas consumidoras de sustancias psicoactivas: 8 personas. 
• Menores y mujeres víctimas violencia género y sexual: 5 personas. 
</t>
  </si>
  <si>
    <t xml:space="preserve">DIFICULTADES Y SOLUCIONES JUNIO-2015:
-A pesar de haberse retomado la presencia e intervención profesional de Servicio a la Ciudadanía de la SDS, en el Centro Dignificar Bosa, para información y orientación a la población Victima del Conflicto Armado, de manera diferencial, aun se tiene pendiente la ubicación de las profesionales en los restantes Centros Dignificar, que con el adecuado perfil se favorezca la escucha y oportuna orientación en salud, necesidad manifiesta, por las víctimas y el Ministerio Publico. Esta situación ha sido planteada con el Subsecretario de Gestión Territorial, Participación y Servicio a la Ciudadanía, pero por escasez de los recursos económicos del Plan de Adquisiciones Proyecto de Inversión 887 y además entrar en vigencia la Ley de Garantías, no se puedo contratar más personal para los Centros Dignificar. Está en estudio la viabilidad de otras alternativas.  
</t>
  </si>
  <si>
    <t>Los 3 planes de mejoramiento de la meta se refieren a las 3 EAPB Subsidiadas que operan en el Distrito Capital : Capital Salud, Unicajas y Caprecom. Como se puede ver en la descripción de las actividades, apuntan a estos tres (3) EAPB, pero adicionalmente a las EAPB de Régimen Contributivo y a las Empresas Sociales del Estado.</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</si>
  <si>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</si>
  <si>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</si>
  <si>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</si>
  <si>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</si>
  <si>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</si>
  <si>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</si>
  <si>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
CON DESTINACIÓN ESPECIFICA</t>
  </si>
  <si>
    <t>1 - RECURSOS PROPIOS (ENTIDADES TERRITORIALES)
SIN DESTINACIÓN ESPECIFICA</t>
  </si>
  <si>
    <t>2 - SISTEMA GENERAL DE PARTICIPACIONES
CON DESTINACIÓN ESPECIFICA</t>
  </si>
  <si>
    <t>2 - SISTEMA GENERAL DE PARTICIPACIONES
SIN DESTINACIÓN ESPECIFICA</t>
  </si>
  <si>
    <t>3 - FOSYGA</t>
  </si>
  <si>
    <t>4 - TRANSFERENCIAS NACIONALES (Rentas Contractuales)</t>
  </si>
  <si>
    <t>6 - RENTAS CEDIDAS</t>
  </si>
  <si>
    <t>7 - RECURSOS DE CAJAS DE COMPENSACIÓN FAMILIAR</t>
  </si>
  <si>
    <t>8 - RENDIMIENTOS FINANCIEROS - RECURSOS DEL BALANCE</t>
  </si>
  <si>
    <t>12 - FONDOS DE INVESTIGACIONES</t>
  </si>
  <si>
    <t>13 - OTROS RECURSOS DE BANCA NACIONAL Y MULTILATERAL</t>
  </si>
  <si>
    <t>DEFINITIVO</t>
  </si>
  <si>
    <t>EJECUTADO O COMPROMETIDO</t>
  </si>
  <si>
    <t>%</t>
  </si>
  <si>
    <t>Durante el mes de junio se atendieron en los diferentes Puntos por el Derecho a la Salud localizados en el Distrito Capital 2762 ciudadanos en acciones de sensibilización, orientación, gestión resolutiva y apoyo jurídico.
Durante el mes de junio se han sido registradas 3862 acciones de sensibilización, casos de índole adminstrativo y casos jurídicos, en los ocho Puntos por el  Derecho a la Salud fijos, el   PDS Mártires 469 atenciones registradas,  PDS Kennedy 438 atenciones registradas, PDS Puente Aranda 80 atenciones,  PDS Rafael Uribe 839 atenciones,  PDS Suba 497 atenciones registradas,  PDS Tunjuelito 853 y  PDS Usme 482,  PDS Fontibón 204 atenciones registradas.
Procesos de formación en las localidades de Usme y Sumapaz liderados por el Punto por el Derecho a la Salud en temáticas de ley estutaria en salud, derecho a la salud y sus mecanismos de exigibilidad con la participación de 346 ciudadanos.</t>
  </si>
  <si>
    <t>Porcentaje de localidades con asesoria técnica en presupuestos participativos. 
Número de localidades asesoradas en el ejercicio de con presupuestos participativos en salud/Total de localidades asesoradas en el ejercicio de con presupuestos participativos en salud X100</t>
  </si>
  <si>
    <t xml:space="preserve">Participación en la Comisión local intersectorial participativa (CLIP) y participación en agenda barrial intersectorial del B/ San Carlos en la localidad de Tunjuelito.
Presentación en el Consejo local de Gobierno de Sumapaz de la estrategia Puntos por el Derecho a la Salud y las características de la Acción Popular de EPS de régimen contributivo en esta localidad acompañada por el PDS Usme y Hospital Nazareth.
Reunión de Comisión Local Intersectorial de Particpacion en la localidad de Antonio Nariño
</t>
  </si>
  <si>
    <t>Es importante mencionar que el ejercicio de presupuestos participativos, es parte de una estrategia Distrital liderada por la Secretaria de Gobierno, en tal sentido aun no se han definido lineamientos que conlleven a evidenciar esta estrategia en todas las localidades del Distrito Capital. Por tal razon el cumplimiento de esta actividad refuerza los ejercicios que conllevan a apoyar escenarios intersectoriales en el nivel local aún sin una dinámica que plantee la estrategia de presupuestos particpativos, pero si de trabajo articulado y con miras a respuestas integrales desde las necesidades de los territorios o localidades, que ha conllevado a fortalecer los porcesos desconcentrados que tiene la Dirección de Participación Social, Gestión Territorial y Transectorialidad.</t>
  </si>
  <si>
    <t>Se identifico y caracterizo una organización social de personas victimas de desplazamiento en la localidad de Ciudad Bolívar, con la cual se realizara un proceso de formacion en temáticas relacionadas con derecho  a la salud y mecanismos de exigibilidad.</t>
  </si>
  <si>
    <t xml:space="preserve">En el mes de junio, se continuó con la supervisión de las estructuras institucionales de las Oficinas de Participación Social y Servicio al Ciudadano de 12 ESE del Distrito: Fontibón, Pablo VI, Bosa II, Occidente de Kennedy, Del Sur, Centro Oriente, Tunal, Tunjuelito, Meissen, Vista Hermosa, Usme y Nazareth; 2 EAPB del Régimen Subsidiado: Capitalsalud y Unicajas; y 4 EAPB del Contributivo: Nueva EPS, Coomeva, Compensar y Saludcoop 
Realización de reuniones de Red (1 reunión Red Sur Occidente realizada en el PDS Kennedy y 1 reunión Red Sur realizada en el PDS Tunjuelito) y 1 Reunión Distrital con las EAPB Contributivas y Subsidiadas en la SDS). Particularmente, se prestó asesoría y asistencia técnica a las Oficinas en la ejecución y seguimiento a las actividades llevadas a cabo por las Formas de Participación Social en el marco de los proyectos de gestión.
</t>
  </si>
  <si>
    <r>
      <t xml:space="preserve">Participación 100% de las Oficinas de Participación Social y Servicio al Ciudadano de las ESE del Distrito que corresponde a 22 ESE, del 67% de las EAPB del Régimen Subsidiado que corresponde a 2 EAPB y del 100% de las EAPB del Régimen Contributivo que corresponde a 10 EAPB, lo que permite organizar la respuesta y fortalecer los procesos de participación social y servicio al ciudadano.
</t>
    </r>
    <r>
      <rPr>
        <sz val="9"/>
        <rFont val="Calibri"/>
        <family val="2"/>
      </rPr>
      <t>Es importante mencionar que desde el procedimiento de Gestión Institucional se definieron unos criterios para el cumplimiento esta actividad, criterios que hasta que no se cumplan en su totalidad no se podrán reportar en el avance.</t>
    </r>
  </si>
  <si>
    <t xml:space="preserve">La asesoría técnica realizada a las Formas de Participación Social en Salud (COPACOS, Asociación de Usuarios, Comités de Ética), se realizó a 10 Asociaciones de Usuarios de las ESE: Usaquén, Fontibón, Pablo VI, Bosa II, ASOSUR, Asuaranda, Centro Oriente, Tunal, Vista Hermosa y Usme; y 5 COPACOS: Fontibón, Bosa, Kennedy, Puente Aranda y Ciudad Bolívar.
Estas asesorías estuvieron relacionadas con la asistencia técnica y seguimiento a la ejecución de las actividades definidas en los proyectos formulados en 2013 por las Formas de Participación Social que iniciaron en el mes de marzo 2015 (Asociación de Usuarios ESE Fontibón, Pablo VI, Bosa II, ASOSUR, Asuaranda, Tunal y Vista Hermosa; COPACOS localidades Fontibón, Bosa, Kennedy, Puente Aranda y Ciudad Bolívar); el fortalecimiento interno (COPACOS Ciudad Bolívar); y en el proceso para la elección de sus delegados ante las Juntas Directivas de las ESE respectivas (Asociación de Usuarios Usaquén, Centro Oriente, Tunal y Usme. 
</t>
  </si>
  <si>
    <t>Adelantar acciones de asistencia técnica al 88% de las Asociaciones de Usuarios de ESE que corresponde a 22, al 33% de las Asociaciones de Usuarios de EAPB Subsidiadas que corresponde a 1, al 40% de las Asociaciones de Usuarios de la EAPB Contributivas que corresponde a 4, y al 100% COPACOS del Distrito que corresponde a 20 COPACOS.
Es importante mencionar que desde el procedimiento de Gestión Institucional se definieron unos criterios para el cumplimiento esta actividad, criterios que hasta que no se cumplan en su totalidad no se podrán reportar en el avance.</t>
  </si>
  <si>
    <t>En el mes de junio se continuó con el acompañamiento a la secretaria operativa del COPACOS Distrital (1 reunión), a las reuniones con las Asociaciones de Usuarios del Distrito (1 reunión), al espacio de los jueves (1 reuniones); Y se dio respuesta a las solicitudes presentadas por las diferentes Formas de Participación Social (para el mes corresponde a 3).</t>
  </si>
  <si>
    <t>Desde la Dirección se ha reactivado la revisión de los eventos masivos planeados para el segundo semestre de 2015, a la fecha se está precisando la ejecución de estas actividades.</t>
  </si>
  <si>
    <t xml:space="preserve">En el mes de junio, no se realizo  jornada de participación ciudadana con enfoque poblacional y temático, por tanto tampoco se realizo la  estrategia de buzón itinerante para la exigibilidad del derecho a la salud. </t>
  </si>
  <si>
    <t>De otro lado en el mes de junio  se realiza plan de contingencia en los puntos por el derecho a la salud por falta de contratación del talento humano, que dificulta permante y continúa ejecución de planes de acción con procesos participativos en salud con enfoque diferencial.</t>
  </si>
  <si>
    <r>
      <t xml:space="preserve">En el mes de junio se avanzó en la identificación, caracterización y  plan de trabajo de dos (2)  procesos participativos en salud con enfoque diferencial,  con las  organizaciones sociales: una (1) con la Asociación  </t>
    </r>
    <r>
      <rPr>
        <sz val="11"/>
        <color theme="1"/>
        <rFont val="Calibri"/>
        <family val="2"/>
      </rPr>
      <t>de mujeres victimas</t>
    </r>
    <r>
      <rPr>
        <b/>
        <sz val="11"/>
        <color indexed="8"/>
        <rFont val="Calibri"/>
        <family val="2"/>
      </rPr>
      <t xml:space="preserve"> </t>
    </r>
    <r>
      <rPr>
        <sz val="11"/>
        <color theme="1"/>
        <rFont val="Calibri"/>
        <family val="2"/>
      </rPr>
      <t xml:space="preserve">y otro proceso participativo con población victima del desplazamiento “Por nuestro futuro” </t>
    </r>
    <r>
      <rPr>
        <sz val="9"/>
        <color indexed="8"/>
        <rFont val="Arial"/>
        <family val="2"/>
      </rPr>
      <t xml:space="preserve"> de la localidad de Tunjuelito </t>
    </r>
  </si>
  <si>
    <t>Se avanza en acuerdos que permitan avanzar en la propuesta del proyecto de autogestión con  participación social en salud con organización social de personas con discapacidad de la localidad de Tunjuelito.</t>
  </si>
  <si>
    <r>
      <t xml:space="preserve">Realizar procesos de Control Social al 100% de los proyectos prioritarios del programa Territorios Saludables y Red Pública de Salud Para la Vida, desde las Diversidades, </t>
    </r>
    <r>
      <rPr>
        <sz val="9"/>
        <color indexed="8"/>
        <rFont val="Tahoma"/>
        <family val="2"/>
      </rPr>
      <t>al 2016</t>
    </r>
    <r>
      <rPr>
        <sz val="9"/>
        <rFont val="Tahoma"/>
        <family val="2"/>
      </rPr>
      <t>.</t>
    </r>
  </si>
  <si>
    <t xml:space="preserve">Avances al mes de JUNIO 2015
Se realizaron las   mesas temáticas así.
MESA TEMÁTICA CIUDAD SALUD REGIÓN Y HOSPITAL SAN JUAN DE DIOS. Con apoyo logístico de la ESE Rafael Uribe Uribe, Se cuenta con la asistencia de 21 participantes
MESA TEMÁTICA SALUD PARA EL BUEN VIVIR con apoyo logístico ESE Centro Oriente. Se cuenta con la asistencia de 34 participantes a quienes se orientan sobre las herramientas de Control Social y como éste se aplica a todo lo relacionado con el proyecto de Salud para el Buen vivir que corresponde a Territorios saludables.
Se reciben inquietudes sobre la gestión en la dispensación de medicamentos por parte de CAPRECOM y Capital Salud quienes los hacen trasladarse a puntos distantes en la ciudad y cuando llegan no les dispensan los medicamentos. 
MESA TEMÁTICA AMPLIACIÓN Y MEJORAMIENTO DE LA ATENCIÓN PREHOSPITALARIA CRUE Se cuenta con la asistencia de 30 participantes  se hace un recuento del proyecto,  los logros en lo corrido de 2015 y las proyecciones a diciembre de éste año.
La comunidad manifiesta inquietudes relacionadas con el funcionamiento de las ambulancias para la atención de emergencias.
Se realiza charla relacionada con las estrategias de control social y el mapeo para estimular el liderazgo
MESA TEMÁTICA CENTRO DISTRITAL DE CIENCIA Y BIOTECNOLOGÍA INNOVACIÓN PARA LA VIDA Y LA SALUD. Se cuenta con la asistencia de 18 participantes se presenta de manera detallada del proyecto, sus avances y proyecciones y manejo financiero del mismo. La comunidad manifestó sus inquietudes frente a las donaciones de órganos y sangre. Igualmente se la  realiza charla relacionada con las estrategias de control social y el mapeo para estimular el liderazgo
</t>
  </si>
  <si>
    <r>
      <t xml:space="preserve">observación al mes de junio 2015
Mientras no hayan  profesionales idóneos contratados para realizar la gestión acorde con la normativa y el lineamiento para el ejercicio del control el proceso no tendrá los logros ni podrá cumplir metas propuestas
Los dos (2) proyectos prioritarios con estrategias de control social (magnitud de la meta) son los 2 proyectos programados para este año (los otros seis se realizaron en 2012, 2013 y 23014, dos en cada año); los de este año son: (i) Salud en línea y Centro Distrital de Ciencia, Biotecnología e Innovación para la vida y la salud. Si bien es cierto esto sdos proyectos son los planteados para este año, se decidió hacerle seguimiento a los 8 proyectos priorizados en salud.
</t>
    </r>
    <r>
      <rPr>
        <b/>
        <sz val="9"/>
        <color indexed="10"/>
        <rFont val="Calibri"/>
        <family val="2"/>
      </rPr>
      <t xml:space="preserve">
</t>
    </r>
  </si>
  <si>
    <t xml:space="preserve">Número de procesos de formación implementados para realizar control social
</t>
  </si>
  <si>
    <t xml:space="preserve">Avances al mes de junio 2015 
Reunión el día 18 de junio con los docentes que están conformando la asociación de usuarios y el grupo de control social para revisar el tema del reglamento de la asociación y proyectar planeación de acciones para el siguiente mes, con la asistencia de 20  personas
</t>
  </si>
  <si>
    <t xml:space="preserve">La reunión reportada se realizó con una de las organizaciones (docentes pensionados) con las cuales se está haciendo el proyecto de formación, asesoría y asistencia técnica en control social.
</t>
  </si>
  <si>
    <t xml:space="preserve">Orientar a 864.000 ciudadanos y ciudadanas del distrito capital, para el acceso y exigibilidad del derecho público de la salud, disponiendo diferentes canales de atención ciudadana, al 2016. </t>
  </si>
  <si>
    <t xml:space="preserve">Mejoramiento del Servicio de Atención a la Ciudadanía de Secretaría Distrital de Salud, disponiendo diferentes tipos de canales de orientación para el acceso y exigibilidad del derecho a la salud. </t>
  </si>
  <si>
    <t>Número de ciudadanas y ciudadanos atendidos, por canal,  población especial, población prioritaria, nivel de sisben y grupo etáreo.</t>
  </si>
  <si>
    <t>Administración  del Sistema Distrital de Quejas y Soluciones - SDQS de la Secretaría Distrital de Salud, como un mecanismo para la exigibilidad jurídica del derecho a la salud.</t>
  </si>
  <si>
    <t>Número de derechos de petición y requerimientos gestionados a través del Sistema de Quejas y Soluciones-SDQS.</t>
  </si>
  <si>
    <t xml:space="preserve">AVANCES JUNIO de 2015: Con base en el Procedimiento Institucional de Servicio al Ciudadano, ingresaron a la Secretaría Distrital de Salud 1495, Derechos de Petición de la siguiente manera: 
94 Peticiones que una vez analizadas se les debió requerir Ampliación de Información, porque no contaban con la información mínima requerida para poder ser tramitados, por lo tanto hasta que sean respondidas por los peticionarios no entran a ser gestionados para brindar respuesta. (Ingresados por canal escrito (2) y (92) vía Web) a los cuales se les solicitó ampliación.
153 Peticiones que una vez analizadas y verificada la competencia, se procedió a dar Trasladado por NO ser competencia de la SDS, por lo tanto se realiza oficio (las peticiones radicadas en SDS: total 75) dando traslado a la entidad competente de gestionar y brindar respuesta al peticionario, adicional se emite respuesta al ciudadano(a) informando de dicho traslado, en cumplimiento de la normatividad vigente. Se aclara que las que son recepcionadas a través del SDQS (total 78), se trasladan por el sistema directamente a  las entidades responsables de gestionar la petición
1248 Total Peticiones Gestionadas por ser competencia de la SDS, a través de Sistema Distrital de Quejas y Soluciones –SDQS, los cuales son recepcionados por los diferentes canales habilitados (escrito, presencial, Web, telefónico, e-mail y buzón institucional): 
El comportamiento por modalidad del Derecho de Petición fue:
• Derechos de Petición de interés general: 37
• Derechos de Petición de interés particular: 659
• Quejas: 20
• Reclamos: 435
• Solicitud Copias: 2
• Solicitud Información: 80
• Sugerencias: 3
• Felicitaciones: 6
• Consultas: 6
• Denuncia por actos de corrupción: 0
LOS DERECHOS DE PETICION TRAMITADOS EN EL SDQS, TUVIERON EL SIGUIENTE COMPORTAMIENTO CONSOLIDADO POR DEPENDENCIAS DE LA SECRETARÍA Y POR HOSPITALES-ESE: Dirección de Servicio a la Ciudadanía: 164. Subsecretaria De Servicios De Salud Y Aseguramiento: 559.  Subsecretaria Salud Pública: 65; Subsecretaria Corporativa: 29; Subsecretaria De Planeación Y Gestión Sectorial: 6; Despacho y oficinas asesoras: 82. Las ESE: 248 y EPS-S Capital Salud: 86.
DERECHOS DE PETICIÓN RELACIONADOS CON POBLACIÓN ESPECIAL (DESPLAZADOS-VICTIMAS DE CONFLICTO ARMADO): 17.
Elaboración de 170 respuestas a peticiones competencia de Servicio al Ciudadano, las cuales se gestionan oportunamente.
Elaboración de 11 Informes sobre el comportamiento del Sistema Distrital de Quejas y Soluciones – SDQS; Consolidado general mes mayo 2015, Derechos de Petición relacionados con Población Desplazada, Informes SDQS Alcaldía Mayor y Veeduría mayo 2015,   Elaboración y Verificación de estadísticas del mes de abril 2015 del SDQS de la Dirección de Aseguramiento y Garantía del Derecho a la Salud; de Dirección Urgencias y Emergencias del mes mayo de 2015; Consolidado SDQS de EPS-S  Capital Salud de mayo 2015; Consolidado Solicitudes Salud Ambiental-SDS de 2011 al 2014 y filtro de  peticiones relacionadas tema quema e llanta en Fontibón-2014; Generación de reporte sobre relación de peticiones registradas en el SDQS referentes no oportunidad en entrega de medicamentos la EPS-S  Capital Salud de 15 mayo a 24 junio de 2015. Reporte, Revisión, filtro y envió relación casos registrados en SDQS entre el 25 y 26 de junio respecto a No oportunidad en entrega de medicamentos por parte de EPS-S Capital Salud; Reporte SDQS  referente a reclamos por No entrega medicamentos de la EPS-S  Capital Salud del  30 de junio y a medio día del 1 julio (Estos reportes se remitieron a Referente de  Prestación de Servicios en las EAPB de la Subdirección de Garantía del Aseguramiento para su respectivo seguimiento); Relación  Personal en PDS (Puntos por el Derecho a la Salud con Usuarios Activos en el Sistema Distrital De Quejas Y Soluciones-SDQS- 23/06/2015; Generación, filtro, registro en plataforma encuesta virtual  SDQS de mayo y remisión a referente  de Servicio a la Ciudadanía para realizar encuesta vía telefónica; Reporte peticiones gestionadas por la EPS-S Capital Salud en mayo 2015 para Subdirección de Garantía del Aseguramiento;
Se apoyó y brindó asistencia técnica frente a 93 solicitudes y/o requerimientos de donde se realizó revisión para definir acción frente a competencias para responder, manejo y operación adecuado del SDQS, con los diferentes usuarios del Sistema Distrital de Quejas y Soluciones-SDQS de las dependencias de la SDS, EPS-S Capital Salud, al igual se brinda asesoría a funcionarios de la Alcaldía Mayor que manejan el SDQS en relación con clarificación de temas competencia de la SDS.
Se realizó capacitación a dos (2) referentes de la SDS: Subsecretaria de Gestión Territorial, Partic. Y Serv. Ciudadanía y una (1) de la Dirección de TIC, sobre manejo del Sistema Distrital de Quejas y Soluciones – SDQS, para dependencia, proceso de seguimiento esta actividad permite y garantiza adecuada operación del sistema y gestión pertinente de los requerimientos ciudadanos.
Atención de visita administrativa de la Abogada comisionada de la Personería delegada para Asuntos Disciplinarios I; donde se entregó y levanto acta de la información requerida por dicha delegada, en relación a una petición del año 2012.
Asistencia técnica permanente a los responsables de la gestión de recepción, direccionamiento y seguimiento a la gestión de respuesta de los requerimientos que ingresan al SDQS, de acuerdo al procedimiento definido en la Dirección de Servicio a la Ciudadanía. 
Coordinación y desarrollo de reunión seguimiento actividades pendientes, reorganización de tareas  e implementación de  acciones de mejora para la gestión integral con el equipo de trabajo del SDQS , teniendo en cuenta el recurso humano de contrato que ingresa al grupo-SDQS, junio 30 de 2015. 
Revisión de Articulación de actividades del Defensor del Ciudadano, con la Dirección de Aseguramiento y Garantía del Derecho a la Salud, para la intervención de la SDS frente a las problemáticas generadas a los usuarios por la NO entrega de medicamentos por parte del proveedor de la EPS-S CAPITAL SALUD. 
Coordinación y desarrollo de la Reunión de la Red Distrital de Quejas y Reclamos  convocadas por la Veeduría Distrital de Salud, entre Secretaria de Educación, Integración Social y Secretaria Distrital de Salud, programada para el 5 de junio de 2015, en las instalaciones de la Biblioteca Virgilio Barco. 
 Articulación con la Veeduría Distrital, para el desarrollo de la reunión de seguimiento a las acciones de mejora por la SDS y ESE frente al informe SDQS año 2014, realizada el 10 de junio de 2015.
Coordinación y Participación en las reuniones de la Red de Humanización del Ministerio de Salud y de Protección Social, preparatorias al Seminario a realizarse el 22, 23 y 24 de julio, con el objeto de Socializar la Política de Humanización y Plan Nacional de mejoramiento a la Calidad en Salud.
</t>
  </si>
  <si>
    <t>Gestión de seguimiento y evaluación a requerimientos y derechos de petición de competencia de (SDS, ESE, EPS-S), en el marco de la cultura de auto-control para dar respuestas oportunas y efectivas a los requerimientos ciudadanos.</t>
  </si>
  <si>
    <t>Número de seguimientos y evaluación realizada a requerimientos y derechos de petición de competencia de dependencias de SDS, ESE y EPS-S y a requerimientos por no respuesta oportuna.</t>
  </si>
  <si>
    <t xml:space="preserve">AVANCES JUNIO 2015: TOTAL SEGUIMIENTOS A DERECHOS DE PETICION O REQUERIMIENTOS 2015: 5843 Seguimientos. La gestión de seguimiento tuvo el siguiente comportamiento: 
253 Seguimientos realizados a la oportunidad en la respuesta de los requerimientos de competencia de las dependencias de la Secretaria Distrital de Salud-SDS. 
503 Seguimientos realizados a la oportunidad en la respuesta de los requerimientos de competencia de las Empresas Sociales del Estado-ESE. 
9 Seguimientos realizados a requerimientos direccionados a la Empresas Promotoras de Salud-Subsidiado-EPS-S, con el fin de garantizar respuesta oportuna al usuario.  Se tomaron 13 peticiones para evaluar la calidad de la respuesta de competencia de las EPS-S CAPITAL SALUD.
TOTAL REQUERIMIENTOS POR NO RESPUESTA OPORTUNA A DERECHOS DE PETICION: 124 requerimientos realizados de los cuales fueron:  
41 Requerimientos por no Respuesta Oportuna se realizaron al Hospital Fontibón (13), Hospital Tunal (26), Hospital Centro Oriente (1) y Hospital del Sur (1).
79 Requerimientos por no respuesta oportuna con copia a Asuntos Disciplinarios de las siguientes dependencias de la SDS: Despacho (14) Subdirección Inspección Vigilancia y Control SS 1 (54), Subdirección Inspección Vigilancia y Control SS2 (8) Subsecretaria de Salud Pública (2) y Subsecretaria Corporativa (1).
4 Requerimientos por no respuesta oportuna de la EPS-S CAPITAL SALUD, el cual fue notificado vía correo electrónico a la Coordinadora PQR de la EPSS CAPITAL SALUD, así mismo de acuerdo al procedimiento de seguimiento establecido, se trasladó con memorando a la Subdirección de Garantía del Aseguramiento.
GESTIÓN REALIZADA RESPECTO A DERECHOS DE PETICIONES DIRECCIONADOS A LAS DEPENDENCIAS DE LA SDS: 
Con el objetivo de fortalecer la emisión de respuestas oportunas y disminuir los tiempos de respuesta de los derechos de petición que ingresan a la SDQS de competencia del Despacho, se emiten controles preventivos a través de correo electrónico a los responsables del SDQS con el reporte de los requerimientos próximos a vencer su tiempo de respuesta. Se emitieron durante el periodo de Junio, 3 correos electrónicos de control preventivo correspondiente a 19 solicitudes, realizados al Despacho de la SDS. 
Se efectuó durante el periodo revisión SDQS de pendientes por tramitar reportes comprendidos entre Abril 28 y Mayo 31, verificación individual a 226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79 requerimientos por no respuesta oportuna con copia a la Oficinas de Asuntos Disciplinarios, vía correo electrónico a: Despacho (14) Subdirección Inspección Vigilancia y Control SS 1 (54), Subdirección Inspección Vigilancia y Control SS2 (8) Subsecretaria de Salud Pública (2) y Subsecretaria Corporativa (1). 
Se realizaron 14 asesorías o asistencias técnicas sobre manejo del SDQS con funcionarios de las diferentes dependencias de la SDS, en general se apoyo todo lo relacionado con los diferentes link del nuevo aplicativo, como bandeja de entrada, hoja de ruta, registro de peticionario, registro de DP, buscar peticionario, buscar petición, registro de respuestas para cierre definitivo, como asignar, trasladar, asignar-trasladar, ampliación, usuarios bloqueados, reasignación de claves, entre otras. 
Se realiza seguimiento al reporte a la calidad de las respuestas y manejo del aplicativo emitido por la Alcaldía Mayor del mes de Febrero del 2015 a 8 solicitudes, las cuales fueron notificadas a cada una de las dependencias competentes para su revisión y acciones de mejora.
Durante  Junio se verificaron  37 solicitudes de los meses de Enero, Febrero y Marzo del 2015, en relación con los criterios de calidad (coherencia, calidez, claridad y oportunidad) definidos por la Dirección de Servicio a la Ciudadanía y manejo adecuado del aplicativo a: Despacho, Dirección de Aseguramiento y Garantía del Derecho a la Salud, Subdirección de Administración del Aseguramiento y Subdirección de Garantía del Aseguramiento los cuales fueron retroalimentados a través de 5 correos electrónicos.
Durante el mes de Mayo se realizó: 226 Seguimientos de revisión; 19 Seguimientos preventivos; 79 Requerimientos por no respuesta oportuna; 14 Asesorías y asistencia técnica; 8 Seguimientos reporte Alcaldía Mayor; 37 Seguimiento criterios de calidad y manejo adecuado SDQS.
GESTIÓN REALIZADA RESPECTO A DERECHOS DE PETICIÓN DIRECCIONADOS A LOS HOSPITALES-ESE:
Se efectuó durante el periodo revisión SDQS de pendientes por tramitar reportes comprendidos entre Abril 01 y Mayo 31, verificación individual a 503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41 requerimientos por no respuesta oportuna a las Oficinas de Servicio al Ciudadano con copia a la Oficinas de Control Interno Disciplinario, vía correo electrónico a: Hospital Fontibón (13), Hospital Tunal (26), Hospital Centro Oriente (1) y Hospital del Sur (1).
De acuerdo con el procedimiento de seguimiento por parte de la Dirección de Servicio a la Ciudadanía, frente al proceso de Seguimiento a la Calidad de la Respuesta brindadas a los Derechos de Petición, se ha realizado a la fecha análisis y revisión   a 7 hospitales (Centro Oriente, Chapinero, Kennedy, Meissen, Suba, San Blas y Usme) se realizó verificación individual a   105 solicitudes, de las cuales 96 cumplieron con los criterios de calidad y 9 se les realizo observaciones pertinentes según los criterios de calidad establecidos para las respuestas al derecho de petición y recomendaciones frente al manejo del sistema operativo, enviando 11 correos electrónicos de los cuales 4 fueron de observación 7 de felicitaciones.  
Durante el mes de junio se realizó: 503 Seguimientos de revisión; 41 Requerimientos por no respuesta oportuna; 105 Seguimiento criterios de calidad y manejo adecuado SDQS.
GESTIÓN REALIZADA RESPECTO A DERECHOS DE PETICIONES DIRECCIONADOS A LAS EPS-S:
Se efectuó durante el periodo revisión SDQS de pendientes por tramitar reportes comprendidos entre Abril 01 y Mayo 31, verificación individual a 9 solicitudes por búsqueda avanzada para los que registraban pendientes por tramitar y establecer el estado actual y real de los requerimientos.  De acuerdo a lo anterior, se registra reporte en Excel de los que ya registran con cierre y los que continuaban pendientes por tramitar se emite requerimiento por no respuesta oportuna.
Durante este periodo se efectuaron 4 requerimientos por no respuesta oportuna el cual fue notificado vía correo electrónico a la Coordinadora PQR de la EPSS CAPITAL SALUD, así mismo de acuerdo al procedimiento de seguimiento establecido, se traslado con memorando a la Subdirección de Garantía del Aseguramiento con Rad. 2015IE18540 de fecha 30/06/2015 los originales de los 4 derechos de petición que reportaron pendientes de respuesta para que se sirvan coordinar el trámite correspondiente, de acuerdo a las obligaciones de inspección, vigilancia y control a cargo de la Subdirección de Garantía del Aseguramiento.
Durante Junio se verificaron 22 solicitudes de los meses de Febrero y Marzo del 2015, en relación con los criterios de calidad (coherencia, calidez, claridad y oportunidad) y manejo adecuado del aplicativo, a través de 4 correos electrónicos.  De los cuales 17 correspondieron a felicitaciones y a 5 se le realizó observaciones relacionadas con el manejo adecuado del SDQS e incumplimiento al criterio de oportunidad.
</t>
  </si>
  <si>
    <t xml:space="preserve">OBSERVACIONES: La PROPORCIÓN DE QUEJAS RESUELTAS ANTES DE 14 DÍAS. Se aclara que este indicador se reporta trimestralmente y es en pro de mejorar los tiempos establecidos por la normatividad vigente que son 15 días hábiles. Por tanto este % se reporta al cierre de trimestre es decir para cierre de junio 2015.  Esta meta se reporta al cierre de cada trimestre es decir para cierre de Marzo- Junio- Septiembre y Diciembre 2015.  Para el I trim. 86%, para el II trim. fue del 87%.
Para garantizar el cumplimiento de esta meta se realiza seguimiento a los peticiones de enero y febrero, marzo, abril, mayo, junio 2015. 
Total seguimiento a peticiones y requerimiento por no oportunidad respuesta   de ENERO a JUNIO 2015: 5843
La actividad de seguimiento se realiza con el fin de verificar cumplimiento de cada competente frente a brindar respuestas oportunas, por tanto se debe verificar en varias oportunidades las peticiones que se están gestionando a través del SDQS, con el fin de garantizar cierre y envió de respuestas a los peticionarios dentro de los términos establecidos por la normatividad vigente.
Se ha retomado proceso de seguimiento a calidad de la respuesta de las peticiones y seguimiento a la oportunidad con el ingreso de profesionales de contrato. No obstante, el SDQS cuenta con sistema de semaforización de acuerdo a los tiempos establecidos por la normatividad vigente por tanto cada dependencia de la SDS, ESE y EPS-s Capital Salud, visualizan claramente en el sistema, los tiempos en que deben dar respuestas a los peticionarios(as).
</t>
  </si>
  <si>
    <t>Medición de la satisfacción y percepción con la calidad y humanización del Servicio al Ciudadano de la Secretaría Distrital de Salud.</t>
  </si>
  <si>
    <t xml:space="preserve">Porcentaje de percepción y satisfacción con la calidad y humanización del servicio al ciudadano de Secretaría Distrital de Salud, por punto de atención y por metodología aplicada.
(Calificación por áreas y atributos del servicio,  del promedio ponderado nominal de los conceptos evaluados en el periodo) X 100. / (Total unidades de medida de la escala de medición utilizada en el periodo)      </t>
  </si>
  <si>
    <t>Entre los principales avances en el mes de Junio  de 2015, se encuentran:
Evaluación in-situ de la satisfacción y percepción con la calidad y humanización del Servicio al Ciudadano de la Secretaría Distrital de Salud a través de encuestas de dos preguntas respondida por 100 usuarios (Muestra) que evaluaron los atributos de calidad FORMATIVO y el atributo de CALIDAD, los cuales se encuentran propuestos en la Guía de Servicio al Ciudadano de la Alcaldía Mayor”, obteniéndose calificación de nominal de 3,8  sobre 4 y afectado el indicador en 95%, lo cual evidencia el cumplimiento en el indice de satisfacción  de la ciudadania, con la atención brindada en la oficina de Servicio al Ciudadano, de acuerdo al porcentaje propuesto para la presente meta.
De la misma forma se obtuvieron avances en: 
Se evidencia que aunque se cuenta solo para este periodo con dos modulos de atención los ciudadanos se mostraron satisfechos y con el trato recibido por los profesionales de línea de frente, lo cual se ha evidenciado en que para este periodo no se han recibio quejas. 
A través de los procesos de sensibilización y humanización realizados con los profesionales de Servicio a la Ciudadanía se ha logrado mejorar en la calidez el trato a los ciudadanos demandates del servicio.
En cuanto al porcentaje de satisfacción  para el mes de abril se presento el porcentaje de satisfacción del 92,5 %
Así mismo durante el periodo evaluado, se desarrollaron actividades relacionadas con la actualización del inventario total de trámites y servicios, información que se verá reflejada en el tercer trimestre 2015.  De acuerdo a lo anterior, a corte Junio 2015, el inventario de trámites y servicios se encuentra valorado en: 40 Servicios – 19 Trámites, los cuales se encuentran actualizados 100% a la presente fecha.  Así mismo se llevaron a cabo las mesas de trabajo con los referentes de la Subdirección de Inspección, vigilancia y Control, en las cuales se discutieron las estrategias para la racionalización de documentos exigidos a los ciudadanos para el trámite “Licencia para equipos de rayos x y otras fuentes emisoras de radiaciones ionizantes” y así mismo para el trámite “Inscripción de títulos de profesionales de salud. En relación al primer trámite en mención, se estableció que la eliminación de la solicitud documental: Carta de responsabilidad  y copia del carnet de radio protección del personal expuesto al equipo de RX. Dicha eliminación estará sujeta a la aprobación de la jefatura y se proyecto su implementación a partir del primero de agosto de 2015. Lo anterior representa un avance en la política nacional de racionalización de trámites y en el cumplimiento del Decreto Ley 019 de 2012..</t>
  </si>
  <si>
    <t xml:space="preserve">Monitorear la tasa de incidencia de casos intervenidos de barreras de acceso por 10.000 ciudadanos y ciudadanas atendidos en los diferentes canales de Servicio al Ciudadano de la Secretaría Distrital de Salud,  en la vía de rectoría y exigencia ciudadana, al 2016.  </t>
  </si>
  <si>
    <t xml:space="preserve">Sistematización de la información sobre casos intervenidos con barreras de acceso, a través de los sistemas para la exigibilidad SIDBA (Sistema de Información Distrital y de Barreras de Acceso) y el SQS (Sistema de Quejas y Soluciones), para su análisis en los Comités de Seguimiento SIDBA-SQS a nivel de la SDS-ESE y EPS-S.  </t>
  </si>
  <si>
    <t>Número de casos con barreras de acceso intervenidos  a través de los sistemas de exigibilidad SIDBA-SQS.</t>
  </si>
  <si>
    <t xml:space="preserve">AVANCES JUNIO-2015: 
Se intervinieron en junio-2015, específicamente en el Procedimiento de Orientación e Información de la Dirección de Servicio a la Ciudadanía de la Secretaría Distrital de Salud, un total de 880 casos con barreras de acceso que fueron ingresados al SIDBA-Sistema de Información distrital y de Barreras de Acceso. A continuación se relacionan los 12 principales motivos de barreras de acceso, de los 22 motivos que se monitorean, cuyos casos fueron intervenidos por el equipo de profesionales de Servicio al Ciudadano con gestión de enlace intra e interinstitucional para la resolución de sus problemáticas por parte de los competentes, aseguradores y/o prestadores de servicios de salud: 
• Inadecuada orientación sobre derechos, deberes, trámites a realizar (por la alta rotación de personal en los Hospitales-ESE): 363 casos intervenidos.
• Dificultad acceso a servicios por inconsistencias en Base de Datos: 154 casos intervenidos.
• Dificultad para prestación servicios POS-Plan Obligatorio de Salud: 88 casos intervenidos.
• No capacidad para pago de servicios, medicamentos, hospitalizaciones, exámenes: 66 casos intervenidos.
• Cobros indebidos: 6 casos intervenidos.
• Casos especiales con demora inicio tratamientos prioritarios, ó de alto costo, ó tutelas: 41 casos intervenidos
• Fallas en la prestación de servicios que no cumplen con estándares de calidad: 27 casos intervenidos
• Atención deshumanizada, o extralimitación y abuso de responsabilidades: 24 casos intervenidos.
• Dificultad para Prestaciones Servicios NO POS: 24 casos.
• No oportunidad en programación de citas de especialistas: 37 casos intervenidos.
• No oportunidad suministro de medicamentos incluidos en el POS: 10 casos intervenidos.
• No oportunidad citas de baja complejidad: 10 casos intervenidos.
• Dificultad acceso servicios por inadecuada referencia-contrarreferencia: 4 casos intervenidos.
-Exportación estadística de las 6 matrices SIDBA (138) consolidados junio-2015 de cada uno de las 22 ESE-Empresas Sociales del Estado con sus puntos de atención como UGD-Unidades Generadoras de Datos, la de Capital Salud EPS y su direccionamiento a los competentes respectivos. 
-Exportación estadística sobre casos especiales y sobre gestión de  seguimiento de casos de junio-2015 y direccionamiento a la Referente de Servicio al Ciudadano, para su respectivo análisis y cierre de casos por parte del equipo de trabajo.
-Elaboración de 08 Informes específicos del SIDBA Junio-2015, sobre: 
1- Motivos y caracterización de ciudadanos-as orientados e informados a nivel central y en los 13 puntos de la Red Cade y Supercade, 
2- Motivos de Barreras SIDBA junio-2015. 
3- Motivos específicos de barreras junio-2015 por cada EPS-Subsidiada y por EPS-Contributiva.
4- Motivos específicos de barreras junio-2015 por cada una de las 22 ESE.
-Elaboración de 06 Informes consolidados sobre los mecanismos de exigibilidad del derecho a la salud, SIDBA-SDQS-PDS-LINEA 195 D.S (sistema de Información Distrital y de Barreras de Acceso-Sistema de Quejas y Soluciones-Puntos por el Derecho a la Salud-Línea 195 del Derecho a la Salud, del II Trim-2015, sobre: 
1- General sobre casos intervenidos con barreras de acceso. 
2- Específico por cada EPS-Subsidiada
3- Específico por cada EPS-Contributiva
3- Específico por cada una de las 22 ESE-Empresas Sociales del Estado.
-Elaboración de 01 Informe consolidado II Trim-2015 SIDBA-sistema de Información Distrital y de Barreras de Acceso, sobre población víctima intervenidas por Servicio al Ciudadano, tanto con orientación e información como con gestión para la resolución de sus barreras de acceso. Informe para la matriz RUSICST-Registro Único de Atención a Víctimas Bogotá que se remite al Ministerio de Salud.
-Elaboración con 01 Informe del II Trim-2015, sobre la población LGBTI-Población transgénero, y remitido a la Referente de Género de la Dirección de Participación para que sea analizada la información con el respectivo Grupo Funcional de la Dirección de Acciones Colectivas.  
-Realización Pruebas de Verificación y Validación del Nuevo Aplicativo SIDBA V.04-Sistema de Información Distrital y de Barreras de Acceso, diseñado por el equipo TIC-Dirección de Tecnologías de la Información y Comunicación y que entra a operación desde el 01 de Julio-2015. 
-Capacitación el 26 de junio-2015 a 106 funcionarios-as de las 22 ESE-Empresas Sociales del Estado y EPS-S Capital Salud, sobre el Nuevo Aplicativo SIDBA y los Nuevos 11 Motivos de Barreas que se monitorearán desde el 01 de julio-2015, a través de los diferentes mecanismos de exigibilidad del derecho a la salud, tales como el SIDBA, el SDQS-Sistema Distrital de Quejas y Soluciones, el PDS-Puntos por el Derecho a la Salud y LINEA D.S-Línea 195 del Derecho a la Salud. 
-Capacitación el 25 de junio-2015 a 28 funcionarios-as de la Dirección de Servicio a la Ciudadanía de la Secretaría Distrital de Salud, sobre el Nuevo Aplicativo SIDBA y los Nuevos 11 Motivos de Barreas que se monitorearán desde el 01 de julio-2015, a través de los diferentes mecanismos de exigibilidad del derecho a la salud, tales como el SIDBA, el SDQS-Sistema Distrital de Quejas y Soluciones, el PDS-Puntos por el Derecho a la Salud y LINEA D.S-Línea 195 del Derecho a la Salud. 
</t>
  </si>
  <si>
    <t>Reducir en un 40% los casos de barreras de acceso a salud del régimen subsidiado</t>
  </si>
  <si>
    <t>Seguimiento y evaluación a planes de mejoramiento de las Empresas Administradoras de Planes de Beneficios subsidiado para la reducción de las barreras de acceso de la población afiliada al régimen Subsidiado en el Distrito Capital</t>
  </si>
  <si>
    <t xml:space="preserve">Número de planes de mejoramiento  seguidos y evaluados de las EAPBS que operan en el Distrito Capital de acuerdo con la normatividad vigente </t>
  </si>
  <si>
    <t xml:space="preserve">AVANCES JUNIO-2015:
-Intervención en la Reunión Distrital con EAPB-Empresas Administradoras de Planes de Beneficio Subsidiadas y Contributivas, que se realizó junio 17 de 2015, como espacio de asesoría y asistencia técnica en el componente de Participación Social y Servicio al Ciudadano. En esta se trataron temas tales como: Seguimiento  y retroalimentación al cumplimiento de los ejes temáticos y/o líneas de la Política de Participación Social y Servicio al Ciudadano Decreto 530 de 2010, de acuerdo a los avances, logros y resultados de la gestión integral de las ESE (22) y EAPB (3). Socialización de diferentes temáticas conforme a la normatividad vigente para fortalecer la gestión de las Oficinas de Servicio al Ciudadano/Atención y Participación Social, de las EAPB como: -Sistema Obligatorio Garantía de la Calidad en Salud – Dirección de Calidad Servicios de Salud. -Ley  1448  de 2011. “Por la cual se dictan medidas de atención, asistencia y reparación integral a las víctimas del conflicto armado interno y se dictan otras disposiciones – Subsecretaria de Servicios de Salud y Aseguramiento
-Coordinación y desarrollo de 4 jornadas (1) por Sub Red de ESE-Empresas Sociales del Estado (260 funcionarios-as participantes), para socializar los nuevos lineamientos contractuales, conforme al contrato suscrito entre el FFDS-Fondo Financiero Distrital de Salud con las ESE-Empresas Sociales del Estado, consistente en los Lineamientos para la atención de la Población objeto No asegurada, Anexo 2 y 4 del contrato mencionado, en coordinación con el referente de la Dirección de Aseguramiento y Garantía del Derecho a la Salud. Los  260 funcionarios participantes de ESE fueron de las aéreas de: Facturación, Atención al usuario  y Trabajo Social, Urgencias y Hospitalización. Para lo cual se realizaron cuatro jornadas de capacitación así
 - ESE Red Norte: 9 de junio-2015
 - ESE red Sur 16 de junio-2015 
 - ESE red SurOccidente 18 de junio-2015 
 - ESE Red Norte: 19 de junio-2015 
-Intervención en dos (2) espacios relacionados con Victimas, los cuales fueron: uno (1) con el Comité Técnico-Grupo Funcional de Victimas de la Secretaria Distrital de Salud realizado el   doce de Junio de 2015 donde se retoman  temas relacionados con la articulación con la Secretaria Distrital de la Mujer, ruta PAPSIVI, Insumos Boletín, Cartilla para Acceso a atención de la Población Victima de Conflicto Armado: ruta y directorios contenidos actualizados para su publicación; Unificación de criterios para la inclusión de la información en formatos estadísticos y documentos narrativos por Subsecretarias para elaboración de informes y presentaciones para entidades e instancias que lo requieran. La otra reunión (1) correspondió a la convocatoria de la Secretaria de Gobierno y la Alta Consejería para las Victimas la Paz y la Reconciliación, el 23 de Junio de 2015 con la finalidad de poner en contexto la situación presentada con un grupo de ciudadanos  afro descendientes-Victimas, ubicados en la localidad de San Cristóbal (Santa Rosa-Montebello), de igual manera se requirió a las instituciones, sectores del Distrito de los cuales hace parte salud y al ministerio publico intervenir acorde a las competencias y responsabilidades con la población, en este sentido el sector salud está representado por la ESE San Cristóbal que también intervino en la reunión y por ser parte de su territorio están haciendo presencia hace varios días en el lugar, para lo cual recuerdan la importancia de mantener la seguridad y protección de los funcionarios en este lugar (petición a la cual se unen la mayoría de los participantes que están gestionando directamente en terreno).
-Participación en una (1) reunión interinstitucional e intersectorial para conocer propuesta que permita la construcción de lineamientos para la atención de la población en proceso de reintegración-desmovilizados, el 18 de junio de 2015 con participación de cuatro Subsecretarias (Salud Publica, Subsecretaria de Servicios de Salud y Aseguramiento, Subsecretaria de Planeación y Gestión Sectorial y la Subsecretaria de Gestión Territorial, Participación y Servicio a la Ciudadanía) donde se presentó la propuesta para la construcción interinstitucional de lineamientos y rutas de atención en salud para la población en proceso de reinserción a partir de la experiencia adelantada por la Agencia Colombiana para la Reintegración-ACR, entidad que ha sido responsable de la garantía de la atención a esta población en salud.
</t>
  </si>
  <si>
    <t xml:space="preserve">Los 3 planes de mejoramiento de la meta se refieren a las 3 EAPB Subsidiadas que operan en el Distrito Capital: Capital Salud, Unicajas y Caprecom. 
Adicionalmente en coordinación con el Grupo de Gestión Institucional de la Dirección de Participación Social, Gestión Territorial y Transectorialidad, se vienen realizando reuniones de seguimiento y asistencia técnica a nivel de las 4 Redes de Servicios (Red Norte, Red Sur, Red Suroccidente, Red Centro Oriente), con las EAPB del Régimen Contributivo y con las Empresas Sociales del Estado, para que los diferentes actores del Sistema Distrital de Salud implementen acciones de mejora para la disminución de las barreras de acceso. </t>
  </si>
  <si>
    <t>Total general</t>
  </si>
  <si>
    <t>PROYECTO DE INVERSIÓN DEL PLAN DE DESARROLLO BOGOTA HUMANA 2012-2016:  Trasparencia, Probidad y Lucha Contra la Corrupción en Salud en Bogotá D.C.</t>
  </si>
  <si>
    <t>meta01</t>
  </si>
  <si>
    <t>Mejorar la gestión contractual y los sistemas de control interno y de atención a quejas y reclamos (22 empresas sociales del estado y Secretaría Distrital de Salud).</t>
  </si>
  <si>
    <t>23 hospitlales  , SDS</t>
  </si>
  <si>
    <t xml:space="preserve">Programa anticorrupción del sector salud en Bogota D.C. </t>
  </si>
  <si>
    <t>AVANCES LA MES DE JUNIO DE  2015  
Se realizó convocatoria telefónica y vía correo electrónico
Se realizó Reunión ordinaria del mes de junio el día 26  con la agenda propuesta en la reunión anterior, en la cual se revisó el reglamento de manera conjunta con todos los asistentes quedando pendiente de última  revisión para su aprobación la secretaria técnica enviara vía correo electrónico para este fin; en una próxima reunión se aprobará el reglamento y se propondrán alternativas para lograr la asistencia de los miembros a las sesiones ordinarias programadas mensualmente. 
Igualmente se revisará la petición realizada por un delegado del espacio de los jueves sobre su vinculación al comité, se delegó a la secretaria técnica para que haga consulta jurídica sobre la participación de los espacios u organizaciones que refieran el deseo de participar. 
AVANCES AL MES DE JUNIO DE 2015  
Seguimiento Comité de Transparencia ESE Kennedy.
Se realiza reunión  el día 16 de junio, con la referente  de Participación Social de la ESE quien hace un recuento de las acciones del Comité de Transparencia durante el presente año y manifiesta que la reunión se trasladó para  el día 18 junio buscando que coincida con las actividades programadas para la  UPA Tintal.  
Seguimiento Comité de Transparencia ESE Engativa el 18 de junio La reunión es aplazada por falta de Quorum. Se proponen algunas acciones que faciliten que situaciones como éstas no sigan ocurriendo, considerando la importancia de las acciones de los Comité de transparencia en la Gestión de las ESES. Pendiente convocatoria para reunión extraordinaria.
Seguimiento Comité de Transparencia ESE Chapinero el día 22 de junio con la revisión de  los temas relacionados con el Proyecto de Territorios Saludables y su desarrollo durante el presente año. Se realizan orientaciones sobre todo lo relacionado con Control Social y se brindan orientaciones que pueden facilitar la participación de actores de la comunidad en la veeduría a los proyectos. Se considera la posibilidad de organizar una reunión en la que se presenten y discutan algunos temas relacionados con la Veedurías.
El seguimiento a los pactos de transprencia de las ESE se hace cada seis (6) meses y en estos comités se hace un acompañamiento y asesoría y asistencia técnica en el desarrollo del control social y para ellos se utilizan listas de chequeo, sonsolidados, semáforos y otras herramientas; dos (2) veces al año se le ahce seguimiento a los pactos de transparencia y se elabora un cronograma, casi siempre por demanada de las ESE.</t>
  </si>
  <si>
    <t xml:space="preserve">LOGROS ACUMULADOS
Se realizaron las acciones necesarias para la conformación del Comité Anticorrupción en la Secretaría Distrital de Salud y se elaboró y socializó el reglamento Interno de trabajo (este se encuentra en proceso de aprobación), para garantizar su adecuado funcionamiento.  A partir del mes de marzo y  hasta el mes de este informe,  se ha desarrollado una(1) eunión de Comité Anticorrupción mensual con el liderazgo de la Secretaría Técnica en cabeza de ésta Sub-secretaría.
Se ha aprovechado este espacio para informar y capacitar a los asistentes en temas como la articulación entre el Plan Anticorrupción y la Ley Estatutaria
Al mes de junio  los 22 Comités de seguimiento al pacto por la transparencia de las Empresas Sociales del Estado se reunen de acuerdo con sus agendas planteadas.                                           
</t>
  </si>
  <si>
    <t xml:space="preserve">RESULTADOS ACUMULADOS A JUNIO DE 2015
Se conformó el Comité Anticorrupción de la SDS, se  elaboró el Reglamento Interno de Funcionamiento y está en proceso de aprobación.
Se han realizado cuatro (4) reuniones, con periodicidad mensual del Comité Anticorrupción.
</t>
  </si>
  <si>
    <t>DIFICULTADES Y SOLUCION A JUNIO DE 2015
A pesar de utilizar diferentes medios para convocar a los miembros del Comité Anticorrupción, no se logra la concurrenmcia de la mayoría de ellos a las reuniones ordinarias. Se está trabajando en la revision del Reglamento Interno de funcionamiento para asumir los compromisos allí establecidos sobre la asistencia y participación en este espacio.</t>
  </si>
  <si>
    <t xml:space="preserve">OBSERVACIONES AL MES DE JUNIO DE 2015                                                                                                                                                                                                                                                                                                                                                                                                                                                       
El seguimiento a los pactos de transprencia de las ESE se hace cada seis (6) meses y en estos comités se hace un acompañamiento y asesoría y asistencia técnica en el desarrollo del control social y para ellos se utilizan listas de chequeo, sonsolidados, semáforos y otras herramientas; dos (2) veces al año se le hace seguimiento a los pactos de transparencia y se elabora un cronograma, casi siempre por demanada de las ESE.
Con La solicitud realizada por parte de los delegados sobre la solucion a la peticion realizada por el espacio de los jueves, se dio la discucion que las resoluciones son actos administrativos  que enuncian cuales son los delegados trasladando  a la secretaria tecnica, la solucion al tema, pues los delegados asumen que no es su responsabilidad, igualmente que la presencia en la sesion del solicitante, por invitacion de la secretaria tecnica,  no facilito la discucion.         </t>
  </si>
  <si>
    <t>meta02</t>
  </si>
  <si>
    <t>Implementar herramientas de transparencia, probidad, cultura ciudadana y control social a la contratación, a la intermediación y a la gestión pública en salud en las 22 empresas Sociales del Estado y la Secretaría de Salud.</t>
  </si>
  <si>
    <t>Estrategia de promocion y prevencion  contra la corrupcion del sector salud en Bogota D.c.</t>
  </si>
  <si>
    <r>
      <t>AVANCES AL MES DE JUNIO DE  2015  
Articulación con la ESAP  y elaboración de propuestas dirigidas a capacitación a funcionarios y comunidad  acordes con la oferta pedagógica de esa entidad.
La estrategia de formación para veedores y la comunidad en general está enfocada en el fortalecimiento de las competencias para la realización de control social en salud, para lograr transparencia y luchar contra la corrupción en salud en el Distrito Capital.
Reconstrucción técnica de los estudios previos del convenio interadministrativo con la ESE Nazareth de acuerdo con las necesidades de la estrategia semilleros de nuevos actores, para la firma de las partes en articulación con jurídica 
Organización de la información a presentar a jurídica para la realización de la  minuta del convenio a suscribir con la ESE Nazareth, que garantizará los proyectos de autogestión de las organizaciones sociales que participan y ejercen el control social en salud.</t>
    </r>
    <r>
      <rPr>
        <b/>
        <sz val="14"/>
        <color indexed="10"/>
        <rFont val="Calibri"/>
        <family val="2"/>
      </rPr>
      <t xml:space="preserve">
</t>
    </r>
    <r>
      <rPr>
        <sz val="14"/>
        <rFont val="Calibri"/>
        <family val="2"/>
      </rPr>
      <t xml:space="preserve">
Articulación y elaboración del cronograma de seguimiento al ejercicio de control social realizado por las ESE  esta verificación se realizara durante los meses de julio y agosto
Alistamiento de la convocatoria  a las ESE, para revisión del ejercicio de trasparencia y  control social del primer semestre de 2015.
Solicitud al señor Director de Participación Social Gestión Territorial y Transversalidades( e) para la contratación del talento humano técnico para el manejo del subsistema de información de control social 
Elaboración de las listas de chequeo y las herramientas para la recepción de información, a través del seguimiento al ejercicio del control social del primer semestre de 2015, de las ESE del Distrito.
Las herramientas para hacer esta actividad son las siguientes: (i) Diseño y construcción de la estrategia pedagógica de acuerdo a las necesidades de la comunidad; (ii) herramientas operativas para la captura de la información  del ejercicio de control social; (iii) el lineamiento de control social para la garantía y exigibilidad del derecho a la salud; (iv) estrategia de vinculación de nuevos actores comunitarios por medio de proyectos de autogestión "Semilleros de nuevos actores"; (v) conformación y mantenimiento del grupo funcional de control social en las ESE; (vi) diseño y construcción del sub-sistema de información en el ejercicio de control social; (vii) lineamientos de buzón de sugerencias en als ESE y EAPB; (viii) semaforización el del ejercicio de control social realizado por las ESE.
</t>
    </r>
  </si>
  <si>
    <r>
      <t>LOGROS AL MES DE JUNIO DE 2015  
En la implementación de una estrategia de formación a veedores y comunidad que realice control social a la salud en Bogotá, al mes de junio se ha avanzado en desarrollo de acciones de orientación , capacitación, e información a: 
-Otras dependencias de la Secretaría Distrital de Salud
-Referentes de control social de las Empresas Sociales del Estado (ESE)
-Grupos de semilleros de nuevos actores.
-Veedores del Regimen de Excepción Fuerzas Militares-Policía Nacional.                
Se han realizado acercamientos con la academia, especialmente con la Escuela de Administración Pública-ESAP, para elaborar una propuesta conjunta de capacitación de servidores públicos y comunidad en general, en control social en salud.
En cuanto a los proyectos de autogestión de organizaciones que participan en salud y realizan el ejercicio de control social, a la fecha se ha logrado:
-Concreción, en el Convenio con la Empresa Social del Estado-Hospital de Nazareth, de las obligaciones contractuales que garantizarán la ejecución de los veinte (20) proyectos de autogestión de organizaciones</t>
    </r>
    <r>
      <rPr>
        <sz val="14"/>
        <color indexed="8"/>
        <rFont val="Calibri"/>
        <family val="2"/>
      </rPr>
      <t xml:space="preserve">
</t>
    </r>
  </si>
  <si>
    <t xml:space="preserve">RESULTADOS A JUNIO DE 2015
En el marco de la estrategia de formación en control social se ha realizado:
-Asesoría y asistencia técnica a otras dependencias de la SDS.
-Una (1) reunión de asesoría y asitencia técnica a siete (7) Trabajadoras Sociales de microterritorios (ESE Engativá) para el fortalecimiento del control social en el Programa Territorios Saludables (24 de abril de 2015).
-Una (1) reunión de asesoría y asitencia técnica a cuatro (4) Trabajadoras Sociales de microterritorios (ESE Usaquén)  para el fortalecimiento del control social en el Programa Territorios Saludables (27 de abril de 2015).
-Una (1) reunión de asesoría y asistencia técnica a veedores del Regimen de Excepción de las Fuerzas Militares- Policía Nacional.
-Una (1) propuesta conjunta con la ESAP para un programa de formación en control social en salud en Bogotá.
Convenio firmado entre la SDS y la ESE Nazareth para la ejecución de veinte (20) proyectos de autogestión de igual número de organizaciones que participan y realizan control social en salud ne bogotá.
Articulación y elaboración del cronograma de seguimiento al ejercicio de control social realizado por las ESE  esta verificación se realizara durante los meses de julio y agosto
Alistamiento de la convocatoria  a las ESE, para revisión del ejercicio de trasparencia y  control social del primer semestre de 2015.
Solicitud al señor Director de Participación Social Gestión Territorial y Transversalidades( e) para la contratación del talento humano técnico para el manejo del subsistema de información de control social 
Elaboración de las listas de chequeo y las herramientas para la recepción de información, a través del seguimiento al ejercicio del control social del primer semestre de 2015, de las ESE del Distrito
</t>
  </si>
  <si>
    <t xml:space="preserve">                                               
       DIFICULTADES A JUNIO DE 2015      
Falta talento humano para desarrollar las acciones y poder cumplir metas.
Mientras no hayan  profesionales idóneos contratados para realizar la gestión acorde con la normativa y el lineamiento para el ejercicio del control el proceso no tendrá los logros ni podrá cumplir metas propuestas dado que la oferta pedagógica de la ESAP requiere de articulación y coordinación con los diferentes actores del sistema 
                                                                                  </t>
  </si>
  <si>
    <r>
      <t xml:space="preserve">
</t>
    </r>
    <r>
      <rPr>
        <sz val="14"/>
        <color indexed="8"/>
        <rFont val="Arial"/>
        <family val="2"/>
      </rPr>
      <t xml:space="preserve">
OBSERVACIÓN AL MES DE JUNIO 2015  
Mientras no hayan  profesionales idóneos contratados para realizar la gestión acorde con la normativa y el lineamiento para el ejercicio del control el proceso no tendrá los logros ni podrá cumplir metas propuestas dado que la oferta pedagógica de la ESAP requiere de articulación y coordinación con los diferentes actores del sistema 
  Se espera que con la firma del convenio se puedan realizar los 20 proyectos de autogestion de la estrategia semillerosn de nuevos actores en control social                                                                                                                                                                      
                                                                                                            Se espera que con el seguimiento realizado a las ESE se hayan cumplido los lineamientos trasmitidos en el anterior seguimiento aspecto que permitiría avanzar en el proceso         </t>
    </r>
  </si>
  <si>
    <t>meta03</t>
  </si>
  <si>
    <t>Politica publica de anticorrupacion del sector salud</t>
  </si>
  <si>
    <t xml:space="preserve">AVANCES AL MES DE JUNIO DE 2015                                                                                  
Reconstrucción técnica de los estudios previos del convenio interadministrativo con la ESE Nazareth de acuerdo con las necesidades de la estrategia para la validación e implementación de la política de trasparencia no corrupción del sector salud en Bogotá
Organización de la información a presentar a jurídica para la realización de la  minuta del convenio
</t>
  </si>
  <si>
    <t>Logros al mes de junio de 2015: 
Se cuenta con  un documento preliminar de la "Política Pública de Transprencia, Probidad y Lucha Contra la Corrupción en Salud en Bogotá, D.C."
Se incluyó en las obligaciones del convenio con el Hospital de Nazareth todo el apoyo logístico para la realización de la actividades conducentes a la validadión, socialización y adopción de la Política</t>
  </si>
  <si>
    <t xml:space="preserve">RESULTADOS A JUNIO DE 2015
"Pólitica Pública de Transprencia, Probidad y Lucha Contra la Corrupción en Salud en Bogotá, D.C."
Convenio suscrito con el Hospital de Nazareth para el apoyo logísitico y Técnico en el proceso de validación, socialización y adopción de la Politica.
</t>
  </si>
  <si>
    <t xml:space="preserve">DIFICULTADES Y SOLUCIONES A JUNIO DE 2015                                                                                                                                                                                                                                                                                                                                                                                                                                                                                                                                                                                                                                                       </t>
  </si>
  <si>
    <t xml:space="preserve">OBSERVACIONES A JUNIO DE 2015
Mientras no haya  profesionales idóneos contratados para realizar la gestión acorde con la normativa y el lineamiento para el ejercicio del control el proceso no tendrá los logros ni podrá cumplir metas propuestas
</t>
  </si>
  <si>
    <t>meta04</t>
  </si>
  <si>
    <t>Una Alianza Publico privada para la  lucha contra la corrupcion</t>
  </si>
  <si>
    <t xml:space="preserve">AVANCES AL MES DE JUNIO DE 2015                                                                                  
También en el marco del convenio suscrito con el Hospital de Nazareth y de otras actividades de control social realizadas por esta dependencia, se están concretando acciones coordinadas para establecer una alianza de organizaciones sociales del sector salud, públicas y privadas, que actúen como veedores y realicen control social a la salud en Bogotá, D.C.
Se están explorando algunas alternativas para la creación de una alianza, red, asociación, etc., de actores públicos y privados y organizaciones de la sociedad civil para la realización de control social en salud en Bogotá. Dentro de estas, se está revisando y consultando previamente a instancias jurídicas y de control,  la posibilidad de establecer algún tipo de alianza entre la Secretaria de salud y la EAPB Médicos Asociados.
</t>
  </si>
  <si>
    <t xml:space="preserve">LOGRO AL MES DE JUNIO 2015
No hay logros hasta el momento con relacion a la alianza publico privada
</t>
  </si>
  <si>
    <t xml:space="preserve">No hay resultados concretos acerca del logro de la meta.
Existen evidencias de actividades desarrolladas en procura del cumplimiento de la meta que finalmente no redundaron en avances en su logro, al contrario, existe un concepto negativo de tipo legal para la creación de una Alianza Público Privada con ese propósito.
</t>
  </si>
  <si>
    <r>
      <t xml:space="preserve">DIFICULTADES Y SOLUCIONES AL MES DE JUNIO 2015
Existe un concepto jurídico y una recomendación de la Oficina de Control Interno acerca de la inconveniencia de conformar y mantener una Alianza Público Privada con organismos de orden nacional o internacional para el control social a la contratación, a la interventoría y a la gestión pública en salud.
Se ha pasado por un arduo proceso de consultas a diferentes instancias de  planeación, a nivel interno y externo de las SDS,  realización de invitaciones a diferentes entidades cuya respuestas es que no están interesadas en realizar este  tipo de alianza.
</t>
    </r>
    <r>
      <rPr>
        <sz val="14"/>
        <color indexed="8"/>
        <rFont val="Calibri"/>
        <family val="2"/>
      </rPr>
      <t xml:space="preserve">
</t>
    </r>
  </si>
  <si>
    <t xml:space="preserve">OBSERVACIÓN AL MES DE JUNIO 2015
Existe un concepto jurídico y una recomendación de la Oficina de Control Interno acerca de la inconveniencia de conformar y mantener una Alianza Público Privada con organismos de orden nacional o internacional para el control social a la contratación, a la interventoría y a la gestión pública en salud.
</t>
  </si>
  <si>
    <t>1 - RECURSOS PROPIOS (ENTIDADES TERRITORIALES)</t>
  </si>
  <si>
    <t>2 - SISTEMA GENERAL DE PARTICIPACIONES</t>
  </si>
  <si>
    <t>9 - PRESTACIÓN DE SERVICIOS DE LABORATORIO DE SALUD PUBLICA(LDSP)</t>
  </si>
  <si>
    <t xml:space="preserve"> Conformar el comité anticorrupción de la SDS y las   ESE adscritas y mantenerlo en funcionamiento.    </t>
  </si>
  <si>
    <t>Comité anticorrupción conformado y funcionando.</t>
  </si>
  <si>
    <t xml:space="preserve">AVANCES AL MES DE JUNIO DE 2015  
Se realizó convocatoria telefónica y vía correo electrónico 
Se realizó Reunión ordinaria del mes de junio el día 26  con la agenda propuesta en la reunión anterior, en la cual se revisó el reglamento de manera conjunta con todos los asistentes quedando pendiente de última  revisión para su aprobación la secretaria técnica enviara vía correo electrónico para este fin; en una próxima reunión se aprobará el reglamento y se propondrán alternativas para lograr la asistencia de los miembros a las sesiones ordinarias programadas mensualmente. 
Igualmente se revisará la petición realizada por un delegado del espacio de los jueves sobre su vinculación al comité, se delegó a la secretaria técnica para que haga consulta jurídica sobre la participación de los espacios u organizaciones que refieran el deseo de participar. 
</t>
  </si>
  <si>
    <t xml:space="preserve">OBSERVACIÓN AL MES DE JUNIO 2015
Por petición de los miembros del comité, se solicitó por parte del secretario técnico del comité a uno de los abogados de la subsecretaria la revisión de las resoluciones y el reglamento para permitir la asistencia a organizaciones como invitados al comité  
</t>
  </si>
  <si>
    <t xml:space="preserve"> Mantener los comités  de seguimiento a los pactos de trasparencia de las ESE.</t>
  </si>
  <si>
    <t xml:space="preserve">Número de comités                  de seguimiento a los pactos de transparencia </t>
  </si>
  <si>
    <t xml:space="preserve">AVANCES AL MES DE JUNIO DE 2015  
Seguimiento Comité de Transparencia ESE Kennedy.
Se realiza reunión  el día 16 de junio, con la referente  de Participación Social de la ESE quien hace un recuento de las acciones del Comité de Transparencia durante el presente año y manifiesta que la reunión se trasladó para  el día 18 junio buscando que coincida con las actividades programadas para la  UPA Tintal.  
Seguimiento Comité de Transparencia ESE Engativa el 18 de junio La reunión es aplazada por falta de Quorum. Se proponen algunas acciones que faciliten que situaciones como éstas no sigan ocurriendo, considerando la importancia de las acciones de los Comité de transparencia en la Gestión de las ESES. Pendiente convocatoria para reunión extraordinaria.
Seguimiento Comité de Transparencia ESE Chapinero el día 22 de junio con la revisión de  los temas relacionados con el Proyecto de Territorios Saludables y su desarrollo durante el presente año. Se realizan orientaciones sobre todo lo relacionado con Control Social y se brindan orientaciones que pueden facilitar la participación de actores de la comunidad en la veeduría a los proyectos. Se considera la posibilidad de organizar una reunión en la que se presenten y discutan algunos temas relacionados con la Veedurías.
</t>
  </si>
  <si>
    <t xml:space="preserve">OBSERVACIÓN AL MES DE JUNIO 2015  
Mientras no hayan  profesionales idóneos contratados para realizar la gestión acorde con la normativa y el lineamiento para el ejercicio del control el proceso no tendrá los logros ni podrá cumplir metas propuestas
</t>
  </si>
  <si>
    <t>Número de  estrategias de formación</t>
  </si>
  <si>
    <t xml:space="preserve">AVANCES AL MES DE JUNIO DE 2015  
Articulación con la ESAP  y elaboración de propuestas dirigidas a capacitación a funcionarios y comunidad  acordes con la oferta pedagógica de esa entidad
La estrategia de formación para veedores y la comunidad en general está enfocada en el fortalecimiento de las competencias para la realización de control social en salud, para lograr transparencia y luchar contra la corrupción en salud en el Distrito Capital.
</t>
  </si>
  <si>
    <t xml:space="preserve">OBSERVACIÓN AL MES DE JUNIO 2015  
Mientras no hayan  profesionales idóneos contratados para realizar la gestión acorde con la normativa y el lineamiento para el ejercicio del control el proceso no tendrá los logros ni podrá cumplir metas propuestas dado que la oferta pedagógica de la ESAP requiere de articulación y coordinación con los diferentes actores del sistema 
</t>
  </si>
  <si>
    <t>Número de proyectos de autogestion en articulacion, multiplicacion de control social ejecutados.</t>
  </si>
  <si>
    <t xml:space="preserve">AVANCES AL MES DE JUNIO DE 2015 
Reconstrucción técnica de los estudios previos del convenio interadministrativo con la ESE Nazareth de acuerdo con las necesidades de la estrategia semilleros de nuevos actores, para la firma de las partes en articulación con jurídica 
Organización de la información a presentar a jurídica para la realización de la  minuta del convenio
</t>
  </si>
  <si>
    <t xml:space="preserve">OBSERVACIONES A JUNIO DE 2013                                                                                                                                                                                                                                                                                                                                                                                                              Se espera que con la firma del convenio se puedan realizar los 20 proyectos de autogestion de la estrategia semillerosn de nuevos actores en control social
En cuanto al no avance en la ejecución de la meta (15 proyectos de autogestión) se precisa que dada la demora de orden administrativo en la entidad, solo en el mes de julio se cuenta con la herramienta que permitirá el desarrollo de los proyectos de autoegestión de las organizaciones sociales que realizan participación y control ciudadano; a través del convenio que se suscribió con el Hospital de Nazareth, se garantiza la realización de estos proyectos y el logro de la meta antes de finalizar el año. </t>
  </si>
  <si>
    <t xml:space="preserve"> Implementar las herramientas existentes y las que se generen, para el ejercicio del control social.  </t>
  </si>
  <si>
    <t>Número de herramientas implementadas para el ejercicio del control social</t>
  </si>
  <si>
    <t xml:space="preserve">AVANCES AL MES DE JUNIO DE 2015 
Articulación y elaboración del cronograma de seguimiento al ejercicio de control social realizado por las ESE  esta verificación se realizara durante los meses de julio y agosto
Alistamiento de la convocatoria  a las ESE, para revisión del ejercicio de trasparencia y  control social del primer semestre de 2015.
Solicitud al señor Director de Participación Social Gestión Territorial y Transversalidades( e) para la contratación del talento humano técnico para el manejo del subsistema de información de control social 
Elaboración de las listas de chequeo y las herramientas para la recepción de información, a través del seguimiento al ejercicio del control social del primer semestre de 2015, de las ESE del Distrito 
</t>
  </si>
  <si>
    <t xml:space="preserve">OBSERVACIÓN AL MES DE JUNIO 2015
Se espera que con el seguimiento realizado a las ESE se hayan cumplido los lineamientos trasmitidos en el anterior seguimiento aspecto que permitiría avanzar en el proceso.
Las ocho (8) herramientas diseñadas para realizar el seguimiento al proceso de control social realizado por las ESE, son: (i) Diseño y construcción de la estrategia pedagógica de acuerdo a las necesidades de la comunidad; (ii) herramientas operativas para la captura de la información  del ejercicio de control social; (iii) el lineamiento de control social para la garantía y exigibilidad del derecho a la salud; (iv) estrategia de vinculación de nuevos actores comunitarios por medio de proyectos de autogestión "Semilleros de nuevos actores"; (v) conformación y mantenimiento del grupo funcional de control social en las ESE; (vi) diseño y construcción del sub-sistema de información en el ejercicio de control social; (vii) lineamientos de buzón de sugerencias en als ESE y EAPB; (viii) semaforización el del ejercicio de control social realizado por las ESE.
</t>
  </si>
  <si>
    <t xml:space="preserve">                                 </t>
  </si>
  <si>
    <t>Una política formulada</t>
  </si>
  <si>
    <t xml:space="preserve">AVANCES AL MES DE JUNIO DE 2015                                                                                  
Reconstrucción técnica de los estudios previos del convenio interadministrativo con la ESE Nazareth de acuerdo con las necesidades de la estrategia para la validación e implementación de la política de trasparencia no corrupción del sector salud en Bogotá
Organización de la información a presentar a jurídica para la realización de la  minuta del convenio
</t>
  </si>
  <si>
    <t>El documento preliminar de la Política fue entregado en el mes de mayo de 2015.</t>
  </si>
  <si>
    <t xml:space="preserve"> Implementar y evaluar la  política pública de transparencia, probidad y lucha contra la corrupción en el sector salud del D.C.</t>
  </si>
  <si>
    <t>Politica impelementada</t>
  </si>
  <si>
    <t>Con la suscripción del convenio con el Hospital de Nazareth se garantiza el desarrollo de actividades para la validación, socialización y adopción de la Polític aPública de Transparencia, Probidad, y lucha contra la corrupción en el sector salud en el Distrito Capital.
Además, se ha contratado a una profeisonal especializada para liderar estos desarrollos desde la Dirección de Gestión Territorial, Participación Social  y Transectorialidad.</t>
  </si>
  <si>
    <t>Una alianza púbico privada</t>
  </si>
  <si>
    <t>También en el marco del convenio suscrito con el Hospital de Nazareth y de otras actividades de control social realizadas por esta dependencia, se están concretando acciones coordinadas para establecer una alianza de organizaciones sociales del sector salud, públicas y privadas, que actúen como veedores y realicen control social a la salud en Bogotá, D.C.</t>
  </si>
  <si>
    <t>Existe un concepto jurídico y una recomendación de la Oficina de Control Interno acerca de la inconveniencia de conformar y mantener una Alianza Público Privada con organismos de orden nacional o internacional para el control social a la contratación, a la interventoría y a la gestión pública en salud.</t>
  </si>
  <si>
    <t xml:space="preserve">Realizar acciones con el sector privado para promover  Política pública de transparencia, probidad y lucha contra la corrupción en el sector salud con participación de la comunidad, las entidades del sector salud, el sector privado, la academia, los gremios, las etnias y entes de control </t>
  </si>
  <si>
    <t>Existe un concepto jurídico y de la Oficina de Contro Interno acerca de la inconveniencia de conformar y mantene una Alianza Público Privada con organismos de orden nacional o internacional para el control social a la contratación, a la interventoría y a la gestión pública en salud.</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</si>
</sst>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 #,##0_);_(&quot;$&quot;\ * \(#,##0\);_(&quot;$&quot;\ * &quot;-&quot;_);_(@_)"/>
    <numFmt numFmtId="169" formatCode="_(* #,##0_);_(* \(#,##0\);_(* &quot;-&quot;_);_(@_)"/>
    <numFmt numFmtId="170" formatCode="_(&quot;$&quot;\ * #,##0.00_);_(&quot;$&quot;\ * \(#,##0.00\);_(&quot;$&quot;\ * &quot;-&quot;??_);_(@_)"/>
    <numFmt numFmtId="171" formatCode="_(* #,##0.00_);_(* \(#,##0.00\);_(*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3" formatCode="0.000000000000"/>
    <numFmt numFmtId="204" formatCode="#,##0.00000000000000000000000000000000000000"/>
    <numFmt numFmtId="208" formatCode="#,##0.000000000000000"/>
    <numFmt numFmtId="209" formatCode="0.00000000"/>
    <numFmt numFmtId="210" formatCode="_-* #,##0.00000000000\ _€_-;\-* #,##0.00000000000\ _€_-;_-* &quot;-&quot;???????????\ _€_-;_-@_-"/>
    <numFmt numFmtId="212" formatCode="_(* #,##0.000_);_(* \(#,##0.000\);_(* &quot;-&quot;??_);_(@_)"/>
    <numFmt numFmtId="216" formatCode="_(* #,##0.0000000_);_(* \(#,##0.0000000\);_(* &quot;-&quot;??_);_(@_)"/>
    <numFmt numFmtId="218" formatCode="_(* #,##0.000000000_);_(* \(#,##0.000000000\);_(* &quot;-&quot;??_);_(@_)"/>
    <numFmt numFmtId="227" formatCode="0.0"/>
    <numFmt numFmtId="228" formatCode="#,##0.000000"/>
    <numFmt numFmtId="229" formatCode="#,##0.00000000000"/>
    <numFmt numFmtId="230" formatCode="#,##0.00000000"/>
    <numFmt numFmtId="231" formatCode="&quot;$&quot;#,##0.00"/>
    <numFmt numFmtId="232" formatCode="0.00000000000"/>
    <numFmt numFmtId="233" formatCode="0.0000000000"/>
    <numFmt numFmtId="234" formatCode="#,##0.00000000000000000"/>
    <numFmt numFmtId="235" formatCode="#,##0.0000000000"/>
    <numFmt numFmtId="236" formatCode="0.000000000"/>
    <numFmt numFmtId="237" formatCode="0.0000000000000"/>
    <numFmt numFmtId="238" formatCode="_(* #,##0.00000000_);_(* \(#,##0.00000000\);_(* &quot;-&quot;_);_(@_)"/>
  </numFmts>
  <fonts count="114">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sz val="8"/>
      <name val="Calibri"/>
      <family val="2"/>
    </font>
    <font>
      <u val="single"/>
      <sz val="8.25"/>
      <color indexed="12"/>
      <name val="Calibri"/>
      <family val="2"/>
    </font>
    <font>
      <u val="single"/>
      <sz val="8.25"/>
      <color indexed="36"/>
      <name val="Calibri"/>
      <family val="2"/>
    </font>
    <font>
      <b/>
      <sz val="12"/>
      <color indexed="9"/>
      <name val="Calibri"/>
      <family val="2"/>
    </font>
    <font>
      <sz val="11"/>
      <color indexed="9"/>
      <name val="Calibri"/>
      <family val="2"/>
    </font>
    <font>
      <sz val="12"/>
      <color indexed="8"/>
      <name val="Calibri"/>
      <family val="2"/>
    </font>
    <font>
      <sz val="9"/>
      <name val="Tahoma"/>
      <family val="2"/>
    </font>
    <font>
      <b/>
      <sz val="9"/>
      <name val="Tahoma"/>
      <family val="2"/>
    </font>
    <font>
      <sz val="11"/>
      <color indexed="8"/>
      <name val="Tahoma"/>
      <family val="2"/>
    </font>
    <font>
      <sz val="11"/>
      <name val="Tahoma"/>
      <family val="2"/>
    </font>
    <font>
      <sz val="12"/>
      <color indexed="8"/>
      <name val="Tahoma"/>
      <family val="2"/>
    </font>
    <font>
      <b/>
      <sz val="11"/>
      <color indexed="8"/>
      <name val="Tahoma"/>
      <family val="2"/>
    </font>
    <font>
      <b/>
      <sz val="11"/>
      <color indexed="10"/>
      <name val="Tahoma"/>
      <family val="2"/>
    </font>
    <font>
      <b/>
      <sz val="11"/>
      <color indexed="9"/>
      <name val="Tahoma"/>
      <family val="2"/>
    </font>
    <font>
      <b/>
      <sz val="12"/>
      <color indexed="9"/>
      <name val="Tahoma"/>
      <family val="2"/>
    </font>
    <font>
      <sz val="12"/>
      <name val="Tahoma"/>
      <family val="2"/>
    </font>
    <font>
      <b/>
      <sz val="11"/>
      <color indexed="8"/>
      <name val="Calibri"/>
      <family val="2"/>
    </font>
    <font>
      <sz val="26"/>
      <color indexed="8"/>
      <name val="Calibri"/>
      <family val="2"/>
    </font>
    <font>
      <b/>
      <sz val="16"/>
      <color indexed="9"/>
      <name val="Calibri"/>
      <family val="2"/>
    </font>
    <font>
      <b/>
      <sz val="14"/>
      <color indexed="9"/>
      <name val="Calibri"/>
      <family val="2"/>
    </font>
    <font>
      <b/>
      <sz val="8"/>
      <color indexed="9"/>
      <name val="Calibri"/>
      <family val="2"/>
    </font>
    <font>
      <sz val="8"/>
      <color indexed="9"/>
      <name val="Calibri"/>
      <family val="2"/>
    </font>
    <font>
      <sz val="10"/>
      <name val="Tahoma"/>
      <family val="2"/>
    </font>
    <font>
      <sz val="12"/>
      <color indexed="8"/>
      <name val="Arial"/>
      <family val="2"/>
    </font>
    <font>
      <sz val="11"/>
      <color indexed="9"/>
      <name val="Tahoma"/>
      <family val="2"/>
    </font>
    <font>
      <sz val="12"/>
      <color indexed="9"/>
      <name val="Calibri"/>
      <family val="2"/>
    </font>
    <font>
      <sz val="11"/>
      <name val="Arial"/>
      <family val="2"/>
    </font>
    <font>
      <sz val="11"/>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sz val="9"/>
      <color indexed="8"/>
      <name val="Calibri"/>
      <family val="2"/>
    </font>
    <font>
      <b/>
      <sz val="12"/>
      <color indexed="10"/>
      <name val="Calibri"/>
      <family val="2"/>
    </font>
    <font>
      <sz val="9"/>
      <name val="Calibri"/>
      <family val="2"/>
    </font>
    <font>
      <sz val="9"/>
      <color indexed="8"/>
      <name val="Tahoma"/>
      <family val="2"/>
    </font>
    <font>
      <sz val="9"/>
      <name val="Verdana"/>
      <family val="2"/>
    </font>
    <font>
      <b/>
      <sz val="11"/>
      <name val="Calibri"/>
      <family val="2"/>
    </font>
    <font>
      <b/>
      <sz val="9"/>
      <color indexed="10"/>
      <name val="Calibri"/>
      <family val="2"/>
    </font>
    <font>
      <b/>
      <sz val="9"/>
      <name val="Calibri"/>
      <family val="2"/>
    </font>
    <font>
      <b/>
      <sz val="20"/>
      <color indexed="10"/>
      <name val="Arial Narrow"/>
      <family val="2"/>
    </font>
    <font>
      <sz val="12"/>
      <name val="Calibri"/>
      <family val="2"/>
    </font>
    <font>
      <sz val="10"/>
      <name val="Calibri"/>
      <family val="2"/>
    </font>
    <font>
      <b/>
      <sz val="9"/>
      <color indexed="8"/>
      <name val="Calibri"/>
      <family val="2"/>
    </font>
    <font>
      <sz val="10"/>
      <color indexed="8"/>
      <name val="Calibri"/>
      <family val="2"/>
    </font>
    <font>
      <sz val="9"/>
      <color indexed="9"/>
      <name val="Calibri"/>
      <family val="2"/>
    </font>
    <font>
      <b/>
      <sz val="9"/>
      <color indexed="18"/>
      <name val="Calibri"/>
      <family val="2"/>
    </font>
    <font>
      <b/>
      <sz val="9"/>
      <color indexed="8"/>
      <name val="Tahoma"/>
      <family val="2"/>
    </font>
    <font>
      <sz val="14"/>
      <color indexed="8"/>
      <name val="Calibri"/>
      <family val="2"/>
    </font>
    <font>
      <sz val="8"/>
      <color indexed="8"/>
      <name val="Calibri"/>
      <family val="2"/>
    </font>
    <font>
      <sz val="14"/>
      <name val="Calibri"/>
      <family val="2"/>
    </font>
    <font>
      <b/>
      <sz val="14"/>
      <color indexed="10"/>
      <name val="Calibri"/>
      <family val="2"/>
    </font>
    <font>
      <sz val="14"/>
      <color indexed="8"/>
      <name val="Arial"/>
      <family val="2"/>
    </font>
    <font>
      <sz val="10"/>
      <color indexed="8"/>
      <name val="Tahoma"/>
      <family val="2"/>
    </font>
    <font>
      <sz val="10"/>
      <color indexed="8"/>
      <name val="Arial"/>
      <family val="2"/>
    </font>
    <font>
      <sz val="10"/>
      <color indexed="10"/>
      <name val="Tahoma"/>
      <family val="2"/>
    </font>
    <font>
      <sz val="9"/>
      <color indexed="10"/>
      <name val="Calibri"/>
      <family val="2"/>
    </font>
    <font>
      <sz val="10"/>
      <color indexed="10"/>
      <name val="Arial"/>
      <family val="2"/>
    </font>
    <font>
      <sz val="12"/>
      <color indexed="10"/>
      <name val="Calibri"/>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Tahoma"/>
      <family val="2"/>
    </font>
    <font>
      <sz val="12"/>
      <color theme="1"/>
      <name val="Calibri"/>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9"/>
      <color rgb="FFFF0000"/>
      <name val="Calibri"/>
      <family val="2"/>
    </font>
    <font>
      <sz val="10"/>
      <color theme="1"/>
      <name val="Arial"/>
      <family val="2"/>
    </font>
    <font>
      <sz val="10"/>
      <color rgb="FFFF0000"/>
      <name val="Tahoma"/>
      <family val="2"/>
    </font>
    <font>
      <sz val="9"/>
      <color rgb="FFFF0000"/>
      <name val="Calibri"/>
      <family val="2"/>
    </font>
    <font>
      <sz val="10"/>
      <color rgb="FFFF0000"/>
      <name val="Arial"/>
      <family val="2"/>
    </font>
    <font>
      <sz val="12"/>
      <color rgb="FFFF0000"/>
      <name val="Calibri"/>
      <family val="2"/>
    </font>
    <font>
      <sz val="9"/>
      <color rgb="FFFF000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4999699890613556"/>
        <bgColor indexed="64"/>
      </patternFill>
    </fill>
    <fill>
      <patternFill patternType="solid">
        <fgColor indexed="13"/>
        <bgColor indexed="64"/>
      </patternFill>
    </fill>
    <fill>
      <patternFill patternType="solid">
        <fgColor rgb="FFFFFF00"/>
        <bgColor indexed="64"/>
      </patternFill>
    </fill>
    <fill>
      <patternFill patternType="solid">
        <fgColor indexed="51"/>
        <bgColor indexed="64"/>
      </patternFill>
    </fill>
    <fill>
      <patternFill patternType="solid">
        <fgColor indexed="22"/>
        <bgColor indexed="64"/>
      </patternFill>
    </fill>
    <fill>
      <patternFill patternType="solid">
        <fgColor indexed="62"/>
        <bgColor indexed="64"/>
      </patternFill>
    </fill>
    <fill>
      <patternFill patternType="solid">
        <fgColor indexed="1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color indexed="63"/>
      </left>
      <right style="thin">
        <color indexed="9"/>
      </right>
      <top style="thin">
        <color indexed="9"/>
      </top>
      <bottom>
        <color indexed="63"/>
      </bottom>
    </border>
    <border>
      <left style="medium"/>
      <right style="thin"/>
      <top style="thin"/>
      <bottom style="thin"/>
    </border>
    <border>
      <left>
        <color indexed="63"/>
      </left>
      <right style="thin">
        <color indexed="9"/>
      </right>
      <top style="thin">
        <color indexed="9"/>
      </top>
      <bottom style="thin">
        <color indexed="9"/>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thin"/>
      <top style="thin">
        <color indexed="9"/>
      </top>
      <bottom>
        <color indexed="63"/>
      </bottom>
    </border>
    <border>
      <left style="medium"/>
      <right style="medium"/>
      <top style="medium"/>
      <bottom style="medium"/>
    </border>
    <border>
      <left>
        <color indexed="63"/>
      </left>
      <right style="thin">
        <color indexed="9"/>
      </right>
      <top>
        <color indexed="63"/>
      </top>
      <bottom>
        <color indexed="63"/>
      </bottom>
    </border>
    <border>
      <left/>
      <right style="thin">
        <color indexed="9"/>
      </right>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5" fillId="20" borderId="0" applyNumberFormat="0" applyBorder="0" applyAlignment="0" applyProtection="0"/>
    <xf numFmtId="0" fontId="86" fillId="21" borderId="1" applyNumberFormat="0" applyAlignment="0" applyProtection="0"/>
    <xf numFmtId="0" fontId="87" fillId="22" borderId="2" applyNumberFormat="0" applyAlignment="0" applyProtection="0"/>
    <xf numFmtId="0" fontId="88" fillId="0" borderId="3" applyNumberFormat="0" applyFill="0" applyAlignment="0" applyProtection="0"/>
    <xf numFmtId="0" fontId="89" fillId="0" borderId="0" applyNumberFormat="0" applyFill="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9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1"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92" fillId="21" borderId="5"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0" borderId="7" applyNumberFormat="0" applyFill="0" applyAlignment="0" applyProtection="0"/>
    <xf numFmtId="0" fontId="89" fillId="0" borderId="8" applyNumberFormat="0" applyFill="0" applyAlignment="0" applyProtection="0"/>
    <xf numFmtId="0" fontId="98" fillId="0" borderId="9" applyNumberFormat="0" applyFill="0" applyAlignment="0" applyProtection="0"/>
  </cellStyleXfs>
  <cellXfs count="644">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9"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14" fillId="0" borderId="10" xfId="0" applyFont="1" applyFill="1" applyBorder="1" applyAlignment="1" applyProtection="1">
      <alignment horizontal="justify" vertical="center" wrapText="1"/>
      <protection/>
    </xf>
    <xf numFmtId="0" fontId="14" fillId="0" borderId="10" xfId="0" applyFont="1" applyFill="1" applyBorder="1" applyAlignment="1" applyProtection="1">
      <alignment horizontal="center" vertical="center"/>
      <protection/>
    </xf>
    <xf numFmtId="0" fontId="0" fillId="35" borderId="10" xfId="0" applyFont="1" applyFill="1" applyBorder="1" applyAlignment="1" applyProtection="1">
      <alignment vertical="center"/>
      <protection/>
    </xf>
    <xf numFmtId="0" fontId="0" fillId="35" borderId="0" xfId="0" applyFill="1" applyAlignment="1" applyProtection="1">
      <alignment vertical="center"/>
      <protection/>
    </xf>
    <xf numFmtId="0" fontId="13" fillId="0" borderId="10" xfId="0" applyFont="1" applyFill="1" applyBorder="1" applyAlignment="1" applyProtection="1">
      <alignment vertical="center" wrapText="1"/>
      <protection/>
    </xf>
    <xf numFmtId="0" fontId="13" fillId="0" borderId="10"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3" fillId="35" borderId="11"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0" fillId="0" borderId="0" xfId="0" applyFont="1" applyAlignment="1" applyProtection="1">
      <alignment vertical="center"/>
      <protection/>
    </xf>
    <xf numFmtId="0" fontId="99" fillId="0" borderId="10" xfId="0" applyFont="1" applyFill="1" applyBorder="1" applyAlignment="1" applyProtection="1">
      <alignment horizontal="center" vertical="center"/>
      <protection/>
    </xf>
    <xf numFmtId="0" fontId="99" fillId="0" borderId="0" xfId="0" applyFont="1" applyAlignment="1" applyProtection="1">
      <alignment vertical="center"/>
      <protection/>
    </xf>
    <xf numFmtId="0" fontId="14" fillId="35" borderId="10" xfId="0" applyFont="1" applyFill="1" applyBorder="1" applyAlignment="1" applyProtection="1">
      <alignment horizontal="justify" vertical="center" wrapText="1"/>
      <protection/>
    </xf>
    <xf numFmtId="0" fontId="13" fillId="36" borderId="10" xfId="0"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wrapText="1"/>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wrapText="1"/>
      <protection/>
    </xf>
    <xf numFmtId="0" fontId="13" fillId="0" borderId="11" xfId="0" applyFont="1" applyFill="1" applyBorder="1" applyAlignment="1" applyProtection="1">
      <alignment vertical="center" wrapText="1"/>
      <protection/>
    </xf>
    <xf numFmtId="0" fontId="13" fillId="0" borderId="11"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18" fillId="33" borderId="10"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100" fillId="0" borderId="0" xfId="0" applyFont="1" applyAlignment="1" applyProtection="1">
      <alignment horizontal="center" vertical="center"/>
      <protection/>
    </xf>
    <xf numFmtId="0" fontId="18" fillId="33" borderId="12" xfId="0" applyFont="1" applyFill="1" applyBorder="1" applyAlignment="1" applyProtection="1">
      <alignment horizontal="center" vertical="center" wrapText="1"/>
      <protection/>
    </xf>
    <xf numFmtId="0" fontId="18" fillId="33" borderId="13" xfId="0" applyFont="1" applyFill="1" applyBorder="1" applyAlignment="1" applyProtection="1">
      <alignment horizontal="center" vertical="center" wrapText="1"/>
      <protection/>
    </xf>
    <xf numFmtId="0" fontId="19" fillId="33" borderId="13" xfId="0"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9" fontId="20" fillId="0" borderId="10" xfId="0" applyNumberFormat="1" applyFont="1" applyFill="1" applyBorder="1" applyAlignment="1" applyProtection="1">
      <alignment horizontal="center" vertical="center" wrapText="1"/>
      <protection/>
    </xf>
    <xf numFmtId="1" fontId="20" fillId="0" borderId="10" xfId="59" applyNumberFormat="1"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protection/>
    </xf>
    <xf numFmtId="3" fontId="15" fillId="0" borderId="10" xfId="0" applyNumberFormat="1" applyFont="1" applyFill="1" applyBorder="1" applyAlignment="1" applyProtection="1">
      <alignment horizontal="center" vertical="center"/>
      <protection/>
    </xf>
    <xf numFmtId="9" fontId="15" fillId="0" borderId="10" xfId="0" applyNumberFormat="1" applyFont="1" applyFill="1" applyBorder="1" applyAlignment="1" applyProtection="1">
      <alignment horizontal="center" vertical="center" wrapText="1"/>
      <protection/>
    </xf>
    <xf numFmtId="0" fontId="99"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3" fillId="35" borderId="10" xfId="0" applyNumberFormat="1"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protection/>
    </xf>
    <xf numFmtId="0" fontId="99" fillId="35" borderId="10" xfId="0" applyFont="1" applyFill="1" applyBorder="1" applyAlignment="1" applyProtection="1">
      <alignment horizontal="center" vertical="center"/>
      <protection/>
    </xf>
    <xf numFmtId="1" fontId="20" fillId="35" borderId="10" xfId="59" applyNumberFormat="1" applyFont="1" applyFill="1" applyBorder="1" applyAlignment="1" applyProtection="1">
      <alignment horizontal="center" vertical="center" wrapText="1"/>
      <protection/>
    </xf>
    <xf numFmtId="0" fontId="14" fillId="35" borderId="10" xfId="0" applyNumberFormat="1" applyFont="1" applyFill="1" applyBorder="1" applyAlignment="1" applyProtection="1">
      <alignment horizontal="center" vertical="center" wrapText="1"/>
      <protection/>
    </xf>
    <xf numFmtId="0" fontId="32" fillId="35" borderId="0" xfId="0" applyFont="1" applyFill="1" applyAlignment="1" applyProtection="1">
      <alignment vertical="center"/>
      <protection/>
    </xf>
    <xf numFmtId="0" fontId="13" fillId="35" borderId="11" xfId="0" applyNumberFormat="1" applyFont="1" applyFill="1" applyBorder="1" applyAlignment="1" applyProtection="1">
      <alignment horizontal="center" vertical="center" wrapText="1"/>
      <protection/>
    </xf>
    <xf numFmtId="0" fontId="14" fillId="35" borderId="11" xfId="0" applyFont="1" applyFill="1" applyBorder="1" applyAlignment="1" applyProtection="1">
      <alignment horizontal="center" vertical="center"/>
      <protection/>
    </xf>
    <xf numFmtId="0" fontId="99" fillId="35" borderId="11" xfId="0" applyFont="1" applyFill="1" applyBorder="1" applyAlignment="1" applyProtection="1">
      <alignment horizontal="center" vertical="center"/>
      <protection/>
    </xf>
    <xf numFmtId="0" fontId="15" fillId="35" borderId="10" xfId="0" applyFont="1" applyFill="1" applyBorder="1" applyAlignment="1" applyProtection="1">
      <alignment horizontal="center" vertical="center"/>
      <protection/>
    </xf>
    <xf numFmtId="0" fontId="13" fillId="35" borderId="11" xfId="0" applyFont="1" applyFill="1" applyBorder="1" applyAlignment="1" applyProtection="1">
      <alignment horizontal="center" vertical="center" wrapText="1"/>
      <protection/>
    </xf>
    <xf numFmtId="3" fontId="15" fillId="35" borderId="10" xfId="0" applyNumberFormat="1" applyFont="1" applyFill="1" applyBorder="1" applyAlignment="1" applyProtection="1">
      <alignment horizontal="center" vertical="center"/>
      <protection/>
    </xf>
    <xf numFmtId="0" fontId="13" fillId="35" borderId="11" xfId="0" applyFont="1" applyFill="1" applyBorder="1" applyAlignment="1" applyProtection="1">
      <alignment vertical="center" wrapText="1"/>
      <protection/>
    </xf>
    <xf numFmtId="0" fontId="13" fillId="35" borderId="10" xfId="0" applyFont="1" applyFill="1" applyBorder="1" applyAlignment="1" applyProtection="1">
      <alignment horizontal="center" vertical="center" wrapText="1"/>
      <protection/>
    </xf>
    <xf numFmtId="0" fontId="13" fillId="35" borderId="10" xfId="0" applyFont="1" applyFill="1" applyBorder="1" applyAlignment="1" applyProtection="1">
      <alignment horizontal="center" vertical="center"/>
      <protection/>
    </xf>
    <xf numFmtId="0" fontId="13" fillId="35" borderId="10" xfId="0" applyFont="1" applyFill="1" applyBorder="1" applyAlignment="1" applyProtection="1">
      <alignment vertical="center"/>
      <protection/>
    </xf>
    <xf numFmtId="0" fontId="13" fillId="35" borderId="14" xfId="0" applyFont="1" applyFill="1" applyBorder="1" applyAlignment="1" applyProtection="1">
      <alignment horizontal="center" vertical="center"/>
      <protection/>
    </xf>
    <xf numFmtId="9" fontId="15" fillId="35" borderId="10"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protection/>
    </xf>
    <xf numFmtId="0" fontId="1" fillId="35" borderId="11" xfId="0" applyFont="1" applyFill="1" applyBorder="1" applyAlignment="1" applyProtection="1">
      <alignment horizontal="center" vertical="center"/>
      <protection/>
    </xf>
    <xf numFmtId="0" fontId="16" fillId="35" borderId="14" xfId="0" applyFont="1" applyFill="1" applyBorder="1" applyAlignment="1" applyProtection="1">
      <alignment horizontal="center" vertical="center"/>
      <protection/>
    </xf>
    <xf numFmtId="0" fontId="13" fillId="36" borderId="10"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vertical="center" wrapText="1"/>
      <protection/>
    </xf>
    <xf numFmtId="0" fontId="13" fillId="35" borderId="10" xfId="0" applyNumberFormat="1" applyFont="1" applyFill="1" applyBorder="1" applyAlignment="1" applyProtection="1">
      <alignment vertical="center" wrapText="1"/>
      <protection/>
    </xf>
    <xf numFmtId="0" fontId="13" fillId="36" borderId="10" xfId="0" applyNumberFormat="1"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justify" vertical="center" wrapText="1"/>
      <protection/>
    </xf>
    <xf numFmtId="0" fontId="13" fillId="0" borderId="10" xfId="0" applyNumberFormat="1" applyFont="1" applyFill="1" applyBorder="1" applyAlignment="1" applyProtection="1">
      <alignment horizontal="justify" vertical="center" wrapText="1"/>
      <protection/>
    </xf>
    <xf numFmtId="0" fontId="13" fillId="35" borderId="10" xfId="0" applyNumberFormat="1" applyFont="1" applyFill="1" applyBorder="1" applyAlignment="1" applyProtection="1">
      <alignment horizontal="justify" vertical="center" wrapText="1"/>
      <protection/>
    </xf>
    <xf numFmtId="0" fontId="13" fillId="35" borderId="11" xfId="0" applyNumberFormat="1" applyFont="1" applyFill="1" applyBorder="1" applyAlignment="1" applyProtection="1">
      <alignment horizontal="justify" vertical="center" wrapText="1"/>
      <protection/>
    </xf>
    <xf numFmtId="0" fontId="13" fillId="35" borderId="10" xfId="0" applyNumberFormat="1" applyFont="1" applyFill="1" applyBorder="1" applyAlignment="1" applyProtection="1">
      <alignment horizontal="left" vertical="center" wrapText="1"/>
      <protection/>
    </xf>
    <xf numFmtId="0" fontId="13" fillId="0" borderId="11" xfId="0" applyFont="1" applyFill="1" applyBorder="1" applyAlignment="1" applyProtection="1">
      <alignment horizontal="justify" vertical="center" wrapText="1"/>
      <protection/>
    </xf>
    <xf numFmtId="0" fontId="13" fillId="35" borderId="11" xfId="0" applyFont="1" applyFill="1" applyBorder="1" applyAlignment="1" applyProtection="1">
      <alignment horizontal="justify" vertical="center" wrapText="1"/>
      <protection/>
    </xf>
    <xf numFmtId="0" fontId="13" fillId="35" borderId="10" xfId="0" applyFont="1" applyFill="1" applyBorder="1" applyAlignment="1" applyProtection="1">
      <alignment vertical="center" wrapText="1"/>
      <protection/>
    </xf>
    <xf numFmtId="0" fontId="13" fillId="0" borderId="10" xfId="0" applyFont="1" applyFill="1" applyBorder="1" applyAlignment="1" applyProtection="1">
      <alignment horizontal="justify" vertical="center" wrapText="1"/>
      <protection/>
    </xf>
    <xf numFmtId="0" fontId="13" fillId="35" borderId="10" xfId="0" applyFont="1" applyFill="1" applyBorder="1" applyAlignment="1" applyProtection="1">
      <alignment horizontal="justify" vertical="center" wrapText="1"/>
      <protection/>
    </xf>
    <xf numFmtId="0" fontId="99" fillId="35" borderId="14" xfId="0" applyNumberFormat="1" applyFont="1" applyFill="1" applyBorder="1" applyAlignment="1" applyProtection="1">
      <alignment horizontal="justify" vertical="center" wrapText="1"/>
      <protection/>
    </xf>
    <xf numFmtId="0" fontId="17" fillId="0" borderId="0" xfId="0" applyFont="1" applyAlignment="1" applyProtection="1">
      <alignment vertical="center"/>
      <protection/>
    </xf>
    <xf numFmtId="0" fontId="14" fillId="0" borderId="11" xfId="0" applyFont="1" applyFill="1" applyBorder="1" applyAlignment="1" applyProtection="1">
      <alignment horizontal="justify" vertical="center" wrapText="1"/>
      <protection/>
    </xf>
    <xf numFmtId="0" fontId="14" fillId="35" borderId="11" xfId="0" applyFont="1" applyFill="1" applyBorder="1" applyAlignment="1" applyProtection="1">
      <alignment horizontal="justify" vertical="center" wrapText="1"/>
      <protection/>
    </xf>
    <xf numFmtId="0" fontId="14" fillId="35" borderId="10" xfId="0" applyNumberFormat="1" applyFont="1" applyFill="1" applyBorder="1" applyAlignment="1" applyProtection="1">
      <alignment vertical="center" wrapText="1"/>
      <protection/>
    </xf>
    <xf numFmtId="0" fontId="4" fillId="33" borderId="12" xfId="0" applyFont="1" applyFill="1" applyBorder="1" applyAlignment="1" applyProtection="1">
      <alignment horizontal="center" vertical="center" wrapText="1"/>
      <protection/>
    </xf>
    <xf numFmtId="0" fontId="14" fillId="35" borderId="10" xfId="0" applyNumberFormat="1" applyFont="1" applyFill="1" applyBorder="1" applyAlignment="1" applyProtection="1">
      <alignment horizontal="justify" vertical="center" wrapText="1"/>
      <protection/>
    </xf>
    <xf numFmtId="0" fontId="14" fillId="36" borderId="10" xfId="0" applyFont="1" applyFill="1" applyBorder="1" applyAlignment="1" applyProtection="1">
      <alignment horizontal="justify" vertical="center" wrapText="1"/>
      <protection/>
    </xf>
    <xf numFmtId="0" fontId="14" fillId="36" borderId="10" xfId="0" applyFont="1" applyFill="1" applyBorder="1" applyAlignment="1" applyProtection="1">
      <alignment horizontal="center" vertical="center"/>
      <protection/>
    </xf>
    <xf numFmtId="0" fontId="99" fillId="36" borderId="10" xfId="0" applyFont="1" applyFill="1" applyBorder="1" applyAlignment="1" applyProtection="1">
      <alignment horizontal="center" vertical="center"/>
      <protection/>
    </xf>
    <xf numFmtId="0" fontId="20" fillId="36" borderId="10" xfId="0" applyNumberFormat="1" applyFont="1" applyFill="1" applyBorder="1" applyAlignment="1" applyProtection="1">
      <alignment horizontal="center" vertical="center" wrapText="1"/>
      <protection/>
    </xf>
    <xf numFmtId="0" fontId="0" fillId="36" borderId="0" xfId="0" applyFill="1" applyAlignment="1" applyProtection="1">
      <alignment vertical="center"/>
      <protection/>
    </xf>
    <xf numFmtId="9" fontId="20" fillId="36" borderId="10" xfId="0" applyNumberFormat="1" applyFont="1" applyFill="1" applyBorder="1" applyAlignment="1" applyProtection="1">
      <alignment horizontal="center" vertical="center" wrapText="1"/>
      <protection/>
    </xf>
    <xf numFmtId="1" fontId="20" fillId="36" borderId="10" xfId="59" applyNumberFormat="1" applyFont="1" applyFill="1" applyBorder="1" applyAlignment="1" applyProtection="1">
      <alignment horizontal="center" vertical="center" wrapText="1"/>
      <protection/>
    </xf>
    <xf numFmtId="0" fontId="13" fillId="36" borderId="10" xfId="0" applyFont="1" applyFill="1" applyBorder="1" applyAlignment="1" applyProtection="1">
      <alignment horizontal="justify" vertical="center" wrapText="1"/>
      <protection/>
    </xf>
    <xf numFmtId="0" fontId="15" fillId="36" borderId="10" xfId="0" applyFont="1" applyFill="1" applyBorder="1" applyAlignment="1" applyProtection="1">
      <alignment horizontal="center" vertical="center"/>
      <protection/>
    </xf>
    <xf numFmtId="0" fontId="13" fillId="36" borderId="10" xfId="0" applyFont="1" applyFill="1" applyBorder="1" applyAlignment="1" applyProtection="1">
      <alignment horizontal="center" vertical="center"/>
      <protection/>
    </xf>
    <xf numFmtId="0" fontId="10" fillId="36" borderId="11" xfId="0" applyFont="1" applyFill="1" applyBorder="1" applyAlignment="1" applyProtection="1">
      <alignment horizontal="center" vertical="center"/>
      <protection/>
    </xf>
    <xf numFmtId="0" fontId="13" fillId="36" borderId="10" xfId="0" applyFont="1" applyFill="1" applyBorder="1" applyAlignment="1" applyProtection="1">
      <alignment horizontal="center" vertical="center" wrapText="1"/>
      <protection/>
    </xf>
    <xf numFmtId="0" fontId="1" fillId="36" borderId="11" xfId="0" applyFont="1" applyFill="1" applyBorder="1" applyAlignment="1" applyProtection="1">
      <alignment horizontal="center" vertical="center"/>
      <protection/>
    </xf>
    <xf numFmtId="0" fontId="13" fillId="36" borderId="10" xfId="0" applyNumberFormat="1" applyFont="1" applyFill="1" applyBorder="1" applyAlignment="1" applyProtection="1">
      <alignment horizontal="left" vertical="center" wrapText="1"/>
      <protection/>
    </xf>
    <xf numFmtId="0" fontId="13" fillId="36" borderId="14" xfId="0" applyFont="1" applyFill="1" applyBorder="1" applyAlignment="1" applyProtection="1">
      <alignment horizontal="center" vertical="center"/>
      <protection/>
    </xf>
    <xf numFmtId="9" fontId="15" fillId="36" borderId="10" xfId="0" applyNumberFormat="1" applyFont="1" applyFill="1" applyBorder="1" applyAlignment="1" applyProtection="1">
      <alignment horizontal="center" vertical="center" wrapText="1"/>
      <protection/>
    </xf>
    <xf numFmtId="0" fontId="16" fillId="36" borderId="14" xfId="0" applyFont="1" applyFill="1" applyBorder="1" applyAlignment="1" applyProtection="1">
      <alignment horizontal="center" vertical="center"/>
      <protection/>
    </xf>
    <xf numFmtId="0" fontId="99" fillId="36" borderId="14" xfId="0" applyNumberFormat="1" applyFont="1" applyFill="1" applyBorder="1" applyAlignment="1" applyProtection="1">
      <alignment horizontal="justify" vertical="center" wrapText="1"/>
      <protection/>
    </xf>
    <xf numFmtId="0" fontId="10" fillId="36" borderId="10" xfId="0" applyFont="1" applyFill="1" applyBorder="1" applyAlignment="1" applyProtection="1">
      <alignment horizontal="center" vertical="center"/>
      <protection/>
    </xf>
    <xf numFmtId="0" fontId="1" fillId="36" borderId="10" xfId="0" applyFont="1" applyFill="1" applyBorder="1" applyAlignment="1" applyProtection="1">
      <alignment horizontal="center" vertical="center"/>
      <protection/>
    </xf>
    <xf numFmtId="0" fontId="13" fillId="36" borderId="10" xfId="0" applyFont="1" applyFill="1" applyBorder="1" applyAlignment="1" applyProtection="1">
      <alignment vertical="center"/>
      <protection/>
    </xf>
    <xf numFmtId="0" fontId="21" fillId="0" borderId="0" xfId="0" applyFont="1" applyFill="1" applyAlignment="1" applyProtection="1">
      <alignment horizontal="left" vertical="center"/>
      <protection/>
    </xf>
    <xf numFmtId="0" fontId="21"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2" fillId="0" borderId="0" xfId="0" applyFont="1" applyAlignment="1" applyProtection="1">
      <alignment horizontal="left"/>
      <protection/>
    </xf>
    <xf numFmtId="0" fontId="22" fillId="0" borderId="0" xfId="0" applyFont="1" applyAlignment="1" applyProtection="1">
      <alignment horizontal="center"/>
      <protection/>
    </xf>
    <xf numFmtId="0" fontId="25" fillId="33" borderId="1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8" fillId="33" borderId="11" xfId="0" applyFont="1" applyFill="1" applyBorder="1" applyAlignment="1" applyProtection="1">
      <alignment horizontal="center" vertical="center" wrapText="1"/>
      <protection/>
    </xf>
    <xf numFmtId="0" fontId="8" fillId="33" borderId="11" xfId="0" applyFont="1" applyFill="1" applyBorder="1" applyAlignment="1" applyProtection="1">
      <alignment horizontal="left" vertical="center" wrapText="1"/>
      <protection/>
    </xf>
    <xf numFmtId="0" fontId="25" fillId="33" borderId="15" xfId="0" applyFont="1" applyFill="1" applyBorder="1" applyAlignment="1" applyProtection="1">
      <alignment horizontal="center" vertical="center" wrapText="1"/>
      <protection/>
    </xf>
    <xf numFmtId="0" fontId="26"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13" fillId="0" borderId="16" xfId="0" applyNumberFormat="1" applyFont="1" applyBorder="1" applyAlignment="1" applyProtection="1">
      <alignment horizontal="center" vertical="center"/>
      <protection/>
    </xf>
    <xf numFmtId="0" fontId="27"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horizontal="center" vertical="center" wrapText="1"/>
      <protection/>
    </xf>
    <xf numFmtId="9" fontId="27" fillId="36" borderId="10" xfId="0" applyNumberFormat="1" applyFont="1" applyFill="1" applyBorder="1" applyAlignment="1" applyProtection="1">
      <alignment horizontal="center" vertical="center" wrapText="1"/>
      <protection/>
    </xf>
    <xf numFmtId="0" fontId="99" fillId="36" borderId="0" xfId="0" applyFont="1" applyFill="1" applyAlignment="1" applyProtection="1">
      <alignment horizontal="left" vertical="center"/>
      <protection/>
    </xf>
    <xf numFmtId="169" fontId="13" fillId="36" borderId="10" xfId="50" applyNumberFormat="1" applyFont="1" applyFill="1" applyBorder="1" applyAlignment="1" applyProtection="1">
      <alignment horizontal="left" vertical="center" wrapText="1"/>
      <protection/>
    </xf>
    <xf numFmtId="0" fontId="29" fillId="36" borderId="0" xfId="0" applyFont="1" applyFill="1" applyAlignment="1" applyProtection="1">
      <alignment horizontal="left" vertical="center"/>
      <protection/>
    </xf>
    <xf numFmtId="0" fontId="13" fillId="0" borderId="16" xfId="0" applyNumberFormat="1" applyFont="1" applyFill="1" applyBorder="1" applyAlignment="1" applyProtection="1">
      <alignment horizontal="center" vertical="center"/>
      <protection/>
    </xf>
    <xf numFmtId="0" fontId="16" fillId="36" borderId="10" xfId="0" applyFont="1" applyFill="1" applyBorder="1" applyAlignment="1" applyProtection="1">
      <alignment horizontal="center" vertical="center" wrapText="1"/>
      <protection/>
    </xf>
    <xf numFmtId="0" fontId="8" fillId="37" borderId="10" xfId="0" applyFont="1" applyFill="1" applyBorder="1" applyAlignment="1" applyProtection="1">
      <alignment horizontal="center" vertical="center"/>
      <protection/>
    </xf>
    <xf numFmtId="0" fontId="8" fillId="37" borderId="10" xfId="0" applyFont="1" applyFill="1" applyBorder="1" applyAlignment="1" applyProtection="1">
      <alignment vertical="center"/>
      <protection/>
    </xf>
    <xf numFmtId="0" fontId="30" fillId="37" borderId="10" xfId="0" applyFont="1" applyFill="1" applyBorder="1" applyAlignment="1" applyProtection="1">
      <alignment horizontal="center" vertical="center"/>
      <protection/>
    </xf>
    <xf numFmtId="169" fontId="8" fillId="37" borderId="10" xfId="0" applyNumberFormat="1" applyFont="1" applyFill="1" applyBorder="1" applyAlignment="1" applyProtection="1">
      <alignment vertical="center"/>
      <protection/>
    </xf>
    <xf numFmtId="0" fontId="101" fillId="37" borderId="0" xfId="0" applyFont="1" applyFill="1" applyAlignment="1" applyProtection="1">
      <alignment vertical="center"/>
      <protection/>
    </xf>
    <xf numFmtId="0" fontId="30" fillId="37" borderId="0" xfId="0" applyFont="1" applyFill="1" applyAlignment="1" applyProtection="1">
      <alignment vertical="center"/>
      <protection/>
    </xf>
    <xf numFmtId="0" fontId="101" fillId="0" borderId="0" xfId="0" applyFont="1" applyAlignment="1" applyProtection="1">
      <alignment horizontal="center" vertical="center"/>
      <protection/>
    </xf>
    <xf numFmtId="0" fontId="101" fillId="34" borderId="0" xfId="0" applyFont="1" applyFill="1" applyAlignment="1" applyProtection="1">
      <alignment horizontal="center" vertical="center"/>
      <protection/>
    </xf>
    <xf numFmtId="0" fontId="101" fillId="34" borderId="0" xfId="0" applyFont="1" applyFill="1" applyAlignment="1" applyProtection="1">
      <alignment vertical="center"/>
      <protection/>
    </xf>
    <xf numFmtId="0" fontId="101" fillId="34" borderId="0" xfId="0" applyFont="1" applyFill="1" applyAlignment="1" applyProtection="1">
      <alignment horizontal="left" vertical="center"/>
      <protection/>
    </xf>
    <xf numFmtId="0" fontId="101" fillId="0" borderId="0" xfId="0" applyFont="1" applyFill="1" applyAlignment="1" applyProtection="1">
      <alignment horizontal="center" vertical="center"/>
      <protection/>
    </xf>
    <xf numFmtId="0" fontId="101" fillId="0" borderId="0" xfId="0" applyFont="1" applyFill="1" applyAlignment="1" applyProtection="1">
      <alignment horizontal="left" vertical="center"/>
      <protection/>
    </xf>
    <xf numFmtId="0" fontId="101" fillId="0" borderId="0" xfId="0" applyFont="1" applyFill="1" applyAlignment="1" applyProtection="1">
      <alignment vertical="center"/>
      <protection/>
    </xf>
    <xf numFmtId="0" fontId="101" fillId="0" borderId="0" xfId="0" applyFont="1" applyAlignment="1" applyProtection="1">
      <alignment vertical="center"/>
      <protection/>
    </xf>
    <xf numFmtId="0" fontId="30" fillId="34" borderId="0" xfId="0" applyFont="1" applyFill="1" applyAlignment="1" applyProtection="1">
      <alignment vertical="center"/>
      <protection/>
    </xf>
    <xf numFmtId="0" fontId="13" fillId="38" borderId="10" xfId="0" applyNumberFormat="1" applyFont="1" applyFill="1" applyBorder="1" applyAlignment="1" applyProtection="1">
      <alignment horizontal="center" vertical="center" wrapText="1"/>
      <protection/>
    </xf>
    <xf numFmtId="0" fontId="13" fillId="38" borderId="10" xfId="0" applyNumberFormat="1" applyFont="1" applyFill="1" applyBorder="1" applyAlignment="1" applyProtection="1">
      <alignment vertical="center" wrapText="1"/>
      <protection/>
    </xf>
    <xf numFmtId="0" fontId="13" fillId="38" borderId="10" xfId="0" applyNumberFormat="1" applyFont="1" applyFill="1" applyBorder="1" applyAlignment="1" applyProtection="1">
      <alignment horizontal="justify" vertical="center" wrapText="1"/>
      <protection/>
    </xf>
    <xf numFmtId="0" fontId="102" fillId="38" borderId="10" xfId="0" applyNumberFormat="1" applyFont="1" applyFill="1" applyBorder="1" applyAlignment="1" applyProtection="1">
      <alignment horizontal="center" vertical="center" wrapText="1"/>
      <protection/>
    </xf>
    <xf numFmtId="0" fontId="102" fillId="38" borderId="10" xfId="0" applyNumberFormat="1" applyFont="1" applyFill="1" applyBorder="1" applyAlignment="1" applyProtection="1">
      <alignment horizontal="justify" vertical="center" wrapText="1"/>
      <protection/>
    </xf>
    <xf numFmtId="0" fontId="102" fillId="38" borderId="10" xfId="0" applyNumberFormat="1" applyFont="1" applyFill="1" applyBorder="1" applyAlignment="1" applyProtection="1">
      <alignment vertical="center" wrapText="1"/>
      <protection/>
    </xf>
    <xf numFmtId="0" fontId="93" fillId="38" borderId="10" xfId="0" applyFont="1" applyFill="1" applyBorder="1" applyAlignment="1" applyProtection="1">
      <alignment horizontal="justify" vertical="center" wrapText="1"/>
      <protection/>
    </xf>
    <xf numFmtId="0" fontId="93" fillId="38" borderId="10" xfId="0" applyFont="1" applyFill="1" applyBorder="1" applyAlignment="1" applyProtection="1">
      <alignment horizontal="center" vertical="center"/>
      <protection/>
    </xf>
    <xf numFmtId="0" fontId="93" fillId="38" borderId="10" xfId="0" applyFont="1" applyFill="1" applyBorder="1" applyAlignment="1" applyProtection="1">
      <alignment horizontal="center" vertical="center"/>
      <protection/>
    </xf>
    <xf numFmtId="0" fontId="93" fillId="38" borderId="10" xfId="0" applyFont="1" applyFill="1" applyBorder="1" applyAlignment="1" applyProtection="1">
      <alignment vertical="center"/>
      <protection/>
    </xf>
    <xf numFmtId="0" fontId="93" fillId="38" borderId="10" xfId="0" applyNumberFormat="1" applyFont="1" applyFill="1" applyBorder="1" applyAlignment="1" applyProtection="1">
      <alignment horizontal="center" vertical="center" wrapText="1"/>
      <protection/>
    </xf>
    <xf numFmtId="0" fontId="27" fillId="36" borderId="10" xfId="0" applyFont="1" applyFill="1" applyBorder="1" applyAlignment="1" applyProtection="1" quotePrefix="1">
      <alignment horizontal="center" vertical="center"/>
      <protection/>
    </xf>
    <xf numFmtId="227" fontId="27" fillId="36" borderId="10" xfId="55"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0" fillId="36" borderId="10" xfId="0" applyFill="1" applyBorder="1" applyAlignment="1" applyProtection="1">
      <alignment vertical="center" wrapText="1"/>
      <protection/>
    </xf>
    <xf numFmtId="9" fontId="14" fillId="36" borderId="10" xfId="0" applyNumberFormat="1" applyFont="1" applyFill="1" applyBorder="1" applyAlignment="1" applyProtection="1">
      <alignment horizontal="center" vertical="center" wrapText="1"/>
      <protection/>
    </xf>
    <xf numFmtId="0" fontId="0" fillId="0" borderId="10" xfId="0" applyBorder="1" applyAlignment="1" applyProtection="1">
      <alignment vertical="center" wrapText="1"/>
      <protection/>
    </xf>
    <xf numFmtId="0" fontId="0" fillId="35" borderId="10" xfId="0" applyFill="1" applyBorder="1" applyAlignment="1" applyProtection="1">
      <alignment vertical="center" wrapText="1"/>
      <protection/>
    </xf>
    <xf numFmtId="0" fontId="32" fillId="35" borderId="10" xfId="0" applyFont="1" applyFill="1" applyBorder="1" applyAlignment="1" applyProtection="1">
      <alignment vertical="center" wrapText="1"/>
      <protection/>
    </xf>
    <xf numFmtId="0" fontId="15" fillId="0" borderId="10" xfId="0" applyFont="1" applyFill="1" applyBorder="1" applyAlignment="1" applyProtection="1">
      <alignment horizontal="center" vertical="center" wrapText="1"/>
      <protection/>
    </xf>
    <xf numFmtId="0" fontId="15" fillId="36" borderId="10"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wrapText="1"/>
      <protection/>
    </xf>
    <xf numFmtId="3" fontId="15" fillId="0" borderId="10" xfId="0" applyNumberFormat="1" applyFont="1" applyFill="1" applyBorder="1" applyAlignment="1" applyProtection="1">
      <alignment horizontal="center" vertical="center" wrapText="1"/>
      <protection/>
    </xf>
    <xf numFmtId="3" fontId="15" fillId="35" borderId="10" xfId="0" applyNumberFormat="1" applyFont="1" applyFill="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35" borderId="10" xfId="0" applyFont="1" applyFill="1" applyBorder="1" applyAlignment="1" applyProtection="1">
      <alignment horizontal="center" vertical="center" wrapText="1"/>
      <protection/>
    </xf>
    <xf numFmtId="0" fontId="0" fillId="36" borderId="10" xfId="0" applyNumberFormat="1" applyFill="1" applyBorder="1" applyAlignment="1" applyProtection="1">
      <alignment vertical="center" wrapText="1"/>
      <protection/>
    </xf>
    <xf numFmtId="9" fontId="103" fillId="38" borderId="10" xfId="59" applyNumberFormat="1" applyFont="1" applyFill="1" applyBorder="1" applyAlignment="1" applyProtection="1">
      <alignment horizontal="center" vertical="center" wrapText="1"/>
      <protection/>
    </xf>
    <xf numFmtId="0" fontId="104" fillId="38" borderId="10" xfId="0" applyFont="1" applyFill="1" applyBorder="1" applyAlignment="1" applyProtection="1">
      <alignment horizontal="justify" vertical="center" wrapText="1"/>
      <protection/>
    </xf>
    <xf numFmtId="9" fontId="14" fillId="36" borderId="10" xfId="0" applyNumberFormat="1" applyFont="1" applyFill="1" applyBorder="1" applyAlignment="1" applyProtection="1">
      <alignment horizontal="center" vertical="center"/>
      <protection/>
    </xf>
    <xf numFmtId="0" fontId="13" fillId="36" borderId="10" xfId="0" applyFont="1" applyFill="1" applyBorder="1" applyAlignment="1" applyProtection="1">
      <alignment horizontal="left" vertical="center" wrapText="1"/>
      <protection/>
    </xf>
    <xf numFmtId="0" fontId="27" fillId="36" borderId="10" xfId="0" applyFont="1" applyFill="1" applyBorder="1" applyAlignment="1" applyProtection="1">
      <alignment horizontal="justify" vertical="center"/>
      <protection/>
    </xf>
    <xf numFmtId="0" fontId="27" fillId="36" borderId="0" xfId="0" applyFont="1" applyFill="1" applyAlignment="1" applyProtection="1">
      <alignment horizontal="justify" vertical="center"/>
      <protection/>
    </xf>
    <xf numFmtId="9" fontId="31" fillId="0" borderId="10" xfId="0" applyNumberFormat="1" applyFont="1" applyBorder="1" applyAlignment="1" applyProtection="1">
      <alignment horizontal="center" vertical="center" wrapText="1"/>
      <protection/>
    </xf>
    <xf numFmtId="0" fontId="2" fillId="0" borderId="0" xfId="0" applyFont="1" applyAlignment="1" applyProtection="1">
      <alignment vertical="center" wrapText="1"/>
      <protection/>
    </xf>
    <xf numFmtId="0" fontId="102" fillId="35" borderId="10" xfId="0" applyNumberFormat="1" applyFont="1" applyFill="1" applyBorder="1" applyAlignment="1" applyProtection="1">
      <alignment horizontal="center" vertical="center" wrapText="1"/>
      <protection/>
    </xf>
    <xf numFmtId="0" fontId="102" fillId="35" borderId="10" xfId="0" applyNumberFormat="1" applyFont="1" applyFill="1" applyBorder="1" applyAlignment="1" applyProtection="1">
      <alignment horizontal="justify" vertical="center" wrapText="1"/>
      <protection/>
    </xf>
    <xf numFmtId="0" fontId="102" fillId="35" borderId="10" xfId="0" applyNumberFormat="1" applyFont="1" applyFill="1" applyBorder="1" applyAlignment="1" applyProtection="1">
      <alignment vertical="center" wrapText="1"/>
      <protection/>
    </xf>
    <xf numFmtId="0" fontId="93" fillId="35" borderId="10" xfId="0" applyFont="1" applyFill="1" applyBorder="1" applyAlignment="1" applyProtection="1">
      <alignment horizontal="justify" vertical="center" wrapText="1"/>
      <protection/>
    </xf>
    <xf numFmtId="0" fontId="93" fillId="35" borderId="10" xfId="0" applyFont="1" applyFill="1" applyBorder="1" applyAlignment="1" applyProtection="1">
      <alignment horizontal="center" vertical="center"/>
      <protection/>
    </xf>
    <xf numFmtId="0" fontId="93" fillId="35" borderId="10" xfId="0" applyFont="1" applyFill="1" applyBorder="1" applyAlignment="1" applyProtection="1">
      <alignment horizontal="center" vertical="center"/>
      <protection/>
    </xf>
    <xf numFmtId="0" fontId="93" fillId="35" borderId="10" xfId="0" applyFont="1" applyFill="1" applyBorder="1" applyAlignment="1" applyProtection="1">
      <alignment vertical="center"/>
      <protection/>
    </xf>
    <xf numFmtId="0" fontId="93" fillId="35" borderId="10" xfId="0" applyNumberFormat="1" applyFont="1" applyFill="1" applyBorder="1" applyAlignment="1" applyProtection="1">
      <alignment horizontal="center" vertical="center" wrapText="1"/>
      <protection/>
    </xf>
    <xf numFmtId="9" fontId="103" fillId="35" borderId="10" xfId="59" applyNumberFormat="1" applyFont="1" applyFill="1" applyBorder="1" applyAlignment="1" applyProtection="1">
      <alignment horizontal="center" vertical="center" wrapText="1"/>
      <protection/>
    </xf>
    <xf numFmtId="0" fontId="104" fillId="35" borderId="10" xfId="0" applyFont="1" applyFill="1" applyBorder="1" applyAlignment="1" applyProtection="1">
      <alignment horizontal="justify" vertical="center" wrapText="1"/>
      <protection/>
    </xf>
    <xf numFmtId="10" fontId="16" fillId="36" borderId="10" xfId="0" applyNumberFormat="1" applyFont="1" applyFill="1" applyBorder="1" applyAlignment="1" applyProtection="1">
      <alignment horizontal="left" vertical="center" wrapText="1"/>
      <protection/>
    </xf>
    <xf numFmtId="0" fontId="14" fillId="36" borderId="10" xfId="0" applyFont="1" applyFill="1" applyBorder="1" applyAlignment="1" applyProtection="1">
      <alignment horizontal="left" vertical="center" wrapText="1"/>
      <protection/>
    </xf>
    <xf numFmtId="195" fontId="2" fillId="0" borderId="10" xfId="59" applyNumberFormat="1" applyFont="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2" fillId="0" borderId="0" xfId="0" applyFont="1" applyAlignment="1" applyProtection="1">
      <alignment horizontal="left"/>
      <protection/>
    </xf>
    <xf numFmtId="0" fontId="105" fillId="0" borderId="0" xfId="0" applyFont="1" applyAlignment="1" applyProtection="1">
      <alignment horizontal="left"/>
      <protection/>
    </xf>
    <xf numFmtId="0" fontId="23" fillId="33" borderId="11" xfId="0" applyFont="1" applyFill="1" applyBorder="1" applyAlignment="1" applyProtection="1">
      <alignment horizontal="center" vertical="center" wrapText="1"/>
      <protection/>
    </xf>
    <xf numFmtId="0" fontId="23" fillId="33" borderId="18" xfId="0" applyFont="1" applyFill="1" applyBorder="1" applyAlignment="1" applyProtection="1">
      <alignment horizontal="center" vertical="center" wrapText="1"/>
      <protection/>
    </xf>
    <xf numFmtId="0" fontId="24" fillId="33" borderId="19" xfId="0" applyFont="1" applyFill="1" applyBorder="1" applyAlignment="1" applyProtection="1">
      <alignment horizontal="center" vertical="center" wrapText="1"/>
      <protection/>
    </xf>
    <xf numFmtId="0" fontId="24" fillId="33" borderId="20"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33" borderId="22"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169" fontId="28" fillId="36" borderId="11" xfId="50" applyNumberFormat="1" applyFont="1" applyFill="1" applyBorder="1" applyAlignment="1" applyProtection="1">
      <alignment horizontal="left" vertical="center" wrapText="1"/>
      <protection/>
    </xf>
    <xf numFmtId="169" fontId="28" fillId="36" borderId="18" xfId="50" applyNumberFormat="1" applyFont="1" applyFill="1" applyBorder="1" applyAlignment="1" applyProtection="1">
      <alignment horizontal="left" vertical="center" wrapText="1"/>
      <protection/>
    </xf>
    <xf numFmtId="0" fontId="4" fillId="33" borderId="29"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0" fontId="18" fillId="33" borderId="31" xfId="0" applyFont="1" applyFill="1" applyBorder="1" applyAlignment="1" applyProtection="1">
      <alignment horizontal="center" vertical="center" wrapText="1"/>
      <protection/>
    </xf>
    <xf numFmtId="0" fontId="18" fillId="33" borderId="26" xfId="0" applyFont="1" applyFill="1" applyBorder="1" applyAlignment="1" applyProtection="1">
      <alignment horizontal="center" vertical="center" wrapText="1"/>
      <protection/>
    </xf>
    <xf numFmtId="0" fontId="18" fillId="33" borderId="24" xfId="0" applyFont="1" applyFill="1" applyBorder="1" applyAlignment="1" applyProtection="1">
      <alignment horizontal="center" vertical="center" wrapText="1"/>
      <protection/>
    </xf>
    <xf numFmtId="0" fontId="18" fillId="33" borderId="17"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3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51" fillId="0" borderId="34" xfId="0" applyFont="1" applyBorder="1" applyAlignment="1">
      <alignment horizontal="center"/>
    </xf>
    <xf numFmtId="0" fontId="51" fillId="0" borderId="35" xfId="0" applyFont="1" applyBorder="1" applyAlignment="1">
      <alignment horizontal="center"/>
    </xf>
    <xf numFmtId="0" fontId="51" fillId="0" borderId="36" xfId="0" applyFont="1" applyBorder="1" applyAlignment="1">
      <alignment horizontal="center"/>
    </xf>
    <xf numFmtId="0" fontId="52" fillId="0" borderId="37" xfId="0" applyFont="1" applyBorder="1" applyAlignment="1">
      <alignment horizontal="center" wrapText="1"/>
    </xf>
    <xf numFmtId="0" fontId="52" fillId="0" borderId="38" xfId="0" applyFont="1" applyBorder="1" applyAlignment="1">
      <alignment horizontal="center" wrapText="1"/>
    </xf>
    <xf numFmtId="0" fontId="52" fillId="0" borderId="39" xfId="0" applyFont="1" applyBorder="1" applyAlignment="1">
      <alignment horizontal="center" wrapText="1"/>
    </xf>
    <xf numFmtId="0" fontId="52" fillId="0" borderId="37" xfId="0" applyFont="1" applyBorder="1" applyAlignment="1">
      <alignment horizontal="left" wrapText="1"/>
    </xf>
    <xf numFmtId="0" fontId="52" fillId="0" borderId="38" xfId="0" applyFont="1" applyBorder="1" applyAlignment="1">
      <alignment horizontal="left" wrapText="1"/>
    </xf>
    <xf numFmtId="0" fontId="52" fillId="0" borderId="39" xfId="0" applyFont="1" applyBorder="1" applyAlignment="1">
      <alignment horizontal="left" wrapText="1"/>
    </xf>
    <xf numFmtId="0" fontId="51" fillId="0" borderId="37" xfId="0" applyFont="1" applyBorder="1" applyAlignment="1">
      <alignment horizontal="center"/>
    </xf>
    <xf numFmtId="0" fontId="51" fillId="0" borderId="38" xfId="0" applyFont="1" applyBorder="1" applyAlignment="1">
      <alignment horizontal="center"/>
    </xf>
    <xf numFmtId="0" fontId="51" fillId="0" borderId="39" xfId="0" applyFont="1" applyBorder="1" applyAlignment="1">
      <alignment/>
    </xf>
    <xf numFmtId="0" fontId="51" fillId="0" borderId="39" xfId="0" applyFont="1" applyBorder="1" applyAlignment="1">
      <alignment horizontal="center"/>
    </xf>
    <xf numFmtId="0" fontId="51" fillId="0" borderId="37" xfId="0" applyFont="1" applyBorder="1" applyAlignment="1">
      <alignment horizontal="center" wrapText="1"/>
    </xf>
    <xf numFmtId="0" fontId="51" fillId="0" borderId="38" xfId="0" applyFont="1" applyBorder="1" applyAlignment="1">
      <alignment horizontal="center" wrapText="1"/>
    </xf>
    <xf numFmtId="0" fontId="51" fillId="0" borderId="39" xfId="0" applyFont="1" applyBorder="1" applyAlignment="1">
      <alignment horizontal="center" wrapText="1"/>
    </xf>
    <xf numFmtId="0" fontId="51" fillId="0" borderId="0" xfId="0" applyFont="1" applyAlignment="1">
      <alignment/>
    </xf>
    <xf numFmtId="0" fontId="51" fillId="39" borderId="0" xfId="0" applyFont="1" applyFill="1" applyAlignment="1">
      <alignment/>
    </xf>
    <xf numFmtId="0" fontId="51" fillId="0" borderId="16" xfId="0" applyFont="1" applyBorder="1" applyAlignment="1">
      <alignment horizontal="center"/>
    </xf>
    <xf numFmtId="0" fontId="51" fillId="0" borderId="10" xfId="0" applyFont="1" applyBorder="1" applyAlignment="1">
      <alignment horizontal="center"/>
    </xf>
    <xf numFmtId="0" fontId="51" fillId="0" borderId="40" xfId="0" applyFont="1" applyBorder="1" applyAlignment="1">
      <alignment horizontal="center"/>
    </xf>
    <xf numFmtId="0" fontId="52" fillId="0" borderId="41" xfId="0" applyFont="1" applyBorder="1" applyAlignment="1">
      <alignment horizontal="center" wrapText="1"/>
    </xf>
    <xf numFmtId="0" fontId="52" fillId="0" borderId="0" xfId="0" applyFont="1" applyBorder="1" applyAlignment="1">
      <alignment horizontal="center" wrapText="1"/>
    </xf>
    <xf numFmtId="0" fontId="52" fillId="0" borderId="42" xfId="0" applyFont="1" applyBorder="1" applyAlignment="1">
      <alignment horizontal="center" wrapText="1"/>
    </xf>
    <xf numFmtId="0" fontId="52" fillId="0" borderId="41" xfId="0" applyFont="1" applyBorder="1" applyAlignment="1">
      <alignment horizontal="left" wrapText="1"/>
    </xf>
    <xf numFmtId="0" fontId="52" fillId="0" borderId="0" xfId="0" applyFont="1" applyBorder="1" applyAlignment="1">
      <alignment horizontal="left" wrapText="1"/>
    </xf>
    <xf numFmtId="0" fontId="52" fillId="0" borderId="42" xfId="0" applyFont="1" applyBorder="1" applyAlignment="1">
      <alignment horizontal="left" wrapText="1"/>
    </xf>
    <xf numFmtId="0" fontId="51" fillId="0" borderId="41" xfId="0" applyFont="1" applyBorder="1" applyAlignment="1">
      <alignment horizontal="center"/>
    </xf>
    <xf numFmtId="0" fontId="51" fillId="0" borderId="0" xfId="0" applyFont="1" applyBorder="1" applyAlignment="1">
      <alignment horizontal="center"/>
    </xf>
    <xf numFmtId="0" fontId="51" fillId="0" borderId="42" xfId="0" applyFont="1" applyBorder="1" applyAlignment="1">
      <alignment/>
    </xf>
    <xf numFmtId="0" fontId="51" fillId="0" borderId="42" xfId="0" applyFont="1" applyBorder="1" applyAlignment="1">
      <alignment horizontal="center"/>
    </xf>
    <xf numFmtId="0" fontId="51" fillId="0" borderId="41" xfId="0" applyFont="1" applyBorder="1" applyAlignment="1">
      <alignment horizontal="center" wrapText="1"/>
    </xf>
    <xf numFmtId="0" fontId="51" fillId="0" borderId="0" xfId="0" applyFont="1" applyBorder="1" applyAlignment="1">
      <alignment horizontal="center" wrapText="1"/>
    </xf>
    <xf numFmtId="0" fontId="51" fillId="0" borderId="42" xfId="0" applyFont="1" applyBorder="1" applyAlignment="1">
      <alignment horizontal="center" wrapText="1"/>
    </xf>
    <xf numFmtId="0" fontId="51" fillId="0" borderId="43" xfId="0" applyFont="1" applyBorder="1" applyAlignment="1">
      <alignment horizontal="center"/>
    </xf>
    <xf numFmtId="0" fontId="51" fillId="0" borderId="44" xfId="0" applyFont="1" applyBorder="1" applyAlignment="1">
      <alignment horizontal="center"/>
    </xf>
    <xf numFmtId="0" fontId="51" fillId="0" borderId="45" xfId="0" applyFont="1" applyBorder="1" applyAlignment="1">
      <alignment horizontal="center"/>
    </xf>
    <xf numFmtId="0" fontId="52" fillId="0" borderId="46" xfId="0" applyFont="1" applyBorder="1" applyAlignment="1">
      <alignment horizontal="center" wrapText="1"/>
    </xf>
    <xf numFmtId="0" fontId="52" fillId="0" borderId="47" xfId="0" applyFont="1" applyBorder="1" applyAlignment="1">
      <alignment horizontal="center" wrapText="1"/>
    </xf>
    <xf numFmtId="0" fontId="52" fillId="0" borderId="48" xfId="0" applyFont="1" applyBorder="1" applyAlignment="1">
      <alignment horizontal="center" wrapText="1"/>
    </xf>
    <xf numFmtId="0" fontId="52" fillId="0" borderId="46" xfId="0" applyFont="1" applyBorder="1" applyAlignment="1">
      <alignment horizontal="left" wrapText="1"/>
    </xf>
    <xf numFmtId="0" fontId="52" fillId="0" borderId="47" xfId="0" applyFont="1" applyBorder="1" applyAlignment="1">
      <alignment horizontal="left" wrapText="1"/>
    </xf>
    <xf numFmtId="0" fontId="52" fillId="0" borderId="48" xfId="0" applyFont="1" applyBorder="1" applyAlignment="1">
      <alignment horizontal="left" wrapText="1"/>
    </xf>
    <xf numFmtId="0" fontId="51" fillId="0" borderId="46" xfId="0" applyFont="1" applyBorder="1" applyAlignment="1">
      <alignment horizontal="center"/>
    </xf>
    <xf numFmtId="0" fontId="51" fillId="0" borderId="47" xfId="0" applyFont="1" applyBorder="1" applyAlignment="1">
      <alignment horizontal="center"/>
    </xf>
    <xf numFmtId="0" fontId="51" fillId="0" borderId="48" xfId="0" applyFont="1" applyBorder="1" applyAlignment="1">
      <alignment/>
    </xf>
    <xf numFmtId="0" fontId="51" fillId="0" borderId="48" xfId="0" applyFont="1" applyBorder="1" applyAlignment="1">
      <alignment horizontal="center"/>
    </xf>
    <xf numFmtId="0" fontId="51" fillId="0" borderId="46" xfId="0" applyFont="1" applyBorder="1" applyAlignment="1">
      <alignment horizontal="center" wrapText="1"/>
    </xf>
    <xf numFmtId="0" fontId="51" fillId="0" borderId="47" xfId="0" applyFont="1" applyBorder="1" applyAlignment="1">
      <alignment horizontal="center" wrapText="1"/>
    </xf>
    <xf numFmtId="0" fontId="51" fillId="0" borderId="48" xfId="0" applyFont="1" applyBorder="1" applyAlignment="1">
      <alignment horizontal="center" wrapText="1"/>
    </xf>
    <xf numFmtId="0" fontId="21" fillId="0" borderId="0" xfId="0" applyFont="1" applyFill="1" applyAlignment="1" applyProtection="1">
      <alignment vertical="center"/>
      <protection/>
    </xf>
    <xf numFmtId="0" fontId="0" fillId="39" borderId="0" xfId="0"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wrapText="1"/>
      <protection/>
    </xf>
    <xf numFmtId="0" fontId="3" fillId="33" borderId="29" xfId="0" applyFont="1" applyFill="1" applyBorder="1" applyAlignment="1" applyProtection="1">
      <alignment horizontal="center" vertical="center" wrapText="1"/>
      <protection/>
    </xf>
    <xf numFmtId="0" fontId="25" fillId="33" borderId="13" xfId="0" applyFont="1" applyFill="1" applyBorder="1" applyAlignment="1" applyProtection="1">
      <alignment horizontal="center" vertical="center" wrapText="1"/>
      <protection/>
    </xf>
    <xf numFmtId="169" fontId="4" fillId="33" borderId="13" xfId="0" applyNumberFormat="1" applyFont="1" applyFill="1" applyBorder="1" applyAlignment="1" applyProtection="1">
      <alignment horizontal="center" vertical="center" wrapText="1"/>
      <protection/>
    </xf>
    <xf numFmtId="0" fontId="56" fillId="39" borderId="10" xfId="0" applyFont="1" applyFill="1" applyBorder="1" applyAlignment="1" applyProtection="1">
      <alignment horizontal="center" vertical="center" wrapText="1"/>
      <protection/>
    </xf>
    <xf numFmtId="194" fontId="57" fillId="39" borderId="10" xfId="0" applyNumberFormat="1" applyFont="1" applyFill="1" applyBorder="1" applyAlignment="1" applyProtection="1">
      <alignment horizontal="center" vertical="center"/>
      <protection/>
    </xf>
    <xf numFmtId="0" fontId="58" fillId="0" borderId="11"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56" fillId="0" borderId="49" xfId="0" applyFont="1" applyFill="1" applyBorder="1" applyAlignment="1" applyProtection="1">
      <alignment horizontal="center" vertical="center" wrapText="1"/>
      <protection/>
    </xf>
    <xf numFmtId="0" fontId="56" fillId="0" borderId="11" xfId="0" applyFont="1" applyFill="1" applyBorder="1" applyAlignment="1" applyProtection="1">
      <alignment horizontal="center" vertical="center" wrapText="1"/>
      <protection/>
    </xf>
    <xf numFmtId="0" fontId="59" fillId="0" borderId="11" xfId="0" applyFont="1" applyFill="1" applyBorder="1" applyAlignment="1" applyProtection="1">
      <alignment horizontal="center" vertical="center" wrapText="1"/>
      <protection/>
    </xf>
    <xf numFmtId="200" fontId="56" fillId="0" borderId="11" xfId="50" applyNumberFormat="1" applyFont="1" applyFill="1" applyBorder="1" applyAlignment="1" applyProtection="1">
      <alignment horizontal="center" vertical="center" wrapText="1"/>
      <protection/>
    </xf>
    <xf numFmtId="169" fontId="56" fillId="0" borderId="11" xfId="50" applyNumberFormat="1" applyFont="1" applyFill="1" applyBorder="1" applyAlignment="1" applyProtection="1">
      <alignment horizontal="center" vertical="center" wrapText="1"/>
      <protection/>
    </xf>
    <xf numFmtId="0" fontId="56" fillId="0" borderId="11" xfId="0" applyFont="1" applyFill="1" applyBorder="1" applyAlignment="1" applyProtection="1">
      <alignment horizontal="justify" vertical="top" wrapText="1"/>
      <protection locked="0"/>
    </xf>
    <xf numFmtId="0" fontId="60" fillId="0" borderId="34" xfId="0" applyFont="1" applyFill="1" applyBorder="1" applyAlignment="1" applyProtection="1">
      <alignment vertical="center"/>
      <protection/>
    </xf>
    <xf numFmtId="3" fontId="32" fillId="0" borderId="35" xfId="0" applyNumberFormat="1" applyFont="1" applyFill="1" applyBorder="1" applyAlignment="1" applyProtection="1">
      <alignment horizontal="center" vertical="center"/>
      <protection locked="0"/>
    </xf>
    <xf numFmtId="3" fontId="32" fillId="0" borderId="35" xfId="0" applyNumberFormat="1" applyFont="1" applyFill="1" applyBorder="1" applyAlignment="1" applyProtection="1">
      <alignment horizontal="center" vertical="center"/>
      <protection/>
    </xf>
    <xf numFmtId="3" fontId="32" fillId="0" borderId="36" xfId="0" applyNumberFormat="1" applyFont="1" applyFill="1" applyBorder="1" applyAlignment="1" applyProtection="1">
      <alignment horizontal="center" vertical="center"/>
      <protection/>
    </xf>
    <xf numFmtId="169" fontId="0" fillId="0" borderId="0" xfId="0" applyNumberFormat="1" applyFill="1" applyAlignment="1" applyProtection="1">
      <alignment vertical="center"/>
      <protection/>
    </xf>
    <xf numFmtId="169" fontId="0" fillId="39" borderId="0" xfId="0" applyNumberFormat="1" applyFill="1" applyAlignment="1" applyProtection="1">
      <alignment vertical="center"/>
      <protection/>
    </xf>
    <xf numFmtId="169" fontId="56" fillId="0" borderId="10" xfId="50" applyNumberFormat="1" applyFont="1" applyFill="1" applyBorder="1" applyAlignment="1" applyProtection="1">
      <alignment horizontal="center" vertical="center" wrapText="1"/>
      <protection/>
    </xf>
    <xf numFmtId="0" fontId="58" fillId="0" borderId="18"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56" fillId="0" borderId="18" xfId="0" applyFont="1" applyFill="1" applyBorder="1" applyAlignment="1" applyProtection="1">
      <alignment horizontal="center" vertical="center" wrapText="1"/>
      <protection/>
    </xf>
    <xf numFmtId="0" fontId="59" fillId="0" borderId="18" xfId="0" applyFont="1" applyFill="1" applyBorder="1" applyAlignment="1" applyProtection="1">
      <alignment horizontal="center" vertical="center" wrapText="1"/>
      <protection/>
    </xf>
    <xf numFmtId="200" fontId="56" fillId="0" borderId="18" xfId="50" applyNumberFormat="1" applyFont="1" applyFill="1" applyBorder="1" applyAlignment="1" applyProtection="1">
      <alignment horizontal="center" vertical="center" wrapText="1"/>
      <protection/>
    </xf>
    <xf numFmtId="169" fontId="56" fillId="0" borderId="18" xfId="50" applyNumberFormat="1" applyFont="1" applyFill="1" applyBorder="1" applyAlignment="1" applyProtection="1">
      <alignment horizontal="center" vertical="center" wrapText="1"/>
      <protection/>
    </xf>
    <xf numFmtId="0" fontId="56" fillId="0" borderId="18" xfId="0" applyFont="1" applyFill="1" applyBorder="1" applyAlignment="1" applyProtection="1">
      <alignment horizontal="justify" vertical="top" wrapText="1"/>
      <protection locked="0"/>
    </xf>
    <xf numFmtId="0" fontId="60" fillId="0" borderId="16" xfId="0" applyFont="1" applyFill="1" applyBorder="1" applyAlignment="1" applyProtection="1">
      <alignment vertical="center"/>
      <protection/>
    </xf>
    <xf numFmtId="3" fontId="32" fillId="0" borderId="10" xfId="0" applyNumberFormat="1" applyFont="1" applyFill="1" applyBorder="1" applyAlignment="1" applyProtection="1">
      <alignment horizontal="center" vertical="center"/>
      <protection locked="0"/>
    </xf>
    <xf numFmtId="3" fontId="32" fillId="0" borderId="10" xfId="0" applyNumberFormat="1" applyFont="1" applyFill="1" applyBorder="1" applyAlignment="1" applyProtection="1">
      <alignment horizontal="center" vertical="center"/>
      <protection/>
    </xf>
    <xf numFmtId="3" fontId="32" fillId="0" borderId="40" xfId="0" applyNumberFormat="1" applyFont="1" applyFill="1" applyBorder="1" applyAlignment="1" applyProtection="1">
      <alignment horizontal="center" vertical="center"/>
      <protection/>
    </xf>
    <xf numFmtId="0" fontId="32" fillId="0" borderId="16" xfId="0" applyFont="1" applyFill="1" applyBorder="1" applyAlignment="1" applyProtection="1">
      <alignment/>
      <protection/>
    </xf>
    <xf numFmtId="0" fontId="61" fillId="0" borderId="16" xfId="0" applyFont="1" applyFill="1" applyBorder="1" applyAlignment="1" applyProtection="1">
      <alignment/>
      <protection/>
    </xf>
    <xf numFmtId="3" fontId="61" fillId="0" borderId="10" xfId="0" applyNumberFormat="1" applyFont="1" applyFill="1" applyBorder="1" applyAlignment="1" applyProtection="1">
      <alignment horizontal="center" vertical="center"/>
      <protection/>
    </xf>
    <xf numFmtId="3" fontId="61" fillId="0" borderId="40" xfId="0" applyNumberFormat="1" applyFont="1" applyFill="1" applyBorder="1" applyAlignment="1" applyProtection="1">
      <alignment horizontal="center" vertical="center"/>
      <protection/>
    </xf>
    <xf numFmtId="0" fontId="58" fillId="0" borderId="14"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56" fillId="0" borderId="14" xfId="0" applyFont="1" applyFill="1" applyBorder="1" applyAlignment="1" applyProtection="1">
      <alignment horizontal="center" vertical="center" wrapText="1"/>
      <protection/>
    </xf>
    <xf numFmtId="0" fontId="59" fillId="0" borderId="14" xfId="0" applyFont="1" applyFill="1" applyBorder="1" applyAlignment="1" applyProtection="1">
      <alignment horizontal="center" vertical="center" wrapText="1"/>
      <protection/>
    </xf>
    <xf numFmtId="200" fontId="56" fillId="0" borderId="14" xfId="50" applyNumberFormat="1" applyFont="1" applyFill="1" applyBorder="1" applyAlignment="1" applyProtection="1">
      <alignment horizontal="center" vertical="center" wrapText="1"/>
      <protection/>
    </xf>
    <xf numFmtId="169" fontId="56" fillId="0" borderId="14" xfId="50" applyNumberFormat="1" applyFont="1" applyFill="1" applyBorder="1" applyAlignment="1" applyProtection="1">
      <alignment horizontal="center" vertical="center" wrapText="1"/>
      <protection/>
    </xf>
    <xf numFmtId="0" fontId="56" fillId="0" borderId="14" xfId="0" applyFont="1" applyFill="1" applyBorder="1" applyAlignment="1" applyProtection="1">
      <alignment horizontal="justify" vertical="top" wrapText="1"/>
      <protection locked="0"/>
    </xf>
    <xf numFmtId="0" fontId="32" fillId="0" borderId="43" xfId="0" applyFont="1" applyFill="1" applyBorder="1" applyAlignment="1" applyProtection="1">
      <alignment/>
      <protection/>
    </xf>
    <xf numFmtId="3" fontId="32" fillId="0" borderId="44" xfId="0" applyNumberFormat="1" applyFont="1" applyFill="1" applyBorder="1" applyAlignment="1" applyProtection="1">
      <alignment horizontal="center" vertical="center"/>
      <protection locked="0"/>
    </xf>
    <xf numFmtId="3" fontId="32" fillId="0" borderId="44" xfId="0" applyNumberFormat="1" applyFont="1" applyFill="1" applyBorder="1" applyAlignment="1" applyProtection="1">
      <alignment horizontal="center" vertical="center"/>
      <protection/>
    </xf>
    <xf numFmtId="3" fontId="32" fillId="0" borderId="45" xfId="0" applyNumberFormat="1" applyFont="1" applyFill="1" applyBorder="1" applyAlignment="1" applyProtection="1">
      <alignment horizontal="center" vertical="center"/>
      <protection/>
    </xf>
    <xf numFmtId="9" fontId="56" fillId="0" borderId="11" xfId="0" applyNumberFormat="1" applyFont="1" applyFill="1" applyBorder="1" applyAlignment="1" applyProtection="1">
      <alignment horizontal="center" vertical="center" wrapText="1"/>
      <protection/>
    </xf>
    <xf numFmtId="9" fontId="56" fillId="0" borderId="11" xfId="0" applyNumberFormat="1" applyFont="1" applyFill="1" applyBorder="1" applyAlignment="1" applyProtection="1">
      <alignment horizontal="center" vertical="center" wrapText="1"/>
      <protection locked="0"/>
    </xf>
    <xf numFmtId="0" fontId="56" fillId="0" borderId="18" xfId="0" applyNumberFormat="1" applyFont="1" applyFill="1" applyBorder="1" applyAlignment="1" applyProtection="1">
      <alignment horizontal="center" vertical="center" wrapText="1"/>
      <protection/>
    </xf>
    <xf numFmtId="9" fontId="56" fillId="0" borderId="18" xfId="0" applyNumberFormat="1" applyFont="1" applyFill="1" applyBorder="1" applyAlignment="1" applyProtection="1">
      <alignment horizontal="center" vertical="center" wrapText="1"/>
      <protection locked="0"/>
    </xf>
    <xf numFmtId="0" fontId="56" fillId="0" borderId="14" xfId="0" applyNumberFormat="1" applyFont="1" applyFill="1" applyBorder="1" applyAlignment="1" applyProtection="1">
      <alignment horizontal="center" vertical="center" wrapText="1"/>
      <protection/>
    </xf>
    <xf numFmtId="9" fontId="56" fillId="0" borderId="14" xfId="0" applyNumberFormat="1" applyFont="1" applyFill="1" applyBorder="1" applyAlignment="1" applyProtection="1">
      <alignment horizontal="center" vertical="center" wrapText="1"/>
      <protection locked="0"/>
    </xf>
    <xf numFmtId="0" fontId="56" fillId="0" borderId="11" xfId="0" applyFont="1" applyFill="1" applyBorder="1" applyAlignment="1" applyProtection="1">
      <alignment horizontal="left" vertical="center" wrapText="1" indent="1"/>
      <protection/>
    </xf>
    <xf numFmtId="0" fontId="56" fillId="0" borderId="11" xfId="0" applyNumberFormat="1" applyFont="1" applyFill="1" applyBorder="1" applyAlignment="1" applyProtection="1">
      <alignment horizontal="center" vertical="center" wrapText="1"/>
      <protection/>
    </xf>
    <xf numFmtId="0" fontId="62" fillId="0" borderId="11" xfId="0" applyNumberFormat="1" applyFont="1" applyFill="1" applyBorder="1" applyAlignment="1" applyProtection="1">
      <alignment horizontal="center" vertical="center" wrapText="1"/>
      <protection locked="0"/>
    </xf>
    <xf numFmtId="0" fontId="56" fillId="0" borderId="18" xfId="0" applyFont="1" applyFill="1" applyBorder="1" applyAlignment="1" applyProtection="1">
      <alignment horizontal="left" vertical="center" wrapText="1" indent="1"/>
      <protection/>
    </xf>
    <xf numFmtId="0" fontId="62" fillId="0" borderId="18" xfId="0" applyNumberFormat="1" applyFont="1" applyFill="1" applyBorder="1" applyAlignment="1" applyProtection="1">
      <alignment horizontal="center" vertical="center" wrapText="1"/>
      <protection locked="0"/>
    </xf>
    <xf numFmtId="0" fontId="56" fillId="0" borderId="14" xfId="0" applyFont="1" applyFill="1" applyBorder="1" applyAlignment="1" applyProtection="1">
      <alignment horizontal="left" vertical="center" wrapText="1" indent="1"/>
      <protection/>
    </xf>
    <xf numFmtId="0" fontId="62" fillId="0" borderId="14" xfId="0" applyNumberFormat="1" applyFont="1" applyFill="1" applyBorder="1" applyAlignment="1" applyProtection="1">
      <alignment horizontal="center" vertical="center" wrapText="1"/>
      <protection locked="0"/>
    </xf>
    <xf numFmtId="0" fontId="11" fillId="0" borderId="11" xfId="54" applyFont="1" applyFill="1" applyBorder="1" applyAlignment="1" applyProtection="1">
      <alignment horizontal="center" vertical="center" wrapText="1"/>
      <protection/>
    </xf>
    <xf numFmtId="0" fontId="58" fillId="0" borderId="11" xfId="0" applyFont="1" applyFill="1" applyBorder="1" applyAlignment="1" applyProtection="1">
      <alignment horizontal="justify" vertical="top" wrapText="1"/>
      <protection locked="0"/>
    </xf>
    <xf numFmtId="0" fontId="58" fillId="36" borderId="11" xfId="0" applyFont="1" applyFill="1" applyBorder="1" applyAlignment="1" applyProtection="1">
      <alignment horizontal="justify" vertical="top" wrapText="1"/>
      <protection locked="0"/>
    </xf>
    <xf numFmtId="0" fontId="56" fillId="36" borderId="11" xfId="0" applyFont="1" applyFill="1" applyBorder="1" applyAlignment="1" applyProtection="1">
      <alignment horizontal="justify" vertical="top" wrapText="1"/>
      <protection locked="0"/>
    </xf>
    <xf numFmtId="0" fontId="11" fillId="0" borderId="18" xfId="54" applyFont="1" applyFill="1" applyBorder="1" applyAlignment="1" applyProtection="1">
      <alignment horizontal="center" vertical="center" wrapText="1"/>
      <protection/>
    </xf>
    <xf numFmtId="0" fontId="58" fillId="0" borderId="18" xfId="0" applyFont="1" applyFill="1" applyBorder="1" applyAlignment="1" applyProtection="1">
      <alignment horizontal="justify" vertical="top" wrapText="1"/>
      <protection locked="0"/>
    </xf>
    <xf numFmtId="0" fontId="58" fillId="36" borderId="18" xfId="0" applyFont="1" applyFill="1" applyBorder="1" applyAlignment="1" applyProtection="1">
      <alignment horizontal="justify" vertical="top" wrapText="1"/>
      <protection locked="0"/>
    </xf>
    <xf numFmtId="0" fontId="56" fillId="36" borderId="18" xfId="0" applyFont="1" applyFill="1" applyBorder="1" applyAlignment="1" applyProtection="1">
      <alignment horizontal="justify" vertical="top" wrapText="1"/>
      <protection locked="0"/>
    </xf>
    <xf numFmtId="0" fontId="11" fillId="0" borderId="14" xfId="54" applyFont="1" applyFill="1" applyBorder="1" applyAlignment="1" applyProtection="1">
      <alignment horizontal="center" vertical="center" wrapText="1"/>
      <protection/>
    </xf>
    <xf numFmtId="0" fontId="58" fillId="0" borderId="14" xfId="0" applyFont="1" applyFill="1" applyBorder="1" applyAlignment="1" applyProtection="1">
      <alignment horizontal="justify" vertical="top" wrapText="1"/>
      <protection locked="0"/>
    </xf>
    <xf numFmtId="0" fontId="58" fillId="36" borderId="14" xfId="0" applyFont="1" applyFill="1" applyBorder="1" applyAlignment="1" applyProtection="1">
      <alignment horizontal="justify" vertical="top" wrapText="1"/>
      <protection locked="0"/>
    </xf>
    <xf numFmtId="0" fontId="56" fillId="36" borderId="14" xfId="0" applyFont="1" applyFill="1" applyBorder="1" applyAlignment="1" applyProtection="1">
      <alignment horizontal="justify" vertical="top" wrapText="1"/>
      <protection locked="0"/>
    </xf>
    <xf numFmtId="3" fontId="56" fillId="0" borderId="11" xfId="0" applyNumberFormat="1" applyFont="1" applyFill="1" applyBorder="1" applyAlignment="1" applyProtection="1">
      <alignment horizontal="center" vertical="center" wrapText="1"/>
      <protection/>
    </xf>
    <xf numFmtId="3" fontId="56" fillId="0" borderId="11" xfId="0" applyNumberFormat="1" applyFont="1" applyFill="1" applyBorder="1" applyAlignment="1" applyProtection="1">
      <alignment horizontal="center" vertical="center" wrapText="1"/>
      <protection locked="0"/>
    </xf>
    <xf numFmtId="3" fontId="56" fillId="0" borderId="18" xfId="0" applyNumberFormat="1" applyFont="1" applyFill="1" applyBorder="1" applyAlignment="1" applyProtection="1">
      <alignment horizontal="center" vertical="center" wrapText="1"/>
      <protection locked="0"/>
    </xf>
    <xf numFmtId="3" fontId="56" fillId="0" borderId="14" xfId="0" applyNumberFormat="1" applyFont="1" applyFill="1" applyBorder="1" applyAlignment="1" applyProtection="1">
      <alignment horizontal="center" vertical="center" wrapText="1"/>
      <protection locked="0"/>
    </xf>
    <xf numFmtId="9" fontId="11" fillId="0" borderId="11" xfId="0" applyNumberFormat="1" applyFont="1" applyFill="1" applyBorder="1" applyAlignment="1" applyProtection="1">
      <alignment horizontal="center" vertical="center" wrapText="1"/>
      <protection/>
    </xf>
    <xf numFmtId="9" fontId="11" fillId="0" borderId="18" xfId="0" applyNumberFormat="1" applyFont="1" applyFill="1" applyBorder="1" applyAlignment="1" applyProtection="1">
      <alignment horizontal="center" vertical="center" wrapText="1"/>
      <protection/>
    </xf>
    <xf numFmtId="9" fontId="11" fillId="0" borderId="14" xfId="0" applyNumberFormat="1" applyFont="1" applyFill="1" applyBorder="1" applyAlignment="1" applyProtection="1">
      <alignment horizontal="center" vertical="center" wrapText="1"/>
      <protection/>
    </xf>
    <xf numFmtId="9" fontId="63" fillId="0" borderId="11" xfId="0" applyNumberFormat="1" applyFont="1" applyFill="1" applyBorder="1" applyAlignment="1" applyProtection="1">
      <alignment horizontal="center" vertical="center" wrapText="1"/>
      <protection locked="0"/>
    </xf>
    <xf numFmtId="9" fontId="56" fillId="0" borderId="18" xfId="0" applyNumberFormat="1" applyFont="1" applyFill="1" applyBorder="1" applyAlignment="1" applyProtection="1">
      <alignment horizontal="center" vertical="center" wrapText="1"/>
      <protection/>
    </xf>
    <xf numFmtId="9" fontId="63" fillId="0" borderId="18" xfId="0" applyNumberFormat="1" applyFont="1" applyFill="1" applyBorder="1" applyAlignment="1" applyProtection="1">
      <alignment horizontal="center" vertical="center" wrapText="1"/>
      <protection locked="0"/>
    </xf>
    <xf numFmtId="9" fontId="56" fillId="0" borderId="14" xfId="0" applyNumberFormat="1" applyFont="1" applyFill="1" applyBorder="1" applyAlignment="1" applyProtection="1">
      <alignment horizontal="center" vertical="center" wrapText="1"/>
      <protection/>
    </xf>
    <xf numFmtId="9" fontId="63" fillId="0" borderId="14" xfId="0" applyNumberFormat="1" applyFont="1" applyFill="1" applyBorder="1" applyAlignment="1" applyProtection="1">
      <alignment horizontal="center" vertical="center" wrapText="1"/>
      <protection locked="0"/>
    </xf>
    <xf numFmtId="0" fontId="56" fillId="34" borderId="10" xfId="0" applyFont="1" applyFill="1" applyBorder="1" applyAlignment="1" applyProtection="1">
      <alignment horizontal="center" vertical="center" wrapText="1"/>
      <protection/>
    </xf>
    <xf numFmtId="194" fontId="57" fillId="0" borderId="10" xfId="0" applyNumberFormat="1" applyFon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locked="0"/>
    </xf>
    <xf numFmtId="3" fontId="0" fillId="0" borderId="35" xfId="0" applyNumberFormat="1" applyFill="1" applyBorder="1" applyAlignment="1" applyProtection="1">
      <alignment horizontal="center" vertical="center"/>
      <protection/>
    </xf>
    <xf numFmtId="3" fontId="0" fillId="0" borderId="36" xfId="0" applyNumberFormat="1" applyFill="1" applyBorder="1" applyAlignment="1" applyProtection="1">
      <alignment horizontal="center" vertical="center"/>
      <protection/>
    </xf>
    <xf numFmtId="3" fontId="0" fillId="0" borderId="10" xfId="0" applyNumberFormat="1" applyFill="1" applyBorder="1" applyAlignment="1" applyProtection="1">
      <alignment horizontal="center" vertical="center"/>
      <protection locked="0"/>
    </xf>
    <xf numFmtId="3" fontId="0" fillId="0" borderId="10" xfId="0" applyNumberFormat="1" applyFill="1" applyBorder="1" applyAlignment="1" applyProtection="1">
      <alignment horizontal="center" vertical="center"/>
      <protection/>
    </xf>
    <xf numFmtId="3" fontId="0" fillId="0" borderId="40" xfId="0" applyNumberFormat="1" applyFill="1" applyBorder="1" applyAlignment="1" applyProtection="1">
      <alignment horizontal="center" vertical="center"/>
      <protection/>
    </xf>
    <xf numFmtId="0" fontId="0" fillId="0" borderId="16" xfId="0" applyFill="1" applyBorder="1" applyAlignment="1" applyProtection="1">
      <alignment/>
      <protection/>
    </xf>
    <xf numFmtId="3" fontId="4" fillId="0" borderId="10" xfId="0" applyNumberFormat="1" applyFont="1" applyFill="1" applyBorder="1" applyAlignment="1" applyProtection="1">
      <alignment horizontal="center" vertical="center"/>
      <protection/>
    </xf>
    <xf numFmtId="3" fontId="4" fillId="0" borderId="40" xfId="0" applyNumberFormat="1" applyFont="1" applyFill="1" applyBorder="1" applyAlignment="1" applyProtection="1">
      <alignment horizontal="center" vertical="center"/>
      <protection/>
    </xf>
    <xf numFmtId="0" fontId="0" fillId="0" borderId="16" xfId="0" applyFont="1" applyFill="1" applyBorder="1" applyAlignment="1" applyProtection="1">
      <alignment/>
      <protection/>
    </xf>
    <xf numFmtId="0" fontId="0" fillId="0" borderId="43" xfId="0" applyFill="1" applyBorder="1" applyAlignment="1" applyProtection="1">
      <alignment/>
      <protection/>
    </xf>
    <xf numFmtId="3" fontId="0" fillId="0" borderId="44" xfId="0" applyNumberFormat="1" applyFill="1" applyBorder="1" applyAlignment="1" applyProtection="1">
      <alignment horizontal="center" vertical="center"/>
      <protection locked="0"/>
    </xf>
    <xf numFmtId="3" fontId="0" fillId="0" borderId="44" xfId="0" applyNumberFormat="1" applyFill="1" applyBorder="1" applyAlignment="1" applyProtection="1">
      <alignment horizontal="center" vertical="center"/>
      <protection/>
    </xf>
    <xf numFmtId="3" fontId="0" fillId="0" borderId="45" xfId="0" applyNumberFormat="1" applyFill="1" applyBorder="1" applyAlignment="1" applyProtection="1">
      <alignment horizontal="center" vertical="center"/>
      <protection/>
    </xf>
    <xf numFmtId="0" fontId="9" fillId="33" borderId="0" xfId="0" applyFont="1" applyFill="1" applyAlignment="1" applyProtection="1">
      <alignment vertical="center"/>
      <protection/>
    </xf>
    <xf numFmtId="0" fontId="9" fillId="33" borderId="10" xfId="0" applyFont="1" applyFill="1" applyBorder="1" applyAlignment="1" applyProtection="1">
      <alignment vertical="center"/>
      <protection/>
    </xf>
    <xf numFmtId="169" fontId="3" fillId="33" borderId="10" xfId="0" applyNumberFormat="1" applyFont="1" applyFill="1" applyBorder="1" applyAlignment="1" applyProtection="1">
      <alignment vertical="center"/>
      <protection/>
    </xf>
    <xf numFmtId="0" fontId="0" fillId="40" borderId="0" xfId="0" applyFill="1" applyAlignment="1" applyProtection="1">
      <alignment vertical="center"/>
      <protection/>
    </xf>
    <xf numFmtId="197" fontId="1" fillId="0" borderId="0" xfId="50" applyNumberFormat="1" applyFont="1" applyAlignment="1" applyProtection="1">
      <alignment/>
      <protection/>
    </xf>
    <xf numFmtId="197" fontId="1" fillId="0" borderId="0" xfId="50" applyNumberFormat="1" applyFont="1" applyFill="1" applyAlignment="1" applyProtection="1">
      <alignment/>
      <protection/>
    </xf>
    <xf numFmtId="200" fontId="1" fillId="0" borderId="0" xfId="50" applyNumberFormat="1" applyFont="1" applyFill="1" applyAlignment="1" applyProtection="1">
      <alignment vertical="center"/>
      <protection/>
    </xf>
    <xf numFmtId="169" fontId="0" fillId="0" borderId="0" xfId="0" applyNumberFormat="1" applyAlignment="1" applyProtection="1">
      <alignment vertical="center"/>
      <protection/>
    </xf>
    <xf numFmtId="0" fontId="0" fillId="0" borderId="0" xfId="0" applyNumberFormat="1" applyFill="1" applyAlignment="1" applyProtection="1">
      <alignment vertical="center"/>
      <protection/>
    </xf>
    <xf numFmtId="203" fontId="0" fillId="0" borderId="0" xfId="0" applyNumberFormat="1" applyAlignment="1" applyProtection="1">
      <alignment vertical="center"/>
      <protection/>
    </xf>
    <xf numFmtId="200" fontId="0" fillId="0" borderId="0" xfId="0" applyNumberFormat="1" applyFill="1" applyAlignment="1" applyProtection="1">
      <alignment vertical="center"/>
      <protection/>
    </xf>
    <xf numFmtId="1" fontId="0" fillId="0" borderId="0" xfId="0" applyNumberFormat="1" applyAlignment="1" applyProtection="1">
      <alignment vertical="center"/>
      <protection/>
    </xf>
    <xf numFmtId="209" fontId="0" fillId="0" borderId="0" xfId="0" applyNumberFormat="1" applyFill="1" applyAlignment="1" applyProtection="1">
      <alignment vertical="center"/>
      <protection/>
    </xf>
    <xf numFmtId="210"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198" fontId="0" fillId="0" borderId="0" xfId="0" applyNumberFormat="1" applyAlignment="1" applyProtection="1">
      <alignment vertical="center"/>
      <protection/>
    </xf>
    <xf numFmtId="171" fontId="1" fillId="0" borderId="0" xfId="50" applyFont="1" applyAlignment="1" applyProtection="1">
      <alignment vertical="center"/>
      <protection/>
    </xf>
    <xf numFmtId="0" fontId="0" fillId="0" borderId="0" xfId="0" applyAlignment="1" applyProtection="1">
      <alignment horizontal="left" vertical="center"/>
      <protection/>
    </xf>
    <xf numFmtId="193" fontId="0" fillId="0" borderId="0" xfId="0" applyNumberFormat="1" applyAlignment="1" applyProtection="1">
      <alignment vertical="center"/>
      <protection/>
    </xf>
    <xf numFmtId="199" fontId="0" fillId="0" borderId="0" xfId="0" applyNumberFormat="1" applyAlignment="1" applyProtection="1">
      <alignment vertical="center"/>
      <protection/>
    </xf>
    <xf numFmtId="200" fontId="1" fillId="41" borderId="50" xfId="50" applyNumberFormat="1" applyFont="1" applyFill="1" applyBorder="1" applyAlignment="1" applyProtection="1">
      <alignment vertical="center"/>
      <protection/>
    </xf>
    <xf numFmtId="9" fontId="1" fillId="0" borderId="0" xfId="61" applyFont="1" applyAlignment="1" applyProtection="1">
      <alignment vertical="center"/>
      <protection/>
    </xf>
    <xf numFmtId="200" fontId="1" fillId="0" borderId="0" xfId="50" applyNumberFormat="1" applyFont="1" applyAlignment="1" applyProtection="1">
      <alignment vertical="center"/>
      <protection/>
    </xf>
    <xf numFmtId="200" fontId="0" fillId="41" borderId="50" xfId="0" applyNumberFormat="1" applyFill="1" applyBorder="1" applyAlignment="1" applyProtection="1">
      <alignment vertical="center"/>
      <protection/>
    </xf>
    <xf numFmtId="0" fontId="51" fillId="0" borderId="38" xfId="0" applyFont="1" applyBorder="1" applyAlignment="1">
      <alignment wrapText="1"/>
    </xf>
    <xf numFmtId="0" fontId="51" fillId="0" borderId="0" xfId="0" applyFont="1" applyBorder="1" applyAlignment="1">
      <alignment wrapText="1"/>
    </xf>
    <xf numFmtId="0" fontId="51" fillId="0" borderId="47" xfId="0" applyFont="1" applyBorder="1" applyAlignment="1">
      <alignment wrapText="1"/>
    </xf>
    <xf numFmtId="0" fontId="64" fillId="0" borderId="0" xfId="0" applyFont="1" applyAlignment="1" applyProtection="1">
      <alignment/>
      <protection/>
    </xf>
    <xf numFmtId="0" fontId="32" fillId="0" borderId="0" xfId="0" applyFont="1" applyAlignment="1" applyProtection="1">
      <alignment vertical="center"/>
      <protection/>
    </xf>
    <xf numFmtId="0" fontId="3" fillId="33" borderId="51" xfId="0" applyFont="1" applyFill="1" applyBorder="1" applyAlignment="1" applyProtection="1">
      <alignment horizontal="center" vertical="center" wrapText="1"/>
      <protection/>
    </xf>
    <xf numFmtId="0" fontId="3" fillId="33" borderId="51" xfId="0" applyFont="1" applyFill="1" applyBorder="1" applyAlignment="1" applyProtection="1">
      <alignment horizontal="center" vertical="center" wrapText="1"/>
      <protection/>
    </xf>
    <xf numFmtId="0" fontId="3" fillId="33" borderId="12" xfId="0" applyFont="1" applyFill="1" applyBorder="1" applyAlignment="1" applyProtection="1">
      <alignment vertical="center" wrapText="1"/>
      <protection/>
    </xf>
    <xf numFmtId="3" fontId="3" fillId="33" borderId="26" xfId="0" applyNumberFormat="1" applyFont="1" applyFill="1" applyBorder="1" applyAlignment="1" applyProtection="1">
      <alignment horizontal="center" vertical="center" wrapText="1"/>
      <protection/>
    </xf>
    <xf numFmtId="3" fontId="3" fillId="33" borderId="24" xfId="0" applyNumberFormat="1" applyFont="1" applyFill="1" applyBorder="1" applyAlignment="1" applyProtection="1">
      <alignment horizontal="center" vertical="center" wrapText="1"/>
      <protection/>
    </xf>
    <xf numFmtId="3" fontId="3" fillId="33" borderId="17" xfId="0" applyNumberFormat="1"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3" fontId="4" fillId="33" borderId="12" xfId="0" applyNumberFormat="1" applyFont="1" applyFill="1" applyBorder="1" applyAlignment="1" applyProtection="1">
      <alignment horizontal="center" vertical="center" wrapText="1"/>
      <protection/>
    </xf>
    <xf numFmtId="196" fontId="56" fillId="0" borderId="10" xfId="0" applyNumberFormat="1" applyFont="1" applyFill="1" applyBorder="1" applyAlignment="1" applyProtection="1">
      <alignment horizontal="center" vertical="center"/>
      <protection/>
    </xf>
    <xf numFmtId="0" fontId="56" fillId="0" borderId="10" xfId="0" applyFont="1" applyFill="1" applyBorder="1" applyAlignment="1" applyProtection="1">
      <alignment horizontal="center"/>
      <protection/>
    </xf>
    <xf numFmtId="0" fontId="59" fillId="0" borderId="10" xfId="0" applyFont="1" applyFill="1" applyBorder="1" applyAlignment="1" applyProtection="1">
      <alignment horizontal="justify" vertical="center" wrapText="1"/>
      <protection/>
    </xf>
    <xf numFmtId="0" fontId="56"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justify" vertical="center" wrapText="1"/>
      <protection/>
    </xf>
    <xf numFmtId="0" fontId="56" fillId="0" borderId="10" xfId="0" applyFont="1" applyFill="1" applyBorder="1" applyAlignment="1" applyProtection="1">
      <alignment horizontal="left" vertical="center" wrapText="1"/>
      <protection/>
    </xf>
    <xf numFmtId="0" fontId="65" fillId="34"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locked="0"/>
    </xf>
    <xf numFmtId="200" fontId="65" fillId="34" borderId="10" xfId="50" applyNumberFormat="1" applyFont="1" applyFill="1" applyBorder="1" applyAlignment="1" applyProtection="1">
      <alignment horizontal="center" vertical="center" wrapText="1"/>
      <protection locked="0"/>
    </xf>
    <xf numFmtId="3" fontId="56" fillId="0" borderId="10" xfId="0" applyNumberFormat="1" applyFont="1" applyFill="1" applyBorder="1" applyAlignment="1" applyProtection="1">
      <alignment horizontal="center" vertical="center"/>
      <protection locked="0"/>
    </xf>
    <xf numFmtId="0" fontId="58" fillId="0" borderId="10" xfId="0" applyFont="1" applyFill="1" applyBorder="1" applyAlignment="1" applyProtection="1">
      <alignment horizontal="justify" vertical="top" wrapText="1"/>
      <protection locked="0"/>
    </xf>
    <xf numFmtId="0" fontId="58" fillId="34" borderId="10" xfId="0" applyFont="1" applyFill="1" applyBorder="1" applyAlignment="1" applyProtection="1">
      <alignment horizontal="justify" vertical="top" wrapText="1"/>
      <protection locked="0"/>
    </xf>
    <xf numFmtId="195" fontId="56" fillId="0" borderId="10" xfId="61" applyNumberFormat="1" applyFont="1" applyFill="1" applyBorder="1" applyAlignment="1" applyProtection="1">
      <alignment horizontal="center" vertical="center"/>
      <protection locked="0"/>
    </xf>
    <xf numFmtId="0" fontId="56" fillId="0" borderId="10" xfId="0" applyFont="1" applyFill="1" applyBorder="1" applyAlignment="1" applyProtection="1">
      <alignment horizontal="center" vertical="center"/>
      <protection locked="0"/>
    </xf>
    <xf numFmtId="3" fontId="0" fillId="0" borderId="0" xfId="0" applyNumberFormat="1" applyFill="1" applyAlignment="1" applyProtection="1">
      <alignment vertical="center"/>
      <protection/>
    </xf>
    <xf numFmtId="3" fontId="0" fillId="39" borderId="0" xfId="0" applyNumberFormat="1" applyFill="1" applyAlignment="1" applyProtection="1">
      <alignment vertical="center"/>
      <protection/>
    </xf>
    <xf numFmtId="0" fontId="56" fillId="0" borderId="10" xfId="0" applyFont="1" applyFill="1" applyBorder="1" applyAlignment="1" applyProtection="1">
      <alignment horizontal="center" vertical="center"/>
      <protection/>
    </xf>
    <xf numFmtId="9" fontId="65" fillId="34" borderId="10" xfId="0" applyNumberFormat="1" applyFont="1" applyFill="1" applyBorder="1" applyAlignment="1" applyProtection="1">
      <alignment horizontal="center" vertical="center" wrapText="1"/>
      <protection/>
    </xf>
    <xf numFmtId="0" fontId="65" fillId="34"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justify" vertical="center" wrapText="1"/>
      <protection locked="0"/>
    </xf>
    <xf numFmtId="196" fontId="56" fillId="42" borderId="10" xfId="0" applyNumberFormat="1" applyFont="1" applyFill="1" applyBorder="1" applyAlignment="1" applyProtection="1">
      <alignment horizontal="center" vertical="center"/>
      <protection/>
    </xf>
    <xf numFmtId="0" fontId="56" fillId="42" borderId="10" xfId="0" applyFont="1" applyFill="1" applyBorder="1" applyAlignment="1" applyProtection="1">
      <alignment horizontal="center" vertical="center"/>
      <protection/>
    </xf>
    <xf numFmtId="0" fontId="59" fillId="42" borderId="10" xfId="0" applyFont="1" applyFill="1" applyBorder="1" applyAlignment="1" applyProtection="1">
      <alignment horizontal="justify" vertical="center" wrapText="1"/>
      <protection/>
    </xf>
    <xf numFmtId="0" fontId="11" fillId="42" borderId="10" xfId="0" applyFont="1" applyFill="1" applyBorder="1" applyAlignment="1" applyProtection="1">
      <alignment horizontal="justify" vertical="center" wrapText="1"/>
      <protection/>
    </xf>
    <xf numFmtId="0" fontId="56" fillId="42" borderId="10" xfId="0" applyFont="1" applyFill="1" applyBorder="1" applyAlignment="1" applyProtection="1">
      <alignment horizontal="center" vertical="center" wrapText="1"/>
      <protection/>
    </xf>
    <xf numFmtId="0" fontId="56" fillId="42" borderId="10" xfId="0" applyFont="1" applyFill="1" applyBorder="1" applyAlignment="1" applyProtection="1">
      <alignment horizontal="left" vertical="center" wrapText="1"/>
      <protection/>
    </xf>
    <xf numFmtId="0" fontId="66" fillId="42" borderId="10" xfId="0" applyFont="1" applyFill="1" applyBorder="1" applyAlignment="1" applyProtection="1">
      <alignment horizontal="left" vertical="center" wrapText="1"/>
      <protection/>
    </xf>
    <xf numFmtId="3" fontId="11" fillId="42" borderId="10" xfId="50" applyNumberFormat="1" applyFont="1" applyFill="1" applyBorder="1" applyAlignment="1" applyProtection="1">
      <alignment horizontal="center" vertical="center" wrapText="1"/>
      <protection/>
    </xf>
    <xf numFmtId="9" fontId="58" fillId="42" borderId="10" xfId="59" applyNumberFormat="1" applyFont="1" applyFill="1" applyBorder="1" applyAlignment="1" applyProtection="1">
      <alignment horizontal="center" vertical="center" wrapText="1"/>
      <protection locked="0"/>
    </xf>
    <xf numFmtId="200" fontId="11" fillId="42" borderId="10" xfId="50" applyNumberFormat="1" applyFont="1" applyFill="1" applyBorder="1" applyAlignment="1" applyProtection="1">
      <alignment horizontal="center" vertical="center" wrapText="1"/>
      <protection/>
    </xf>
    <xf numFmtId="228" fontId="11" fillId="42" borderId="10" xfId="50" applyNumberFormat="1" applyFont="1" applyFill="1" applyBorder="1" applyAlignment="1" applyProtection="1">
      <alignment horizontal="center" vertical="center" wrapText="1"/>
      <protection/>
    </xf>
    <xf numFmtId="0" fontId="58" fillId="42" borderId="10" xfId="0" applyFont="1" applyFill="1" applyBorder="1" applyAlignment="1" applyProtection="1">
      <alignment horizontal="justify" vertical="top"/>
      <protection/>
    </xf>
    <xf numFmtId="0" fontId="56" fillId="42" borderId="10" xfId="0" applyFont="1" applyFill="1" applyBorder="1" applyAlignment="1" applyProtection="1">
      <alignment horizontal="justify" vertical="top"/>
      <protection/>
    </xf>
    <xf numFmtId="3" fontId="56" fillId="42" borderId="10" xfId="0" applyNumberFormat="1" applyFont="1" applyFill="1" applyBorder="1" applyAlignment="1" applyProtection="1">
      <alignment horizontal="center" vertical="center"/>
      <protection/>
    </xf>
    <xf numFmtId="195" fontId="56" fillId="42" borderId="10" xfId="61" applyNumberFormat="1" applyFont="1" applyFill="1" applyBorder="1" applyAlignment="1" applyProtection="1">
      <alignment horizontal="center" vertical="center"/>
      <protection/>
    </xf>
    <xf numFmtId="0" fontId="0" fillId="42" borderId="0" xfId="0" applyFill="1" applyAlignment="1" applyProtection="1">
      <alignment vertical="center"/>
      <protection/>
    </xf>
    <xf numFmtId="0" fontId="59" fillId="0" borderId="10" xfId="0" applyFont="1" applyFill="1" applyBorder="1" applyAlignment="1" applyProtection="1">
      <alignment horizontal="justify" vertical="top" wrapText="1"/>
      <protection/>
    </xf>
    <xf numFmtId="0" fontId="11" fillId="0" borderId="10" xfId="0" applyFont="1" applyFill="1" applyBorder="1" applyAlignment="1" applyProtection="1">
      <alignment horizontal="justify" vertical="top" wrapText="1"/>
      <protection/>
    </xf>
    <xf numFmtId="1" fontId="65" fillId="34" borderId="10" xfId="59" applyNumberFormat="1" applyFont="1" applyFill="1" applyBorder="1" applyAlignment="1" applyProtection="1">
      <alignment horizontal="center" vertical="center" wrapText="1"/>
      <protection locked="0"/>
    </xf>
    <xf numFmtId="1" fontId="11" fillId="36" borderId="10" xfId="59" applyNumberFormat="1" applyFont="1" applyFill="1" applyBorder="1" applyAlignment="1" applyProtection="1">
      <alignment horizontal="center" vertical="center" wrapText="1"/>
      <protection locked="0"/>
    </xf>
    <xf numFmtId="0" fontId="58" fillId="36" borderId="10" xfId="0" applyFont="1" applyFill="1" applyBorder="1" applyAlignment="1" applyProtection="1">
      <alignment horizontal="justify" vertical="top" wrapText="1"/>
      <protection locked="0"/>
    </xf>
    <xf numFmtId="0" fontId="59" fillId="42" borderId="10" xfId="0" applyFont="1" applyFill="1" applyBorder="1" applyAlignment="1" applyProtection="1">
      <alignment horizontal="justify" vertical="top" wrapText="1"/>
      <protection/>
    </xf>
    <xf numFmtId="0" fontId="11" fillId="42" borderId="10" xfId="0" applyFont="1" applyFill="1" applyBorder="1" applyAlignment="1" applyProtection="1">
      <alignment horizontal="justify" vertical="top" wrapText="1"/>
      <protection/>
    </xf>
    <xf numFmtId="4" fontId="11" fillId="42" borderId="10" xfId="50" applyNumberFormat="1" applyFont="1" applyFill="1" applyBorder="1" applyAlignment="1" applyProtection="1">
      <alignment horizontal="center" vertical="center" wrapText="1"/>
      <protection/>
    </xf>
    <xf numFmtId="229" fontId="11" fillId="42" borderId="10" xfId="50" applyNumberFormat="1" applyFont="1" applyFill="1" applyBorder="1" applyAlignment="1" applyProtection="1">
      <alignment horizontal="center" vertical="center" wrapText="1"/>
      <protection/>
    </xf>
    <xf numFmtId="196" fontId="67" fillId="0" borderId="10" xfId="0" applyNumberFormat="1" applyFont="1" applyFill="1" applyBorder="1" applyAlignment="1" applyProtection="1">
      <alignment horizontal="center" vertical="center"/>
      <protection/>
    </xf>
    <xf numFmtId="1" fontId="11" fillId="0" borderId="10" xfId="59" applyNumberFormat="1" applyFont="1" applyFill="1" applyBorder="1" applyAlignment="1" applyProtection="1">
      <alignment horizontal="center" vertical="center" wrapText="1"/>
      <protection locked="0"/>
    </xf>
    <xf numFmtId="171" fontId="56" fillId="0" borderId="10" xfId="0" applyNumberFormat="1" applyFont="1" applyFill="1" applyBorder="1" applyAlignment="1" applyProtection="1">
      <alignment horizontal="center" vertical="center"/>
      <protection locked="0"/>
    </xf>
    <xf numFmtId="3" fontId="56" fillId="34" borderId="10" xfId="0" applyNumberFormat="1" applyFont="1" applyFill="1" applyBorder="1" applyAlignment="1" applyProtection="1">
      <alignment horizontal="center" vertical="center"/>
      <protection locked="0"/>
    </xf>
    <xf numFmtId="0" fontId="56" fillId="0" borderId="0" xfId="0" applyFont="1" applyAlignment="1" applyProtection="1">
      <alignment horizontal="justify" vertical="center"/>
      <protection locked="0"/>
    </xf>
    <xf numFmtId="0" fontId="56" fillId="40" borderId="0" xfId="0" applyFont="1" applyFill="1" applyAlignment="1" applyProtection="1">
      <alignment horizontal="justify" wrapText="1"/>
      <protection locked="0"/>
    </xf>
    <xf numFmtId="0" fontId="51" fillId="0" borderId="0" xfId="0" applyFont="1" applyAlignment="1" applyProtection="1">
      <alignment horizontal="justify"/>
      <protection locked="0"/>
    </xf>
    <xf numFmtId="0" fontId="106" fillId="40" borderId="10" xfId="0" applyFont="1" applyFill="1" applyBorder="1" applyAlignment="1" applyProtection="1">
      <alignment horizontal="justify" vertical="top" wrapText="1"/>
      <protection locked="0"/>
    </xf>
    <xf numFmtId="4" fontId="56" fillId="34" borderId="10" xfId="0" applyNumberFormat="1" applyFont="1" applyFill="1" applyBorder="1" applyAlignment="1" applyProtection="1">
      <alignment horizontal="center" vertical="center"/>
      <protection locked="0"/>
    </xf>
    <xf numFmtId="196" fontId="67" fillId="42" borderId="10" xfId="0" applyNumberFormat="1" applyFont="1" applyFill="1" applyBorder="1" applyAlignment="1" applyProtection="1">
      <alignment horizontal="center" vertical="center"/>
      <protection/>
    </xf>
    <xf numFmtId="0" fontId="56" fillId="42" borderId="10" xfId="0" applyFont="1" applyFill="1" applyBorder="1" applyAlignment="1" applyProtection="1">
      <alignment horizontal="center" vertical="center"/>
      <protection locked="0"/>
    </xf>
    <xf numFmtId="230" fontId="11" fillId="42" borderId="10" xfId="50" applyNumberFormat="1" applyFont="1" applyFill="1" applyBorder="1" applyAlignment="1" applyProtection="1">
      <alignment horizontal="center" vertical="center" wrapText="1"/>
      <protection/>
    </xf>
    <xf numFmtId="0" fontId="56" fillId="42" borderId="10" xfId="0" applyFont="1" applyFill="1" applyBorder="1" applyAlignment="1" applyProtection="1">
      <alignment horizontal="justify" vertical="top" wrapText="1"/>
      <protection/>
    </xf>
    <xf numFmtId="0" fontId="10" fillId="34" borderId="10" xfId="0" applyFont="1" applyFill="1" applyBorder="1" applyAlignment="1" applyProtection="1">
      <alignment horizontal="center" vertical="center" wrapText="1"/>
      <protection locked="0"/>
    </xf>
    <xf numFmtId="0" fontId="65" fillId="0" borderId="10" xfId="0" applyFont="1" applyFill="1" applyBorder="1" applyAlignment="1" applyProtection="1">
      <alignment horizontal="center" vertical="center" wrapText="1"/>
      <protection locked="0"/>
    </xf>
    <xf numFmtId="0" fontId="58" fillId="40" borderId="10" xfId="0" applyFont="1" applyFill="1" applyBorder="1" applyAlignment="1" applyProtection="1">
      <alignment horizontal="justify" vertical="top" wrapText="1"/>
      <protection locked="0"/>
    </xf>
    <xf numFmtId="0" fontId="68" fillId="42" borderId="10" xfId="0" applyFont="1" applyFill="1" applyBorder="1" applyAlignment="1" applyProtection="1">
      <alignment horizontal="left" vertical="center" wrapText="1"/>
      <protection/>
    </xf>
    <xf numFmtId="3" fontId="10" fillId="34" borderId="10" xfId="0" applyNumberFormat="1" applyFont="1" applyFill="1" applyBorder="1" applyAlignment="1" applyProtection="1">
      <alignment horizontal="center" vertical="center" wrapText="1"/>
      <protection locked="0"/>
    </xf>
    <xf numFmtId="0" fontId="56" fillId="0" borderId="10" xfId="0" applyFont="1" applyFill="1" applyBorder="1" applyAlignment="1" applyProtection="1">
      <alignment vertical="center" wrapText="1"/>
      <protection locked="0"/>
    </xf>
    <xf numFmtId="0" fontId="58" fillId="42" borderId="10" xfId="0" applyFont="1" applyFill="1" applyBorder="1" applyAlignment="1" applyProtection="1">
      <alignment horizontal="justify" vertical="top" wrapText="1"/>
      <protection/>
    </xf>
    <xf numFmtId="0" fontId="56" fillId="42" borderId="10" xfId="0" applyFont="1" applyFill="1" applyBorder="1" applyAlignment="1" applyProtection="1">
      <alignment vertical="center"/>
      <protection/>
    </xf>
    <xf numFmtId="3" fontId="59" fillId="0" borderId="10" xfId="0" applyNumberFormat="1" applyFont="1" applyBorder="1" applyAlignment="1" applyProtection="1">
      <alignment horizontal="center" vertical="center"/>
      <protection locked="0"/>
    </xf>
    <xf numFmtId="3" fontId="59" fillId="0" borderId="10" xfId="0" applyNumberFormat="1" applyFont="1" applyFill="1" applyBorder="1" applyAlignment="1" applyProtection="1">
      <alignment horizontal="center" vertical="center"/>
      <protection locked="0"/>
    </xf>
    <xf numFmtId="3" fontId="59" fillId="42" borderId="10" xfId="0" applyNumberFormat="1" applyFont="1" applyFill="1" applyBorder="1" applyAlignment="1" applyProtection="1">
      <alignment horizontal="center" vertical="center"/>
      <protection/>
    </xf>
    <xf numFmtId="3" fontId="59" fillId="42" borderId="10" xfId="0" applyNumberFormat="1" applyFont="1" applyFill="1" applyBorder="1" applyAlignment="1" applyProtection="1">
      <alignment horizontal="center" vertical="center"/>
      <protection locked="0"/>
    </xf>
    <xf numFmtId="9" fontId="65" fillId="34" borderId="10" xfId="0" applyNumberFormat="1" applyFont="1" applyFill="1" applyBorder="1" applyAlignment="1" applyProtection="1">
      <alignment horizontal="center" vertical="center" wrapText="1"/>
      <protection locked="0"/>
    </xf>
    <xf numFmtId="9" fontId="58" fillId="34" borderId="10" xfId="59" applyNumberFormat="1" applyFont="1" applyFill="1" applyBorder="1" applyAlignment="1" applyProtection="1">
      <alignment horizontal="center" vertical="center" wrapText="1"/>
      <protection locked="0"/>
    </xf>
    <xf numFmtId="0" fontId="56" fillId="0" borderId="10" xfId="0" applyFont="1" applyFill="1" applyBorder="1" applyAlignment="1" applyProtection="1">
      <alignment vertical="top" wrapText="1"/>
      <protection locked="0"/>
    </xf>
    <xf numFmtId="0" fontId="58" fillId="42" borderId="10" xfId="0" applyNumberFormat="1" applyFont="1" applyFill="1" applyBorder="1" applyAlignment="1" applyProtection="1">
      <alignment horizontal="justify" vertical="top" wrapText="1"/>
      <protection/>
    </xf>
    <xf numFmtId="0" fontId="11" fillId="34" borderId="10" xfId="0" applyFont="1" applyFill="1" applyBorder="1" applyAlignment="1" applyProtection="1">
      <alignment horizontal="justify" vertical="center" wrapText="1"/>
      <protection/>
    </xf>
    <xf numFmtId="231" fontId="0" fillId="0" borderId="10" xfId="0" applyNumberFormat="1" applyBorder="1" applyAlignment="1" applyProtection="1">
      <alignment/>
      <protection locked="0"/>
    </xf>
    <xf numFmtId="196" fontId="67" fillId="42" borderId="0" xfId="0" applyNumberFormat="1" applyFont="1" applyFill="1" applyBorder="1" applyAlignment="1" applyProtection="1">
      <alignment horizontal="center" vertical="center"/>
      <protection/>
    </xf>
    <xf numFmtId="0" fontId="56" fillId="42" borderId="0" xfId="0" applyFont="1" applyFill="1" applyBorder="1" applyAlignment="1" applyProtection="1">
      <alignment horizontal="center" vertical="center" wrapText="1"/>
      <protection/>
    </xf>
    <xf numFmtId="196" fontId="67" fillId="0" borderId="0" xfId="0" applyNumberFormat="1" applyFont="1" applyFill="1" applyBorder="1" applyAlignment="1" applyProtection="1">
      <alignment horizontal="center" vertical="center"/>
      <protection/>
    </xf>
    <xf numFmtId="0" fontId="3" fillId="43" borderId="10" xfId="0" applyFont="1" applyFill="1" applyBorder="1" applyAlignment="1" applyProtection="1">
      <alignment horizontal="center" vertical="center"/>
      <protection/>
    </xf>
    <xf numFmtId="0" fontId="3" fillId="43" borderId="10" xfId="0" applyFont="1" applyFill="1" applyBorder="1" applyAlignment="1" applyProtection="1">
      <alignment horizontal="left" vertical="center" wrapText="1"/>
      <protection/>
    </xf>
    <xf numFmtId="9" fontId="3" fillId="43" borderId="10" xfId="0" applyNumberFormat="1" applyFont="1" applyFill="1" applyBorder="1" applyAlignment="1" applyProtection="1">
      <alignment horizontal="center" vertical="center" wrapText="1"/>
      <protection/>
    </xf>
    <xf numFmtId="9" fontId="63" fillId="43" borderId="10" xfId="0" applyNumberFormat="1" applyFont="1" applyFill="1" applyBorder="1" applyAlignment="1" applyProtection="1">
      <alignment horizontal="center" vertical="center" wrapText="1"/>
      <protection/>
    </xf>
    <xf numFmtId="3" fontId="3" fillId="43" borderId="10" xfId="0" applyNumberFormat="1" applyFont="1" applyFill="1" applyBorder="1" applyAlignment="1" applyProtection="1">
      <alignment horizontal="center" vertical="center"/>
      <protection/>
    </xf>
    <xf numFmtId="200" fontId="3" fillId="43" borderId="10" xfId="0" applyNumberFormat="1" applyFont="1" applyFill="1" applyBorder="1" applyAlignment="1" applyProtection="1">
      <alignment horizontal="center" vertical="center"/>
      <protection/>
    </xf>
    <xf numFmtId="3" fontId="69" fillId="43" borderId="10" xfId="0" applyNumberFormat="1" applyFont="1" applyFill="1" applyBorder="1" applyAlignment="1" applyProtection="1">
      <alignment horizontal="center" vertical="center"/>
      <protection/>
    </xf>
    <xf numFmtId="3" fontId="70" fillId="44" borderId="10" xfId="0" applyNumberFormat="1" applyFont="1" applyFill="1" applyBorder="1" applyAlignment="1" applyProtection="1">
      <alignment horizontal="center" vertical="center"/>
      <protection/>
    </xf>
    <xf numFmtId="0" fontId="21" fillId="0" borderId="0" xfId="0" applyFont="1" applyAlignment="1" applyProtection="1">
      <alignment vertical="center"/>
      <protection/>
    </xf>
    <xf numFmtId="200" fontId="0" fillId="0" borderId="0" xfId="0" applyNumberFormat="1" applyAlignment="1" applyProtection="1">
      <alignment vertical="center"/>
      <protection/>
    </xf>
    <xf numFmtId="204" fontId="0" fillId="0" borderId="0" xfId="0" applyNumberFormat="1" applyAlignment="1" applyProtection="1">
      <alignment vertical="center"/>
      <protection/>
    </xf>
    <xf numFmtId="212" fontId="1" fillId="0" borderId="0" xfId="50" applyNumberFormat="1" applyFont="1" applyAlignment="1" applyProtection="1">
      <alignment vertical="center"/>
      <protection/>
    </xf>
    <xf numFmtId="232" fontId="0" fillId="34" borderId="0" xfId="0" applyNumberFormat="1" applyFill="1" applyAlignment="1" applyProtection="1">
      <alignment vertical="center"/>
      <protection/>
    </xf>
    <xf numFmtId="233" fontId="0" fillId="34" borderId="0" xfId="0" applyNumberFormat="1" applyFill="1" applyAlignment="1" applyProtection="1">
      <alignment vertical="center"/>
      <protection/>
    </xf>
    <xf numFmtId="200" fontId="0" fillId="34" borderId="0" xfId="0" applyNumberFormat="1" applyFill="1" applyAlignment="1" applyProtection="1">
      <alignment vertical="center"/>
      <protection/>
    </xf>
    <xf numFmtId="234" fontId="0" fillId="34" borderId="0" xfId="0" applyNumberFormat="1" applyFill="1" applyAlignment="1" applyProtection="1">
      <alignment vertical="center"/>
      <protection/>
    </xf>
    <xf numFmtId="209" fontId="0" fillId="0" borderId="0" xfId="0" applyNumberFormat="1" applyAlignment="1" applyProtection="1">
      <alignment vertical="center"/>
      <protection/>
    </xf>
    <xf numFmtId="235" fontId="0" fillId="34" borderId="0" xfId="0" applyNumberFormat="1" applyFill="1" applyAlignment="1" applyProtection="1">
      <alignment vertical="center"/>
      <protection/>
    </xf>
    <xf numFmtId="3" fontId="0" fillId="34" borderId="0" xfId="0" applyNumberFormat="1" applyFill="1" applyAlignment="1" applyProtection="1">
      <alignment vertical="center"/>
      <protection/>
    </xf>
    <xf numFmtId="200" fontId="1" fillId="34" borderId="0" xfId="50" applyNumberFormat="1" applyFont="1" applyFill="1" applyAlignment="1" applyProtection="1">
      <alignment vertical="center"/>
      <protection/>
    </xf>
    <xf numFmtId="236" fontId="0" fillId="0" borderId="0" xfId="0" applyNumberFormat="1" applyAlignment="1" applyProtection="1">
      <alignment vertical="center"/>
      <protection/>
    </xf>
    <xf numFmtId="3" fontId="0" fillId="0" borderId="0" xfId="0" applyNumberFormat="1" applyAlignment="1" applyProtection="1">
      <alignment vertical="center"/>
      <protection/>
    </xf>
    <xf numFmtId="200" fontId="9" fillId="0" borderId="0" xfId="50" applyNumberFormat="1" applyFont="1" applyAlignment="1" applyProtection="1">
      <alignment vertical="center"/>
      <protection/>
    </xf>
    <xf numFmtId="237" fontId="0" fillId="0" borderId="0" xfId="0" applyNumberFormat="1" applyAlignment="1" applyProtection="1">
      <alignment vertical="center"/>
      <protection/>
    </xf>
    <xf numFmtId="233" fontId="0" fillId="0" borderId="0" xfId="0" applyNumberFormat="1" applyAlignment="1" applyProtection="1">
      <alignment vertical="center"/>
      <protection/>
    </xf>
    <xf numFmtId="218" fontId="0" fillId="0" borderId="0" xfId="0" applyNumberFormat="1" applyAlignment="1" applyProtection="1">
      <alignment vertical="center"/>
      <protection/>
    </xf>
    <xf numFmtId="200" fontId="56" fillId="0" borderId="11" xfId="50" applyNumberFormat="1" applyFont="1" applyFill="1" applyBorder="1" applyAlignment="1" applyProtection="1">
      <alignment vertical="center" wrapText="1"/>
      <protection/>
    </xf>
    <xf numFmtId="200" fontId="56" fillId="0" borderId="18" xfId="50" applyNumberFormat="1" applyFont="1" applyFill="1" applyBorder="1" applyAlignment="1" applyProtection="1">
      <alignment vertical="center" wrapText="1"/>
      <protection/>
    </xf>
    <xf numFmtId="200" fontId="56" fillId="0" borderId="14" xfId="50" applyNumberFormat="1" applyFont="1" applyFill="1" applyBorder="1" applyAlignment="1" applyProtection="1">
      <alignment vertical="center" wrapText="1"/>
      <protection/>
    </xf>
    <xf numFmtId="0" fontId="56" fillId="0" borderId="53" xfId="0" applyFont="1" applyFill="1" applyBorder="1" applyAlignment="1" applyProtection="1">
      <alignment horizontal="justify" vertical="top" wrapText="1"/>
      <protection locked="0"/>
    </xf>
    <xf numFmtId="0" fontId="56" fillId="0" borderId="54" xfId="0" applyFont="1" applyFill="1" applyBorder="1" applyAlignment="1" applyProtection="1">
      <alignment horizontal="justify" vertical="top" wrapText="1"/>
      <protection locked="0"/>
    </xf>
    <xf numFmtId="0" fontId="56" fillId="0" borderId="55" xfId="0" applyFont="1" applyFill="1" applyBorder="1" applyAlignment="1" applyProtection="1">
      <alignment horizontal="justify" vertical="top" wrapText="1"/>
      <protection locked="0"/>
    </xf>
    <xf numFmtId="0" fontId="62" fillId="0" borderId="53" xfId="0" applyFont="1" applyFill="1" applyBorder="1" applyAlignment="1" applyProtection="1">
      <alignment horizontal="justify" vertical="top" wrapText="1"/>
      <protection locked="0"/>
    </xf>
    <xf numFmtId="0" fontId="62" fillId="0" borderId="54" xfId="0" applyFont="1" applyFill="1" applyBorder="1" applyAlignment="1" applyProtection="1">
      <alignment horizontal="justify" vertical="top" wrapText="1"/>
      <protection locked="0"/>
    </xf>
    <xf numFmtId="0" fontId="62" fillId="0" borderId="55" xfId="0" applyFont="1" applyFill="1" applyBorder="1" applyAlignment="1" applyProtection="1">
      <alignment horizontal="justify" vertical="top" wrapText="1"/>
      <protection locked="0"/>
    </xf>
    <xf numFmtId="3" fontId="56" fillId="0" borderId="18" xfId="0" applyNumberFormat="1" applyFont="1" applyFill="1" applyBorder="1" applyAlignment="1" applyProtection="1">
      <alignment horizontal="center" vertical="center" wrapText="1"/>
      <protection/>
    </xf>
    <xf numFmtId="3" fontId="56" fillId="0" borderId="14" xfId="0" applyNumberFormat="1" applyFont="1" applyFill="1" applyBorder="1" applyAlignment="1" applyProtection="1">
      <alignment horizontal="center" vertical="center" wrapText="1"/>
      <protection/>
    </xf>
    <xf numFmtId="0" fontId="0" fillId="0" borderId="0" xfId="0" applyAlignment="1" applyProtection="1">
      <alignment vertical="center"/>
      <protection locked="0"/>
    </xf>
    <xf numFmtId="0" fontId="71" fillId="0" borderId="0" xfId="0" applyFont="1" applyFill="1" applyAlignment="1" applyProtection="1">
      <alignment vertical="center"/>
      <protection/>
    </xf>
    <xf numFmtId="0" fontId="4" fillId="33" borderId="29"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wrapText="1"/>
      <protection locked="0"/>
    </xf>
    <xf numFmtId="200" fontId="56" fillId="0" borderId="11" xfId="50" applyNumberFormat="1" applyFont="1" applyFill="1" applyBorder="1" applyAlignment="1" applyProtection="1">
      <alignment horizontal="center" vertical="center" wrapText="1"/>
      <protection locked="0"/>
    </xf>
    <xf numFmtId="0" fontId="72" fillId="36" borderId="11" xfId="0" applyFont="1" applyFill="1" applyBorder="1" applyAlignment="1" applyProtection="1">
      <alignment horizontal="justify" vertical="top" wrapText="1"/>
      <protection locked="0"/>
    </xf>
    <xf numFmtId="0" fontId="28" fillId="34" borderId="11" xfId="0" applyFont="1" applyFill="1" applyBorder="1" applyAlignment="1" applyProtection="1">
      <alignment horizontal="justify" vertical="top" wrapText="1"/>
      <protection locked="0"/>
    </xf>
    <xf numFmtId="0" fontId="72" fillId="0" borderId="11" xfId="0" applyFont="1" applyFill="1" applyBorder="1" applyAlignment="1" applyProtection="1">
      <alignment horizontal="justify" vertical="top" wrapText="1"/>
      <protection locked="0"/>
    </xf>
    <xf numFmtId="169" fontId="56" fillId="0" borderId="10" xfId="50" applyNumberFormat="1" applyFont="1" applyFill="1" applyBorder="1" applyAlignment="1" applyProtection="1">
      <alignment horizontal="center" vertical="center" wrapText="1"/>
      <protection locked="0"/>
    </xf>
    <xf numFmtId="200" fontId="56" fillId="0" borderId="18" xfId="50" applyNumberFormat="1" applyFont="1" applyFill="1" applyBorder="1" applyAlignment="1" applyProtection="1">
      <alignment horizontal="center" vertical="center" wrapText="1"/>
      <protection locked="0"/>
    </xf>
    <xf numFmtId="0" fontId="73" fillId="36" borderId="18" xfId="0" applyFont="1" applyFill="1" applyBorder="1" applyAlignment="1" applyProtection="1">
      <alignment horizontal="justify" vertical="top" wrapText="1"/>
      <protection locked="0"/>
    </xf>
    <xf numFmtId="0" fontId="72" fillId="36" borderId="18" xfId="0" applyFont="1" applyFill="1" applyBorder="1" applyAlignment="1" applyProtection="1">
      <alignment horizontal="justify" vertical="top" wrapText="1"/>
      <protection locked="0"/>
    </xf>
    <xf numFmtId="0" fontId="73" fillId="34" borderId="18" xfId="0" applyFont="1" applyFill="1" applyBorder="1" applyAlignment="1" applyProtection="1">
      <alignment horizontal="justify" vertical="top" wrapText="1"/>
      <protection locked="0"/>
    </xf>
    <xf numFmtId="0" fontId="73" fillId="0" borderId="18" xfId="0" applyFont="1" applyFill="1" applyBorder="1" applyAlignment="1" applyProtection="1">
      <alignment horizontal="justify" vertical="top" wrapText="1"/>
      <protection locked="0"/>
    </xf>
    <xf numFmtId="200" fontId="56" fillId="0" borderId="14" xfId="50" applyNumberFormat="1" applyFont="1" applyFill="1" applyBorder="1" applyAlignment="1" applyProtection="1">
      <alignment horizontal="center" vertical="center" wrapText="1"/>
      <protection locked="0"/>
    </xf>
    <xf numFmtId="0" fontId="73" fillId="36" borderId="14" xfId="0" applyFont="1" applyFill="1" applyBorder="1" applyAlignment="1" applyProtection="1">
      <alignment horizontal="justify" vertical="top" wrapText="1"/>
      <protection locked="0"/>
    </xf>
    <xf numFmtId="0" fontId="72" fillId="36" borderId="14" xfId="0" applyFont="1" applyFill="1" applyBorder="1" applyAlignment="1" applyProtection="1">
      <alignment horizontal="justify" vertical="top" wrapText="1"/>
      <protection locked="0"/>
    </xf>
    <xf numFmtId="0" fontId="73" fillId="34" borderId="14" xfId="0" applyFont="1" applyFill="1" applyBorder="1" applyAlignment="1" applyProtection="1">
      <alignment horizontal="justify" vertical="top" wrapText="1"/>
      <protection locked="0"/>
    </xf>
    <xf numFmtId="0" fontId="73" fillId="0" borderId="14" xfId="0" applyFont="1" applyFill="1" applyBorder="1" applyAlignment="1" applyProtection="1">
      <alignment horizontal="justify" vertical="top" wrapText="1"/>
      <protection locked="0"/>
    </xf>
    <xf numFmtId="0" fontId="56" fillId="0" borderId="11" xfId="0" applyNumberFormat="1" applyFont="1" applyFill="1" applyBorder="1" applyAlignment="1" applyProtection="1">
      <alignment horizontal="center" vertical="center" wrapText="1"/>
      <protection locked="0"/>
    </xf>
    <xf numFmtId="238" fontId="56" fillId="0" borderId="11" xfId="50" applyNumberFormat="1" applyFont="1" applyFill="1" applyBorder="1" applyAlignment="1" applyProtection="1">
      <alignment horizontal="center" vertical="center" wrapText="1"/>
      <protection/>
    </xf>
    <xf numFmtId="0" fontId="74" fillId="36" borderId="11" xfId="0" applyFont="1" applyFill="1" applyBorder="1" applyAlignment="1" applyProtection="1">
      <alignment horizontal="justify" vertical="top" wrapText="1"/>
      <protection locked="0"/>
    </xf>
    <xf numFmtId="0" fontId="28" fillId="36" borderId="11" xfId="0" applyFont="1" applyFill="1" applyBorder="1" applyAlignment="1" applyProtection="1">
      <alignment horizontal="justify" vertical="top" wrapText="1"/>
      <protection locked="0"/>
    </xf>
    <xf numFmtId="0" fontId="10" fillId="0" borderId="11" xfId="0" applyFont="1" applyFill="1" applyBorder="1" applyAlignment="1" applyProtection="1">
      <alignment horizontal="justify" vertical="top" wrapText="1"/>
      <protection locked="0"/>
    </xf>
    <xf numFmtId="0" fontId="56" fillId="0" borderId="18" xfId="0" applyNumberFormat="1" applyFont="1" applyFill="1" applyBorder="1" applyAlignment="1" applyProtection="1">
      <alignment horizontal="center" vertical="center" wrapText="1"/>
      <protection locked="0"/>
    </xf>
    <xf numFmtId="238" fontId="56" fillId="0" borderId="18" xfId="50" applyNumberFormat="1" applyFont="1" applyFill="1" applyBorder="1" applyAlignment="1" applyProtection="1">
      <alignment horizontal="center" vertical="center" wrapText="1"/>
      <protection/>
    </xf>
    <xf numFmtId="0" fontId="5" fillId="36" borderId="18" xfId="0" applyFont="1" applyFill="1" applyBorder="1" applyAlignment="1" applyProtection="1">
      <alignment horizontal="justify" vertical="top" wrapText="1"/>
      <protection locked="0"/>
    </xf>
    <xf numFmtId="0" fontId="10" fillId="36" borderId="18" xfId="0" applyFont="1" applyFill="1" applyBorder="1" applyAlignment="1" applyProtection="1">
      <alignment horizontal="justify" vertical="top" wrapText="1"/>
      <protection locked="0"/>
    </xf>
    <xf numFmtId="0" fontId="10" fillId="0" borderId="18" xfId="0" applyFont="1" applyFill="1" applyBorder="1" applyAlignment="1" applyProtection="1">
      <alignment horizontal="justify" vertical="top" wrapText="1"/>
      <protection locked="0"/>
    </xf>
    <xf numFmtId="0" fontId="56" fillId="0" borderId="14" xfId="0" applyNumberFormat="1" applyFont="1" applyFill="1" applyBorder="1" applyAlignment="1" applyProtection="1">
      <alignment horizontal="center" vertical="center" wrapText="1"/>
      <protection locked="0"/>
    </xf>
    <xf numFmtId="238" fontId="56" fillId="0" borderId="14" xfId="50" applyNumberFormat="1" applyFont="1" applyFill="1" applyBorder="1" applyAlignment="1" applyProtection="1">
      <alignment horizontal="center" vertical="center" wrapText="1"/>
      <protection/>
    </xf>
    <xf numFmtId="0" fontId="5" fillId="36" borderId="14" xfId="0" applyFont="1" applyFill="1" applyBorder="1" applyAlignment="1" applyProtection="1">
      <alignment horizontal="justify" vertical="top" wrapText="1"/>
      <protection locked="0"/>
    </xf>
    <xf numFmtId="0" fontId="10" fillId="36" borderId="14" xfId="0" applyFont="1" applyFill="1" applyBorder="1" applyAlignment="1" applyProtection="1">
      <alignment horizontal="justify" vertical="top" wrapText="1"/>
      <protection locked="0"/>
    </xf>
    <xf numFmtId="0" fontId="10" fillId="0" borderId="14" xfId="0" applyFont="1" applyFill="1" applyBorder="1" applyAlignment="1" applyProtection="1">
      <alignment horizontal="justify" vertical="top" wrapText="1"/>
      <protection locked="0"/>
    </xf>
    <xf numFmtId="0" fontId="74" fillId="0" borderId="11" xfId="0" applyFont="1" applyFill="1" applyBorder="1" applyAlignment="1" applyProtection="1">
      <alignment horizontal="justify" vertical="top" wrapText="1"/>
      <protection locked="0"/>
    </xf>
    <xf numFmtId="0" fontId="72" fillId="0" borderId="18" xfId="0" applyFont="1" applyFill="1" applyBorder="1" applyAlignment="1" applyProtection="1">
      <alignment horizontal="justify" vertical="top" wrapText="1"/>
      <protection locked="0"/>
    </xf>
    <xf numFmtId="0" fontId="72" fillId="0" borderId="14" xfId="0" applyFont="1" applyFill="1" applyBorder="1" applyAlignment="1" applyProtection="1">
      <alignment horizontal="justify" vertical="top" wrapText="1"/>
      <protection locked="0"/>
    </xf>
    <xf numFmtId="0" fontId="9" fillId="33" borderId="10" xfId="0" applyFont="1" applyFill="1" applyBorder="1" applyAlignment="1" applyProtection="1">
      <alignment horizontal="center" vertical="center"/>
      <protection/>
    </xf>
    <xf numFmtId="169" fontId="3" fillId="33" borderId="10" xfId="0" applyNumberFormat="1" applyFont="1"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Alignment="1" applyProtection="1">
      <alignment vertical="center" wrapText="1"/>
      <protection/>
    </xf>
    <xf numFmtId="3" fontId="4" fillId="33" borderId="13" xfId="0" applyNumberFormat="1" applyFont="1" applyFill="1" applyBorder="1" applyAlignment="1" applyProtection="1">
      <alignment horizontal="center" vertical="center" wrapText="1"/>
      <protection/>
    </xf>
    <xf numFmtId="0" fontId="77" fillId="0" borderId="10" xfId="0" applyFont="1" applyFill="1" applyBorder="1" applyAlignment="1" applyProtection="1">
      <alignment horizontal="justify" vertical="center" wrapText="1"/>
      <protection/>
    </xf>
    <xf numFmtId="0" fontId="2" fillId="0" borderId="35" xfId="0" applyFont="1" applyFill="1" applyBorder="1" applyAlignment="1" applyProtection="1">
      <alignment horizontal="justify" vertical="center" wrapText="1"/>
      <protection/>
    </xf>
    <xf numFmtId="0" fontId="56"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justify" vertical="top" wrapText="1"/>
      <protection/>
    </xf>
    <xf numFmtId="171" fontId="10" fillId="0" borderId="10" xfId="50" applyFont="1" applyFill="1" applyBorder="1" applyAlignment="1" applyProtection="1">
      <alignment horizontal="right" vertical="center" wrapText="1"/>
      <protection/>
    </xf>
    <xf numFmtId="3" fontId="51" fillId="36" borderId="10" xfId="0" applyNumberFormat="1" applyFont="1" applyFill="1" applyBorder="1" applyAlignment="1" applyProtection="1">
      <alignment horizontal="center" vertical="center" wrapText="1"/>
      <protection locked="0"/>
    </xf>
    <xf numFmtId="3" fontId="65" fillId="0" borderId="10" xfId="0" applyNumberFormat="1" applyFont="1" applyFill="1" applyBorder="1" applyAlignment="1">
      <alignment horizontal="center" vertical="center" wrapText="1"/>
    </xf>
    <xf numFmtId="200" fontId="65" fillId="0" borderId="10" xfId="50" applyNumberFormat="1" applyFont="1" applyFill="1" applyBorder="1" applyAlignment="1" applyProtection="1">
      <alignment horizontal="center" vertical="center" wrapText="1"/>
      <protection/>
    </xf>
    <xf numFmtId="200" fontId="65" fillId="0" borderId="10" xfId="50" applyNumberFormat="1" applyFont="1" applyFill="1" applyBorder="1" applyAlignment="1" applyProtection="1">
      <alignment horizontal="center" vertical="center" wrapText="1"/>
      <protection locked="0"/>
    </xf>
    <xf numFmtId="0" fontId="78" fillId="36" borderId="0" xfId="0" applyFont="1" applyFill="1" applyAlignment="1" applyProtection="1">
      <alignment horizontal="justify" vertical="center" wrapText="1"/>
      <protection locked="0"/>
    </xf>
    <xf numFmtId="0" fontId="2" fillId="34" borderId="10" xfId="0" applyFont="1" applyFill="1" applyBorder="1" applyAlignment="1" applyProtection="1">
      <alignment horizontal="justify" vertical="top" wrapText="1"/>
      <protection locked="0"/>
    </xf>
    <xf numFmtId="0" fontId="2" fillId="0" borderId="14" xfId="0" applyFont="1" applyFill="1" applyBorder="1" applyAlignment="1" applyProtection="1">
      <alignment horizontal="justify" vertical="center" wrapText="1"/>
      <protection/>
    </xf>
    <xf numFmtId="0" fontId="78" fillId="0" borderId="10" xfId="0" applyFont="1" applyFill="1" applyBorder="1" applyAlignment="1" applyProtection="1">
      <alignment horizontal="justify" vertical="top" wrapText="1"/>
      <protection/>
    </xf>
    <xf numFmtId="3" fontId="56" fillId="36" borderId="10" xfId="0" applyNumberFormat="1" applyFont="1" applyFill="1" applyBorder="1" applyAlignment="1" applyProtection="1">
      <alignment horizontal="center" vertical="center"/>
      <protection locked="0"/>
    </xf>
    <xf numFmtId="0" fontId="2" fillId="36" borderId="10" xfId="0" applyNumberFormat="1" applyFont="1" applyFill="1" applyBorder="1" applyAlignment="1" applyProtection="1">
      <alignment horizontal="justify" vertical="top" wrapText="1"/>
      <protection locked="0"/>
    </xf>
    <xf numFmtId="0" fontId="2" fillId="0" borderId="10" xfId="0" applyFont="1" applyFill="1" applyBorder="1" applyAlignment="1" applyProtection="1">
      <alignment horizontal="justify" vertical="top" wrapText="1"/>
      <protection locked="0"/>
    </xf>
    <xf numFmtId="200" fontId="0" fillId="42" borderId="0" xfId="0" applyNumberFormat="1" applyFill="1" applyAlignment="1" applyProtection="1">
      <alignment vertical="center"/>
      <protection/>
    </xf>
    <xf numFmtId="0" fontId="78" fillId="42" borderId="10" xfId="0" applyFont="1" applyFill="1" applyBorder="1" applyAlignment="1" applyProtection="1">
      <alignment horizontal="left" vertical="center" wrapText="1"/>
      <protection/>
    </xf>
    <xf numFmtId="0" fontId="78" fillId="42" borderId="10" xfId="0" applyFont="1" applyFill="1" applyBorder="1" applyAlignment="1" applyProtection="1">
      <alignment vertical="center"/>
      <protection/>
    </xf>
    <xf numFmtId="3" fontId="56" fillId="42" borderId="10" xfId="0" applyNumberFormat="1" applyFont="1" applyFill="1" applyBorder="1" applyAlignment="1" applyProtection="1">
      <alignment horizontal="center" vertical="center"/>
      <protection locked="0"/>
    </xf>
    <xf numFmtId="195" fontId="56" fillId="42" borderId="10" xfId="61"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justify" vertical="center" wrapText="1"/>
      <protection/>
    </xf>
    <xf numFmtId="200" fontId="66" fillId="34" borderId="10" xfId="50" applyNumberFormat="1" applyFont="1" applyFill="1" applyBorder="1" applyAlignment="1">
      <alignment horizontal="center" vertical="center" wrapText="1"/>
    </xf>
    <xf numFmtId="0" fontId="107" fillId="0" borderId="0" xfId="0" applyFont="1" applyFill="1" applyAlignment="1" applyProtection="1">
      <alignment horizontal="justify" vertical="top" wrapText="1"/>
      <protection locked="0"/>
    </xf>
    <xf numFmtId="3" fontId="51" fillId="0" borderId="10" xfId="0" applyNumberFormat="1" applyFont="1" applyFill="1" applyBorder="1" applyAlignment="1" applyProtection="1">
      <alignment horizontal="center" vertical="center" wrapText="1"/>
      <protection locked="0"/>
    </xf>
    <xf numFmtId="0" fontId="78" fillId="0" borderId="0" xfId="0" applyFont="1" applyAlignment="1" applyProtection="1">
      <alignment horizontal="justify" vertical="center" wrapText="1"/>
      <protection locked="0"/>
    </xf>
    <xf numFmtId="0" fontId="2" fillId="36" borderId="10" xfId="0" applyFont="1" applyFill="1" applyBorder="1" applyAlignment="1" applyProtection="1">
      <alignment horizontal="justify" vertical="top" wrapText="1"/>
      <protection locked="0"/>
    </xf>
    <xf numFmtId="0" fontId="2" fillId="0" borderId="11" xfId="0" applyFont="1" applyFill="1" applyBorder="1" applyAlignment="1">
      <alignment horizontal="justify" vertical="top" wrapText="1"/>
    </xf>
    <xf numFmtId="171" fontId="10" fillId="0" borderId="10" xfId="50" applyFont="1" applyFill="1" applyBorder="1" applyAlignment="1" applyProtection="1">
      <alignment horizontal="center" vertical="center" wrapText="1"/>
      <protection/>
    </xf>
    <xf numFmtId="216" fontId="0" fillId="42" borderId="0" xfId="0" applyNumberFormat="1" applyFill="1" applyAlignment="1" applyProtection="1">
      <alignment vertical="center"/>
      <protection/>
    </xf>
    <xf numFmtId="0" fontId="78" fillId="42" borderId="10" xfId="0" applyFont="1" applyFill="1" applyBorder="1" applyAlignment="1" applyProtection="1">
      <alignment horizontal="center" vertical="center" wrapText="1"/>
      <protection/>
    </xf>
    <xf numFmtId="0" fontId="27" fillId="0" borderId="10" xfId="0" applyFont="1" applyFill="1" applyBorder="1" applyAlignment="1" applyProtection="1">
      <alignment horizontal="justify" vertical="center" wrapText="1"/>
      <protection/>
    </xf>
    <xf numFmtId="3" fontId="2" fillId="0" borderId="10" xfId="0" applyNumberFormat="1" applyFont="1" applyFill="1" applyBorder="1" applyAlignment="1" applyProtection="1">
      <alignment horizontal="justify" vertical="center" wrapText="1"/>
      <protection/>
    </xf>
    <xf numFmtId="0" fontId="65" fillId="0" borderId="10" xfId="0" applyFont="1" applyFill="1" applyBorder="1" applyAlignment="1">
      <alignment horizontal="center" vertical="center" wrapText="1"/>
    </xf>
    <xf numFmtId="171" fontId="65" fillId="0" borderId="10" xfId="50" applyFont="1" applyFill="1" applyBorder="1" applyAlignment="1">
      <alignment horizontal="center" vertical="center" wrapText="1"/>
    </xf>
    <xf numFmtId="3" fontId="65" fillId="0" borderId="11"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justify" vertical="top" wrapText="1"/>
      <protection locked="0"/>
    </xf>
    <xf numFmtId="171" fontId="56" fillId="42" borderId="10" xfId="50" applyFont="1" applyFill="1" applyBorder="1" applyAlignment="1" applyProtection="1">
      <alignment horizontal="center" vertical="center"/>
      <protection/>
    </xf>
    <xf numFmtId="0" fontId="2" fillId="0" borderId="10" xfId="0" applyFont="1" applyFill="1" applyBorder="1" applyAlignment="1" applyProtection="1">
      <alignment horizontal="justify" vertical="center" wrapText="1"/>
      <protection locked="0"/>
    </xf>
    <xf numFmtId="0" fontId="78" fillId="0" borderId="10" xfId="0" applyFont="1" applyFill="1" applyBorder="1" applyAlignment="1" applyProtection="1">
      <alignment horizontal="justify" vertical="center" wrapText="1"/>
      <protection/>
    </xf>
    <xf numFmtId="0" fontId="2" fillId="36" borderId="11" xfId="0" applyNumberFormat="1" applyFont="1" applyFill="1" applyBorder="1" applyAlignment="1" applyProtection="1">
      <alignment vertical="top" wrapText="1"/>
      <protection locked="0"/>
    </xf>
    <xf numFmtId="0" fontId="108" fillId="0" borderId="10" xfId="0" applyFont="1" applyFill="1" applyBorder="1" applyAlignment="1" applyProtection="1">
      <alignment horizontal="justify" vertical="center" wrapText="1"/>
      <protection/>
    </xf>
    <xf numFmtId="0" fontId="109" fillId="0" borderId="10" xfId="0" applyFont="1" applyFill="1" applyBorder="1" applyAlignment="1" applyProtection="1">
      <alignment horizontal="center" vertical="center"/>
      <protection/>
    </xf>
    <xf numFmtId="0" fontId="110" fillId="0" borderId="10" xfId="0" applyFont="1" applyFill="1" applyBorder="1" applyAlignment="1" applyProtection="1">
      <alignment horizontal="justify" vertical="center" wrapText="1"/>
      <protection locked="0"/>
    </xf>
    <xf numFmtId="0" fontId="109" fillId="0" borderId="10" xfId="0" applyFont="1" applyFill="1" applyBorder="1" applyAlignment="1" applyProtection="1">
      <alignment horizontal="left" vertical="center" wrapText="1"/>
      <protection locked="0"/>
    </xf>
    <xf numFmtId="0" fontId="109" fillId="0" borderId="10" xfId="0" applyFont="1" applyFill="1" applyBorder="1" applyAlignment="1" applyProtection="1">
      <alignment horizontal="center" vertical="center" wrapText="1"/>
      <protection locked="0"/>
    </xf>
    <xf numFmtId="0" fontId="110" fillId="0" borderId="10" xfId="0" applyFont="1" applyFill="1" applyBorder="1" applyAlignment="1" applyProtection="1">
      <alignment horizontal="justify" vertical="center" wrapText="1"/>
      <protection/>
    </xf>
    <xf numFmtId="171" fontId="111" fillId="0" borderId="10" xfId="50" applyFont="1" applyFill="1" applyBorder="1" applyAlignment="1" applyProtection="1">
      <alignment horizontal="right" vertical="center" wrapText="1"/>
      <protection/>
    </xf>
    <xf numFmtId="3" fontId="112" fillId="36" borderId="10" xfId="0" applyNumberFormat="1" applyFont="1" applyFill="1" applyBorder="1" applyAlignment="1" applyProtection="1">
      <alignment horizontal="center" vertical="center" wrapText="1"/>
      <protection locked="0"/>
    </xf>
    <xf numFmtId="3" fontId="111" fillId="0" borderId="10" xfId="0" applyNumberFormat="1" applyFont="1" applyFill="1" applyBorder="1" applyAlignment="1">
      <alignment horizontal="center" vertical="center" wrapText="1"/>
    </xf>
    <xf numFmtId="9" fontId="58" fillId="42" borderId="10" xfId="59" applyNumberFormat="1" applyFont="1" applyFill="1" applyBorder="1" applyAlignment="1" applyProtection="1">
      <alignment horizontal="center" vertical="center" wrapText="1"/>
      <protection/>
    </xf>
    <xf numFmtId="0" fontId="5" fillId="42" borderId="10" xfId="0" applyFont="1" applyFill="1" applyBorder="1" applyAlignment="1" applyProtection="1">
      <alignment horizontal="justify" vertical="top" wrapText="1"/>
      <protection/>
    </xf>
    <xf numFmtId="0" fontId="73" fillId="42" borderId="10" xfId="0" applyFont="1" applyFill="1" applyBorder="1" applyAlignment="1" applyProtection="1">
      <alignment vertical="center"/>
      <protection/>
    </xf>
    <xf numFmtId="3" fontId="3" fillId="43" borderId="10" xfId="0" applyNumberFormat="1" applyFont="1" applyFill="1" applyBorder="1" applyAlignment="1" applyProtection="1">
      <alignment horizontal="center" vertical="center"/>
      <protection locked="0"/>
    </xf>
    <xf numFmtId="200" fontId="0" fillId="0" borderId="0" xfId="0" applyNumberFormat="1" applyAlignment="1" applyProtection="1">
      <alignment vertical="center"/>
      <protection locked="0"/>
    </xf>
    <xf numFmtId="0" fontId="0" fillId="0" borderId="0" xfId="0" applyBorder="1" applyAlignment="1" applyProtection="1">
      <alignment vertical="center"/>
      <protection/>
    </xf>
    <xf numFmtId="208" fontId="0" fillId="0" borderId="0" xfId="0" applyNumberFormat="1" applyAlignment="1" applyProtection="1">
      <alignment vertical="center"/>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 2" xfId="54"/>
    <cellStyle name="Normal_Actividades" xfId="55"/>
    <cellStyle name="Notas" xfId="56"/>
    <cellStyle name="Porcentaje 2" xfId="57"/>
    <cellStyle name="Percent" xfId="58"/>
    <cellStyle name="Porcentual 2" xfId="59"/>
    <cellStyle name="Porcentual 3" xfId="60"/>
    <cellStyle name="Porcentual 4" xfId="61"/>
    <cellStyle name="Salida" xfId="62"/>
    <cellStyle name="Texto de advertencia" xfId="63"/>
    <cellStyle name="Texto explicativo" xfId="64"/>
    <cellStyle name="Título" xfId="65"/>
    <cellStyle name="Título 1" xfId="66"/>
    <cellStyle name="Título 2" xfId="67"/>
    <cellStyle name="Título 3" xfId="68"/>
    <cellStyle name="Total" xfId="69"/>
  </cellStyles>
  <dxfs count="10">
    <dxf>
      <fill>
        <patternFill>
          <bgColor theme="1"/>
        </patternFill>
      </fill>
    </dxf>
    <dxf>
      <fill>
        <patternFill>
          <bgColor theme="1" tint="0.49998000264167786"/>
        </patternFill>
      </fill>
    </dxf>
    <dxf>
      <font>
        <color theme="0"/>
      </font>
      <fill>
        <patternFill>
          <bgColor theme="5"/>
        </patternFill>
      </fill>
    </dxf>
    <dxf>
      <font>
        <color indexed="9"/>
      </font>
      <fill>
        <patternFill>
          <bgColor indexed="10"/>
        </patternFill>
      </fill>
    </dxf>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228600</xdr:colOff>
      <xdr:row>0</xdr:row>
      <xdr:rowOff>171450</xdr:rowOff>
    </xdr:from>
    <xdr:to>
      <xdr:col>17</xdr:col>
      <xdr:colOff>1266825</xdr:colOff>
      <xdr:row>4</xdr:row>
      <xdr:rowOff>9525</xdr:rowOff>
    </xdr:to>
    <xdr:pic>
      <xdr:nvPicPr>
        <xdr:cNvPr id="1" name="3 Imagen" descr="SIG.jpg"/>
        <xdr:cNvPicPr preferRelativeResize="1">
          <a:picLocks noChangeAspect="1"/>
        </xdr:cNvPicPr>
      </xdr:nvPicPr>
      <xdr:blipFill>
        <a:blip r:embed="rId1"/>
        <a:stretch>
          <a:fillRect/>
        </a:stretch>
      </xdr:blipFill>
      <xdr:spPr>
        <a:xfrm>
          <a:off x="10125075" y="171450"/>
          <a:ext cx="1038225" cy="1057275"/>
        </a:xfrm>
        <a:prstGeom prst="rect">
          <a:avLst/>
        </a:prstGeom>
        <a:noFill/>
        <a:ln w="9525" cmpd="sng">
          <a:noFill/>
        </a:ln>
      </xdr:spPr>
    </xdr:pic>
    <xdr:clientData/>
  </xdr:twoCellAnchor>
  <xdr:twoCellAnchor editAs="oneCell">
    <xdr:from>
      <xdr:col>7</xdr:col>
      <xdr:colOff>161925</xdr:colOff>
      <xdr:row>0</xdr:row>
      <xdr:rowOff>209550</xdr:rowOff>
    </xdr:from>
    <xdr:to>
      <xdr:col>8</xdr:col>
      <xdr:colOff>333375</xdr:colOff>
      <xdr:row>4</xdr:row>
      <xdr:rowOff>57150</xdr:rowOff>
    </xdr:to>
    <xdr:pic>
      <xdr:nvPicPr>
        <xdr:cNvPr id="2" name="2 Imagen" descr="Escudo Bogotá_sds_color.jpg"/>
        <xdr:cNvPicPr preferRelativeResize="1">
          <a:picLocks noChangeAspect="1"/>
        </xdr:cNvPicPr>
      </xdr:nvPicPr>
      <xdr:blipFill>
        <a:blip r:embed="rId2"/>
        <a:stretch>
          <a:fillRect/>
        </a:stretch>
      </xdr:blipFill>
      <xdr:spPr>
        <a:xfrm>
          <a:off x="161925" y="209550"/>
          <a:ext cx="790575" cy="1066800"/>
        </a:xfrm>
        <a:prstGeom prst="rect">
          <a:avLst/>
        </a:prstGeom>
        <a:noFill/>
        <a:ln w="9525" cmpd="sng">
          <a:noFill/>
        </a:ln>
      </xdr:spPr>
    </xdr:pic>
    <xdr:clientData/>
  </xdr:twoCellAnchor>
  <xdr:twoCellAnchor editAs="oneCell">
    <xdr:from>
      <xdr:col>41</xdr:col>
      <xdr:colOff>76200</xdr:colOff>
      <xdr:row>0</xdr:row>
      <xdr:rowOff>209550</xdr:rowOff>
    </xdr:from>
    <xdr:to>
      <xdr:col>42</xdr:col>
      <xdr:colOff>390525</xdr:colOff>
      <xdr:row>4</xdr:row>
      <xdr:rowOff>19050</xdr:rowOff>
    </xdr:to>
    <xdr:pic>
      <xdr:nvPicPr>
        <xdr:cNvPr id="3" name="3 Imagen" descr="SIG.jpg"/>
        <xdr:cNvPicPr preferRelativeResize="1">
          <a:picLocks noChangeAspect="1"/>
        </xdr:cNvPicPr>
      </xdr:nvPicPr>
      <xdr:blipFill>
        <a:blip r:embed="rId1"/>
        <a:stretch>
          <a:fillRect/>
        </a:stretch>
      </xdr:blipFill>
      <xdr:spPr>
        <a:xfrm>
          <a:off x="44376975" y="209550"/>
          <a:ext cx="876300" cy="1028700"/>
        </a:xfrm>
        <a:prstGeom prst="rect">
          <a:avLst/>
        </a:prstGeom>
        <a:noFill/>
        <a:ln w="9525" cmpd="sng">
          <a:noFill/>
        </a:ln>
      </xdr:spPr>
    </xdr:pic>
    <xdr:clientData/>
  </xdr:twoCellAnchor>
  <xdr:twoCellAnchor editAs="oneCell">
    <xdr:from>
      <xdr:col>22</xdr:col>
      <xdr:colOff>209550</xdr:colOff>
      <xdr:row>0</xdr:row>
      <xdr:rowOff>266700</xdr:rowOff>
    </xdr:from>
    <xdr:to>
      <xdr:col>22</xdr:col>
      <xdr:colOff>1238250</xdr:colOff>
      <xdr:row>4</xdr:row>
      <xdr:rowOff>28575</xdr:rowOff>
    </xdr:to>
    <xdr:pic>
      <xdr:nvPicPr>
        <xdr:cNvPr id="4" name="6 Imagen" descr="Escudo Bogotá_sds_color.jpg"/>
        <xdr:cNvPicPr preferRelativeResize="1">
          <a:picLocks noChangeAspect="1"/>
        </xdr:cNvPicPr>
      </xdr:nvPicPr>
      <xdr:blipFill>
        <a:blip r:embed="rId2"/>
        <a:stretch>
          <a:fillRect/>
        </a:stretch>
      </xdr:blipFill>
      <xdr:spPr>
        <a:xfrm>
          <a:off x="17678400" y="266700"/>
          <a:ext cx="1028700" cy="981075"/>
        </a:xfrm>
        <a:prstGeom prst="rect">
          <a:avLst/>
        </a:prstGeom>
        <a:noFill/>
        <a:ln w="9525" cmpd="sng">
          <a:noFill/>
        </a:ln>
      </xdr:spPr>
    </xdr:pic>
    <xdr:clientData/>
  </xdr:twoCellAnchor>
  <xdr:twoCellAnchor editAs="oneCell">
    <xdr:from>
      <xdr:col>18</xdr:col>
      <xdr:colOff>390525</xdr:colOff>
      <xdr:row>0</xdr:row>
      <xdr:rowOff>238125</xdr:rowOff>
    </xdr:from>
    <xdr:to>
      <xdr:col>18</xdr:col>
      <xdr:colOff>1419225</xdr:colOff>
      <xdr:row>4</xdr:row>
      <xdr:rowOff>0</xdr:rowOff>
    </xdr:to>
    <xdr:pic>
      <xdr:nvPicPr>
        <xdr:cNvPr id="5" name="6 Imagen" descr="Escudo Bogotá_sds_color.jpg"/>
        <xdr:cNvPicPr preferRelativeResize="1">
          <a:picLocks noChangeAspect="1"/>
        </xdr:cNvPicPr>
      </xdr:nvPicPr>
      <xdr:blipFill>
        <a:blip r:embed="rId2"/>
        <a:stretch>
          <a:fillRect/>
        </a:stretch>
      </xdr:blipFill>
      <xdr:spPr>
        <a:xfrm>
          <a:off x="11906250" y="238125"/>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609600</xdr:colOff>
      <xdr:row>0</xdr:row>
      <xdr:rowOff>76200</xdr:rowOff>
    </xdr:from>
    <xdr:to>
      <xdr:col>13</xdr:col>
      <xdr:colOff>152400</xdr:colOff>
      <xdr:row>5</xdr:row>
      <xdr:rowOff>76200</xdr:rowOff>
    </xdr:to>
    <xdr:pic>
      <xdr:nvPicPr>
        <xdr:cNvPr id="1" name="3 Imagen" descr="SIG.jpg"/>
        <xdr:cNvPicPr preferRelativeResize="1">
          <a:picLocks noChangeAspect="1"/>
        </xdr:cNvPicPr>
      </xdr:nvPicPr>
      <xdr:blipFill>
        <a:blip r:embed="rId1"/>
        <a:stretch>
          <a:fillRect/>
        </a:stretch>
      </xdr:blipFill>
      <xdr:spPr>
        <a:xfrm>
          <a:off x="10372725" y="76200"/>
          <a:ext cx="1000125" cy="762000"/>
        </a:xfrm>
        <a:prstGeom prst="rect">
          <a:avLst/>
        </a:prstGeom>
        <a:noFill/>
        <a:ln w="9525" cmpd="sng">
          <a:noFill/>
        </a:ln>
      </xdr:spPr>
    </xdr:pic>
    <xdr:clientData/>
  </xdr:twoCellAnchor>
  <xdr:twoCellAnchor editAs="oneCell">
    <xdr:from>
      <xdr:col>0</xdr:col>
      <xdr:colOff>361950</xdr:colOff>
      <xdr:row>1</xdr:row>
      <xdr:rowOff>38100</xdr:rowOff>
    </xdr:from>
    <xdr:to>
      <xdr:col>3</xdr:col>
      <xdr:colOff>333375</xdr:colOff>
      <xdr:row>7</xdr:row>
      <xdr:rowOff>57150</xdr:rowOff>
    </xdr:to>
    <xdr:pic>
      <xdr:nvPicPr>
        <xdr:cNvPr id="2" name="10 Imagen" descr="Escudo Bogotá_sds_color.jpg"/>
        <xdr:cNvPicPr preferRelativeResize="1">
          <a:picLocks noChangeAspect="1"/>
        </xdr:cNvPicPr>
      </xdr:nvPicPr>
      <xdr:blipFill>
        <a:blip r:embed="rId2"/>
        <a:stretch>
          <a:fillRect/>
        </a:stretch>
      </xdr:blipFill>
      <xdr:spPr>
        <a:xfrm>
          <a:off x="0" y="190500"/>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50</xdr:col>
      <xdr:colOff>190500</xdr:colOff>
      <xdr:row>7</xdr:row>
      <xdr:rowOff>114300</xdr:rowOff>
    </xdr:to>
    <xdr:pic>
      <xdr:nvPicPr>
        <xdr:cNvPr id="3" name="3 Imagen" descr="SIG.jpg"/>
        <xdr:cNvPicPr preferRelativeResize="1">
          <a:picLocks noChangeAspect="1"/>
        </xdr:cNvPicPr>
      </xdr:nvPicPr>
      <xdr:blipFill>
        <a:blip r:embed="rId1"/>
        <a:stretch>
          <a:fillRect/>
        </a:stretch>
      </xdr:blipFill>
      <xdr:spPr>
        <a:xfrm>
          <a:off x="53178075" y="161925"/>
          <a:ext cx="952500" cy="1019175"/>
        </a:xfrm>
        <a:prstGeom prst="rect">
          <a:avLst/>
        </a:prstGeom>
        <a:noFill/>
        <a:ln w="9525" cmpd="sng">
          <a:noFill/>
        </a:ln>
      </xdr:spPr>
    </xdr:pic>
    <xdr:clientData/>
  </xdr:twoCellAnchor>
  <xdr:twoCellAnchor editAs="oneCell">
    <xdr:from>
      <xdr:col>14</xdr:col>
      <xdr:colOff>1019175</xdr:colOff>
      <xdr:row>0</xdr:row>
      <xdr:rowOff>0</xdr:rowOff>
    </xdr:from>
    <xdr:to>
      <xdr:col>15</xdr:col>
      <xdr:colOff>295275</xdr:colOff>
      <xdr:row>6</xdr:row>
      <xdr:rowOff>57150</xdr:rowOff>
    </xdr:to>
    <xdr:pic>
      <xdr:nvPicPr>
        <xdr:cNvPr id="4" name="12 Imagen" descr="Escudo Bogotá_sds_color.jpg"/>
        <xdr:cNvPicPr preferRelativeResize="1">
          <a:picLocks noChangeAspect="1"/>
        </xdr:cNvPicPr>
      </xdr:nvPicPr>
      <xdr:blipFill>
        <a:blip r:embed="rId2"/>
        <a:stretch>
          <a:fillRect/>
        </a:stretch>
      </xdr:blipFill>
      <xdr:spPr>
        <a:xfrm>
          <a:off x="13611225" y="0"/>
          <a:ext cx="923925" cy="971550"/>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7</xdr:row>
      <xdr:rowOff>95250</xdr:rowOff>
    </xdr:to>
    <xdr:pic>
      <xdr:nvPicPr>
        <xdr:cNvPr id="5" name="3 Imagen" descr="SIG.jpg"/>
        <xdr:cNvPicPr preferRelativeResize="1">
          <a:picLocks noChangeAspect="1"/>
        </xdr:cNvPicPr>
      </xdr:nvPicPr>
      <xdr:blipFill>
        <a:blip r:embed="rId1"/>
        <a:stretch>
          <a:fillRect/>
        </a:stretch>
      </xdr:blipFill>
      <xdr:spPr>
        <a:xfrm>
          <a:off x="37728525" y="409575"/>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7</xdr:row>
      <xdr:rowOff>142875</xdr:rowOff>
    </xdr:to>
    <xdr:pic>
      <xdr:nvPicPr>
        <xdr:cNvPr id="6" name="15 Imagen" descr="Escudo Bogotá_sds_color.jpg"/>
        <xdr:cNvPicPr preferRelativeResize="1">
          <a:picLocks noChangeAspect="1"/>
        </xdr:cNvPicPr>
      </xdr:nvPicPr>
      <xdr:blipFill>
        <a:blip r:embed="rId2"/>
        <a:stretch>
          <a:fillRect/>
        </a:stretch>
      </xdr:blipFill>
      <xdr:spPr>
        <a:xfrm>
          <a:off x="39795450" y="228600"/>
          <a:ext cx="9429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0</xdr:row>
      <xdr:rowOff>76200</xdr:rowOff>
    </xdr:from>
    <xdr:to>
      <xdr:col>19</xdr:col>
      <xdr:colOff>1152525</xdr:colOff>
      <xdr:row>4</xdr:row>
      <xdr:rowOff>219075</xdr:rowOff>
    </xdr:to>
    <xdr:pic>
      <xdr:nvPicPr>
        <xdr:cNvPr id="1" name="3 Imagen" descr="SIG.jpg"/>
        <xdr:cNvPicPr preferRelativeResize="1">
          <a:picLocks noChangeAspect="1"/>
        </xdr:cNvPicPr>
      </xdr:nvPicPr>
      <xdr:blipFill>
        <a:blip r:embed="rId1"/>
        <a:stretch>
          <a:fillRect/>
        </a:stretch>
      </xdr:blipFill>
      <xdr:spPr>
        <a:xfrm>
          <a:off x="13401675" y="76200"/>
          <a:ext cx="1038225" cy="1057275"/>
        </a:xfrm>
        <a:prstGeom prst="rect">
          <a:avLst/>
        </a:prstGeom>
        <a:noFill/>
        <a:ln w="9525" cmpd="sng">
          <a:noFill/>
        </a:ln>
      </xdr:spPr>
    </xdr:pic>
    <xdr:clientData/>
  </xdr:twoCellAnchor>
  <xdr:twoCellAnchor editAs="oneCell">
    <xdr:from>
      <xdr:col>1</xdr:col>
      <xdr:colOff>0</xdr:colOff>
      <xdr:row>1</xdr:row>
      <xdr:rowOff>19050</xdr:rowOff>
    </xdr:from>
    <xdr:to>
      <xdr:col>8</xdr:col>
      <xdr:colOff>171450</xdr:colOff>
      <xdr:row>4</xdr:row>
      <xdr:rowOff>200025</xdr:rowOff>
    </xdr:to>
    <xdr:pic>
      <xdr:nvPicPr>
        <xdr:cNvPr id="2" name="2 Imagen" descr="Escudo Bogotá_sds_color.jpg"/>
        <xdr:cNvPicPr preferRelativeResize="1">
          <a:picLocks noChangeAspect="1"/>
        </xdr:cNvPicPr>
      </xdr:nvPicPr>
      <xdr:blipFill>
        <a:blip r:embed="rId2"/>
        <a:stretch>
          <a:fillRect/>
        </a:stretch>
      </xdr:blipFill>
      <xdr:spPr>
        <a:xfrm>
          <a:off x="0" y="247650"/>
          <a:ext cx="790575" cy="866775"/>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6</xdr:row>
      <xdr:rowOff>0</xdr:rowOff>
    </xdr:to>
    <xdr:pic>
      <xdr:nvPicPr>
        <xdr:cNvPr id="3" name="3 Imagen" descr="SIG.jpg"/>
        <xdr:cNvPicPr preferRelativeResize="1">
          <a:picLocks noChangeAspect="1"/>
        </xdr:cNvPicPr>
      </xdr:nvPicPr>
      <xdr:blipFill>
        <a:blip r:embed="rId1"/>
        <a:stretch>
          <a:fillRect/>
        </a:stretch>
      </xdr:blipFill>
      <xdr:spPr>
        <a:xfrm>
          <a:off x="45862875" y="342900"/>
          <a:ext cx="876300" cy="1028700"/>
        </a:xfrm>
        <a:prstGeom prst="rect">
          <a:avLst/>
        </a:prstGeom>
        <a:noFill/>
        <a:ln w="9525" cmpd="sng">
          <a:noFill/>
        </a:ln>
      </xdr:spPr>
    </xdr:pic>
    <xdr:clientData/>
  </xdr:twoCellAnchor>
  <xdr:twoCellAnchor editAs="oneCell">
    <xdr:from>
      <xdr:col>22</xdr:col>
      <xdr:colOff>1047750</xdr:colOff>
      <xdr:row>0</xdr:row>
      <xdr:rowOff>123825</xdr:rowOff>
    </xdr:from>
    <xdr:to>
      <xdr:col>22</xdr:col>
      <xdr:colOff>2076450</xdr:colOff>
      <xdr:row>4</xdr:row>
      <xdr:rowOff>114300</xdr:rowOff>
    </xdr:to>
    <xdr:pic>
      <xdr:nvPicPr>
        <xdr:cNvPr id="4" name="6 Imagen" descr="Escudo Bogotá_sds_color.jpg"/>
        <xdr:cNvPicPr preferRelativeResize="1">
          <a:picLocks noChangeAspect="1"/>
        </xdr:cNvPicPr>
      </xdr:nvPicPr>
      <xdr:blipFill>
        <a:blip r:embed="rId2"/>
        <a:stretch>
          <a:fillRect/>
        </a:stretch>
      </xdr:blipFill>
      <xdr:spPr>
        <a:xfrm>
          <a:off x="18192750" y="123825"/>
          <a:ext cx="1028700" cy="904875"/>
        </a:xfrm>
        <a:prstGeom prst="rect">
          <a:avLst/>
        </a:prstGeom>
        <a:noFill/>
        <a:ln w="9525" cmpd="sng">
          <a:noFill/>
        </a:ln>
      </xdr:spPr>
    </xdr:pic>
    <xdr:clientData/>
  </xdr:twoCellAnchor>
  <xdr:twoCellAnchor editAs="oneCell">
    <xdr:from>
      <xdr:col>22</xdr:col>
      <xdr:colOff>1047750</xdr:colOff>
      <xdr:row>0</xdr:row>
      <xdr:rowOff>123825</xdr:rowOff>
    </xdr:from>
    <xdr:to>
      <xdr:col>22</xdr:col>
      <xdr:colOff>2076450</xdr:colOff>
      <xdr:row>4</xdr:row>
      <xdr:rowOff>114300</xdr:rowOff>
    </xdr:to>
    <xdr:pic>
      <xdr:nvPicPr>
        <xdr:cNvPr id="5" name="6 Imagen" descr="Escudo Bogotá_sds_color.jpg"/>
        <xdr:cNvPicPr preferRelativeResize="1">
          <a:picLocks noChangeAspect="1"/>
        </xdr:cNvPicPr>
      </xdr:nvPicPr>
      <xdr:blipFill>
        <a:blip r:embed="rId2"/>
        <a:stretch>
          <a:fillRect/>
        </a:stretch>
      </xdr:blipFill>
      <xdr:spPr>
        <a:xfrm>
          <a:off x="18192750" y="123825"/>
          <a:ext cx="10287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990600</xdr:colOff>
      <xdr:row>0</xdr:row>
      <xdr:rowOff>28575</xdr:rowOff>
    </xdr:from>
    <xdr:to>
      <xdr:col>13</xdr:col>
      <xdr:colOff>1990725</xdr:colOff>
      <xdr:row>5</xdr:row>
      <xdr:rowOff>47625</xdr:rowOff>
    </xdr:to>
    <xdr:pic>
      <xdr:nvPicPr>
        <xdr:cNvPr id="1" name="3 Imagen" descr="SIG.jpg"/>
        <xdr:cNvPicPr preferRelativeResize="1">
          <a:picLocks noChangeAspect="1"/>
        </xdr:cNvPicPr>
      </xdr:nvPicPr>
      <xdr:blipFill>
        <a:blip r:embed="rId1"/>
        <a:stretch>
          <a:fillRect/>
        </a:stretch>
      </xdr:blipFill>
      <xdr:spPr>
        <a:xfrm>
          <a:off x="13268325" y="28575"/>
          <a:ext cx="1000125" cy="781050"/>
        </a:xfrm>
        <a:prstGeom prst="rect">
          <a:avLst/>
        </a:prstGeom>
        <a:noFill/>
        <a:ln w="9525" cmpd="sng">
          <a:noFill/>
        </a:ln>
      </xdr:spPr>
    </xdr:pic>
    <xdr:clientData/>
  </xdr:twoCellAnchor>
  <xdr:twoCellAnchor editAs="oneCell">
    <xdr:from>
      <xdr:col>0</xdr:col>
      <xdr:colOff>495300</xdr:colOff>
      <xdr:row>1</xdr:row>
      <xdr:rowOff>38100</xdr:rowOff>
    </xdr:from>
    <xdr:to>
      <xdr:col>2</xdr:col>
      <xdr:colOff>238125</xdr:colOff>
      <xdr:row>7</xdr:row>
      <xdr:rowOff>57150</xdr:rowOff>
    </xdr:to>
    <xdr:pic>
      <xdr:nvPicPr>
        <xdr:cNvPr id="2" name="10 Imagen" descr="Escudo Bogotá_sds_color.jpg"/>
        <xdr:cNvPicPr preferRelativeResize="1">
          <a:picLocks noChangeAspect="1"/>
        </xdr:cNvPicPr>
      </xdr:nvPicPr>
      <xdr:blipFill>
        <a:blip r:embed="rId2"/>
        <a:stretch>
          <a:fillRect/>
        </a:stretch>
      </xdr:blipFill>
      <xdr:spPr>
        <a:xfrm>
          <a:off x="495300" y="190500"/>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49</xdr:col>
      <xdr:colOff>762000</xdr:colOff>
      <xdr:row>7</xdr:row>
      <xdr:rowOff>114300</xdr:rowOff>
    </xdr:to>
    <xdr:pic>
      <xdr:nvPicPr>
        <xdr:cNvPr id="3" name="3 Imagen" descr="SIG.jpg"/>
        <xdr:cNvPicPr preferRelativeResize="1">
          <a:picLocks noChangeAspect="1"/>
        </xdr:cNvPicPr>
      </xdr:nvPicPr>
      <xdr:blipFill>
        <a:blip r:embed="rId1"/>
        <a:stretch>
          <a:fillRect/>
        </a:stretch>
      </xdr:blipFill>
      <xdr:spPr>
        <a:xfrm>
          <a:off x="55273575" y="161925"/>
          <a:ext cx="762000" cy="1019175"/>
        </a:xfrm>
        <a:prstGeom prst="rect">
          <a:avLst/>
        </a:prstGeom>
        <a:noFill/>
        <a:ln w="9525" cmpd="sng">
          <a:noFill/>
        </a:ln>
      </xdr:spPr>
    </xdr:pic>
    <xdr:clientData/>
  </xdr:twoCellAnchor>
  <xdr:twoCellAnchor editAs="oneCell">
    <xdr:from>
      <xdr:col>15</xdr:col>
      <xdr:colOff>571500</xdr:colOff>
      <xdr:row>0</xdr:row>
      <xdr:rowOff>0</xdr:rowOff>
    </xdr:from>
    <xdr:to>
      <xdr:col>16</xdr:col>
      <xdr:colOff>428625</xdr:colOff>
      <xdr:row>6</xdr:row>
      <xdr:rowOff>66675</xdr:rowOff>
    </xdr:to>
    <xdr:pic>
      <xdr:nvPicPr>
        <xdr:cNvPr id="4" name="12 Imagen" descr="Escudo Bogotá_sds_color.jpg"/>
        <xdr:cNvPicPr preferRelativeResize="1">
          <a:picLocks noChangeAspect="1"/>
        </xdr:cNvPicPr>
      </xdr:nvPicPr>
      <xdr:blipFill>
        <a:blip r:embed="rId2"/>
        <a:stretch>
          <a:fillRect/>
        </a:stretch>
      </xdr:blipFill>
      <xdr:spPr>
        <a:xfrm>
          <a:off x="17040225" y="0"/>
          <a:ext cx="914400"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7</xdr:row>
      <xdr:rowOff>104775</xdr:rowOff>
    </xdr:to>
    <xdr:pic>
      <xdr:nvPicPr>
        <xdr:cNvPr id="5" name="3 Imagen" descr="SIG.jpg"/>
        <xdr:cNvPicPr preferRelativeResize="1">
          <a:picLocks noChangeAspect="1"/>
        </xdr:cNvPicPr>
      </xdr:nvPicPr>
      <xdr:blipFill>
        <a:blip r:embed="rId1"/>
        <a:stretch>
          <a:fillRect/>
        </a:stretch>
      </xdr:blipFill>
      <xdr:spPr>
        <a:xfrm>
          <a:off x="39738300" y="409575"/>
          <a:ext cx="962025" cy="762000"/>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7</xdr:row>
      <xdr:rowOff>142875</xdr:rowOff>
    </xdr:to>
    <xdr:pic>
      <xdr:nvPicPr>
        <xdr:cNvPr id="6" name="15 Imagen" descr="Escudo Bogotá_sds_color.jpg"/>
        <xdr:cNvPicPr preferRelativeResize="1">
          <a:picLocks noChangeAspect="1"/>
        </xdr:cNvPicPr>
      </xdr:nvPicPr>
      <xdr:blipFill>
        <a:blip r:embed="rId2"/>
        <a:stretch>
          <a:fillRect/>
        </a:stretch>
      </xdr:blipFill>
      <xdr:spPr>
        <a:xfrm>
          <a:off x="41805225" y="228600"/>
          <a:ext cx="94297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87%20junio%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mcardenas\Downloads\Seguimiento%20887%20junio_2015%20OK%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946%20junio%202015%20O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4\SEGUIMIENTO%20MAYO%202014\Seguimiento%20946%20Mayo%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 val="Hoja1"/>
    </sheetNames>
    <sheetDataSet>
      <sheetData sheetId="2">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3">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4">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5">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6">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7">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8">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9">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0">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1">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2">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3">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4">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5">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6">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7">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8">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19">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20">
        <row r="13">
          <cell r="N13">
            <v>70801088.4778672</v>
          </cell>
          <cell r="O13">
            <v>74026786.97805381</v>
          </cell>
          <cell r="P13">
            <v>65663995.4907729</v>
          </cell>
          <cell r="Q13">
            <v>3400222.50819246</v>
          </cell>
          <cell r="R13">
            <v>23433697.7865818</v>
          </cell>
          <cell r="S13">
            <v>12593394.593777252</v>
          </cell>
        </row>
        <row r="29">
          <cell r="N29">
            <v>52666314.60749233</v>
          </cell>
          <cell r="O29">
            <v>55065792.57728163</v>
          </cell>
          <cell r="P29">
            <v>48845020.87821831</v>
          </cell>
          <cell r="Q29">
            <v>2529299.93312068</v>
          </cell>
          <cell r="R29">
            <v>17431462.2356523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21">
        <row r="13">
          <cell r="N13">
            <v>70801088.4778672</v>
          </cell>
          <cell r="O13">
            <v>74026786.97805381</v>
          </cell>
          <cell r="P13">
            <v>65663995.4907739</v>
          </cell>
          <cell r="Q13">
            <v>3400222.50819246</v>
          </cell>
          <cell r="R13">
            <v>23433697.786582798</v>
          </cell>
          <cell r="S13">
            <v>12593394.593777252</v>
          </cell>
        </row>
        <row r="29">
          <cell r="N29">
            <v>52666314.60749233</v>
          </cell>
          <cell r="O29">
            <v>55065792.57728163</v>
          </cell>
          <cell r="P29">
            <v>48845020.87821831</v>
          </cell>
          <cell r="Q29">
            <v>2529299.93312068</v>
          </cell>
          <cell r="R29">
            <v>17431462.235651303</v>
          </cell>
          <cell r="S29">
            <v>9367761.088298816</v>
          </cell>
        </row>
        <row r="45">
          <cell r="N45">
            <v>37753185.03632927</v>
          </cell>
          <cell r="O45">
            <v>39473220.6313615</v>
          </cell>
          <cell r="P45">
            <v>35013938.701843515</v>
          </cell>
          <cell r="Q45">
            <v>1813096.8361681406</v>
          </cell>
          <cell r="R45">
            <v>12495524.400007008</v>
          </cell>
          <cell r="S45">
            <v>6715161.681207868</v>
          </cell>
        </row>
      </sheetData>
      <sheetData sheetId="22">
        <row r="61">
          <cell r="N61">
            <v>498758473.7827437</v>
          </cell>
          <cell r="O61">
            <v>521481916.2526899</v>
          </cell>
          <cell r="P61">
            <v>462570207.28844935</v>
          </cell>
          <cell r="Q61">
            <v>23952877.352132082</v>
          </cell>
          <cell r="R61">
            <v>165078752.23945564</v>
          </cell>
          <cell r="S61">
            <v>88714204.85717101</v>
          </cell>
        </row>
        <row r="77">
          <cell r="N77">
            <v>421975067.34902644</v>
          </cell>
          <cell r="O77">
            <v>441200256.83590037</v>
          </cell>
          <cell r="P77">
            <v>391357951.06154233</v>
          </cell>
          <cell r="Q77">
            <v>20265354.004334535</v>
          </cell>
          <cell r="R77">
            <v>139665030.78297704</v>
          </cell>
          <cell r="S77">
            <v>75056734.94727755</v>
          </cell>
        </row>
        <row r="93">
          <cell r="N93">
            <v>288513119.30703247</v>
          </cell>
          <cell r="O93">
            <v>301657780.7273692</v>
          </cell>
          <cell r="P93">
            <v>267579560.8866677</v>
          </cell>
          <cell r="Q93">
            <v>13855843.508440657</v>
          </cell>
          <cell r="R93">
            <v>95491882.83197838</v>
          </cell>
          <cell r="S93">
            <v>51317848.84989167</v>
          </cell>
        </row>
        <row r="109">
          <cell r="N109">
            <v>258611296.7118563</v>
          </cell>
          <cell r="O109">
            <v>270393630.7107967</v>
          </cell>
          <cell r="P109">
            <v>239847315.71547475</v>
          </cell>
          <cell r="Q109">
            <v>12419808.37946267</v>
          </cell>
          <cell r="R109">
            <v>85594997.21866769</v>
          </cell>
          <cell r="S109">
            <v>45999209.55902971</v>
          </cell>
        </row>
        <row r="125">
          <cell r="N125">
            <v>322700750.10554075</v>
          </cell>
          <cell r="O125">
            <v>337403000.42405045</v>
          </cell>
          <cell r="P125">
            <v>299286650.1822684</v>
          </cell>
          <cell r="Q125">
            <v>15497704.590551008</v>
          </cell>
          <cell r="R125">
            <v>106807282.43098204</v>
          </cell>
          <cell r="S125">
            <v>57398805.14771154</v>
          </cell>
        </row>
        <row r="141">
          <cell r="N141">
            <v>335895789.8775177</v>
          </cell>
          <cell r="O141">
            <v>351199206.3774721</v>
          </cell>
          <cell r="P141">
            <v>311524301.47711414</v>
          </cell>
          <cell r="Q141">
            <v>16131396.419218248</v>
          </cell>
          <cell r="R141">
            <v>111174568.0327436</v>
          </cell>
          <cell r="S141">
            <v>59745807.8012235</v>
          </cell>
        </row>
        <row r="157">
          <cell r="N157">
            <v>253192740.43250746</v>
          </cell>
          <cell r="O157">
            <v>264728204.9377827</v>
          </cell>
          <cell r="P157">
            <v>234821911.9717895</v>
          </cell>
          <cell r="Q157">
            <v>12159582.196235146</v>
          </cell>
          <cell r="R157">
            <v>83801567.01837435</v>
          </cell>
          <cell r="S157">
            <v>45035410.572016105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 val="Hoja1"/>
    </sheetNames>
    <sheetDataSet>
      <sheetData sheetId="2">
        <row r="13">
          <cell r="M13">
            <v>596</v>
          </cell>
        </row>
      </sheetData>
      <sheetData sheetId="3">
        <row r="13">
          <cell r="M13">
            <v>143</v>
          </cell>
        </row>
      </sheetData>
      <sheetData sheetId="4">
        <row r="13">
          <cell r="M13">
            <v>858</v>
          </cell>
        </row>
      </sheetData>
      <sheetData sheetId="5">
        <row r="13">
          <cell r="M13">
            <v>1603</v>
          </cell>
        </row>
      </sheetData>
      <sheetData sheetId="6">
        <row r="13">
          <cell r="M13">
            <v>5767</v>
          </cell>
        </row>
      </sheetData>
      <sheetData sheetId="7">
        <row r="13">
          <cell r="M13">
            <v>2717</v>
          </cell>
        </row>
      </sheetData>
      <sheetData sheetId="8">
        <row r="13">
          <cell r="M13">
            <v>2268</v>
          </cell>
        </row>
      </sheetData>
      <sheetData sheetId="9">
        <row r="13">
          <cell r="M13">
            <v>3298</v>
          </cell>
        </row>
      </sheetData>
      <sheetData sheetId="10">
        <row r="13">
          <cell r="M13">
            <v>950</v>
          </cell>
        </row>
      </sheetData>
      <sheetData sheetId="11">
        <row r="13">
          <cell r="M13">
            <v>816</v>
          </cell>
        </row>
      </sheetData>
      <sheetData sheetId="12">
        <row r="13">
          <cell r="M13">
            <v>4765</v>
          </cell>
        </row>
      </sheetData>
      <sheetData sheetId="13">
        <row r="13">
          <cell r="M13">
            <v>210</v>
          </cell>
        </row>
      </sheetData>
      <sheetData sheetId="14">
        <row r="13">
          <cell r="M13">
            <v>153</v>
          </cell>
        </row>
      </sheetData>
      <sheetData sheetId="15">
        <row r="13">
          <cell r="M13">
            <v>815</v>
          </cell>
        </row>
      </sheetData>
      <sheetData sheetId="16">
        <row r="13">
          <cell r="M13">
            <v>538</v>
          </cell>
        </row>
      </sheetData>
      <sheetData sheetId="17">
        <row r="13">
          <cell r="M13">
            <v>2303</v>
          </cell>
        </row>
      </sheetData>
      <sheetData sheetId="18">
        <row r="13">
          <cell r="M13">
            <v>386</v>
          </cell>
        </row>
      </sheetData>
      <sheetData sheetId="19">
        <row r="13">
          <cell r="M13">
            <v>2878</v>
          </cell>
        </row>
      </sheetData>
      <sheetData sheetId="20">
        <row r="13">
          <cell r="M13">
            <v>3944</v>
          </cell>
        </row>
      </sheetData>
      <sheetData sheetId="21">
        <row r="13">
          <cell r="M13">
            <v>111</v>
          </cell>
        </row>
      </sheetData>
      <sheetData sheetId="22">
        <row r="13">
          <cell r="M13">
            <v>2968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14">
          <cell r="N14">
            <v>73552712.87128714</v>
          </cell>
          <cell r="O14">
            <v>73552712.87128714</v>
          </cell>
          <cell r="R14">
            <v>16635000</v>
          </cell>
          <cell r="S14">
            <v>16635000</v>
          </cell>
        </row>
        <row r="30">
          <cell r="N30">
            <v>384049346.5346535</v>
          </cell>
          <cell r="O30">
            <v>384049346.5346535</v>
          </cell>
          <cell r="R30">
            <v>120210700</v>
          </cell>
          <cell r="S30">
            <v>120210700</v>
          </cell>
        </row>
        <row r="46">
          <cell r="N46">
            <v>62397940.59405941</v>
          </cell>
          <cell r="O46">
            <v>62397940.59405941</v>
          </cell>
          <cell r="R46">
            <v>0</v>
          </cell>
        </row>
        <row r="62">
          <cell r="N62">
            <v>400000000</v>
          </cell>
          <cell r="O62">
            <v>400000000</v>
          </cell>
          <cell r="P62">
            <v>400000000</v>
          </cell>
          <cell r="R62">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0">
        <row r="16">
          <cell r="S16">
            <v>0</v>
          </cell>
          <cell r="T16">
            <v>0</v>
          </cell>
          <cell r="U16">
            <v>67399279</v>
          </cell>
          <cell r="V16">
            <v>45639620.23690177</v>
          </cell>
        </row>
        <row r="32">
          <cell r="S32">
            <v>0</v>
          </cell>
          <cell r="T32">
            <v>0</v>
          </cell>
          <cell r="U32">
            <v>104170865</v>
          </cell>
          <cell r="V32">
            <v>70539607.97339632</v>
          </cell>
        </row>
        <row r="48">
          <cell r="S48">
            <v>0</v>
          </cell>
          <cell r="T48">
            <v>0</v>
          </cell>
          <cell r="U48">
            <v>25160989</v>
          </cell>
          <cell r="V48">
            <v>17037837.789701916</v>
          </cell>
        </row>
        <row r="64">
          <cell r="S64">
            <v>0</v>
          </cell>
          <cell r="T64">
            <v>0</v>
          </cell>
          <cell r="U64">
            <v>1650000000</v>
          </cell>
          <cell r="V64">
            <v>0</v>
          </cell>
        </row>
        <row r="80">
          <cell r="S80">
            <v>0</v>
          </cell>
          <cell r="T80">
            <v>0</v>
          </cell>
          <cell r="U80">
            <v>1846731133</v>
          </cell>
          <cell r="V80">
            <v>133217066</v>
          </cell>
        </row>
        <row r="81">
          <cell r="S81">
            <v>0</v>
          </cell>
          <cell r="T81">
            <v>0</v>
          </cell>
          <cell r="U81">
            <v>1846731133</v>
          </cell>
          <cell r="V81">
            <v>133217066</v>
          </cell>
        </row>
        <row r="82">
          <cell r="S82">
            <v>0</v>
          </cell>
          <cell r="T82">
            <v>0</v>
          </cell>
          <cell r="U82">
            <v>0</v>
          </cell>
          <cell r="V82">
            <v>0</v>
          </cell>
        </row>
      </sheetData>
      <sheetData sheetId="1">
        <row r="14">
          <cell r="O14">
            <v>0</v>
          </cell>
          <cell r="P14">
            <v>0</v>
          </cell>
          <cell r="Q14">
            <v>45103791</v>
          </cell>
          <cell r="R14">
            <v>30542164.887024797</v>
          </cell>
        </row>
        <row r="15">
          <cell r="O15">
            <v>0</v>
          </cell>
          <cell r="P15">
            <v>0</v>
          </cell>
          <cell r="Q15">
            <v>22295488</v>
          </cell>
          <cell r="R15">
            <v>15097455.349876972</v>
          </cell>
        </row>
        <row r="16">
          <cell r="O16">
            <v>0</v>
          </cell>
          <cell r="P16">
            <v>0</v>
          </cell>
          <cell r="Q16">
            <v>67399279</v>
          </cell>
          <cell r="R16">
            <v>45639620.23690177</v>
          </cell>
        </row>
        <row r="17">
          <cell r="O17">
            <v>0</v>
          </cell>
          <cell r="P17">
            <v>0</v>
          </cell>
          <cell r="Q17">
            <v>31232837</v>
          </cell>
          <cell r="R17">
            <v>21149407.54189751</v>
          </cell>
        </row>
        <row r="18">
          <cell r="O18">
            <v>0</v>
          </cell>
          <cell r="P18">
            <v>0</v>
          </cell>
          <cell r="Q18">
            <v>43602565</v>
          </cell>
          <cell r="R18">
            <v>29525605.280656267</v>
          </cell>
        </row>
        <row r="19">
          <cell r="O19">
            <v>0</v>
          </cell>
          <cell r="P19">
            <v>0</v>
          </cell>
          <cell r="Q19">
            <v>29335463</v>
          </cell>
          <cell r="R19">
            <v>19864595.150842536</v>
          </cell>
        </row>
        <row r="20">
          <cell r="O20">
            <v>0</v>
          </cell>
          <cell r="P20">
            <v>0</v>
          </cell>
          <cell r="Q20">
            <v>104170865</v>
          </cell>
          <cell r="R20">
            <v>70539607.97339632</v>
          </cell>
        </row>
        <row r="21">
          <cell r="O21">
            <v>0</v>
          </cell>
          <cell r="P21">
            <v>0</v>
          </cell>
          <cell r="Q21">
            <v>25160989</v>
          </cell>
          <cell r="R21">
            <v>17037837.789701916</v>
          </cell>
        </row>
        <row r="22">
          <cell r="O22">
            <v>0</v>
          </cell>
          <cell r="P22">
            <v>0</v>
          </cell>
          <cell r="Q22">
            <v>0</v>
          </cell>
          <cell r="R22">
            <v>0</v>
          </cell>
        </row>
        <row r="23">
          <cell r="O23">
            <v>0</v>
          </cell>
          <cell r="P23">
            <v>0</v>
          </cell>
          <cell r="Q23">
            <v>25160989</v>
          </cell>
          <cell r="R23">
            <v>17037837.789701916</v>
          </cell>
        </row>
        <row r="24">
          <cell r="O24">
            <v>0</v>
          </cell>
          <cell r="P24">
            <v>0</v>
          </cell>
          <cell r="Q24">
            <v>1650000000</v>
          </cell>
        </row>
        <row r="25">
          <cell r="O25">
            <v>0</v>
          </cell>
          <cell r="P25">
            <v>0</v>
          </cell>
          <cell r="Q25">
            <v>1650000000</v>
          </cell>
          <cell r="R25">
            <v>0</v>
          </cell>
        </row>
        <row r="26">
          <cell r="O26">
            <v>0</v>
          </cell>
          <cell r="P26">
            <v>0</v>
          </cell>
          <cell r="Q26">
            <v>1846731133</v>
          </cell>
          <cell r="R26">
            <v>133217066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2">
    <tabColor rgb="FFFFC000"/>
  </sheetPr>
  <dimension ref="A1:BZ449"/>
  <sheetViews>
    <sheetView showGridLines="0" zoomScalePageLayoutView="0" workbookViewId="0" topLeftCell="H7">
      <selection activeCell="F26" sqref="F26"/>
    </sheetView>
  </sheetViews>
  <sheetFormatPr defaultColWidth="11.421875" defaultRowHeight="24" customHeight="1"/>
  <cols>
    <col min="1" max="1" width="4.28125" style="2" hidden="1" customWidth="1"/>
    <col min="2" max="2" width="7.140625" style="2" hidden="1" customWidth="1"/>
    <col min="3" max="3" width="7.421875" style="2" hidden="1" customWidth="1"/>
    <col min="4" max="4" width="6.7109375" style="2" hidden="1" customWidth="1"/>
    <col min="5" max="5" width="5.8515625" style="2" hidden="1" customWidth="1"/>
    <col min="6" max="6" width="8.28125" style="2" hidden="1" customWidth="1"/>
    <col min="7" max="7" width="8.421875" style="2" hidden="1" customWidth="1"/>
    <col min="8" max="8" width="9.28125" style="3" customWidth="1"/>
    <col min="9" max="9" width="40.7109375" style="3" customWidth="1"/>
    <col min="10" max="10" width="6.28125" style="3" customWidth="1"/>
    <col min="11" max="12" width="5.57421875" style="3" customWidth="1"/>
    <col min="13" max="13" width="20.421875" style="3" customWidth="1"/>
    <col min="14" max="14" width="12.7109375" style="3" customWidth="1"/>
    <col min="15" max="15" width="11.7109375" style="3" customWidth="1"/>
    <col min="16" max="16" width="12.57421875" style="3" customWidth="1"/>
    <col min="17" max="17" width="23.57421875" style="2" customWidth="1"/>
    <col min="18" max="18" width="24.28125" style="2" customWidth="1"/>
    <col min="19" max="19" width="21.8515625" style="2" customWidth="1"/>
    <col min="20" max="20" width="21.7109375" style="2" customWidth="1"/>
    <col min="21" max="21" width="23.140625" style="2" customWidth="1"/>
    <col min="22" max="22" width="22.57421875" style="2" customWidth="1"/>
    <col min="23" max="27" width="50.7109375" style="2" customWidth="1"/>
    <col min="28" max="28" width="35.28125" style="2" customWidth="1"/>
    <col min="29" max="29" width="9.00390625" style="2" customWidth="1"/>
    <col min="30" max="30" width="8.421875" style="2" customWidth="1"/>
    <col min="31" max="31" width="9.00390625" style="2" customWidth="1"/>
    <col min="32" max="32" width="8.421875" style="2" customWidth="1"/>
    <col min="33" max="33" width="9.00390625" style="2" customWidth="1"/>
    <col min="34" max="34" width="8.421875" style="2" customWidth="1"/>
    <col min="35" max="35" width="9.00390625" style="2" customWidth="1"/>
    <col min="36" max="36" width="8.421875" style="2" customWidth="1"/>
    <col min="37" max="37" width="9.00390625" style="2" customWidth="1"/>
    <col min="38" max="38" width="8.421875" style="2" customWidth="1"/>
    <col min="39" max="39" width="9.00390625" style="2" customWidth="1"/>
    <col min="40" max="40" width="8.421875" style="2" customWidth="1"/>
    <col min="41" max="41" width="9.00390625" style="2" customWidth="1"/>
    <col min="42" max="42" width="8.421875" style="2" customWidth="1"/>
    <col min="43" max="43" width="9.00390625" style="2" customWidth="1"/>
    <col min="44" max="44" width="8.421875" style="2" customWidth="1"/>
    <col min="45" max="47" width="18.8515625" style="2" customWidth="1"/>
    <col min="48" max="48" width="14.421875" style="287" customWidth="1"/>
    <col min="49" max="49" width="14.421875" style="2" customWidth="1"/>
    <col min="50" max="50" width="11.421875" style="2" customWidth="1"/>
    <col min="51" max="51" width="5.28125" style="2" customWidth="1"/>
    <col min="52" max="53" width="14.8515625" style="2" customWidth="1"/>
    <col min="54" max="54" width="14.421875" style="2" customWidth="1"/>
    <col min="55" max="55" width="18.00390625" style="2" customWidth="1"/>
    <col min="56" max="56" width="21.00390625" style="2" customWidth="1"/>
    <col min="57" max="57" width="14.00390625" style="2" customWidth="1"/>
    <col min="58" max="60" width="11.421875" style="2" customWidth="1"/>
    <col min="61" max="78" width="11.421875" style="3" customWidth="1"/>
    <col min="79" max="16384" width="11.421875" style="2" customWidth="1"/>
  </cols>
  <sheetData>
    <row r="1" spans="1:48" s="252" customFormat="1" ht="24" customHeight="1">
      <c r="A1" s="236"/>
      <c r="B1" s="237"/>
      <c r="C1" s="237"/>
      <c r="D1" s="238"/>
      <c r="E1" s="239" t="s">
        <v>203</v>
      </c>
      <c r="F1" s="240"/>
      <c r="G1" s="240"/>
      <c r="H1" s="240"/>
      <c r="I1" s="240"/>
      <c r="J1" s="240"/>
      <c r="K1" s="240"/>
      <c r="L1" s="240"/>
      <c r="M1" s="240"/>
      <c r="N1" s="241"/>
      <c r="O1" s="242" t="s">
        <v>204</v>
      </c>
      <c r="P1" s="243"/>
      <c r="Q1" s="243"/>
      <c r="R1" s="244"/>
      <c r="S1" s="245"/>
      <c r="T1" s="246"/>
      <c r="U1" s="246"/>
      <c r="V1" s="247"/>
      <c r="W1" s="245"/>
      <c r="X1" s="246"/>
      <c r="Y1" s="248"/>
      <c r="Z1" s="249" t="s">
        <v>205</v>
      </c>
      <c r="AA1" s="250"/>
      <c r="AB1" s="250"/>
      <c r="AC1" s="250"/>
      <c r="AD1" s="250"/>
      <c r="AE1" s="250"/>
      <c r="AF1" s="250"/>
      <c r="AG1" s="250"/>
      <c r="AH1" s="250"/>
      <c r="AI1" s="250"/>
      <c r="AJ1" s="251"/>
      <c r="AK1" s="242" t="s">
        <v>204</v>
      </c>
      <c r="AL1" s="243"/>
      <c r="AM1" s="243"/>
      <c r="AN1" s="244"/>
      <c r="AO1" s="245"/>
      <c r="AP1" s="246"/>
      <c r="AQ1" s="246"/>
      <c r="AR1" s="247"/>
      <c r="AV1" s="253"/>
    </row>
    <row r="2" spans="1:48" s="252" customFormat="1" ht="24" customHeight="1">
      <c r="A2" s="254"/>
      <c r="B2" s="255"/>
      <c r="C2" s="255"/>
      <c r="D2" s="256"/>
      <c r="E2" s="257"/>
      <c r="F2" s="258"/>
      <c r="G2" s="258"/>
      <c r="H2" s="258"/>
      <c r="I2" s="258"/>
      <c r="J2" s="258"/>
      <c r="K2" s="258"/>
      <c r="L2" s="258"/>
      <c r="M2" s="258"/>
      <c r="N2" s="259"/>
      <c r="O2" s="260"/>
      <c r="P2" s="261"/>
      <c r="Q2" s="261"/>
      <c r="R2" s="262"/>
      <c r="S2" s="263"/>
      <c r="T2" s="264"/>
      <c r="U2" s="264"/>
      <c r="V2" s="265"/>
      <c r="W2" s="263"/>
      <c r="X2" s="264"/>
      <c r="Y2" s="266"/>
      <c r="Z2" s="267"/>
      <c r="AA2" s="268"/>
      <c r="AB2" s="268"/>
      <c r="AC2" s="268"/>
      <c r="AD2" s="268"/>
      <c r="AE2" s="268"/>
      <c r="AF2" s="268"/>
      <c r="AG2" s="268"/>
      <c r="AH2" s="268"/>
      <c r="AI2" s="268"/>
      <c r="AJ2" s="269"/>
      <c r="AK2" s="260"/>
      <c r="AL2" s="261"/>
      <c r="AM2" s="261"/>
      <c r="AN2" s="262"/>
      <c r="AO2" s="263"/>
      <c r="AP2" s="264"/>
      <c r="AQ2" s="264"/>
      <c r="AR2" s="265"/>
      <c r="AV2" s="253"/>
    </row>
    <row r="3" spans="1:48" s="252" customFormat="1" ht="24" customHeight="1">
      <c r="A3" s="254"/>
      <c r="B3" s="255"/>
      <c r="C3" s="255"/>
      <c r="D3" s="256"/>
      <c r="E3" s="257"/>
      <c r="F3" s="258"/>
      <c r="G3" s="258"/>
      <c r="H3" s="258"/>
      <c r="I3" s="258"/>
      <c r="J3" s="258"/>
      <c r="K3" s="258"/>
      <c r="L3" s="258"/>
      <c r="M3" s="258"/>
      <c r="N3" s="259"/>
      <c r="O3" s="260"/>
      <c r="P3" s="261"/>
      <c r="Q3" s="261"/>
      <c r="R3" s="262"/>
      <c r="S3" s="263"/>
      <c r="T3" s="264"/>
      <c r="U3" s="264"/>
      <c r="V3" s="265"/>
      <c r="W3" s="263"/>
      <c r="X3" s="264"/>
      <c r="Y3" s="266"/>
      <c r="Z3" s="267"/>
      <c r="AA3" s="268"/>
      <c r="AB3" s="268"/>
      <c r="AC3" s="268"/>
      <c r="AD3" s="268"/>
      <c r="AE3" s="268"/>
      <c r="AF3" s="268"/>
      <c r="AG3" s="268"/>
      <c r="AH3" s="268"/>
      <c r="AI3" s="268"/>
      <c r="AJ3" s="269"/>
      <c r="AK3" s="260"/>
      <c r="AL3" s="261"/>
      <c r="AM3" s="261"/>
      <c r="AN3" s="262"/>
      <c r="AO3" s="263"/>
      <c r="AP3" s="264"/>
      <c r="AQ3" s="264"/>
      <c r="AR3" s="265"/>
      <c r="AV3" s="253"/>
    </row>
    <row r="4" spans="1:48" s="252" customFormat="1" ht="24" customHeight="1">
      <c r="A4" s="254"/>
      <c r="B4" s="255"/>
      <c r="C4" s="255"/>
      <c r="D4" s="256"/>
      <c r="E4" s="257"/>
      <c r="F4" s="258"/>
      <c r="G4" s="258"/>
      <c r="H4" s="258"/>
      <c r="I4" s="258"/>
      <c r="J4" s="258"/>
      <c r="K4" s="258"/>
      <c r="L4" s="258"/>
      <c r="M4" s="258"/>
      <c r="N4" s="259"/>
      <c r="O4" s="260"/>
      <c r="P4" s="261"/>
      <c r="Q4" s="261"/>
      <c r="R4" s="262"/>
      <c r="S4" s="263"/>
      <c r="T4" s="264"/>
      <c r="U4" s="264"/>
      <c r="V4" s="265"/>
      <c r="W4" s="263"/>
      <c r="X4" s="264"/>
      <c r="Y4" s="266"/>
      <c r="Z4" s="267"/>
      <c r="AA4" s="268"/>
      <c r="AB4" s="268"/>
      <c r="AC4" s="268"/>
      <c r="AD4" s="268"/>
      <c r="AE4" s="268"/>
      <c r="AF4" s="268"/>
      <c r="AG4" s="268"/>
      <c r="AH4" s="268"/>
      <c r="AI4" s="268"/>
      <c r="AJ4" s="269"/>
      <c r="AK4" s="260"/>
      <c r="AL4" s="261"/>
      <c r="AM4" s="261"/>
      <c r="AN4" s="262"/>
      <c r="AO4" s="263"/>
      <c r="AP4" s="264"/>
      <c r="AQ4" s="264"/>
      <c r="AR4" s="265"/>
      <c r="AV4" s="253"/>
    </row>
    <row r="5" spans="1:48" s="252" customFormat="1" ht="24" customHeight="1">
      <c r="A5" s="254"/>
      <c r="B5" s="255"/>
      <c r="C5" s="255"/>
      <c r="D5" s="256"/>
      <c r="E5" s="257"/>
      <c r="F5" s="258"/>
      <c r="G5" s="258"/>
      <c r="H5" s="258"/>
      <c r="I5" s="258"/>
      <c r="J5" s="258"/>
      <c r="K5" s="258"/>
      <c r="L5" s="258"/>
      <c r="M5" s="258"/>
      <c r="N5" s="259"/>
      <c r="O5" s="260"/>
      <c r="P5" s="261"/>
      <c r="Q5" s="261"/>
      <c r="R5" s="262"/>
      <c r="S5" s="263"/>
      <c r="T5" s="264"/>
      <c r="U5" s="264"/>
      <c r="V5" s="265"/>
      <c r="W5" s="263"/>
      <c r="X5" s="264"/>
      <c r="Y5" s="266"/>
      <c r="Z5" s="267"/>
      <c r="AA5" s="268"/>
      <c r="AB5" s="268"/>
      <c r="AC5" s="268"/>
      <c r="AD5" s="268"/>
      <c r="AE5" s="268"/>
      <c r="AF5" s="268"/>
      <c r="AG5" s="268"/>
      <c r="AH5" s="268"/>
      <c r="AI5" s="268"/>
      <c r="AJ5" s="269"/>
      <c r="AK5" s="260"/>
      <c r="AL5" s="261"/>
      <c r="AM5" s="261"/>
      <c r="AN5" s="262"/>
      <c r="AO5" s="263"/>
      <c r="AP5" s="264"/>
      <c r="AQ5" s="264"/>
      <c r="AR5" s="265"/>
      <c r="AV5" s="253"/>
    </row>
    <row r="7" spans="9:10" ht="24" customHeight="1">
      <c r="I7" s="286" t="s">
        <v>206</v>
      </c>
      <c r="J7" s="286"/>
    </row>
    <row r="8" spans="9:10" ht="24" customHeight="1">
      <c r="I8" s="286" t="s">
        <v>207</v>
      </c>
      <c r="J8" s="286"/>
    </row>
    <row r="9" spans="9:10" ht="24" customHeight="1">
      <c r="I9" s="286" t="s">
        <v>208</v>
      </c>
      <c r="J9" s="286"/>
    </row>
    <row r="10" spans="9:10" ht="24" customHeight="1">
      <c r="I10" s="286" t="s">
        <v>209</v>
      </c>
      <c r="J10" s="286"/>
    </row>
    <row r="11" spans="7:57" ht="24" customHeight="1">
      <c r="G11" s="288" t="s">
        <v>210</v>
      </c>
      <c r="H11" s="289" t="s">
        <v>211</v>
      </c>
      <c r="I11" s="289" t="s">
        <v>9</v>
      </c>
      <c r="J11" s="290" t="s">
        <v>154</v>
      </c>
      <c r="K11" s="212"/>
      <c r="L11" s="213"/>
      <c r="M11" s="199"/>
      <c r="N11" s="199"/>
      <c r="O11" s="211" t="s">
        <v>0</v>
      </c>
      <c r="P11" s="211"/>
      <c r="Q11" s="211" t="s">
        <v>163</v>
      </c>
      <c r="R11" s="211"/>
      <c r="S11" s="211" t="s">
        <v>164</v>
      </c>
      <c r="T11" s="211"/>
      <c r="U11" s="211" t="s">
        <v>158</v>
      </c>
      <c r="V11" s="211"/>
      <c r="W11" s="291" t="s">
        <v>159</v>
      </c>
      <c r="X11" s="291" t="s">
        <v>160</v>
      </c>
      <c r="Y11" s="291" t="s">
        <v>161</v>
      </c>
      <c r="Z11" s="291" t="s">
        <v>162</v>
      </c>
      <c r="AA11" s="291" t="s">
        <v>2</v>
      </c>
      <c r="AB11" s="209" t="s">
        <v>212</v>
      </c>
      <c r="AC11" s="209" t="s">
        <v>213</v>
      </c>
      <c r="AD11" s="209"/>
      <c r="AE11" s="209" t="s">
        <v>214</v>
      </c>
      <c r="AF11" s="209"/>
      <c r="AG11" s="209" t="s">
        <v>215</v>
      </c>
      <c r="AH11" s="209"/>
      <c r="AI11" s="209" t="s">
        <v>216</v>
      </c>
      <c r="AJ11" s="209"/>
      <c r="AK11" s="209" t="s">
        <v>217</v>
      </c>
      <c r="AL11" s="209"/>
      <c r="AM11" s="209" t="s">
        <v>218</v>
      </c>
      <c r="AN11" s="209"/>
      <c r="AO11" s="209" t="s">
        <v>219</v>
      </c>
      <c r="AP11" s="209"/>
      <c r="AQ11" s="209" t="s">
        <v>220</v>
      </c>
      <c r="AR11" s="209"/>
      <c r="AZ11" s="222" t="s">
        <v>163</v>
      </c>
      <c r="BA11" s="222"/>
      <c r="BB11" s="222" t="s">
        <v>164</v>
      </c>
      <c r="BC11" s="222"/>
      <c r="BD11" s="222" t="s">
        <v>158</v>
      </c>
      <c r="BE11" s="222"/>
    </row>
    <row r="12" spans="1:57" ht="37.5" customHeight="1" thickBot="1">
      <c r="A12" s="1" t="s">
        <v>221</v>
      </c>
      <c r="B12" s="1" t="s">
        <v>211</v>
      </c>
      <c r="C12" s="1" t="s">
        <v>222</v>
      </c>
      <c r="D12" s="1" t="s">
        <v>223</v>
      </c>
      <c r="E12" s="1" t="s">
        <v>224</v>
      </c>
      <c r="F12" s="1" t="s">
        <v>225</v>
      </c>
      <c r="G12" s="292"/>
      <c r="H12" s="289"/>
      <c r="I12" s="289"/>
      <c r="J12" s="293" t="s">
        <v>4</v>
      </c>
      <c r="K12" s="293" t="s">
        <v>5</v>
      </c>
      <c r="L12" s="293" t="s">
        <v>6</v>
      </c>
      <c r="M12" s="293" t="s">
        <v>155</v>
      </c>
      <c r="N12" s="293" t="s">
        <v>7</v>
      </c>
      <c r="O12" s="198" t="s">
        <v>115</v>
      </c>
      <c r="P12" s="198" t="s">
        <v>226</v>
      </c>
      <c r="Q12" s="198" t="s">
        <v>167</v>
      </c>
      <c r="R12" s="198" t="s">
        <v>168</v>
      </c>
      <c r="S12" s="198" t="s">
        <v>169</v>
      </c>
      <c r="T12" s="294" t="s">
        <v>170</v>
      </c>
      <c r="U12" s="294" t="s">
        <v>165</v>
      </c>
      <c r="V12" s="294" t="s">
        <v>170</v>
      </c>
      <c r="W12" s="291"/>
      <c r="X12" s="291"/>
      <c r="Y12" s="291"/>
      <c r="Z12" s="291"/>
      <c r="AA12" s="291"/>
      <c r="AB12" s="209"/>
      <c r="AC12" s="198" t="s">
        <v>227</v>
      </c>
      <c r="AD12" s="198" t="s">
        <v>228</v>
      </c>
      <c r="AE12" s="198" t="s">
        <v>227</v>
      </c>
      <c r="AF12" s="198" t="s">
        <v>228</v>
      </c>
      <c r="AG12" s="198" t="s">
        <v>227</v>
      </c>
      <c r="AH12" s="198" t="s">
        <v>228</v>
      </c>
      <c r="AI12" s="198" t="s">
        <v>227</v>
      </c>
      <c r="AJ12" s="198" t="s">
        <v>228</v>
      </c>
      <c r="AK12" s="198" t="s">
        <v>227</v>
      </c>
      <c r="AL12" s="198" t="s">
        <v>228</v>
      </c>
      <c r="AM12" s="198" t="s">
        <v>227</v>
      </c>
      <c r="AN12" s="198" t="s">
        <v>228</v>
      </c>
      <c r="AO12" s="198" t="s">
        <v>227</v>
      </c>
      <c r="AP12" s="198" t="s">
        <v>228</v>
      </c>
      <c r="AQ12" s="198" t="s">
        <v>227</v>
      </c>
      <c r="AR12" s="198" t="s">
        <v>228</v>
      </c>
      <c r="AZ12" s="123" t="s">
        <v>167</v>
      </c>
      <c r="BA12" s="123" t="s">
        <v>168</v>
      </c>
      <c r="BB12" s="123" t="s">
        <v>169</v>
      </c>
      <c r="BC12" s="123" t="s">
        <v>170</v>
      </c>
      <c r="BD12" s="123" t="s">
        <v>165</v>
      </c>
      <c r="BE12" s="123" t="s">
        <v>170</v>
      </c>
    </row>
    <row r="13" spans="1:78" s="287" customFormat="1" ht="48">
      <c r="A13" s="295" t="s">
        <v>229</v>
      </c>
      <c r="B13" s="295" t="s">
        <v>230</v>
      </c>
      <c r="C13" s="295" t="s">
        <v>231</v>
      </c>
      <c r="D13" s="295" t="s">
        <v>232</v>
      </c>
      <c r="E13" s="295" t="s">
        <v>233</v>
      </c>
      <c r="F13" s="295" t="s">
        <v>233</v>
      </c>
      <c r="G13" s="296">
        <v>11</v>
      </c>
      <c r="H13" s="297">
        <v>887</v>
      </c>
      <c r="I13" s="298" t="s">
        <v>20</v>
      </c>
      <c r="J13" s="299" t="s">
        <v>38</v>
      </c>
      <c r="K13" s="300"/>
      <c r="L13" s="300"/>
      <c r="M13" s="300" t="s">
        <v>234</v>
      </c>
      <c r="N13" s="301" t="s">
        <v>235</v>
      </c>
      <c r="O13" s="533">
        <v>80000</v>
      </c>
      <c r="P13" s="302" t="s">
        <v>236</v>
      </c>
      <c r="Q13" s="303">
        <f>SUMIF('Actividades inversión 887'!$B$14:$B$39,'Metas inversión 887'!$B13,'Actividades inversión 887'!M$14:M$39)</f>
        <v>1416021769.5573432</v>
      </c>
      <c r="R13" s="303">
        <f>SUMIF('Actividades inversión 887'!$B$14:$B$39,'Metas inversión 887'!$B13,'Actividades inversión 887'!N$14:N$39)</f>
        <v>1480535739.5610762</v>
      </c>
      <c r="S13" s="303">
        <f>SUMIF('Actividades inversión 887'!$B$14:$B$39,'Metas inversión 887'!$B13,'Actividades inversión 887'!O$14:O$39)</f>
        <v>1313279909.815458</v>
      </c>
      <c r="T13" s="303">
        <f>SUMIF('Actividades inversión 887'!$B$14:$B$39,'Metas inversión 887'!$B13,'Actividades inversión 887'!P$14:P$39)</f>
        <v>68004450.1638492</v>
      </c>
      <c r="U13" s="303">
        <f>SUMIF('Actividades inversión 887'!$B$14:$B$39,'Metas inversión 887'!$B13,'Actividades inversión 887'!Q$14:Q$39)</f>
        <v>468673955.7316374</v>
      </c>
      <c r="V13" s="303">
        <f>SUMIF('Actividades inversión 887'!$B$14:$B$39,'Metas inversión 887'!$B13,'Actividades inversión 887'!R$14:R$39)</f>
        <v>251867891.87554505</v>
      </c>
      <c r="W13" s="304" t="s">
        <v>237</v>
      </c>
      <c r="X13" s="304" t="s">
        <v>238</v>
      </c>
      <c r="Y13" s="304" t="s">
        <v>239</v>
      </c>
      <c r="Z13" s="304" t="s">
        <v>240</v>
      </c>
      <c r="AA13" s="304" t="s">
        <v>241</v>
      </c>
      <c r="AB13" s="305" t="s">
        <v>242</v>
      </c>
      <c r="AC13" s="306"/>
      <c r="AD13" s="306"/>
      <c r="AE13" s="306"/>
      <c r="AF13" s="306"/>
      <c r="AG13" s="306"/>
      <c r="AH13" s="306"/>
      <c r="AI13" s="306"/>
      <c r="AJ13" s="306"/>
      <c r="AK13" s="306"/>
      <c r="AL13" s="306"/>
      <c r="AM13" s="306"/>
      <c r="AN13" s="306"/>
      <c r="AO13" s="306"/>
      <c r="AP13" s="306"/>
      <c r="AQ13" s="307">
        <f aca="true" t="shared" si="0" ref="AQ13:AR18">+AC13+AE13+AG13+AI13+AK13+AM13+AO13</f>
        <v>0</v>
      </c>
      <c r="AR13" s="308">
        <f t="shared" si="0"/>
        <v>0</v>
      </c>
      <c r="AS13" s="309">
        <f>+R13-S13</f>
        <v>167255829.7456181</v>
      </c>
      <c r="AT13" s="309">
        <f>+S13-T13</f>
        <v>1245275459.651609</v>
      </c>
      <c r="AU13" s="309">
        <f>+U13-V13</f>
        <v>216806063.85609236</v>
      </c>
      <c r="AV13" s="310"/>
      <c r="AW13" s="309"/>
      <c r="AX13" s="309"/>
      <c r="AY13" s="309"/>
      <c r="AZ13" s="311">
        <f>SUM('[1]01-USAQUEN:99-METROPOLITANO'!N13)</f>
        <v>1416021769.557344</v>
      </c>
      <c r="BA13" s="311">
        <f>SUM('[1]01-USAQUEN:99-METROPOLITANO'!O13)</f>
        <v>1480535739.5610762</v>
      </c>
      <c r="BB13" s="311">
        <f>SUM('[1]01-USAQUEN:99-METROPOLITANO'!P13)</f>
        <v>1313279909.8154597</v>
      </c>
      <c r="BC13" s="311">
        <f>SUM('[1]01-USAQUEN:99-METROPOLITANO'!Q13)</f>
        <v>68004450.16384917</v>
      </c>
      <c r="BD13" s="311">
        <f>SUM('[1]01-USAQUEN:99-METROPOLITANO'!R13)</f>
        <v>468673955.7316371</v>
      </c>
      <c r="BE13" s="311">
        <f>SUM('[1]01-USAQUEN:99-METROPOLITANO'!S13)</f>
        <v>251867891.87554494</v>
      </c>
      <c r="BI13" s="3"/>
      <c r="BJ13" s="3"/>
      <c r="BK13" s="3"/>
      <c r="BL13" s="3"/>
      <c r="BM13" s="3"/>
      <c r="BN13" s="3"/>
      <c r="BO13" s="3"/>
      <c r="BP13" s="3"/>
      <c r="BQ13" s="3"/>
      <c r="BR13" s="3"/>
      <c r="BS13" s="3"/>
      <c r="BT13" s="3"/>
      <c r="BU13" s="3"/>
      <c r="BV13" s="3"/>
      <c r="BW13" s="3"/>
      <c r="BX13" s="3"/>
      <c r="BY13" s="3"/>
      <c r="BZ13" s="3"/>
    </row>
    <row r="14" spans="1:78" s="287" customFormat="1" ht="15.75">
      <c r="A14" s="295"/>
      <c r="B14" s="295"/>
      <c r="C14" s="295"/>
      <c r="D14" s="295"/>
      <c r="E14" s="295"/>
      <c r="F14" s="295"/>
      <c r="G14" s="296"/>
      <c r="H14" s="312"/>
      <c r="I14" s="313"/>
      <c r="J14" s="314"/>
      <c r="K14" s="314"/>
      <c r="L14" s="314"/>
      <c r="M14" s="314"/>
      <c r="N14" s="315"/>
      <c r="O14" s="534"/>
      <c r="P14" s="316"/>
      <c r="Q14" s="317"/>
      <c r="R14" s="317"/>
      <c r="S14" s="317"/>
      <c r="T14" s="317"/>
      <c r="U14" s="317"/>
      <c r="V14" s="317"/>
      <c r="W14" s="318"/>
      <c r="X14" s="318"/>
      <c r="Y14" s="318"/>
      <c r="Z14" s="318"/>
      <c r="AA14" s="318"/>
      <c r="AB14" s="319" t="s">
        <v>243</v>
      </c>
      <c r="AC14" s="320"/>
      <c r="AD14" s="320"/>
      <c r="AE14" s="320"/>
      <c r="AF14" s="320"/>
      <c r="AG14" s="320"/>
      <c r="AH14" s="320"/>
      <c r="AI14" s="320"/>
      <c r="AJ14" s="320"/>
      <c r="AK14" s="320"/>
      <c r="AL14" s="320"/>
      <c r="AM14" s="320"/>
      <c r="AN14" s="320"/>
      <c r="AO14" s="320"/>
      <c r="AP14" s="320"/>
      <c r="AQ14" s="321">
        <f t="shared" si="0"/>
        <v>0</v>
      </c>
      <c r="AR14" s="322">
        <f t="shared" si="0"/>
        <v>0</v>
      </c>
      <c r="AS14" s="309">
        <f aca="true" t="shared" si="1" ref="AS14:AT77">+R14-S14</f>
        <v>0</v>
      </c>
      <c r="AT14" s="309">
        <f t="shared" si="1"/>
        <v>0</v>
      </c>
      <c r="AU14" s="309">
        <f aca="true" t="shared" si="2" ref="AU14:AU77">+U14-V14</f>
        <v>0</v>
      </c>
      <c r="AV14" s="310"/>
      <c r="AW14" s="309"/>
      <c r="AX14" s="309"/>
      <c r="AY14" s="309"/>
      <c r="AZ14" s="311"/>
      <c r="BA14" s="311"/>
      <c r="BB14" s="311"/>
      <c r="BC14" s="311"/>
      <c r="BD14" s="311"/>
      <c r="BE14" s="311"/>
      <c r="BI14" s="3"/>
      <c r="BJ14" s="3"/>
      <c r="BK14" s="3"/>
      <c r="BL14" s="3"/>
      <c r="BM14" s="3"/>
      <c r="BN14" s="3"/>
      <c r="BO14" s="3"/>
      <c r="BP14" s="3"/>
      <c r="BQ14" s="3"/>
      <c r="BR14" s="3"/>
      <c r="BS14" s="3"/>
      <c r="BT14" s="3"/>
      <c r="BU14" s="3"/>
      <c r="BV14" s="3"/>
      <c r="BW14" s="3"/>
      <c r="BX14" s="3"/>
      <c r="BY14" s="3"/>
      <c r="BZ14" s="3"/>
    </row>
    <row r="15" spans="1:78" s="287" customFormat="1" ht="15.75">
      <c r="A15" s="295"/>
      <c r="B15" s="295"/>
      <c r="C15" s="295"/>
      <c r="D15" s="295"/>
      <c r="E15" s="295"/>
      <c r="F15" s="295"/>
      <c r="G15" s="296"/>
      <c r="H15" s="312"/>
      <c r="I15" s="313"/>
      <c r="J15" s="314"/>
      <c r="K15" s="314"/>
      <c r="L15" s="314"/>
      <c r="M15" s="314"/>
      <c r="N15" s="315"/>
      <c r="O15" s="534"/>
      <c r="P15" s="316"/>
      <c r="Q15" s="317"/>
      <c r="R15" s="317"/>
      <c r="S15" s="317"/>
      <c r="T15" s="317"/>
      <c r="U15" s="317"/>
      <c r="V15" s="317"/>
      <c r="W15" s="318"/>
      <c r="X15" s="318"/>
      <c r="Y15" s="318"/>
      <c r="Z15" s="318"/>
      <c r="AA15" s="318"/>
      <c r="AB15" s="319" t="s">
        <v>244</v>
      </c>
      <c r="AC15" s="320"/>
      <c r="AD15" s="320"/>
      <c r="AE15" s="320"/>
      <c r="AF15" s="320"/>
      <c r="AG15" s="320"/>
      <c r="AH15" s="320"/>
      <c r="AI15" s="320"/>
      <c r="AJ15" s="320"/>
      <c r="AK15" s="320"/>
      <c r="AL15" s="320"/>
      <c r="AM15" s="320"/>
      <c r="AN15" s="320"/>
      <c r="AO15" s="320"/>
      <c r="AP15" s="320"/>
      <c r="AQ15" s="321">
        <f t="shared" si="0"/>
        <v>0</v>
      </c>
      <c r="AR15" s="322">
        <f t="shared" si="0"/>
        <v>0</v>
      </c>
      <c r="AS15" s="309">
        <f t="shared" si="1"/>
        <v>0</v>
      </c>
      <c r="AT15" s="309">
        <f t="shared" si="1"/>
        <v>0</v>
      </c>
      <c r="AU15" s="309">
        <f t="shared" si="2"/>
        <v>0</v>
      </c>
      <c r="AV15" s="310"/>
      <c r="AW15" s="309"/>
      <c r="AX15" s="309"/>
      <c r="AY15" s="309"/>
      <c r="AZ15" s="311"/>
      <c r="BA15" s="311"/>
      <c r="BB15" s="311"/>
      <c r="BC15" s="311"/>
      <c r="BD15" s="311"/>
      <c r="BE15" s="311"/>
      <c r="BI15" s="3"/>
      <c r="BJ15" s="3"/>
      <c r="BK15" s="3"/>
      <c r="BL15" s="3"/>
      <c r="BM15" s="3"/>
      <c r="BN15" s="3"/>
      <c r="BO15" s="3"/>
      <c r="BP15" s="3"/>
      <c r="BQ15" s="3"/>
      <c r="BR15" s="3"/>
      <c r="BS15" s="3"/>
      <c r="BT15" s="3"/>
      <c r="BU15" s="3"/>
      <c r="BV15" s="3"/>
      <c r="BW15" s="3"/>
      <c r="BX15" s="3"/>
      <c r="BY15" s="3"/>
      <c r="BZ15" s="3"/>
    </row>
    <row r="16" spans="1:78" s="287" customFormat="1" ht="15.75">
      <c r="A16" s="295"/>
      <c r="B16" s="295"/>
      <c r="C16" s="295"/>
      <c r="D16" s="295"/>
      <c r="E16" s="295"/>
      <c r="F16" s="295"/>
      <c r="G16" s="296"/>
      <c r="H16" s="312"/>
      <c r="I16" s="313"/>
      <c r="J16" s="314"/>
      <c r="K16" s="314"/>
      <c r="L16" s="314"/>
      <c r="M16" s="314"/>
      <c r="N16" s="315"/>
      <c r="O16" s="534"/>
      <c r="P16" s="316"/>
      <c r="Q16" s="317"/>
      <c r="R16" s="317"/>
      <c r="S16" s="317"/>
      <c r="T16" s="317"/>
      <c r="U16" s="317"/>
      <c r="V16" s="317"/>
      <c r="W16" s="318"/>
      <c r="X16" s="318"/>
      <c r="Y16" s="318"/>
      <c r="Z16" s="318"/>
      <c r="AA16" s="318"/>
      <c r="AB16" s="319" t="s">
        <v>245</v>
      </c>
      <c r="AC16" s="320"/>
      <c r="AD16" s="320"/>
      <c r="AE16" s="320"/>
      <c r="AF16" s="320"/>
      <c r="AG16" s="320"/>
      <c r="AH16" s="320"/>
      <c r="AI16" s="320"/>
      <c r="AJ16" s="320"/>
      <c r="AK16" s="320"/>
      <c r="AL16" s="320"/>
      <c r="AM16" s="320"/>
      <c r="AN16" s="320"/>
      <c r="AO16" s="320"/>
      <c r="AP16" s="320"/>
      <c r="AQ16" s="321">
        <f t="shared" si="0"/>
        <v>0</v>
      </c>
      <c r="AR16" s="322">
        <f t="shared" si="0"/>
        <v>0</v>
      </c>
      <c r="AS16" s="309">
        <f t="shared" si="1"/>
        <v>0</v>
      </c>
      <c r="AT16" s="309">
        <f t="shared" si="1"/>
        <v>0</v>
      </c>
      <c r="AU16" s="309">
        <f t="shared" si="2"/>
        <v>0</v>
      </c>
      <c r="AV16" s="310"/>
      <c r="AW16" s="309"/>
      <c r="AX16" s="309"/>
      <c r="AY16" s="309"/>
      <c r="AZ16" s="311"/>
      <c r="BA16" s="311"/>
      <c r="BB16" s="311"/>
      <c r="BC16" s="311"/>
      <c r="BD16" s="311"/>
      <c r="BE16" s="311"/>
      <c r="BI16" s="3"/>
      <c r="BJ16" s="3"/>
      <c r="BK16" s="3"/>
      <c r="BL16" s="3"/>
      <c r="BM16" s="3"/>
      <c r="BN16" s="3"/>
      <c r="BO16" s="3"/>
      <c r="BP16" s="3"/>
      <c r="BQ16" s="3"/>
      <c r="BR16" s="3"/>
      <c r="BS16" s="3"/>
      <c r="BT16" s="3"/>
      <c r="BU16" s="3"/>
      <c r="BV16" s="3"/>
      <c r="BW16" s="3"/>
      <c r="BX16" s="3"/>
      <c r="BY16" s="3"/>
      <c r="BZ16" s="3"/>
    </row>
    <row r="17" spans="1:78" s="287" customFormat="1" ht="15.75">
      <c r="A17" s="295"/>
      <c r="B17" s="295"/>
      <c r="C17" s="295"/>
      <c r="D17" s="295"/>
      <c r="E17" s="295"/>
      <c r="F17" s="295"/>
      <c r="G17" s="296"/>
      <c r="H17" s="312"/>
      <c r="I17" s="313"/>
      <c r="J17" s="314"/>
      <c r="K17" s="314"/>
      <c r="L17" s="314"/>
      <c r="M17" s="314"/>
      <c r="N17" s="315"/>
      <c r="O17" s="534"/>
      <c r="P17" s="316"/>
      <c r="Q17" s="317"/>
      <c r="R17" s="317"/>
      <c r="S17" s="317"/>
      <c r="T17" s="317"/>
      <c r="U17" s="317"/>
      <c r="V17" s="317"/>
      <c r="W17" s="318"/>
      <c r="X17" s="318"/>
      <c r="Y17" s="318"/>
      <c r="Z17" s="318"/>
      <c r="AA17" s="318"/>
      <c r="AB17" s="319" t="s">
        <v>246</v>
      </c>
      <c r="AC17" s="320"/>
      <c r="AD17" s="320"/>
      <c r="AE17" s="320"/>
      <c r="AF17" s="320"/>
      <c r="AG17" s="320"/>
      <c r="AH17" s="320"/>
      <c r="AI17" s="320"/>
      <c r="AJ17" s="320"/>
      <c r="AK17" s="320"/>
      <c r="AL17" s="320"/>
      <c r="AM17" s="320"/>
      <c r="AN17" s="320"/>
      <c r="AO17" s="320"/>
      <c r="AP17" s="320"/>
      <c r="AQ17" s="321">
        <f t="shared" si="0"/>
        <v>0</v>
      </c>
      <c r="AR17" s="322">
        <f t="shared" si="0"/>
        <v>0</v>
      </c>
      <c r="AS17" s="309">
        <f t="shared" si="1"/>
        <v>0</v>
      </c>
      <c r="AT17" s="309">
        <f t="shared" si="1"/>
        <v>0</v>
      </c>
      <c r="AU17" s="309">
        <f t="shared" si="2"/>
        <v>0</v>
      </c>
      <c r="AV17" s="310"/>
      <c r="AW17" s="309"/>
      <c r="AX17" s="309"/>
      <c r="AY17" s="309"/>
      <c r="AZ17" s="311"/>
      <c r="BA17" s="311"/>
      <c r="BB17" s="311"/>
      <c r="BC17" s="311"/>
      <c r="BD17" s="311"/>
      <c r="BE17" s="311"/>
      <c r="BI17" s="3"/>
      <c r="BJ17" s="3"/>
      <c r="BK17" s="3"/>
      <c r="BL17" s="3"/>
      <c r="BM17" s="3"/>
      <c r="BN17" s="3"/>
      <c r="BO17" s="3"/>
      <c r="BP17" s="3"/>
      <c r="BQ17" s="3"/>
      <c r="BR17" s="3"/>
      <c r="BS17" s="3"/>
      <c r="BT17" s="3"/>
      <c r="BU17" s="3"/>
      <c r="BV17" s="3"/>
      <c r="BW17" s="3"/>
      <c r="BX17" s="3"/>
      <c r="BY17" s="3"/>
      <c r="BZ17" s="3"/>
    </row>
    <row r="18" spans="1:78" s="287" customFormat="1" ht="15.75">
      <c r="A18" s="295"/>
      <c r="B18" s="295"/>
      <c r="C18" s="295"/>
      <c r="D18" s="295"/>
      <c r="E18" s="295"/>
      <c r="F18" s="295"/>
      <c r="G18" s="296"/>
      <c r="H18" s="312"/>
      <c r="I18" s="313"/>
      <c r="J18" s="314"/>
      <c r="K18" s="314"/>
      <c r="L18" s="314"/>
      <c r="M18" s="314"/>
      <c r="N18" s="315"/>
      <c r="O18" s="534"/>
      <c r="P18" s="316"/>
      <c r="Q18" s="317"/>
      <c r="R18" s="317"/>
      <c r="S18" s="317"/>
      <c r="T18" s="317"/>
      <c r="U18" s="317"/>
      <c r="V18" s="317"/>
      <c r="W18" s="318"/>
      <c r="X18" s="318"/>
      <c r="Y18" s="318"/>
      <c r="Z18" s="318"/>
      <c r="AA18" s="318"/>
      <c r="AB18" s="323" t="s">
        <v>247</v>
      </c>
      <c r="AC18" s="320"/>
      <c r="AD18" s="320"/>
      <c r="AE18" s="320"/>
      <c r="AF18" s="320"/>
      <c r="AG18" s="320"/>
      <c r="AH18" s="320"/>
      <c r="AI18" s="320"/>
      <c r="AJ18" s="320"/>
      <c r="AK18" s="320"/>
      <c r="AL18" s="320"/>
      <c r="AM18" s="320"/>
      <c r="AN18" s="320"/>
      <c r="AO18" s="320"/>
      <c r="AP18" s="320"/>
      <c r="AQ18" s="321">
        <f t="shared" si="0"/>
        <v>0</v>
      </c>
      <c r="AR18" s="322">
        <f t="shared" si="0"/>
        <v>0</v>
      </c>
      <c r="AS18" s="309">
        <f t="shared" si="1"/>
        <v>0</v>
      </c>
      <c r="AT18" s="309">
        <f t="shared" si="1"/>
        <v>0</v>
      </c>
      <c r="AU18" s="309">
        <f t="shared" si="2"/>
        <v>0</v>
      </c>
      <c r="AV18" s="310"/>
      <c r="AW18" s="309"/>
      <c r="AX18" s="309"/>
      <c r="AY18" s="309"/>
      <c r="AZ18" s="311"/>
      <c r="BA18" s="311"/>
      <c r="BB18" s="311"/>
      <c r="BC18" s="311"/>
      <c r="BD18" s="311"/>
      <c r="BE18" s="311"/>
      <c r="BI18" s="3"/>
      <c r="BJ18" s="3"/>
      <c r="BK18" s="3"/>
      <c r="BL18" s="3"/>
      <c r="BM18" s="3"/>
      <c r="BN18" s="3"/>
      <c r="BO18" s="3"/>
      <c r="BP18" s="3"/>
      <c r="BQ18" s="3"/>
      <c r="BR18" s="3"/>
      <c r="BS18" s="3"/>
      <c r="BT18" s="3"/>
      <c r="BU18" s="3"/>
      <c r="BV18" s="3"/>
      <c r="BW18" s="3"/>
      <c r="BX18" s="3"/>
      <c r="BY18" s="3"/>
      <c r="BZ18" s="3"/>
    </row>
    <row r="19" spans="1:78" s="287" customFormat="1" ht="15.75">
      <c r="A19" s="295"/>
      <c r="B19" s="295"/>
      <c r="C19" s="295"/>
      <c r="D19" s="295"/>
      <c r="E19" s="295"/>
      <c r="F19" s="295"/>
      <c r="G19" s="296"/>
      <c r="H19" s="312"/>
      <c r="I19" s="313"/>
      <c r="J19" s="314"/>
      <c r="K19" s="314"/>
      <c r="L19" s="314"/>
      <c r="M19" s="314"/>
      <c r="N19" s="315"/>
      <c r="O19" s="534"/>
      <c r="P19" s="316"/>
      <c r="Q19" s="317"/>
      <c r="R19" s="317"/>
      <c r="S19" s="317"/>
      <c r="T19" s="317"/>
      <c r="U19" s="317"/>
      <c r="V19" s="317"/>
      <c r="W19" s="318"/>
      <c r="X19" s="318"/>
      <c r="Y19" s="318"/>
      <c r="Z19" s="318"/>
      <c r="AA19" s="318"/>
      <c r="AB19" s="324" t="s">
        <v>248</v>
      </c>
      <c r="AC19" s="325">
        <f aca="true" t="shared" si="3" ref="AC19:AR19">SUM(AC13:AC18)</f>
        <v>0</v>
      </c>
      <c r="AD19" s="325">
        <f t="shared" si="3"/>
        <v>0</v>
      </c>
      <c r="AE19" s="325">
        <f t="shared" si="3"/>
        <v>0</v>
      </c>
      <c r="AF19" s="325">
        <f t="shared" si="3"/>
        <v>0</v>
      </c>
      <c r="AG19" s="325">
        <f t="shared" si="3"/>
        <v>0</v>
      </c>
      <c r="AH19" s="325">
        <f t="shared" si="3"/>
        <v>0</v>
      </c>
      <c r="AI19" s="325">
        <f t="shared" si="3"/>
        <v>0</v>
      </c>
      <c r="AJ19" s="325">
        <f t="shared" si="3"/>
        <v>0</v>
      </c>
      <c r="AK19" s="325">
        <f t="shared" si="3"/>
        <v>0</v>
      </c>
      <c r="AL19" s="325">
        <f t="shared" si="3"/>
        <v>0</v>
      </c>
      <c r="AM19" s="325">
        <f t="shared" si="3"/>
        <v>0</v>
      </c>
      <c r="AN19" s="325">
        <f t="shared" si="3"/>
        <v>0</v>
      </c>
      <c r="AO19" s="325">
        <f t="shared" si="3"/>
        <v>0</v>
      </c>
      <c r="AP19" s="325">
        <f t="shared" si="3"/>
        <v>0</v>
      </c>
      <c r="AQ19" s="325">
        <f t="shared" si="3"/>
        <v>0</v>
      </c>
      <c r="AR19" s="326">
        <f t="shared" si="3"/>
        <v>0</v>
      </c>
      <c r="AS19" s="309">
        <f t="shared" si="1"/>
        <v>0</v>
      </c>
      <c r="AT19" s="309">
        <f t="shared" si="1"/>
        <v>0</v>
      </c>
      <c r="AU19" s="309">
        <f t="shared" si="2"/>
        <v>0</v>
      </c>
      <c r="AV19" s="310"/>
      <c r="AW19" s="309"/>
      <c r="AX19" s="309"/>
      <c r="AY19" s="309"/>
      <c r="AZ19" s="311"/>
      <c r="BA19" s="311"/>
      <c r="BB19" s="311"/>
      <c r="BC19" s="311"/>
      <c r="BD19" s="311"/>
      <c r="BE19" s="311"/>
      <c r="BI19" s="3"/>
      <c r="BJ19" s="3"/>
      <c r="BK19" s="3"/>
      <c r="BL19" s="3"/>
      <c r="BM19" s="3"/>
      <c r="BN19" s="3"/>
      <c r="BO19" s="3"/>
      <c r="BP19" s="3"/>
      <c r="BQ19" s="3"/>
      <c r="BR19" s="3"/>
      <c r="BS19" s="3"/>
      <c r="BT19" s="3"/>
      <c r="BU19" s="3"/>
      <c r="BV19" s="3"/>
      <c r="BW19" s="3"/>
      <c r="BX19" s="3"/>
      <c r="BY19" s="3"/>
      <c r="BZ19" s="3"/>
    </row>
    <row r="20" spans="1:78" s="287" customFormat="1" ht="15.75">
      <c r="A20" s="295"/>
      <c r="B20" s="295"/>
      <c r="C20" s="295"/>
      <c r="D20" s="295"/>
      <c r="E20" s="295"/>
      <c r="F20" s="295"/>
      <c r="G20" s="296"/>
      <c r="H20" s="312"/>
      <c r="I20" s="313"/>
      <c r="J20" s="314"/>
      <c r="K20" s="314"/>
      <c r="L20" s="314"/>
      <c r="M20" s="314"/>
      <c r="N20" s="315"/>
      <c r="O20" s="534"/>
      <c r="P20" s="316"/>
      <c r="Q20" s="317"/>
      <c r="R20" s="317"/>
      <c r="S20" s="317"/>
      <c r="T20" s="317"/>
      <c r="U20" s="317"/>
      <c r="V20" s="317"/>
      <c r="W20" s="318"/>
      <c r="X20" s="318"/>
      <c r="Y20" s="318"/>
      <c r="Z20" s="318"/>
      <c r="AA20" s="318"/>
      <c r="AB20" s="319" t="s">
        <v>249</v>
      </c>
      <c r="AC20" s="320"/>
      <c r="AD20" s="320"/>
      <c r="AE20" s="320"/>
      <c r="AF20" s="320"/>
      <c r="AG20" s="320"/>
      <c r="AH20" s="320"/>
      <c r="AI20" s="320"/>
      <c r="AJ20" s="320"/>
      <c r="AK20" s="320"/>
      <c r="AL20" s="320"/>
      <c r="AM20" s="320"/>
      <c r="AN20" s="320"/>
      <c r="AO20" s="320"/>
      <c r="AP20" s="320"/>
      <c r="AQ20" s="321">
        <f>+AC20+AE20+AG20+AI20+AK20+AM20+AO20</f>
        <v>0</v>
      </c>
      <c r="AR20" s="322">
        <f aca="true" t="shared" si="4" ref="AR20:AR26">+AD20+AF20+AH20+AJ20+AL20+AN20+AP20</f>
        <v>0</v>
      </c>
      <c r="AS20" s="309">
        <f t="shared" si="1"/>
        <v>0</v>
      </c>
      <c r="AT20" s="309">
        <f t="shared" si="1"/>
        <v>0</v>
      </c>
      <c r="AU20" s="309">
        <f t="shared" si="2"/>
        <v>0</v>
      </c>
      <c r="AV20" s="310"/>
      <c r="AW20" s="309"/>
      <c r="AX20" s="309"/>
      <c r="AY20" s="309"/>
      <c r="AZ20" s="311"/>
      <c r="BA20" s="311"/>
      <c r="BB20" s="311"/>
      <c r="BC20" s="311"/>
      <c r="BD20" s="311"/>
      <c r="BE20" s="311"/>
      <c r="BI20" s="3"/>
      <c r="BJ20" s="3"/>
      <c r="BK20" s="3"/>
      <c r="BL20" s="3"/>
      <c r="BM20" s="3"/>
      <c r="BN20" s="3"/>
      <c r="BO20" s="3"/>
      <c r="BP20" s="3"/>
      <c r="BQ20" s="3"/>
      <c r="BR20" s="3"/>
      <c r="BS20" s="3"/>
      <c r="BT20" s="3"/>
      <c r="BU20" s="3"/>
      <c r="BV20" s="3"/>
      <c r="BW20" s="3"/>
      <c r="BX20" s="3"/>
      <c r="BY20" s="3"/>
      <c r="BZ20" s="3"/>
    </row>
    <row r="21" spans="1:78" s="287" customFormat="1" ht="15.75">
      <c r="A21" s="295"/>
      <c r="B21" s="295"/>
      <c r="C21" s="295"/>
      <c r="D21" s="295"/>
      <c r="E21" s="295"/>
      <c r="F21" s="295"/>
      <c r="G21" s="296"/>
      <c r="H21" s="312"/>
      <c r="I21" s="313"/>
      <c r="J21" s="314"/>
      <c r="K21" s="314"/>
      <c r="L21" s="314"/>
      <c r="M21" s="314"/>
      <c r="N21" s="315"/>
      <c r="O21" s="534"/>
      <c r="P21" s="316"/>
      <c r="Q21" s="317"/>
      <c r="R21" s="317"/>
      <c r="S21" s="317"/>
      <c r="T21" s="317"/>
      <c r="U21" s="317"/>
      <c r="V21" s="317"/>
      <c r="W21" s="318"/>
      <c r="X21" s="318"/>
      <c r="Y21" s="318"/>
      <c r="Z21" s="318"/>
      <c r="AA21" s="318"/>
      <c r="AB21" s="319" t="s">
        <v>250</v>
      </c>
      <c r="AC21" s="320"/>
      <c r="AD21" s="320"/>
      <c r="AE21" s="320"/>
      <c r="AF21" s="320"/>
      <c r="AG21" s="320"/>
      <c r="AH21" s="320"/>
      <c r="AI21" s="320"/>
      <c r="AJ21" s="320"/>
      <c r="AK21" s="320"/>
      <c r="AL21" s="320"/>
      <c r="AM21" s="320"/>
      <c r="AN21" s="320"/>
      <c r="AO21" s="320"/>
      <c r="AP21" s="320"/>
      <c r="AQ21" s="321">
        <f aca="true" t="shared" si="5" ref="AQ21:AQ26">+AC21+AE21+AG21+AI21+AK21+AM21+AO21</f>
        <v>0</v>
      </c>
      <c r="AR21" s="322">
        <f t="shared" si="4"/>
        <v>0</v>
      </c>
      <c r="AS21" s="309">
        <f t="shared" si="1"/>
        <v>0</v>
      </c>
      <c r="AT21" s="309">
        <f t="shared" si="1"/>
        <v>0</v>
      </c>
      <c r="AU21" s="309">
        <f t="shared" si="2"/>
        <v>0</v>
      </c>
      <c r="AV21" s="310"/>
      <c r="AW21" s="309"/>
      <c r="AX21" s="309"/>
      <c r="AY21" s="309"/>
      <c r="AZ21" s="311"/>
      <c r="BA21" s="311"/>
      <c r="BB21" s="311"/>
      <c r="BC21" s="311"/>
      <c r="BD21" s="311"/>
      <c r="BE21" s="311"/>
      <c r="BI21" s="3"/>
      <c r="BJ21" s="3"/>
      <c r="BK21" s="3"/>
      <c r="BL21" s="3"/>
      <c r="BM21" s="3"/>
      <c r="BN21" s="3"/>
      <c r="BO21" s="3"/>
      <c r="BP21" s="3"/>
      <c r="BQ21" s="3"/>
      <c r="BR21" s="3"/>
      <c r="BS21" s="3"/>
      <c r="BT21" s="3"/>
      <c r="BU21" s="3"/>
      <c r="BV21" s="3"/>
      <c r="BW21" s="3"/>
      <c r="BX21" s="3"/>
      <c r="BY21" s="3"/>
      <c r="BZ21" s="3"/>
    </row>
    <row r="22" spans="1:78" s="287" customFormat="1" ht="15.75">
      <c r="A22" s="295"/>
      <c r="B22" s="295"/>
      <c r="C22" s="295"/>
      <c r="D22" s="295"/>
      <c r="E22" s="295"/>
      <c r="F22" s="295"/>
      <c r="G22" s="296"/>
      <c r="H22" s="312"/>
      <c r="I22" s="313"/>
      <c r="J22" s="314"/>
      <c r="K22" s="314"/>
      <c r="L22" s="314"/>
      <c r="M22" s="314"/>
      <c r="N22" s="315"/>
      <c r="O22" s="534"/>
      <c r="P22" s="316"/>
      <c r="Q22" s="317"/>
      <c r="R22" s="317"/>
      <c r="S22" s="317"/>
      <c r="T22" s="317"/>
      <c r="U22" s="317"/>
      <c r="V22" s="317"/>
      <c r="W22" s="318"/>
      <c r="X22" s="318"/>
      <c r="Y22" s="318"/>
      <c r="Z22" s="318"/>
      <c r="AA22" s="318"/>
      <c r="AB22" s="323" t="s">
        <v>251</v>
      </c>
      <c r="AC22" s="320"/>
      <c r="AD22" s="320"/>
      <c r="AE22" s="320"/>
      <c r="AF22" s="320"/>
      <c r="AG22" s="320"/>
      <c r="AH22" s="320"/>
      <c r="AI22" s="320"/>
      <c r="AJ22" s="320"/>
      <c r="AK22" s="320"/>
      <c r="AL22" s="320"/>
      <c r="AM22" s="320"/>
      <c r="AN22" s="320"/>
      <c r="AO22" s="320"/>
      <c r="AP22" s="320"/>
      <c r="AQ22" s="321">
        <f t="shared" si="5"/>
        <v>0</v>
      </c>
      <c r="AR22" s="322">
        <f t="shared" si="4"/>
        <v>0</v>
      </c>
      <c r="AS22" s="309">
        <f t="shared" si="1"/>
        <v>0</v>
      </c>
      <c r="AT22" s="309">
        <f t="shared" si="1"/>
        <v>0</v>
      </c>
      <c r="AU22" s="309">
        <f t="shared" si="2"/>
        <v>0</v>
      </c>
      <c r="AV22" s="310"/>
      <c r="AW22" s="309"/>
      <c r="AX22" s="309"/>
      <c r="AY22" s="309"/>
      <c r="AZ22" s="311"/>
      <c r="BA22" s="311"/>
      <c r="BB22" s="311"/>
      <c r="BC22" s="311"/>
      <c r="BD22" s="311"/>
      <c r="BE22" s="311"/>
      <c r="BI22" s="3"/>
      <c r="BJ22" s="3"/>
      <c r="BK22" s="3"/>
      <c r="BL22" s="3"/>
      <c r="BM22" s="3"/>
      <c r="BN22" s="3"/>
      <c r="BO22" s="3"/>
      <c r="BP22" s="3"/>
      <c r="BQ22" s="3"/>
      <c r="BR22" s="3"/>
      <c r="BS22" s="3"/>
      <c r="BT22" s="3"/>
      <c r="BU22" s="3"/>
      <c r="BV22" s="3"/>
      <c r="BW22" s="3"/>
      <c r="BX22" s="3"/>
      <c r="BY22" s="3"/>
      <c r="BZ22" s="3"/>
    </row>
    <row r="23" spans="1:78" s="287" customFormat="1" ht="15.75">
      <c r="A23" s="295"/>
      <c r="B23" s="295"/>
      <c r="C23" s="295"/>
      <c r="D23" s="295"/>
      <c r="E23" s="295"/>
      <c r="F23" s="295"/>
      <c r="G23" s="296"/>
      <c r="H23" s="312"/>
      <c r="I23" s="313"/>
      <c r="J23" s="314"/>
      <c r="K23" s="314"/>
      <c r="L23" s="314"/>
      <c r="M23" s="314"/>
      <c r="N23" s="315"/>
      <c r="O23" s="534"/>
      <c r="P23" s="316"/>
      <c r="Q23" s="317"/>
      <c r="R23" s="317"/>
      <c r="S23" s="317"/>
      <c r="T23" s="317"/>
      <c r="U23" s="317"/>
      <c r="V23" s="317"/>
      <c r="W23" s="318"/>
      <c r="X23" s="318"/>
      <c r="Y23" s="318"/>
      <c r="Z23" s="318"/>
      <c r="AA23" s="318"/>
      <c r="AB23" s="323" t="s">
        <v>252</v>
      </c>
      <c r="AC23" s="320"/>
      <c r="AD23" s="320"/>
      <c r="AE23" s="320"/>
      <c r="AF23" s="320"/>
      <c r="AG23" s="320"/>
      <c r="AH23" s="320"/>
      <c r="AI23" s="320"/>
      <c r="AJ23" s="320"/>
      <c r="AK23" s="320"/>
      <c r="AL23" s="320"/>
      <c r="AM23" s="320"/>
      <c r="AN23" s="320"/>
      <c r="AO23" s="320"/>
      <c r="AP23" s="320"/>
      <c r="AQ23" s="321">
        <f t="shared" si="5"/>
        <v>0</v>
      </c>
      <c r="AR23" s="322">
        <f t="shared" si="4"/>
        <v>0</v>
      </c>
      <c r="AS23" s="309">
        <f t="shared" si="1"/>
        <v>0</v>
      </c>
      <c r="AT23" s="309">
        <f t="shared" si="1"/>
        <v>0</v>
      </c>
      <c r="AU23" s="309">
        <f t="shared" si="2"/>
        <v>0</v>
      </c>
      <c r="AV23" s="310"/>
      <c r="AW23" s="309"/>
      <c r="AX23" s="309"/>
      <c r="AY23" s="309"/>
      <c r="AZ23" s="311"/>
      <c r="BA23" s="311"/>
      <c r="BB23" s="311"/>
      <c r="BC23" s="311"/>
      <c r="BD23" s="311"/>
      <c r="BE23" s="311"/>
      <c r="BI23" s="3"/>
      <c r="BJ23" s="3"/>
      <c r="BK23" s="3"/>
      <c r="BL23" s="3"/>
      <c r="BM23" s="3"/>
      <c r="BN23" s="3"/>
      <c r="BO23" s="3"/>
      <c r="BP23" s="3"/>
      <c r="BQ23" s="3"/>
      <c r="BR23" s="3"/>
      <c r="BS23" s="3"/>
      <c r="BT23" s="3"/>
      <c r="BU23" s="3"/>
      <c r="BV23" s="3"/>
      <c r="BW23" s="3"/>
      <c r="BX23" s="3"/>
      <c r="BY23" s="3"/>
      <c r="BZ23" s="3"/>
    </row>
    <row r="24" spans="1:78" s="287" customFormat="1" ht="15.75">
      <c r="A24" s="295"/>
      <c r="B24" s="295"/>
      <c r="C24" s="295"/>
      <c r="D24" s="295"/>
      <c r="E24" s="295"/>
      <c r="F24" s="295"/>
      <c r="G24" s="296"/>
      <c r="H24" s="312"/>
      <c r="I24" s="313"/>
      <c r="J24" s="314"/>
      <c r="K24" s="314"/>
      <c r="L24" s="314"/>
      <c r="M24" s="314"/>
      <c r="N24" s="315"/>
      <c r="O24" s="534"/>
      <c r="P24" s="316"/>
      <c r="Q24" s="317"/>
      <c r="R24" s="317"/>
      <c r="S24" s="317"/>
      <c r="T24" s="317"/>
      <c r="U24" s="317"/>
      <c r="V24" s="317"/>
      <c r="W24" s="318"/>
      <c r="X24" s="318"/>
      <c r="Y24" s="318"/>
      <c r="Z24" s="318"/>
      <c r="AA24" s="318"/>
      <c r="AB24" s="323" t="s">
        <v>253</v>
      </c>
      <c r="AC24" s="320"/>
      <c r="AD24" s="320"/>
      <c r="AE24" s="320"/>
      <c r="AF24" s="320"/>
      <c r="AG24" s="320"/>
      <c r="AH24" s="320"/>
      <c r="AI24" s="320"/>
      <c r="AJ24" s="320"/>
      <c r="AK24" s="320"/>
      <c r="AL24" s="320"/>
      <c r="AM24" s="320"/>
      <c r="AN24" s="320"/>
      <c r="AO24" s="320"/>
      <c r="AP24" s="320"/>
      <c r="AQ24" s="321">
        <f t="shared" si="5"/>
        <v>0</v>
      </c>
      <c r="AR24" s="322">
        <f t="shared" si="4"/>
        <v>0</v>
      </c>
      <c r="AS24" s="309">
        <f t="shared" si="1"/>
        <v>0</v>
      </c>
      <c r="AT24" s="309">
        <f t="shared" si="1"/>
        <v>0</v>
      </c>
      <c r="AU24" s="309">
        <f t="shared" si="2"/>
        <v>0</v>
      </c>
      <c r="AV24" s="310"/>
      <c r="AW24" s="309"/>
      <c r="AX24" s="309"/>
      <c r="AY24" s="309"/>
      <c r="AZ24" s="311"/>
      <c r="BA24" s="311"/>
      <c r="BB24" s="311"/>
      <c r="BC24" s="311"/>
      <c r="BD24" s="311"/>
      <c r="BE24" s="311"/>
      <c r="BI24" s="3"/>
      <c r="BJ24" s="3"/>
      <c r="BK24" s="3"/>
      <c r="BL24" s="3"/>
      <c r="BM24" s="3"/>
      <c r="BN24" s="3"/>
      <c r="BO24" s="3"/>
      <c r="BP24" s="3"/>
      <c r="BQ24" s="3"/>
      <c r="BR24" s="3"/>
      <c r="BS24" s="3"/>
      <c r="BT24" s="3"/>
      <c r="BU24" s="3"/>
      <c r="BV24" s="3"/>
      <c r="BW24" s="3"/>
      <c r="BX24" s="3"/>
      <c r="BY24" s="3"/>
      <c r="BZ24" s="3"/>
    </row>
    <row r="25" spans="1:78" s="287" customFormat="1" ht="15.75">
      <c r="A25" s="295"/>
      <c r="B25" s="295"/>
      <c r="C25" s="295"/>
      <c r="D25" s="295"/>
      <c r="E25" s="295"/>
      <c r="F25" s="295"/>
      <c r="G25" s="296"/>
      <c r="H25" s="312"/>
      <c r="I25" s="313"/>
      <c r="J25" s="314"/>
      <c r="K25" s="314"/>
      <c r="L25" s="314"/>
      <c r="M25" s="314"/>
      <c r="N25" s="315"/>
      <c r="O25" s="534"/>
      <c r="P25" s="316"/>
      <c r="Q25" s="317"/>
      <c r="R25" s="317"/>
      <c r="S25" s="317"/>
      <c r="T25" s="317"/>
      <c r="U25" s="317"/>
      <c r="V25" s="317"/>
      <c r="W25" s="318"/>
      <c r="X25" s="318"/>
      <c r="Y25" s="318"/>
      <c r="Z25" s="318"/>
      <c r="AA25" s="318"/>
      <c r="AB25" s="323" t="s">
        <v>254</v>
      </c>
      <c r="AC25" s="320"/>
      <c r="AD25" s="320"/>
      <c r="AE25" s="320"/>
      <c r="AF25" s="320"/>
      <c r="AG25" s="320"/>
      <c r="AH25" s="320"/>
      <c r="AI25" s="320"/>
      <c r="AJ25" s="320"/>
      <c r="AK25" s="320"/>
      <c r="AL25" s="320"/>
      <c r="AM25" s="320"/>
      <c r="AN25" s="320"/>
      <c r="AO25" s="320"/>
      <c r="AP25" s="320"/>
      <c r="AQ25" s="321">
        <f t="shared" si="5"/>
        <v>0</v>
      </c>
      <c r="AR25" s="322">
        <f t="shared" si="4"/>
        <v>0</v>
      </c>
      <c r="AS25" s="309">
        <f t="shared" si="1"/>
        <v>0</v>
      </c>
      <c r="AT25" s="309">
        <f t="shared" si="1"/>
        <v>0</v>
      </c>
      <c r="AU25" s="309">
        <f t="shared" si="2"/>
        <v>0</v>
      </c>
      <c r="AV25" s="310"/>
      <c r="AW25" s="309"/>
      <c r="AX25" s="309"/>
      <c r="AY25" s="309"/>
      <c r="AZ25" s="311"/>
      <c r="BA25" s="311"/>
      <c r="BB25" s="311"/>
      <c r="BC25" s="311"/>
      <c r="BD25" s="311"/>
      <c r="BE25" s="311"/>
      <c r="BI25" s="3"/>
      <c r="BJ25" s="3"/>
      <c r="BK25" s="3"/>
      <c r="BL25" s="3"/>
      <c r="BM25" s="3"/>
      <c r="BN25" s="3"/>
      <c r="BO25" s="3"/>
      <c r="BP25" s="3"/>
      <c r="BQ25" s="3"/>
      <c r="BR25" s="3"/>
      <c r="BS25" s="3"/>
      <c r="BT25" s="3"/>
      <c r="BU25" s="3"/>
      <c r="BV25" s="3"/>
      <c r="BW25" s="3"/>
      <c r="BX25" s="3"/>
      <c r="BY25" s="3"/>
      <c r="BZ25" s="3"/>
    </row>
    <row r="26" spans="1:78" s="287" customFormat="1" ht="15.75">
      <c r="A26" s="295"/>
      <c r="B26" s="295"/>
      <c r="C26" s="295"/>
      <c r="D26" s="295"/>
      <c r="E26" s="295"/>
      <c r="F26" s="295"/>
      <c r="G26" s="296"/>
      <c r="H26" s="312"/>
      <c r="I26" s="313"/>
      <c r="J26" s="314"/>
      <c r="K26" s="314"/>
      <c r="L26" s="314"/>
      <c r="M26" s="314"/>
      <c r="N26" s="315"/>
      <c r="O26" s="534"/>
      <c r="P26" s="316"/>
      <c r="Q26" s="317"/>
      <c r="R26" s="317"/>
      <c r="S26" s="317"/>
      <c r="T26" s="317"/>
      <c r="U26" s="317"/>
      <c r="V26" s="317"/>
      <c r="W26" s="318"/>
      <c r="X26" s="318"/>
      <c r="Y26" s="318"/>
      <c r="Z26" s="318"/>
      <c r="AA26" s="318"/>
      <c r="AB26" s="323" t="s">
        <v>255</v>
      </c>
      <c r="AC26" s="320"/>
      <c r="AD26" s="320"/>
      <c r="AE26" s="320"/>
      <c r="AF26" s="320"/>
      <c r="AG26" s="320"/>
      <c r="AH26" s="320"/>
      <c r="AI26" s="320"/>
      <c r="AJ26" s="320"/>
      <c r="AK26" s="320"/>
      <c r="AL26" s="320"/>
      <c r="AM26" s="320"/>
      <c r="AN26" s="320"/>
      <c r="AO26" s="320"/>
      <c r="AP26" s="320"/>
      <c r="AQ26" s="321">
        <f t="shared" si="5"/>
        <v>0</v>
      </c>
      <c r="AR26" s="322">
        <f t="shared" si="4"/>
        <v>0</v>
      </c>
      <c r="AS26" s="309">
        <f t="shared" si="1"/>
        <v>0</v>
      </c>
      <c r="AT26" s="309">
        <f t="shared" si="1"/>
        <v>0</v>
      </c>
      <c r="AU26" s="309">
        <f t="shared" si="2"/>
        <v>0</v>
      </c>
      <c r="AV26" s="310"/>
      <c r="AW26" s="309"/>
      <c r="AX26" s="309"/>
      <c r="AY26" s="309"/>
      <c r="AZ26" s="311"/>
      <c r="BA26" s="311"/>
      <c r="BB26" s="311"/>
      <c r="BC26" s="311"/>
      <c r="BD26" s="311"/>
      <c r="BE26" s="311"/>
      <c r="BI26" s="3"/>
      <c r="BJ26" s="3"/>
      <c r="BK26" s="3"/>
      <c r="BL26" s="3"/>
      <c r="BM26" s="3"/>
      <c r="BN26" s="3"/>
      <c r="BO26" s="3"/>
      <c r="BP26" s="3"/>
      <c r="BQ26" s="3"/>
      <c r="BR26" s="3"/>
      <c r="BS26" s="3"/>
      <c r="BT26" s="3"/>
      <c r="BU26" s="3"/>
      <c r="BV26" s="3"/>
      <c r="BW26" s="3"/>
      <c r="BX26" s="3"/>
      <c r="BY26" s="3"/>
      <c r="BZ26" s="3"/>
    </row>
    <row r="27" spans="1:78" s="287" customFormat="1" ht="15.75">
      <c r="A27" s="295"/>
      <c r="B27" s="295"/>
      <c r="C27" s="295"/>
      <c r="D27" s="295"/>
      <c r="E27" s="295"/>
      <c r="F27" s="295"/>
      <c r="G27" s="296"/>
      <c r="H27" s="312"/>
      <c r="I27" s="313"/>
      <c r="J27" s="314"/>
      <c r="K27" s="314"/>
      <c r="L27" s="314"/>
      <c r="M27" s="314"/>
      <c r="N27" s="315"/>
      <c r="O27" s="534"/>
      <c r="P27" s="316"/>
      <c r="Q27" s="317"/>
      <c r="R27" s="317"/>
      <c r="S27" s="317"/>
      <c r="T27" s="317"/>
      <c r="U27" s="317"/>
      <c r="V27" s="317"/>
      <c r="W27" s="318"/>
      <c r="X27" s="318"/>
      <c r="Y27" s="318"/>
      <c r="Z27" s="318"/>
      <c r="AA27" s="318"/>
      <c r="AB27" s="324" t="s">
        <v>256</v>
      </c>
      <c r="AC27" s="325">
        <f aca="true" t="shared" si="6" ref="AC27:AR27">SUM(AC21:AC26)+IF(AC19=0,AC20,AC19)</f>
        <v>0</v>
      </c>
      <c r="AD27" s="325">
        <f t="shared" si="6"/>
        <v>0</v>
      </c>
      <c r="AE27" s="325">
        <f t="shared" si="6"/>
        <v>0</v>
      </c>
      <c r="AF27" s="325">
        <f t="shared" si="6"/>
        <v>0</v>
      </c>
      <c r="AG27" s="325">
        <f t="shared" si="6"/>
        <v>0</v>
      </c>
      <c r="AH27" s="325">
        <f t="shared" si="6"/>
        <v>0</v>
      </c>
      <c r="AI27" s="325">
        <f t="shared" si="6"/>
        <v>0</v>
      </c>
      <c r="AJ27" s="325">
        <f t="shared" si="6"/>
        <v>0</v>
      </c>
      <c r="AK27" s="325">
        <f t="shared" si="6"/>
        <v>0</v>
      </c>
      <c r="AL27" s="325">
        <f t="shared" si="6"/>
        <v>0</v>
      </c>
      <c r="AM27" s="325">
        <f t="shared" si="6"/>
        <v>0</v>
      </c>
      <c r="AN27" s="325">
        <f t="shared" si="6"/>
        <v>0</v>
      </c>
      <c r="AO27" s="325">
        <f t="shared" si="6"/>
        <v>0</v>
      </c>
      <c r="AP27" s="325">
        <f t="shared" si="6"/>
        <v>0</v>
      </c>
      <c r="AQ27" s="325">
        <f t="shared" si="6"/>
        <v>0</v>
      </c>
      <c r="AR27" s="326">
        <f t="shared" si="6"/>
        <v>0</v>
      </c>
      <c r="AS27" s="309">
        <f t="shared" si="1"/>
        <v>0</v>
      </c>
      <c r="AT27" s="309">
        <f t="shared" si="1"/>
        <v>0</v>
      </c>
      <c r="AU27" s="309">
        <f t="shared" si="2"/>
        <v>0</v>
      </c>
      <c r="AV27" s="310"/>
      <c r="AW27" s="309"/>
      <c r="AX27" s="309"/>
      <c r="AY27" s="309"/>
      <c r="AZ27" s="311"/>
      <c r="BA27" s="311"/>
      <c r="BB27" s="311"/>
      <c r="BC27" s="311"/>
      <c r="BD27" s="311"/>
      <c r="BE27" s="311"/>
      <c r="BI27" s="3"/>
      <c r="BJ27" s="3"/>
      <c r="BK27" s="3"/>
      <c r="BL27" s="3"/>
      <c r="BM27" s="3"/>
      <c r="BN27" s="3"/>
      <c r="BO27" s="3"/>
      <c r="BP27" s="3"/>
      <c r="BQ27" s="3"/>
      <c r="BR27" s="3"/>
      <c r="BS27" s="3"/>
      <c r="BT27" s="3"/>
      <c r="BU27" s="3"/>
      <c r="BV27" s="3"/>
      <c r="BW27" s="3"/>
      <c r="BX27" s="3"/>
      <c r="BY27" s="3"/>
      <c r="BZ27" s="3"/>
    </row>
    <row r="28" spans="1:78" s="287" customFormat="1" ht="16.5" thickBot="1">
      <c r="A28" s="295"/>
      <c r="B28" s="295"/>
      <c r="C28" s="295"/>
      <c r="D28" s="295"/>
      <c r="E28" s="295"/>
      <c r="F28" s="295"/>
      <c r="G28" s="296"/>
      <c r="H28" s="327"/>
      <c r="I28" s="328"/>
      <c r="J28" s="329"/>
      <c r="K28" s="329"/>
      <c r="L28" s="329"/>
      <c r="M28" s="329"/>
      <c r="N28" s="330"/>
      <c r="O28" s="535"/>
      <c r="P28" s="331"/>
      <c r="Q28" s="332"/>
      <c r="R28" s="332"/>
      <c r="S28" s="332"/>
      <c r="T28" s="332"/>
      <c r="U28" s="332"/>
      <c r="V28" s="332"/>
      <c r="W28" s="333"/>
      <c r="X28" s="333"/>
      <c r="Y28" s="333"/>
      <c r="Z28" s="333"/>
      <c r="AA28" s="333"/>
      <c r="AB28" s="334" t="s">
        <v>257</v>
      </c>
      <c r="AC28" s="335"/>
      <c r="AD28" s="335"/>
      <c r="AE28" s="335"/>
      <c r="AF28" s="335"/>
      <c r="AG28" s="335"/>
      <c r="AH28" s="335"/>
      <c r="AI28" s="335"/>
      <c r="AJ28" s="335"/>
      <c r="AK28" s="335"/>
      <c r="AL28" s="335"/>
      <c r="AM28" s="335"/>
      <c r="AN28" s="335"/>
      <c r="AO28" s="335"/>
      <c r="AP28" s="335"/>
      <c r="AQ28" s="336">
        <f aca="true" t="shared" si="7" ref="AQ28:AR34">+AC28+AE28+AG28+AI28+AK28+AM28+AO28</f>
        <v>0</v>
      </c>
      <c r="AR28" s="337">
        <f t="shared" si="7"/>
        <v>0</v>
      </c>
      <c r="AS28" s="309">
        <f t="shared" si="1"/>
        <v>0</v>
      </c>
      <c r="AT28" s="309">
        <f t="shared" si="1"/>
        <v>0</v>
      </c>
      <c r="AU28" s="309">
        <f t="shared" si="2"/>
        <v>0</v>
      </c>
      <c r="AV28" s="310"/>
      <c r="AW28" s="309"/>
      <c r="AX28" s="309"/>
      <c r="AY28" s="309"/>
      <c r="AZ28" s="311"/>
      <c r="BA28" s="311"/>
      <c r="BB28" s="311"/>
      <c r="BC28" s="311"/>
      <c r="BD28" s="311"/>
      <c r="BE28" s="311"/>
      <c r="BI28" s="3"/>
      <c r="BJ28" s="3"/>
      <c r="BK28" s="3"/>
      <c r="BL28" s="3"/>
      <c r="BM28" s="3"/>
      <c r="BN28" s="3"/>
      <c r="BO28" s="3"/>
      <c r="BP28" s="3"/>
      <c r="BQ28" s="3"/>
      <c r="BR28" s="3"/>
      <c r="BS28" s="3"/>
      <c r="BT28" s="3"/>
      <c r="BU28" s="3"/>
      <c r="BV28" s="3"/>
      <c r="BW28" s="3"/>
      <c r="BX28" s="3"/>
      <c r="BY28" s="3"/>
      <c r="BZ28" s="3"/>
    </row>
    <row r="29" spans="1:78" s="287" customFormat="1" ht="48">
      <c r="A29" s="295" t="s">
        <v>258</v>
      </c>
      <c r="B29" s="295" t="s">
        <v>259</v>
      </c>
      <c r="C29" s="295" t="s">
        <v>231</v>
      </c>
      <c r="D29" s="295" t="s">
        <v>232</v>
      </c>
      <c r="E29" s="295" t="s">
        <v>233</v>
      </c>
      <c r="F29" s="295" t="s">
        <v>260</v>
      </c>
      <c r="G29" s="296">
        <v>12</v>
      </c>
      <c r="H29" s="297">
        <v>887</v>
      </c>
      <c r="I29" s="298" t="s">
        <v>45</v>
      </c>
      <c r="J29" s="300"/>
      <c r="K29" s="300" t="s">
        <v>38</v>
      </c>
      <c r="L29" s="300"/>
      <c r="M29" s="300" t="s">
        <v>261</v>
      </c>
      <c r="N29" s="301" t="s">
        <v>262</v>
      </c>
      <c r="O29" s="338">
        <v>0.9</v>
      </c>
      <c r="P29" s="339" t="s">
        <v>263</v>
      </c>
      <c r="Q29" s="303">
        <f>SUMIF('Actividades inversión 887'!$B$14:$B$39,'Metas inversión 887'!$B29,'Actividades inversión 887'!M$14:M$39)</f>
        <v>1053326292.1498464</v>
      </c>
      <c r="R29" s="303">
        <f>SUMIF('Actividades inversión 887'!$B$14:$B$39,'Metas inversión 887'!$B29,'Actividades inversión 887'!N$14:N$39)</f>
        <v>1101315851.5456326</v>
      </c>
      <c r="S29" s="303">
        <f>SUMIF('Actividades inversión 887'!$B$14:$B$39,'Metas inversión 887'!$B29,'Actividades inversión 887'!O$14:O$39)</f>
        <v>976900417.5643661</v>
      </c>
      <c r="T29" s="303">
        <f>SUMIF('Actividades inversión 887'!$B$14:$B$39,'Metas inversión 887'!$B29,'Actividades inversión 887'!P$14:P$39)</f>
        <v>50585998.6624136</v>
      </c>
      <c r="U29" s="303">
        <f>SUMIF('Actividades inversión 887'!$B$14:$B$39,'Metas inversión 887'!$B29,'Actividades inversión 887'!Q$14:Q$39)</f>
        <v>348629244.7130449</v>
      </c>
      <c r="V29" s="303">
        <f>SUMIF('Actividades inversión 887'!$B$14:$B$39,'Metas inversión 887'!$B29,'Actividades inversión 887'!R$14:R$39)</f>
        <v>187355221.76597634</v>
      </c>
      <c r="W29" s="304" t="s">
        <v>264</v>
      </c>
      <c r="X29" s="304" t="s">
        <v>265</v>
      </c>
      <c r="Y29" s="304" t="s">
        <v>266</v>
      </c>
      <c r="Z29" s="304" t="s">
        <v>267</v>
      </c>
      <c r="AA29" s="304" t="s">
        <v>268</v>
      </c>
      <c r="AB29" s="305" t="s">
        <v>242</v>
      </c>
      <c r="AC29" s="306"/>
      <c r="AD29" s="306"/>
      <c r="AE29" s="306"/>
      <c r="AF29" s="306"/>
      <c r="AG29" s="306"/>
      <c r="AH29" s="306"/>
      <c r="AI29" s="306"/>
      <c r="AJ29" s="306"/>
      <c r="AK29" s="306"/>
      <c r="AL29" s="306"/>
      <c r="AM29" s="306"/>
      <c r="AN29" s="306"/>
      <c r="AO29" s="306"/>
      <c r="AP29" s="306"/>
      <c r="AQ29" s="307">
        <f t="shared" si="7"/>
        <v>0</v>
      </c>
      <c r="AR29" s="308">
        <f t="shared" si="7"/>
        <v>0</v>
      </c>
      <c r="AS29" s="309">
        <f t="shared" si="1"/>
        <v>124415433.9812665</v>
      </c>
      <c r="AT29" s="309">
        <f t="shared" si="1"/>
        <v>926314418.9019525</v>
      </c>
      <c r="AU29" s="309">
        <f t="shared" si="2"/>
        <v>161274022.94706854</v>
      </c>
      <c r="AV29" s="310"/>
      <c r="AW29" s="309"/>
      <c r="AX29" s="309"/>
      <c r="AY29" s="309"/>
      <c r="AZ29" s="311">
        <f>SUM('[1]01-USAQUEN:99-METROPOLITANO'!N29)</f>
        <v>1053326292.1498466</v>
      </c>
      <c r="BA29" s="311">
        <f>SUM('[1]01-USAQUEN:99-METROPOLITANO'!O29)</f>
        <v>1101315851.5456324</v>
      </c>
      <c r="BB29" s="311">
        <f>SUM('[1]01-USAQUEN:99-METROPOLITANO'!P29)</f>
        <v>976900417.564366</v>
      </c>
      <c r="BC29" s="311">
        <f>SUM('[1]01-USAQUEN:99-METROPOLITANO'!Q29)</f>
        <v>50585998.66241361</v>
      </c>
      <c r="BD29" s="311">
        <f>SUM('[1]01-USAQUEN:99-METROPOLITANO'!R29)</f>
        <v>348629244.7130451</v>
      </c>
      <c r="BE29" s="311">
        <f>SUM('[1]01-USAQUEN:99-METROPOLITANO'!S29)</f>
        <v>187355221.76597634</v>
      </c>
      <c r="BI29" s="3"/>
      <c r="BJ29" s="3"/>
      <c r="BK29" s="3"/>
      <c r="BL29" s="3"/>
      <c r="BM29" s="3"/>
      <c r="BN29" s="3"/>
      <c r="BO29" s="3"/>
      <c r="BP29" s="3"/>
      <c r="BQ29" s="3"/>
      <c r="BR29" s="3"/>
      <c r="BS29" s="3"/>
      <c r="BT29" s="3"/>
      <c r="BU29" s="3"/>
      <c r="BV29" s="3"/>
      <c r="BW29" s="3"/>
      <c r="BX29" s="3"/>
      <c r="BY29" s="3"/>
      <c r="BZ29" s="3"/>
    </row>
    <row r="30" spans="1:78" s="287" customFormat="1" ht="15.75">
      <c r="A30" s="295"/>
      <c r="B30" s="295"/>
      <c r="C30" s="295"/>
      <c r="D30" s="295"/>
      <c r="E30" s="295"/>
      <c r="F30" s="295"/>
      <c r="G30" s="296"/>
      <c r="H30" s="312"/>
      <c r="I30" s="313"/>
      <c r="J30" s="314"/>
      <c r="K30" s="314"/>
      <c r="L30" s="314"/>
      <c r="M30" s="314"/>
      <c r="N30" s="315"/>
      <c r="O30" s="340"/>
      <c r="P30" s="341"/>
      <c r="Q30" s="317"/>
      <c r="R30" s="317"/>
      <c r="S30" s="317"/>
      <c r="T30" s="317"/>
      <c r="U30" s="317"/>
      <c r="V30" s="317"/>
      <c r="W30" s="318"/>
      <c r="X30" s="318"/>
      <c r="Y30" s="318"/>
      <c r="Z30" s="318"/>
      <c r="AA30" s="318"/>
      <c r="AB30" s="319" t="s">
        <v>243</v>
      </c>
      <c r="AC30" s="320"/>
      <c r="AD30" s="320"/>
      <c r="AE30" s="320"/>
      <c r="AF30" s="320"/>
      <c r="AG30" s="320"/>
      <c r="AH30" s="320"/>
      <c r="AI30" s="320"/>
      <c r="AJ30" s="320"/>
      <c r="AK30" s="320"/>
      <c r="AL30" s="320"/>
      <c r="AM30" s="320"/>
      <c r="AN30" s="320"/>
      <c r="AO30" s="320"/>
      <c r="AP30" s="320"/>
      <c r="AQ30" s="321">
        <f t="shared" si="7"/>
        <v>0</v>
      </c>
      <c r="AR30" s="322">
        <f t="shared" si="7"/>
        <v>0</v>
      </c>
      <c r="AS30" s="309">
        <f t="shared" si="1"/>
        <v>0</v>
      </c>
      <c r="AT30" s="309">
        <f t="shared" si="1"/>
        <v>0</v>
      </c>
      <c r="AU30" s="309">
        <f t="shared" si="2"/>
        <v>0</v>
      </c>
      <c r="AV30" s="310"/>
      <c r="AW30" s="309"/>
      <c r="AX30" s="309"/>
      <c r="AY30" s="309"/>
      <c r="AZ30" s="311"/>
      <c r="BA30" s="311"/>
      <c r="BB30" s="311"/>
      <c r="BC30" s="311"/>
      <c r="BD30" s="311"/>
      <c r="BE30" s="311"/>
      <c r="BI30" s="3"/>
      <c r="BJ30" s="3"/>
      <c r="BK30" s="3"/>
      <c r="BL30" s="3"/>
      <c r="BM30" s="3"/>
      <c r="BN30" s="3"/>
      <c r="BO30" s="3"/>
      <c r="BP30" s="3"/>
      <c r="BQ30" s="3"/>
      <c r="BR30" s="3"/>
      <c r="BS30" s="3"/>
      <c r="BT30" s="3"/>
      <c r="BU30" s="3"/>
      <c r="BV30" s="3"/>
      <c r="BW30" s="3"/>
      <c r="BX30" s="3"/>
      <c r="BY30" s="3"/>
      <c r="BZ30" s="3"/>
    </row>
    <row r="31" spans="1:78" s="287" customFormat="1" ht="15.75">
      <c r="A31" s="295"/>
      <c r="B31" s="295"/>
      <c r="C31" s="295"/>
      <c r="D31" s="295"/>
      <c r="E31" s="295"/>
      <c r="F31" s="295"/>
      <c r="G31" s="296"/>
      <c r="H31" s="312"/>
      <c r="I31" s="313"/>
      <c r="J31" s="314"/>
      <c r="K31" s="314"/>
      <c r="L31" s="314"/>
      <c r="M31" s="314"/>
      <c r="N31" s="315"/>
      <c r="O31" s="340"/>
      <c r="P31" s="341"/>
      <c r="Q31" s="317"/>
      <c r="R31" s="317"/>
      <c r="S31" s="317"/>
      <c r="T31" s="317"/>
      <c r="U31" s="317"/>
      <c r="V31" s="317"/>
      <c r="W31" s="318"/>
      <c r="X31" s="318"/>
      <c r="Y31" s="318"/>
      <c r="Z31" s="318"/>
      <c r="AA31" s="318"/>
      <c r="AB31" s="319" t="s">
        <v>244</v>
      </c>
      <c r="AC31" s="320"/>
      <c r="AD31" s="320"/>
      <c r="AE31" s="320"/>
      <c r="AF31" s="320"/>
      <c r="AG31" s="320"/>
      <c r="AH31" s="320"/>
      <c r="AI31" s="320"/>
      <c r="AJ31" s="320"/>
      <c r="AK31" s="320"/>
      <c r="AL31" s="320"/>
      <c r="AM31" s="320"/>
      <c r="AN31" s="320"/>
      <c r="AO31" s="320"/>
      <c r="AP31" s="320"/>
      <c r="AQ31" s="321">
        <f t="shared" si="7"/>
        <v>0</v>
      </c>
      <c r="AR31" s="322">
        <f t="shared" si="7"/>
        <v>0</v>
      </c>
      <c r="AS31" s="309">
        <f t="shared" si="1"/>
        <v>0</v>
      </c>
      <c r="AT31" s="309">
        <f t="shared" si="1"/>
        <v>0</v>
      </c>
      <c r="AU31" s="309">
        <f t="shared" si="2"/>
        <v>0</v>
      </c>
      <c r="AV31" s="310"/>
      <c r="AW31" s="309"/>
      <c r="AX31" s="309"/>
      <c r="AY31" s="309"/>
      <c r="AZ31" s="311"/>
      <c r="BA31" s="311"/>
      <c r="BB31" s="311"/>
      <c r="BC31" s="311"/>
      <c r="BD31" s="311"/>
      <c r="BE31" s="311"/>
      <c r="BI31" s="3"/>
      <c r="BJ31" s="3"/>
      <c r="BK31" s="3"/>
      <c r="BL31" s="3"/>
      <c r="BM31" s="3"/>
      <c r="BN31" s="3"/>
      <c r="BO31" s="3"/>
      <c r="BP31" s="3"/>
      <c r="BQ31" s="3"/>
      <c r="BR31" s="3"/>
      <c r="BS31" s="3"/>
      <c r="BT31" s="3"/>
      <c r="BU31" s="3"/>
      <c r="BV31" s="3"/>
      <c r="BW31" s="3"/>
      <c r="BX31" s="3"/>
      <c r="BY31" s="3"/>
      <c r="BZ31" s="3"/>
    </row>
    <row r="32" spans="1:78" s="287" customFormat="1" ht="15.75">
      <c r="A32" s="295"/>
      <c r="B32" s="295"/>
      <c r="C32" s="295"/>
      <c r="D32" s="295"/>
      <c r="E32" s="295"/>
      <c r="F32" s="295"/>
      <c r="G32" s="296"/>
      <c r="H32" s="312"/>
      <c r="I32" s="313"/>
      <c r="J32" s="314"/>
      <c r="K32" s="314"/>
      <c r="L32" s="314"/>
      <c r="M32" s="314"/>
      <c r="N32" s="315"/>
      <c r="O32" s="340"/>
      <c r="P32" s="341"/>
      <c r="Q32" s="317"/>
      <c r="R32" s="317"/>
      <c r="S32" s="317"/>
      <c r="T32" s="317"/>
      <c r="U32" s="317"/>
      <c r="V32" s="317"/>
      <c r="W32" s="318"/>
      <c r="X32" s="318"/>
      <c r="Y32" s="318"/>
      <c r="Z32" s="318"/>
      <c r="AA32" s="318"/>
      <c r="AB32" s="319" t="s">
        <v>245</v>
      </c>
      <c r="AC32" s="320"/>
      <c r="AD32" s="320"/>
      <c r="AE32" s="320"/>
      <c r="AF32" s="320"/>
      <c r="AG32" s="320"/>
      <c r="AH32" s="320"/>
      <c r="AI32" s="320"/>
      <c r="AJ32" s="320"/>
      <c r="AK32" s="320"/>
      <c r="AL32" s="320"/>
      <c r="AM32" s="320"/>
      <c r="AN32" s="320"/>
      <c r="AO32" s="320"/>
      <c r="AP32" s="320"/>
      <c r="AQ32" s="321">
        <f t="shared" si="7"/>
        <v>0</v>
      </c>
      <c r="AR32" s="322">
        <f t="shared" si="7"/>
        <v>0</v>
      </c>
      <c r="AS32" s="309">
        <f t="shared" si="1"/>
        <v>0</v>
      </c>
      <c r="AT32" s="309">
        <f t="shared" si="1"/>
        <v>0</v>
      </c>
      <c r="AU32" s="309">
        <f t="shared" si="2"/>
        <v>0</v>
      </c>
      <c r="AV32" s="310"/>
      <c r="AW32" s="309"/>
      <c r="AX32" s="309"/>
      <c r="AY32" s="309"/>
      <c r="AZ32" s="311"/>
      <c r="BA32" s="311"/>
      <c r="BB32" s="311"/>
      <c r="BC32" s="311"/>
      <c r="BD32" s="311"/>
      <c r="BE32" s="311"/>
      <c r="BI32" s="3"/>
      <c r="BJ32" s="3"/>
      <c r="BK32" s="3"/>
      <c r="BL32" s="3"/>
      <c r="BM32" s="3"/>
      <c r="BN32" s="3"/>
      <c r="BO32" s="3"/>
      <c r="BP32" s="3"/>
      <c r="BQ32" s="3"/>
      <c r="BR32" s="3"/>
      <c r="BS32" s="3"/>
      <c r="BT32" s="3"/>
      <c r="BU32" s="3"/>
      <c r="BV32" s="3"/>
      <c r="BW32" s="3"/>
      <c r="BX32" s="3"/>
      <c r="BY32" s="3"/>
      <c r="BZ32" s="3"/>
    </row>
    <row r="33" spans="1:78" s="287" customFormat="1" ht="15.75">
      <c r="A33" s="295"/>
      <c r="B33" s="295"/>
      <c r="C33" s="295"/>
      <c r="D33" s="295"/>
      <c r="E33" s="295"/>
      <c r="F33" s="295"/>
      <c r="G33" s="296"/>
      <c r="H33" s="312"/>
      <c r="I33" s="313"/>
      <c r="J33" s="314"/>
      <c r="K33" s="314"/>
      <c r="L33" s="314"/>
      <c r="M33" s="314"/>
      <c r="N33" s="315"/>
      <c r="O33" s="340"/>
      <c r="P33" s="341"/>
      <c r="Q33" s="317"/>
      <c r="R33" s="317"/>
      <c r="S33" s="317"/>
      <c r="T33" s="317"/>
      <c r="U33" s="317"/>
      <c r="V33" s="317"/>
      <c r="W33" s="318"/>
      <c r="X33" s="318"/>
      <c r="Y33" s="318"/>
      <c r="Z33" s="318"/>
      <c r="AA33" s="318"/>
      <c r="AB33" s="319" t="s">
        <v>246</v>
      </c>
      <c r="AC33" s="320"/>
      <c r="AD33" s="320"/>
      <c r="AE33" s="320"/>
      <c r="AF33" s="320"/>
      <c r="AG33" s="320"/>
      <c r="AH33" s="320"/>
      <c r="AI33" s="320"/>
      <c r="AJ33" s="320"/>
      <c r="AK33" s="320"/>
      <c r="AL33" s="320"/>
      <c r="AM33" s="320"/>
      <c r="AN33" s="320"/>
      <c r="AO33" s="320"/>
      <c r="AP33" s="320"/>
      <c r="AQ33" s="321">
        <f t="shared" si="7"/>
        <v>0</v>
      </c>
      <c r="AR33" s="322">
        <f t="shared" si="7"/>
        <v>0</v>
      </c>
      <c r="AS33" s="309">
        <f t="shared" si="1"/>
        <v>0</v>
      </c>
      <c r="AT33" s="309">
        <f t="shared" si="1"/>
        <v>0</v>
      </c>
      <c r="AU33" s="309">
        <f t="shared" si="2"/>
        <v>0</v>
      </c>
      <c r="AV33" s="310"/>
      <c r="AW33" s="309"/>
      <c r="AX33" s="309"/>
      <c r="AY33" s="309"/>
      <c r="AZ33" s="311"/>
      <c r="BA33" s="311"/>
      <c r="BB33" s="311"/>
      <c r="BC33" s="311"/>
      <c r="BD33" s="311"/>
      <c r="BE33" s="311"/>
      <c r="BI33" s="3"/>
      <c r="BJ33" s="3"/>
      <c r="BK33" s="3"/>
      <c r="BL33" s="3"/>
      <c r="BM33" s="3"/>
      <c r="BN33" s="3"/>
      <c r="BO33" s="3"/>
      <c r="BP33" s="3"/>
      <c r="BQ33" s="3"/>
      <c r="BR33" s="3"/>
      <c r="BS33" s="3"/>
      <c r="BT33" s="3"/>
      <c r="BU33" s="3"/>
      <c r="BV33" s="3"/>
      <c r="BW33" s="3"/>
      <c r="BX33" s="3"/>
      <c r="BY33" s="3"/>
      <c r="BZ33" s="3"/>
    </row>
    <row r="34" spans="1:78" s="287" customFormat="1" ht="15.75">
      <c r="A34" s="295"/>
      <c r="B34" s="295"/>
      <c r="C34" s="295"/>
      <c r="D34" s="295"/>
      <c r="E34" s="295"/>
      <c r="F34" s="295"/>
      <c r="G34" s="296"/>
      <c r="H34" s="312"/>
      <c r="I34" s="313"/>
      <c r="J34" s="314"/>
      <c r="K34" s="314"/>
      <c r="L34" s="314"/>
      <c r="M34" s="314"/>
      <c r="N34" s="315"/>
      <c r="O34" s="340"/>
      <c r="P34" s="341"/>
      <c r="Q34" s="317"/>
      <c r="R34" s="317"/>
      <c r="S34" s="317"/>
      <c r="T34" s="317"/>
      <c r="U34" s="317"/>
      <c r="V34" s="317"/>
      <c r="W34" s="318"/>
      <c r="X34" s="318"/>
      <c r="Y34" s="318"/>
      <c r="Z34" s="318"/>
      <c r="AA34" s="318"/>
      <c r="AB34" s="323" t="s">
        <v>247</v>
      </c>
      <c r="AC34" s="320"/>
      <c r="AD34" s="320"/>
      <c r="AE34" s="320"/>
      <c r="AF34" s="320"/>
      <c r="AG34" s="320"/>
      <c r="AH34" s="320"/>
      <c r="AI34" s="320"/>
      <c r="AJ34" s="320"/>
      <c r="AK34" s="320"/>
      <c r="AL34" s="320"/>
      <c r="AM34" s="320"/>
      <c r="AN34" s="320"/>
      <c r="AO34" s="320"/>
      <c r="AP34" s="320"/>
      <c r="AQ34" s="321">
        <f t="shared" si="7"/>
        <v>0</v>
      </c>
      <c r="AR34" s="322">
        <f t="shared" si="7"/>
        <v>0</v>
      </c>
      <c r="AS34" s="309">
        <f t="shared" si="1"/>
        <v>0</v>
      </c>
      <c r="AT34" s="309">
        <f t="shared" si="1"/>
        <v>0</v>
      </c>
      <c r="AU34" s="309">
        <f t="shared" si="2"/>
        <v>0</v>
      </c>
      <c r="AV34" s="310"/>
      <c r="AW34" s="309"/>
      <c r="AX34" s="309"/>
      <c r="AY34" s="309"/>
      <c r="AZ34" s="311"/>
      <c r="BA34" s="311"/>
      <c r="BB34" s="311"/>
      <c r="BC34" s="311"/>
      <c r="BD34" s="311"/>
      <c r="BE34" s="311"/>
      <c r="BI34" s="3"/>
      <c r="BJ34" s="3"/>
      <c r="BK34" s="3"/>
      <c r="BL34" s="3"/>
      <c r="BM34" s="3"/>
      <c r="BN34" s="3"/>
      <c r="BO34" s="3"/>
      <c r="BP34" s="3"/>
      <c r="BQ34" s="3"/>
      <c r="BR34" s="3"/>
      <c r="BS34" s="3"/>
      <c r="BT34" s="3"/>
      <c r="BU34" s="3"/>
      <c r="BV34" s="3"/>
      <c r="BW34" s="3"/>
      <c r="BX34" s="3"/>
      <c r="BY34" s="3"/>
      <c r="BZ34" s="3"/>
    </row>
    <row r="35" spans="1:78" s="287" customFormat="1" ht="15.75">
      <c r="A35" s="295"/>
      <c r="B35" s="295"/>
      <c r="C35" s="295"/>
      <c r="D35" s="295"/>
      <c r="E35" s="295"/>
      <c r="F35" s="295"/>
      <c r="G35" s="296"/>
      <c r="H35" s="312"/>
      <c r="I35" s="313"/>
      <c r="J35" s="314"/>
      <c r="K35" s="314"/>
      <c r="L35" s="314"/>
      <c r="M35" s="314"/>
      <c r="N35" s="315"/>
      <c r="O35" s="340"/>
      <c r="P35" s="341"/>
      <c r="Q35" s="317"/>
      <c r="R35" s="317"/>
      <c r="S35" s="317"/>
      <c r="T35" s="317"/>
      <c r="U35" s="317"/>
      <c r="V35" s="317"/>
      <c r="W35" s="318"/>
      <c r="X35" s="318"/>
      <c r="Y35" s="318"/>
      <c r="Z35" s="318"/>
      <c r="AA35" s="318"/>
      <c r="AB35" s="324" t="s">
        <v>248</v>
      </c>
      <c r="AC35" s="325">
        <f aca="true" t="shared" si="8" ref="AC35:AR35">SUM(AC29:AC34)</f>
        <v>0</v>
      </c>
      <c r="AD35" s="325">
        <f t="shared" si="8"/>
        <v>0</v>
      </c>
      <c r="AE35" s="325">
        <f t="shared" si="8"/>
        <v>0</v>
      </c>
      <c r="AF35" s="325">
        <f t="shared" si="8"/>
        <v>0</v>
      </c>
      <c r="AG35" s="325">
        <f t="shared" si="8"/>
        <v>0</v>
      </c>
      <c r="AH35" s="325">
        <f t="shared" si="8"/>
        <v>0</v>
      </c>
      <c r="AI35" s="325">
        <f t="shared" si="8"/>
        <v>0</v>
      </c>
      <c r="AJ35" s="325">
        <f t="shared" si="8"/>
        <v>0</v>
      </c>
      <c r="AK35" s="325">
        <f t="shared" si="8"/>
        <v>0</v>
      </c>
      <c r="AL35" s="325">
        <f t="shared" si="8"/>
        <v>0</v>
      </c>
      <c r="AM35" s="325">
        <f t="shared" si="8"/>
        <v>0</v>
      </c>
      <c r="AN35" s="325">
        <f t="shared" si="8"/>
        <v>0</v>
      </c>
      <c r="AO35" s="325">
        <f t="shared" si="8"/>
        <v>0</v>
      </c>
      <c r="AP35" s="325">
        <f t="shared" si="8"/>
        <v>0</v>
      </c>
      <c r="AQ35" s="325">
        <f t="shared" si="8"/>
        <v>0</v>
      </c>
      <c r="AR35" s="326">
        <f t="shared" si="8"/>
        <v>0</v>
      </c>
      <c r="AS35" s="309">
        <f t="shared" si="1"/>
        <v>0</v>
      </c>
      <c r="AT35" s="309">
        <f t="shared" si="1"/>
        <v>0</v>
      </c>
      <c r="AU35" s="309">
        <f t="shared" si="2"/>
        <v>0</v>
      </c>
      <c r="AV35" s="310"/>
      <c r="AW35" s="309"/>
      <c r="AX35" s="309"/>
      <c r="AY35" s="309"/>
      <c r="AZ35" s="311"/>
      <c r="BA35" s="311"/>
      <c r="BB35" s="311"/>
      <c r="BC35" s="311"/>
      <c r="BD35" s="311"/>
      <c r="BE35" s="311"/>
      <c r="BI35" s="3"/>
      <c r="BJ35" s="3"/>
      <c r="BK35" s="3"/>
      <c r="BL35" s="3"/>
      <c r="BM35" s="3"/>
      <c r="BN35" s="3"/>
      <c r="BO35" s="3"/>
      <c r="BP35" s="3"/>
      <c r="BQ35" s="3"/>
      <c r="BR35" s="3"/>
      <c r="BS35" s="3"/>
      <c r="BT35" s="3"/>
      <c r="BU35" s="3"/>
      <c r="BV35" s="3"/>
      <c r="BW35" s="3"/>
      <c r="BX35" s="3"/>
      <c r="BY35" s="3"/>
      <c r="BZ35" s="3"/>
    </row>
    <row r="36" spans="1:78" s="287" customFormat="1" ht="15.75">
      <c r="A36" s="295"/>
      <c r="B36" s="295"/>
      <c r="C36" s="295"/>
      <c r="D36" s="295"/>
      <c r="E36" s="295"/>
      <c r="F36" s="295"/>
      <c r="G36" s="296"/>
      <c r="H36" s="312"/>
      <c r="I36" s="313"/>
      <c r="J36" s="314"/>
      <c r="K36" s="314"/>
      <c r="L36" s="314"/>
      <c r="M36" s="314"/>
      <c r="N36" s="315"/>
      <c r="O36" s="340"/>
      <c r="P36" s="341"/>
      <c r="Q36" s="317"/>
      <c r="R36" s="317"/>
      <c r="S36" s="317"/>
      <c r="T36" s="317"/>
      <c r="U36" s="317"/>
      <c r="V36" s="317"/>
      <c r="W36" s="318"/>
      <c r="X36" s="318"/>
      <c r="Y36" s="318"/>
      <c r="Z36" s="318"/>
      <c r="AA36" s="318"/>
      <c r="AB36" s="319" t="s">
        <v>249</v>
      </c>
      <c r="AC36" s="320"/>
      <c r="AD36" s="320"/>
      <c r="AE36" s="320"/>
      <c r="AF36" s="320"/>
      <c r="AG36" s="320"/>
      <c r="AH36" s="320"/>
      <c r="AI36" s="320"/>
      <c r="AJ36" s="320"/>
      <c r="AK36" s="320"/>
      <c r="AL36" s="320"/>
      <c r="AM36" s="320"/>
      <c r="AN36" s="320"/>
      <c r="AO36" s="320"/>
      <c r="AP36" s="320"/>
      <c r="AQ36" s="321">
        <f>+AC36+AE36+AG36+AI36+AK36+AM36+AO36</f>
        <v>0</v>
      </c>
      <c r="AR36" s="322">
        <f aca="true" t="shared" si="9" ref="AR36:AR42">+AD36+AF36+AH36+AJ36+AL36+AN36+AP36</f>
        <v>0</v>
      </c>
      <c r="AS36" s="309">
        <f t="shared" si="1"/>
        <v>0</v>
      </c>
      <c r="AT36" s="309">
        <f t="shared" si="1"/>
        <v>0</v>
      </c>
      <c r="AU36" s="309">
        <f t="shared" si="2"/>
        <v>0</v>
      </c>
      <c r="AV36" s="310"/>
      <c r="AW36" s="309"/>
      <c r="AX36" s="309"/>
      <c r="AY36" s="309"/>
      <c r="AZ36" s="311"/>
      <c r="BA36" s="311"/>
      <c r="BB36" s="311"/>
      <c r="BC36" s="311"/>
      <c r="BD36" s="311"/>
      <c r="BE36" s="311"/>
      <c r="BI36" s="3"/>
      <c r="BJ36" s="3"/>
      <c r="BK36" s="3"/>
      <c r="BL36" s="3"/>
      <c r="BM36" s="3"/>
      <c r="BN36" s="3"/>
      <c r="BO36" s="3"/>
      <c r="BP36" s="3"/>
      <c r="BQ36" s="3"/>
      <c r="BR36" s="3"/>
      <c r="BS36" s="3"/>
      <c r="BT36" s="3"/>
      <c r="BU36" s="3"/>
      <c r="BV36" s="3"/>
      <c r="BW36" s="3"/>
      <c r="BX36" s="3"/>
      <c r="BY36" s="3"/>
      <c r="BZ36" s="3"/>
    </row>
    <row r="37" spans="1:78" s="287" customFormat="1" ht="15.75">
      <c r="A37" s="295"/>
      <c r="B37" s="295"/>
      <c r="C37" s="295"/>
      <c r="D37" s="295"/>
      <c r="E37" s="295"/>
      <c r="F37" s="295"/>
      <c r="G37" s="296"/>
      <c r="H37" s="312"/>
      <c r="I37" s="313"/>
      <c r="J37" s="314"/>
      <c r="K37" s="314"/>
      <c r="L37" s="314"/>
      <c r="M37" s="314"/>
      <c r="N37" s="315"/>
      <c r="O37" s="340"/>
      <c r="P37" s="341"/>
      <c r="Q37" s="317"/>
      <c r="R37" s="317"/>
      <c r="S37" s="317"/>
      <c r="T37" s="317"/>
      <c r="U37" s="317"/>
      <c r="V37" s="317"/>
      <c r="W37" s="318"/>
      <c r="X37" s="318"/>
      <c r="Y37" s="318"/>
      <c r="Z37" s="318"/>
      <c r="AA37" s="318"/>
      <c r="AB37" s="319" t="s">
        <v>250</v>
      </c>
      <c r="AC37" s="320"/>
      <c r="AD37" s="320"/>
      <c r="AE37" s="320"/>
      <c r="AF37" s="320"/>
      <c r="AG37" s="320"/>
      <c r="AH37" s="320"/>
      <c r="AI37" s="320"/>
      <c r="AJ37" s="320"/>
      <c r="AK37" s="320"/>
      <c r="AL37" s="320"/>
      <c r="AM37" s="320"/>
      <c r="AN37" s="320"/>
      <c r="AO37" s="320"/>
      <c r="AP37" s="320"/>
      <c r="AQ37" s="321">
        <f aca="true" t="shared" si="10" ref="AQ37:AQ42">+AC37+AE37+AG37+AI37+AK37+AM37+AO37</f>
        <v>0</v>
      </c>
      <c r="AR37" s="322">
        <f t="shared" si="9"/>
        <v>0</v>
      </c>
      <c r="AS37" s="309">
        <f t="shared" si="1"/>
        <v>0</v>
      </c>
      <c r="AT37" s="309">
        <f t="shared" si="1"/>
        <v>0</v>
      </c>
      <c r="AU37" s="309">
        <f t="shared" si="2"/>
        <v>0</v>
      </c>
      <c r="AV37" s="310"/>
      <c r="AW37" s="309"/>
      <c r="AX37" s="309"/>
      <c r="AY37" s="309"/>
      <c r="AZ37" s="311"/>
      <c r="BA37" s="311"/>
      <c r="BB37" s="311"/>
      <c r="BC37" s="311"/>
      <c r="BD37" s="311"/>
      <c r="BE37" s="311"/>
      <c r="BI37" s="3"/>
      <c r="BJ37" s="3"/>
      <c r="BK37" s="3"/>
      <c r="BL37" s="3"/>
      <c r="BM37" s="3"/>
      <c r="BN37" s="3"/>
      <c r="BO37" s="3"/>
      <c r="BP37" s="3"/>
      <c r="BQ37" s="3"/>
      <c r="BR37" s="3"/>
      <c r="BS37" s="3"/>
      <c r="BT37" s="3"/>
      <c r="BU37" s="3"/>
      <c r="BV37" s="3"/>
      <c r="BW37" s="3"/>
      <c r="BX37" s="3"/>
      <c r="BY37" s="3"/>
      <c r="BZ37" s="3"/>
    </row>
    <row r="38" spans="1:78" s="287" customFormat="1" ht="15.75">
      <c r="A38" s="295"/>
      <c r="B38" s="295"/>
      <c r="C38" s="295"/>
      <c r="D38" s="295"/>
      <c r="E38" s="295"/>
      <c r="F38" s="295"/>
      <c r="G38" s="296"/>
      <c r="H38" s="312"/>
      <c r="I38" s="313"/>
      <c r="J38" s="314"/>
      <c r="K38" s="314"/>
      <c r="L38" s="314"/>
      <c r="M38" s="314"/>
      <c r="N38" s="315"/>
      <c r="O38" s="340"/>
      <c r="P38" s="341"/>
      <c r="Q38" s="317"/>
      <c r="R38" s="317"/>
      <c r="S38" s="317"/>
      <c r="T38" s="317"/>
      <c r="U38" s="317"/>
      <c r="V38" s="317"/>
      <c r="W38" s="318"/>
      <c r="X38" s="318"/>
      <c r="Y38" s="318"/>
      <c r="Z38" s="318"/>
      <c r="AA38" s="318"/>
      <c r="AB38" s="323" t="s">
        <v>251</v>
      </c>
      <c r="AC38" s="320"/>
      <c r="AD38" s="320"/>
      <c r="AE38" s="320"/>
      <c r="AF38" s="320"/>
      <c r="AG38" s="320"/>
      <c r="AH38" s="320"/>
      <c r="AI38" s="320"/>
      <c r="AJ38" s="320"/>
      <c r="AK38" s="320"/>
      <c r="AL38" s="320"/>
      <c r="AM38" s="320"/>
      <c r="AN38" s="320"/>
      <c r="AO38" s="320"/>
      <c r="AP38" s="320"/>
      <c r="AQ38" s="321">
        <f t="shared" si="10"/>
        <v>0</v>
      </c>
      <c r="AR38" s="322">
        <f t="shared" si="9"/>
        <v>0</v>
      </c>
      <c r="AS38" s="309">
        <f t="shared" si="1"/>
        <v>0</v>
      </c>
      <c r="AT38" s="309">
        <f t="shared" si="1"/>
        <v>0</v>
      </c>
      <c r="AU38" s="309">
        <f t="shared" si="2"/>
        <v>0</v>
      </c>
      <c r="AV38" s="310"/>
      <c r="AW38" s="309"/>
      <c r="AX38" s="309"/>
      <c r="AY38" s="309"/>
      <c r="AZ38" s="311"/>
      <c r="BA38" s="311"/>
      <c r="BB38" s="311"/>
      <c r="BC38" s="311"/>
      <c r="BD38" s="311"/>
      <c r="BE38" s="311"/>
      <c r="BI38" s="3"/>
      <c r="BJ38" s="3"/>
      <c r="BK38" s="3"/>
      <c r="BL38" s="3"/>
      <c r="BM38" s="3"/>
      <c r="BN38" s="3"/>
      <c r="BO38" s="3"/>
      <c r="BP38" s="3"/>
      <c r="BQ38" s="3"/>
      <c r="BR38" s="3"/>
      <c r="BS38" s="3"/>
      <c r="BT38" s="3"/>
      <c r="BU38" s="3"/>
      <c r="BV38" s="3"/>
      <c r="BW38" s="3"/>
      <c r="BX38" s="3"/>
      <c r="BY38" s="3"/>
      <c r="BZ38" s="3"/>
    </row>
    <row r="39" spans="1:78" s="287" customFormat="1" ht="15.75">
      <c r="A39" s="295"/>
      <c r="B39" s="295"/>
      <c r="C39" s="295"/>
      <c r="D39" s="295"/>
      <c r="E39" s="295"/>
      <c r="F39" s="295"/>
      <c r="G39" s="296"/>
      <c r="H39" s="312"/>
      <c r="I39" s="313"/>
      <c r="J39" s="314"/>
      <c r="K39" s="314"/>
      <c r="L39" s="314"/>
      <c r="M39" s="314"/>
      <c r="N39" s="315"/>
      <c r="O39" s="340"/>
      <c r="P39" s="341"/>
      <c r="Q39" s="317"/>
      <c r="R39" s="317"/>
      <c r="S39" s="317"/>
      <c r="T39" s="317"/>
      <c r="U39" s="317"/>
      <c r="V39" s="317"/>
      <c r="W39" s="318"/>
      <c r="X39" s="318"/>
      <c r="Y39" s="318"/>
      <c r="Z39" s="318"/>
      <c r="AA39" s="318"/>
      <c r="AB39" s="323" t="s">
        <v>252</v>
      </c>
      <c r="AC39" s="320"/>
      <c r="AD39" s="320"/>
      <c r="AE39" s="320"/>
      <c r="AF39" s="320"/>
      <c r="AG39" s="320"/>
      <c r="AH39" s="320"/>
      <c r="AI39" s="320"/>
      <c r="AJ39" s="320"/>
      <c r="AK39" s="320"/>
      <c r="AL39" s="320"/>
      <c r="AM39" s="320"/>
      <c r="AN39" s="320"/>
      <c r="AO39" s="320"/>
      <c r="AP39" s="320"/>
      <c r="AQ39" s="321">
        <f t="shared" si="10"/>
        <v>0</v>
      </c>
      <c r="AR39" s="322">
        <f t="shared" si="9"/>
        <v>0</v>
      </c>
      <c r="AS39" s="309">
        <f t="shared" si="1"/>
        <v>0</v>
      </c>
      <c r="AT39" s="309">
        <f t="shared" si="1"/>
        <v>0</v>
      </c>
      <c r="AU39" s="309">
        <f t="shared" si="2"/>
        <v>0</v>
      </c>
      <c r="AV39" s="310"/>
      <c r="AW39" s="309"/>
      <c r="AX39" s="309"/>
      <c r="AY39" s="309"/>
      <c r="AZ39" s="311"/>
      <c r="BA39" s="311"/>
      <c r="BB39" s="311"/>
      <c r="BC39" s="311"/>
      <c r="BD39" s="311"/>
      <c r="BE39" s="311"/>
      <c r="BI39" s="3"/>
      <c r="BJ39" s="3"/>
      <c r="BK39" s="3"/>
      <c r="BL39" s="3"/>
      <c r="BM39" s="3"/>
      <c r="BN39" s="3"/>
      <c r="BO39" s="3"/>
      <c r="BP39" s="3"/>
      <c r="BQ39" s="3"/>
      <c r="BR39" s="3"/>
      <c r="BS39" s="3"/>
      <c r="BT39" s="3"/>
      <c r="BU39" s="3"/>
      <c r="BV39" s="3"/>
      <c r="BW39" s="3"/>
      <c r="BX39" s="3"/>
      <c r="BY39" s="3"/>
      <c r="BZ39" s="3"/>
    </row>
    <row r="40" spans="1:78" s="287" customFormat="1" ht="15.75">
      <c r="A40" s="295"/>
      <c r="B40" s="295"/>
      <c r="C40" s="295"/>
      <c r="D40" s="295"/>
      <c r="E40" s="295"/>
      <c r="F40" s="295"/>
      <c r="G40" s="296"/>
      <c r="H40" s="312"/>
      <c r="I40" s="313"/>
      <c r="J40" s="314"/>
      <c r="K40" s="314"/>
      <c r="L40" s="314"/>
      <c r="M40" s="314"/>
      <c r="N40" s="315"/>
      <c r="O40" s="340"/>
      <c r="P40" s="341"/>
      <c r="Q40" s="317"/>
      <c r="R40" s="317"/>
      <c r="S40" s="317"/>
      <c r="T40" s="317"/>
      <c r="U40" s="317"/>
      <c r="V40" s="317"/>
      <c r="W40" s="318"/>
      <c r="X40" s="318"/>
      <c r="Y40" s="318"/>
      <c r="Z40" s="318"/>
      <c r="AA40" s="318"/>
      <c r="AB40" s="323" t="s">
        <v>253</v>
      </c>
      <c r="AC40" s="320"/>
      <c r="AD40" s="320"/>
      <c r="AE40" s="320"/>
      <c r="AF40" s="320"/>
      <c r="AG40" s="320"/>
      <c r="AH40" s="320"/>
      <c r="AI40" s="320"/>
      <c r="AJ40" s="320"/>
      <c r="AK40" s="320"/>
      <c r="AL40" s="320"/>
      <c r="AM40" s="320"/>
      <c r="AN40" s="320"/>
      <c r="AO40" s="320"/>
      <c r="AP40" s="320"/>
      <c r="AQ40" s="321">
        <f t="shared" si="10"/>
        <v>0</v>
      </c>
      <c r="AR40" s="322">
        <f t="shared" si="9"/>
        <v>0</v>
      </c>
      <c r="AS40" s="309">
        <f t="shared" si="1"/>
        <v>0</v>
      </c>
      <c r="AT40" s="309">
        <f t="shared" si="1"/>
        <v>0</v>
      </c>
      <c r="AU40" s="309">
        <f t="shared" si="2"/>
        <v>0</v>
      </c>
      <c r="AV40" s="310"/>
      <c r="AW40" s="309"/>
      <c r="AX40" s="309"/>
      <c r="AY40" s="309"/>
      <c r="AZ40" s="311"/>
      <c r="BA40" s="311"/>
      <c r="BB40" s="311"/>
      <c r="BC40" s="311"/>
      <c r="BD40" s="311"/>
      <c r="BE40" s="311"/>
      <c r="BI40" s="3"/>
      <c r="BJ40" s="3"/>
      <c r="BK40" s="3"/>
      <c r="BL40" s="3"/>
      <c r="BM40" s="3"/>
      <c r="BN40" s="3"/>
      <c r="BO40" s="3"/>
      <c r="BP40" s="3"/>
      <c r="BQ40" s="3"/>
      <c r="BR40" s="3"/>
      <c r="BS40" s="3"/>
      <c r="BT40" s="3"/>
      <c r="BU40" s="3"/>
      <c r="BV40" s="3"/>
      <c r="BW40" s="3"/>
      <c r="BX40" s="3"/>
      <c r="BY40" s="3"/>
      <c r="BZ40" s="3"/>
    </row>
    <row r="41" spans="1:78" s="287" customFormat="1" ht="15.75">
      <c r="A41" s="295"/>
      <c r="B41" s="295"/>
      <c r="C41" s="295"/>
      <c r="D41" s="295"/>
      <c r="E41" s="295"/>
      <c r="F41" s="295"/>
      <c r="G41" s="296"/>
      <c r="H41" s="312"/>
      <c r="I41" s="313"/>
      <c r="J41" s="314"/>
      <c r="K41" s="314"/>
      <c r="L41" s="314"/>
      <c r="M41" s="314"/>
      <c r="N41" s="315"/>
      <c r="O41" s="340"/>
      <c r="P41" s="341"/>
      <c r="Q41" s="317"/>
      <c r="R41" s="317"/>
      <c r="S41" s="317"/>
      <c r="T41" s="317"/>
      <c r="U41" s="317"/>
      <c r="V41" s="317"/>
      <c r="W41" s="318"/>
      <c r="X41" s="318"/>
      <c r="Y41" s="318"/>
      <c r="Z41" s="318"/>
      <c r="AA41" s="318"/>
      <c r="AB41" s="323" t="s">
        <v>254</v>
      </c>
      <c r="AC41" s="320"/>
      <c r="AD41" s="320"/>
      <c r="AE41" s="320"/>
      <c r="AF41" s="320"/>
      <c r="AG41" s="320"/>
      <c r="AH41" s="320"/>
      <c r="AI41" s="320"/>
      <c r="AJ41" s="320"/>
      <c r="AK41" s="320"/>
      <c r="AL41" s="320"/>
      <c r="AM41" s="320"/>
      <c r="AN41" s="320"/>
      <c r="AO41" s="320"/>
      <c r="AP41" s="320"/>
      <c r="AQ41" s="321">
        <f t="shared" si="10"/>
        <v>0</v>
      </c>
      <c r="AR41" s="322">
        <f t="shared" si="9"/>
        <v>0</v>
      </c>
      <c r="AS41" s="309">
        <f t="shared" si="1"/>
        <v>0</v>
      </c>
      <c r="AT41" s="309">
        <f t="shared" si="1"/>
        <v>0</v>
      </c>
      <c r="AU41" s="309">
        <f t="shared" si="2"/>
        <v>0</v>
      </c>
      <c r="AV41" s="310"/>
      <c r="AW41" s="309"/>
      <c r="AX41" s="309"/>
      <c r="AY41" s="309"/>
      <c r="AZ41" s="311"/>
      <c r="BA41" s="311"/>
      <c r="BB41" s="311"/>
      <c r="BC41" s="311"/>
      <c r="BD41" s="311"/>
      <c r="BE41" s="311"/>
      <c r="BI41" s="3"/>
      <c r="BJ41" s="3"/>
      <c r="BK41" s="3"/>
      <c r="BL41" s="3"/>
      <c r="BM41" s="3"/>
      <c r="BN41" s="3"/>
      <c r="BO41" s="3"/>
      <c r="BP41" s="3"/>
      <c r="BQ41" s="3"/>
      <c r="BR41" s="3"/>
      <c r="BS41" s="3"/>
      <c r="BT41" s="3"/>
      <c r="BU41" s="3"/>
      <c r="BV41" s="3"/>
      <c r="BW41" s="3"/>
      <c r="BX41" s="3"/>
      <c r="BY41" s="3"/>
      <c r="BZ41" s="3"/>
    </row>
    <row r="42" spans="1:78" s="287" customFormat="1" ht="15.75">
      <c r="A42" s="295"/>
      <c r="B42" s="295"/>
      <c r="C42" s="295"/>
      <c r="D42" s="295"/>
      <c r="E42" s="295"/>
      <c r="F42" s="295"/>
      <c r="G42" s="296"/>
      <c r="H42" s="312"/>
      <c r="I42" s="313"/>
      <c r="J42" s="314"/>
      <c r="K42" s="314"/>
      <c r="L42" s="314"/>
      <c r="M42" s="314"/>
      <c r="N42" s="315"/>
      <c r="O42" s="340"/>
      <c r="P42" s="341"/>
      <c r="Q42" s="317"/>
      <c r="R42" s="317"/>
      <c r="S42" s="317"/>
      <c r="T42" s="317"/>
      <c r="U42" s="317"/>
      <c r="V42" s="317"/>
      <c r="W42" s="318"/>
      <c r="X42" s="318"/>
      <c r="Y42" s="318"/>
      <c r="Z42" s="318"/>
      <c r="AA42" s="318"/>
      <c r="AB42" s="323" t="s">
        <v>255</v>
      </c>
      <c r="AC42" s="320"/>
      <c r="AD42" s="320"/>
      <c r="AE42" s="320"/>
      <c r="AF42" s="320"/>
      <c r="AG42" s="320"/>
      <c r="AH42" s="320"/>
      <c r="AI42" s="320"/>
      <c r="AJ42" s="320"/>
      <c r="AK42" s="320"/>
      <c r="AL42" s="320"/>
      <c r="AM42" s="320"/>
      <c r="AN42" s="320"/>
      <c r="AO42" s="320"/>
      <c r="AP42" s="320"/>
      <c r="AQ42" s="321">
        <f t="shared" si="10"/>
        <v>0</v>
      </c>
      <c r="AR42" s="322">
        <f t="shared" si="9"/>
        <v>0</v>
      </c>
      <c r="AS42" s="309">
        <f t="shared" si="1"/>
        <v>0</v>
      </c>
      <c r="AT42" s="309">
        <f t="shared" si="1"/>
        <v>0</v>
      </c>
      <c r="AU42" s="309">
        <f t="shared" si="2"/>
        <v>0</v>
      </c>
      <c r="AV42" s="310"/>
      <c r="AW42" s="309"/>
      <c r="AX42" s="309"/>
      <c r="AY42" s="309"/>
      <c r="AZ42" s="311"/>
      <c r="BA42" s="311"/>
      <c r="BB42" s="311"/>
      <c r="BC42" s="311"/>
      <c r="BD42" s="311"/>
      <c r="BE42" s="311"/>
      <c r="BI42" s="3"/>
      <c r="BJ42" s="3"/>
      <c r="BK42" s="3"/>
      <c r="BL42" s="3"/>
      <c r="BM42" s="3"/>
      <c r="BN42" s="3"/>
      <c r="BO42" s="3"/>
      <c r="BP42" s="3"/>
      <c r="BQ42" s="3"/>
      <c r="BR42" s="3"/>
      <c r="BS42" s="3"/>
      <c r="BT42" s="3"/>
      <c r="BU42" s="3"/>
      <c r="BV42" s="3"/>
      <c r="BW42" s="3"/>
      <c r="BX42" s="3"/>
      <c r="BY42" s="3"/>
      <c r="BZ42" s="3"/>
    </row>
    <row r="43" spans="1:78" s="287" customFormat="1" ht="15.75">
      <c r="A43" s="295"/>
      <c r="B43" s="295"/>
      <c r="C43" s="295"/>
      <c r="D43" s="295"/>
      <c r="E43" s="295"/>
      <c r="F43" s="295"/>
      <c r="G43" s="296"/>
      <c r="H43" s="312"/>
      <c r="I43" s="313"/>
      <c r="J43" s="314"/>
      <c r="K43" s="314"/>
      <c r="L43" s="314"/>
      <c r="M43" s="314"/>
      <c r="N43" s="315"/>
      <c r="O43" s="340"/>
      <c r="P43" s="341"/>
      <c r="Q43" s="317"/>
      <c r="R43" s="317"/>
      <c r="S43" s="317"/>
      <c r="T43" s="317"/>
      <c r="U43" s="317"/>
      <c r="V43" s="317"/>
      <c r="W43" s="318"/>
      <c r="X43" s="318"/>
      <c r="Y43" s="318"/>
      <c r="Z43" s="318"/>
      <c r="AA43" s="318"/>
      <c r="AB43" s="324" t="s">
        <v>256</v>
      </c>
      <c r="AC43" s="325">
        <f aca="true" t="shared" si="11" ref="AC43:AR43">SUM(AC37:AC42)+IF(AC35=0,AC36,AC35)</f>
        <v>0</v>
      </c>
      <c r="AD43" s="325">
        <f t="shared" si="11"/>
        <v>0</v>
      </c>
      <c r="AE43" s="325">
        <f t="shared" si="11"/>
        <v>0</v>
      </c>
      <c r="AF43" s="325">
        <f t="shared" si="11"/>
        <v>0</v>
      </c>
      <c r="AG43" s="325">
        <f t="shared" si="11"/>
        <v>0</v>
      </c>
      <c r="AH43" s="325">
        <f t="shared" si="11"/>
        <v>0</v>
      </c>
      <c r="AI43" s="325">
        <f t="shared" si="11"/>
        <v>0</v>
      </c>
      <c r="AJ43" s="325">
        <f t="shared" si="11"/>
        <v>0</v>
      </c>
      <c r="AK43" s="325">
        <f t="shared" si="11"/>
        <v>0</v>
      </c>
      <c r="AL43" s="325">
        <f t="shared" si="11"/>
        <v>0</v>
      </c>
      <c r="AM43" s="325">
        <f t="shared" si="11"/>
        <v>0</v>
      </c>
      <c r="AN43" s="325">
        <f t="shared" si="11"/>
        <v>0</v>
      </c>
      <c r="AO43" s="325">
        <f t="shared" si="11"/>
        <v>0</v>
      </c>
      <c r="AP43" s="325">
        <f t="shared" si="11"/>
        <v>0</v>
      </c>
      <c r="AQ43" s="325">
        <f t="shared" si="11"/>
        <v>0</v>
      </c>
      <c r="AR43" s="326">
        <f t="shared" si="11"/>
        <v>0</v>
      </c>
      <c r="AS43" s="309">
        <f t="shared" si="1"/>
        <v>0</v>
      </c>
      <c r="AT43" s="309">
        <f t="shared" si="1"/>
        <v>0</v>
      </c>
      <c r="AU43" s="309">
        <f t="shared" si="2"/>
        <v>0</v>
      </c>
      <c r="AV43" s="310"/>
      <c r="AW43" s="309"/>
      <c r="AX43" s="309"/>
      <c r="AY43" s="309"/>
      <c r="AZ43" s="311"/>
      <c r="BA43" s="311"/>
      <c r="BB43" s="311"/>
      <c r="BC43" s="311"/>
      <c r="BD43" s="311"/>
      <c r="BE43" s="311"/>
      <c r="BI43" s="3"/>
      <c r="BJ43" s="3"/>
      <c r="BK43" s="3"/>
      <c r="BL43" s="3"/>
      <c r="BM43" s="3"/>
      <c r="BN43" s="3"/>
      <c r="BO43" s="3"/>
      <c r="BP43" s="3"/>
      <c r="BQ43" s="3"/>
      <c r="BR43" s="3"/>
      <c r="BS43" s="3"/>
      <c r="BT43" s="3"/>
      <c r="BU43" s="3"/>
      <c r="BV43" s="3"/>
      <c r="BW43" s="3"/>
      <c r="BX43" s="3"/>
      <c r="BY43" s="3"/>
      <c r="BZ43" s="3"/>
    </row>
    <row r="44" spans="1:78" s="287" customFormat="1" ht="16.5" thickBot="1">
      <c r="A44" s="295"/>
      <c r="B44" s="295"/>
      <c r="C44" s="295"/>
      <c r="D44" s="295"/>
      <c r="E44" s="295"/>
      <c r="F44" s="295"/>
      <c r="G44" s="296"/>
      <c r="H44" s="327"/>
      <c r="I44" s="328"/>
      <c r="J44" s="329"/>
      <c r="K44" s="329"/>
      <c r="L44" s="329"/>
      <c r="M44" s="329"/>
      <c r="N44" s="330"/>
      <c r="O44" s="342"/>
      <c r="P44" s="343"/>
      <c r="Q44" s="332"/>
      <c r="R44" s="332"/>
      <c r="S44" s="332"/>
      <c r="T44" s="332"/>
      <c r="U44" s="332"/>
      <c r="V44" s="332"/>
      <c r="W44" s="333"/>
      <c r="X44" s="333"/>
      <c r="Y44" s="333"/>
      <c r="Z44" s="333"/>
      <c r="AA44" s="333"/>
      <c r="AB44" s="334" t="s">
        <v>257</v>
      </c>
      <c r="AC44" s="335"/>
      <c r="AD44" s="335"/>
      <c r="AE44" s="335"/>
      <c r="AF44" s="335"/>
      <c r="AG44" s="335"/>
      <c r="AH44" s="335"/>
      <c r="AI44" s="335"/>
      <c r="AJ44" s="335"/>
      <c r="AK44" s="335"/>
      <c r="AL44" s="335"/>
      <c r="AM44" s="335"/>
      <c r="AN44" s="335"/>
      <c r="AO44" s="335"/>
      <c r="AP44" s="335"/>
      <c r="AQ44" s="336">
        <f aca="true" t="shared" si="12" ref="AQ44:AR50">+AC44+AE44+AG44+AI44+AK44+AM44+AO44</f>
        <v>0</v>
      </c>
      <c r="AR44" s="337">
        <f t="shared" si="12"/>
        <v>0</v>
      </c>
      <c r="AS44" s="309">
        <f t="shared" si="1"/>
        <v>0</v>
      </c>
      <c r="AT44" s="309">
        <f t="shared" si="1"/>
        <v>0</v>
      </c>
      <c r="AU44" s="309">
        <f t="shared" si="2"/>
        <v>0</v>
      </c>
      <c r="AV44" s="310"/>
      <c r="AW44" s="309"/>
      <c r="AX44" s="309"/>
      <c r="AY44" s="309"/>
      <c r="AZ44" s="311"/>
      <c r="BA44" s="311"/>
      <c r="BB44" s="311"/>
      <c r="BC44" s="311"/>
      <c r="BD44" s="311"/>
      <c r="BE44" s="311"/>
      <c r="BI44" s="3"/>
      <c r="BJ44" s="3"/>
      <c r="BK44" s="3"/>
      <c r="BL44" s="3"/>
      <c r="BM44" s="3"/>
      <c r="BN44" s="3"/>
      <c r="BO44" s="3"/>
      <c r="BP44" s="3"/>
      <c r="BQ44" s="3"/>
      <c r="BR44" s="3"/>
      <c r="BS44" s="3"/>
      <c r="BT44" s="3"/>
      <c r="BU44" s="3"/>
      <c r="BV44" s="3"/>
      <c r="BW44" s="3"/>
      <c r="BX44" s="3"/>
      <c r="BY44" s="3"/>
      <c r="BZ44" s="3"/>
    </row>
    <row r="45" spans="1:78" s="287" customFormat="1" ht="48">
      <c r="A45" s="295" t="s">
        <v>269</v>
      </c>
      <c r="B45" s="295" t="s">
        <v>270</v>
      </c>
      <c r="C45" s="295" t="s">
        <v>231</v>
      </c>
      <c r="D45" s="295" t="s">
        <v>232</v>
      </c>
      <c r="E45" s="295" t="s">
        <v>233</v>
      </c>
      <c r="F45" s="295" t="s">
        <v>171</v>
      </c>
      <c r="G45" s="296">
        <v>7</v>
      </c>
      <c r="H45" s="297">
        <v>887</v>
      </c>
      <c r="I45" s="301" t="s">
        <v>47</v>
      </c>
      <c r="J45" s="300"/>
      <c r="K45" s="300" t="s">
        <v>38</v>
      </c>
      <c r="L45" s="344"/>
      <c r="M45" s="300" t="s">
        <v>271</v>
      </c>
      <c r="N45" s="301" t="s">
        <v>272</v>
      </c>
      <c r="O45" s="345">
        <v>15</v>
      </c>
      <c r="P45" s="346">
        <v>8</v>
      </c>
      <c r="Q45" s="303">
        <f>SUMIF('Actividades inversión 887'!$B$14:$B$39,'Metas inversión 887'!$B45,'Actividades inversión 887'!M$14:M$39)</f>
        <v>755063700.7265854</v>
      </c>
      <c r="R45" s="303">
        <f>SUMIF('Actividades inversión 887'!$B$14:$B$39,'Metas inversión 887'!$B45,'Actividades inversión 887'!N$14:N$39)</f>
        <v>789464412.6272297</v>
      </c>
      <c r="S45" s="303">
        <f>SUMIF('Actividades inversión 887'!$B$14:$B$39,'Metas inversión 887'!$B45,'Actividades inversión 887'!O$14:O$39)</f>
        <v>700278774.0368702</v>
      </c>
      <c r="T45" s="303">
        <f>SUMIF('Actividades inversión 887'!$B$14:$B$39,'Metas inversión 887'!$B45,'Actividades inversión 887'!P$14:P$39)</f>
        <v>36261936.72336281</v>
      </c>
      <c r="U45" s="303">
        <f>SUMIF('Actividades inversión 887'!$B$14:$B$39,'Metas inversión 887'!$B45,'Actividades inversión 887'!Q$14:Q$39)</f>
        <v>249910488.00014016</v>
      </c>
      <c r="V45" s="303">
        <f>SUMIF('Actividades inversión 887'!$B$14:$B$39,'Metas inversión 887'!$B45,'Actividades inversión 887'!R$14:R$39)</f>
        <v>134303233.62415737</v>
      </c>
      <c r="W45" s="304" t="s">
        <v>273</v>
      </c>
      <c r="X45" s="304" t="s">
        <v>274</v>
      </c>
      <c r="Y45" s="304" t="s">
        <v>275</v>
      </c>
      <c r="Z45" s="304" t="s">
        <v>276</v>
      </c>
      <c r="AA45" s="304" t="s">
        <v>277</v>
      </c>
      <c r="AB45" s="305" t="s">
        <v>242</v>
      </c>
      <c r="AC45" s="306"/>
      <c r="AD45" s="306"/>
      <c r="AE45" s="306"/>
      <c r="AF45" s="306"/>
      <c r="AG45" s="306"/>
      <c r="AH45" s="306"/>
      <c r="AI45" s="306"/>
      <c r="AJ45" s="306"/>
      <c r="AK45" s="306"/>
      <c r="AL45" s="306"/>
      <c r="AM45" s="306"/>
      <c r="AN45" s="306"/>
      <c r="AO45" s="306"/>
      <c r="AP45" s="306"/>
      <c r="AQ45" s="307">
        <f t="shared" si="12"/>
        <v>0</v>
      </c>
      <c r="AR45" s="308">
        <f t="shared" si="12"/>
        <v>0</v>
      </c>
      <c r="AS45" s="309">
        <f t="shared" si="1"/>
        <v>89185638.59035945</v>
      </c>
      <c r="AT45" s="309">
        <f t="shared" si="1"/>
        <v>664016837.3135074</v>
      </c>
      <c r="AU45" s="309">
        <f t="shared" si="2"/>
        <v>115607254.37598279</v>
      </c>
      <c r="AV45" s="310"/>
      <c r="AW45" s="309"/>
      <c r="AX45" s="309"/>
      <c r="AY45" s="309"/>
      <c r="AZ45" s="311">
        <f>SUM('[1]01-USAQUEN:99-METROPOLITANO'!N45)</f>
        <v>755063700.7265854</v>
      </c>
      <c r="BA45" s="311">
        <f>SUM('[1]01-USAQUEN:99-METROPOLITANO'!O45)</f>
        <v>789464412.6272298</v>
      </c>
      <c r="BB45" s="311">
        <f>SUM('[1]01-USAQUEN:99-METROPOLITANO'!P45)</f>
        <v>700278774.0368701</v>
      </c>
      <c r="BC45" s="311">
        <f>SUM('[1]01-USAQUEN:99-METROPOLITANO'!Q45)</f>
        <v>36261936.72336281</v>
      </c>
      <c r="BD45" s="311">
        <f>SUM('[1]01-USAQUEN:99-METROPOLITANO'!R45)</f>
        <v>249910488.00014016</v>
      </c>
      <c r="BE45" s="311">
        <f>SUM('[1]01-USAQUEN:99-METROPOLITANO'!S45)</f>
        <v>134303233.62415734</v>
      </c>
      <c r="BI45" s="3"/>
      <c r="BJ45" s="3"/>
      <c r="BK45" s="3"/>
      <c r="BL45" s="3"/>
      <c r="BM45" s="3"/>
      <c r="BN45" s="3"/>
      <c r="BO45" s="3"/>
      <c r="BP45" s="3"/>
      <c r="BQ45" s="3"/>
      <c r="BR45" s="3"/>
      <c r="BS45" s="3"/>
      <c r="BT45" s="3"/>
      <c r="BU45" s="3"/>
      <c r="BV45" s="3"/>
      <c r="BW45" s="3"/>
      <c r="BX45" s="3"/>
      <c r="BY45" s="3"/>
      <c r="BZ45" s="3"/>
    </row>
    <row r="46" spans="1:78" s="287" customFormat="1" ht="15.75">
      <c r="A46" s="295"/>
      <c r="B46" s="295"/>
      <c r="C46" s="295"/>
      <c r="D46" s="295"/>
      <c r="E46" s="295"/>
      <c r="F46" s="295"/>
      <c r="G46" s="296"/>
      <c r="H46" s="312"/>
      <c r="I46" s="315"/>
      <c r="J46" s="314"/>
      <c r="K46" s="314"/>
      <c r="L46" s="347"/>
      <c r="M46" s="314"/>
      <c r="N46" s="315"/>
      <c r="O46" s="340"/>
      <c r="P46" s="348"/>
      <c r="Q46" s="317"/>
      <c r="R46" s="317"/>
      <c r="S46" s="317"/>
      <c r="T46" s="317"/>
      <c r="U46" s="317"/>
      <c r="V46" s="317"/>
      <c r="W46" s="318"/>
      <c r="X46" s="318"/>
      <c r="Y46" s="318"/>
      <c r="Z46" s="318"/>
      <c r="AA46" s="318"/>
      <c r="AB46" s="319" t="s">
        <v>243</v>
      </c>
      <c r="AC46" s="320"/>
      <c r="AD46" s="320"/>
      <c r="AE46" s="320"/>
      <c r="AF46" s="320"/>
      <c r="AG46" s="320"/>
      <c r="AH46" s="320"/>
      <c r="AI46" s="320"/>
      <c r="AJ46" s="320"/>
      <c r="AK46" s="320"/>
      <c r="AL46" s="320"/>
      <c r="AM46" s="320"/>
      <c r="AN46" s="320"/>
      <c r="AO46" s="320"/>
      <c r="AP46" s="320"/>
      <c r="AQ46" s="321">
        <f t="shared" si="12"/>
        <v>0</v>
      </c>
      <c r="AR46" s="322">
        <f t="shared" si="12"/>
        <v>0</v>
      </c>
      <c r="AS46" s="309">
        <f t="shared" si="1"/>
        <v>0</v>
      </c>
      <c r="AT46" s="309">
        <f t="shared" si="1"/>
        <v>0</v>
      </c>
      <c r="AU46" s="309">
        <f t="shared" si="2"/>
        <v>0</v>
      </c>
      <c r="AV46" s="310"/>
      <c r="AW46" s="309"/>
      <c r="AX46" s="309"/>
      <c r="AY46" s="309"/>
      <c r="AZ46" s="311"/>
      <c r="BA46" s="311"/>
      <c r="BB46" s="311"/>
      <c r="BC46" s="311"/>
      <c r="BD46" s="311"/>
      <c r="BE46" s="311"/>
      <c r="BI46" s="3"/>
      <c r="BJ46" s="3"/>
      <c r="BK46" s="3"/>
      <c r="BL46" s="3"/>
      <c r="BM46" s="3"/>
      <c r="BN46" s="3"/>
      <c r="BO46" s="3"/>
      <c r="BP46" s="3"/>
      <c r="BQ46" s="3"/>
      <c r="BR46" s="3"/>
      <c r="BS46" s="3"/>
      <c r="BT46" s="3"/>
      <c r="BU46" s="3"/>
      <c r="BV46" s="3"/>
      <c r="BW46" s="3"/>
      <c r="BX46" s="3"/>
      <c r="BY46" s="3"/>
      <c r="BZ46" s="3"/>
    </row>
    <row r="47" spans="1:78" s="287" customFormat="1" ht="15.75">
      <c r="A47" s="295"/>
      <c r="B47" s="295"/>
      <c r="C47" s="295"/>
      <c r="D47" s="295"/>
      <c r="E47" s="295"/>
      <c r="F47" s="295"/>
      <c r="G47" s="296"/>
      <c r="H47" s="312"/>
      <c r="I47" s="315"/>
      <c r="J47" s="314"/>
      <c r="K47" s="314"/>
      <c r="L47" s="347"/>
      <c r="M47" s="314"/>
      <c r="N47" s="315"/>
      <c r="O47" s="340"/>
      <c r="P47" s="348"/>
      <c r="Q47" s="317"/>
      <c r="R47" s="317"/>
      <c r="S47" s="317"/>
      <c r="T47" s="317"/>
      <c r="U47" s="317"/>
      <c r="V47" s="317"/>
      <c r="W47" s="318"/>
      <c r="X47" s="318"/>
      <c r="Y47" s="318"/>
      <c r="Z47" s="318"/>
      <c r="AA47" s="318"/>
      <c r="AB47" s="319" t="s">
        <v>244</v>
      </c>
      <c r="AC47" s="320"/>
      <c r="AD47" s="320"/>
      <c r="AE47" s="320"/>
      <c r="AF47" s="320"/>
      <c r="AG47" s="320"/>
      <c r="AH47" s="320"/>
      <c r="AI47" s="320"/>
      <c r="AJ47" s="320"/>
      <c r="AK47" s="320"/>
      <c r="AL47" s="320"/>
      <c r="AM47" s="320"/>
      <c r="AN47" s="320"/>
      <c r="AO47" s="320"/>
      <c r="AP47" s="320"/>
      <c r="AQ47" s="321">
        <f t="shared" si="12"/>
        <v>0</v>
      </c>
      <c r="AR47" s="322">
        <f t="shared" si="12"/>
        <v>0</v>
      </c>
      <c r="AS47" s="309">
        <f t="shared" si="1"/>
        <v>0</v>
      </c>
      <c r="AT47" s="309">
        <f t="shared" si="1"/>
        <v>0</v>
      </c>
      <c r="AU47" s="309">
        <f t="shared" si="2"/>
        <v>0</v>
      </c>
      <c r="AV47" s="310"/>
      <c r="AW47" s="309"/>
      <c r="AX47" s="309"/>
      <c r="AY47" s="309"/>
      <c r="AZ47" s="311"/>
      <c r="BA47" s="311"/>
      <c r="BB47" s="311"/>
      <c r="BC47" s="311"/>
      <c r="BD47" s="311"/>
      <c r="BE47" s="311"/>
      <c r="BI47" s="3"/>
      <c r="BJ47" s="3"/>
      <c r="BK47" s="3"/>
      <c r="BL47" s="3"/>
      <c r="BM47" s="3"/>
      <c r="BN47" s="3"/>
      <c r="BO47" s="3"/>
      <c r="BP47" s="3"/>
      <c r="BQ47" s="3"/>
      <c r="BR47" s="3"/>
      <c r="BS47" s="3"/>
      <c r="BT47" s="3"/>
      <c r="BU47" s="3"/>
      <c r="BV47" s="3"/>
      <c r="BW47" s="3"/>
      <c r="BX47" s="3"/>
      <c r="BY47" s="3"/>
      <c r="BZ47" s="3"/>
    </row>
    <row r="48" spans="1:78" s="287" customFormat="1" ht="15.75">
      <c r="A48" s="295"/>
      <c r="B48" s="295"/>
      <c r="C48" s="295"/>
      <c r="D48" s="295"/>
      <c r="E48" s="295"/>
      <c r="F48" s="295"/>
      <c r="G48" s="296"/>
      <c r="H48" s="312"/>
      <c r="I48" s="315"/>
      <c r="J48" s="314"/>
      <c r="K48" s="314"/>
      <c r="L48" s="347"/>
      <c r="M48" s="314"/>
      <c r="N48" s="315"/>
      <c r="O48" s="340"/>
      <c r="P48" s="348"/>
      <c r="Q48" s="317"/>
      <c r="R48" s="317"/>
      <c r="S48" s="317"/>
      <c r="T48" s="317"/>
      <c r="U48" s="317"/>
      <c r="V48" s="317"/>
      <c r="W48" s="318"/>
      <c r="X48" s="318"/>
      <c r="Y48" s="318"/>
      <c r="Z48" s="318"/>
      <c r="AA48" s="318"/>
      <c r="AB48" s="319" t="s">
        <v>245</v>
      </c>
      <c r="AC48" s="320"/>
      <c r="AD48" s="320"/>
      <c r="AE48" s="320"/>
      <c r="AF48" s="320"/>
      <c r="AG48" s="320"/>
      <c r="AH48" s="320"/>
      <c r="AI48" s="320"/>
      <c r="AJ48" s="320"/>
      <c r="AK48" s="320"/>
      <c r="AL48" s="320"/>
      <c r="AM48" s="320"/>
      <c r="AN48" s="320"/>
      <c r="AO48" s="320"/>
      <c r="AP48" s="320"/>
      <c r="AQ48" s="321">
        <f t="shared" si="12"/>
        <v>0</v>
      </c>
      <c r="AR48" s="322">
        <f t="shared" si="12"/>
        <v>0</v>
      </c>
      <c r="AS48" s="309">
        <f t="shared" si="1"/>
        <v>0</v>
      </c>
      <c r="AT48" s="309">
        <f t="shared" si="1"/>
        <v>0</v>
      </c>
      <c r="AU48" s="309">
        <f t="shared" si="2"/>
        <v>0</v>
      </c>
      <c r="AV48" s="310"/>
      <c r="AW48" s="309"/>
      <c r="AX48" s="309"/>
      <c r="AY48" s="309"/>
      <c r="AZ48" s="311"/>
      <c r="BA48" s="311"/>
      <c r="BB48" s="311"/>
      <c r="BC48" s="311"/>
      <c r="BD48" s="311"/>
      <c r="BE48" s="311"/>
      <c r="BI48" s="3"/>
      <c r="BJ48" s="3"/>
      <c r="BK48" s="3"/>
      <c r="BL48" s="3"/>
      <c r="BM48" s="3"/>
      <c r="BN48" s="3"/>
      <c r="BO48" s="3"/>
      <c r="BP48" s="3"/>
      <c r="BQ48" s="3"/>
      <c r="BR48" s="3"/>
      <c r="BS48" s="3"/>
      <c r="BT48" s="3"/>
      <c r="BU48" s="3"/>
      <c r="BV48" s="3"/>
      <c r="BW48" s="3"/>
      <c r="BX48" s="3"/>
      <c r="BY48" s="3"/>
      <c r="BZ48" s="3"/>
    </row>
    <row r="49" spans="1:78" s="287" customFormat="1" ht="15.75">
      <c r="A49" s="295"/>
      <c r="B49" s="295"/>
      <c r="C49" s="295"/>
      <c r="D49" s="295"/>
      <c r="E49" s="295"/>
      <c r="F49" s="295"/>
      <c r="G49" s="296"/>
      <c r="H49" s="312"/>
      <c r="I49" s="315"/>
      <c r="J49" s="314"/>
      <c r="K49" s="314"/>
      <c r="L49" s="347"/>
      <c r="M49" s="314"/>
      <c r="N49" s="315"/>
      <c r="O49" s="340"/>
      <c r="P49" s="348"/>
      <c r="Q49" s="317"/>
      <c r="R49" s="317"/>
      <c r="S49" s="317"/>
      <c r="T49" s="317"/>
      <c r="U49" s="317"/>
      <c r="V49" s="317"/>
      <c r="W49" s="318"/>
      <c r="X49" s="318"/>
      <c r="Y49" s="318"/>
      <c r="Z49" s="318"/>
      <c r="AA49" s="318"/>
      <c r="AB49" s="319" t="s">
        <v>246</v>
      </c>
      <c r="AC49" s="320"/>
      <c r="AD49" s="320"/>
      <c r="AE49" s="320"/>
      <c r="AF49" s="320"/>
      <c r="AG49" s="320"/>
      <c r="AH49" s="320"/>
      <c r="AI49" s="320"/>
      <c r="AJ49" s="320"/>
      <c r="AK49" s="320"/>
      <c r="AL49" s="320"/>
      <c r="AM49" s="320"/>
      <c r="AN49" s="320"/>
      <c r="AO49" s="320"/>
      <c r="AP49" s="320"/>
      <c r="AQ49" s="321">
        <f t="shared" si="12"/>
        <v>0</v>
      </c>
      <c r="AR49" s="322">
        <f t="shared" si="12"/>
        <v>0</v>
      </c>
      <c r="AS49" s="309">
        <f t="shared" si="1"/>
        <v>0</v>
      </c>
      <c r="AT49" s="309">
        <f t="shared" si="1"/>
        <v>0</v>
      </c>
      <c r="AU49" s="309">
        <f t="shared" si="2"/>
        <v>0</v>
      </c>
      <c r="AV49" s="310"/>
      <c r="AW49" s="309"/>
      <c r="AX49" s="309"/>
      <c r="AY49" s="309"/>
      <c r="AZ49" s="311"/>
      <c r="BA49" s="311"/>
      <c r="BB49" s="311"/>
      <c r="BC49" s="311"/>
      <c r="BD49" s="311"/>
      <c r="BE49" s="311"/>
      <c r="BI49" s="3"/>
      <c r="BJ49" s="3"/>
      <c r="BK49" s="3"/>
      <c r="BL49" s="3"/>
      <c r="BM49" s="3"/>
      <c r="BN49" s="3"/>
      <c r="BO49" s="3"/>
      <c r="BP49" s="3"/>
      <c r="BQ49" s="3"/>
      <c r="BR49" s="3"/>
      <c r="BS49" s="3"/>
      <c r="BT49" s="3"/>
      <c r="BU49" s="3"/>
      <c r="BV49" s="3"/>
      <c r="BW49" s="3"/>
      <c r="BX49" s="3"/>
      <c r="BY49" s="3"/>
      <c r="BZ49" s="3"/>
    </row>
    <row r="50" spans="1:78" s="287" customFormat="1" ht="15.75">
      <c r="A50" s="295"/>
      <c r="B50" s="295"/>
      <c r="C50" s="295"/>
      <c r="D50" s="295"/>
      <c r="E50" s="295"/>
      <c r="F50" s="295"/>
      <c r="G50" s="296"/>
      <c r="H50" s="312"/>
      <c r="I50" s="315"/>
      <c r="J50" s="314"/>
      <c r="K50" s="314"/>
      <c r="L50" s="347"/>
      <c r="M50" s="314"/>
      <c r="N50" s="315"/>
      <c r="O50" s="340"/>
      <c r="P50" s="348"/>
      <c r="Q50" s="317"/>
      <c r="R50" s="317"/>
      <c r="S50" s="317"/>
      <c r="T50" s="317"/>
      <c r="U50" s="317"/>
      <c r="V50" s="317"/>
      <c r="W50" s="318"/>
      <c r="X50" s="318"/>
      <c r="Y50" s="318"/>
      <c r="Z50" s="318"/>
      <c r="AA50" s="318"/>
      <c r="AB50" s="323" t="s">
        <v>247</v>
      </c>
      <c r="AC50" s="320"/>
      <c r="AD50" s="320"/>
      <c r="AE50" s="320"/>
      <c r="AF50" s="320"/>
      <c r="AG50" s="320"/>
      <c r="AH50" s="320"/>
      <c r="AI50" s="320"/>
      <c r="AJ50" s="320"/>
      <c r="AK50" s="320"/>
      <c r="AL50" s="320"/>
      <c r="AM50" s="320"/>
      <c r="AN50" s="320"/>
      <c r="AO50" s="320"/>
      <c r="AP50" s="320"/>
      <c r="AQ50" s="321">
        <f t="shared" si="12"/>
        <v>0</v>
      </c>
      <c r="AR50" s="322">
        <f t="shared" si="12"/>
        <v>0</v>
      </c>
      <c r="AS50" s="309">
        <f t="shared" si="1"/>
        <v>0</v>
      </c>
      <c r="AT50" s="309">
        <f t="shared" si="1"/>
        <v>0</v>
      </c>
      <c r="AU50" s="309">
        <f t="shared" si="2"/>
        <v>0</v>
      </c>
      <c r="AV50" s="310"/>
      <c r="AW50" s="309"/>
      <c r="AX50" s="309"/>
      <c r="AY50" s="309"/>
      <c r="AZ50" s="311"/>
      <c r="BA50" s="311"/>
      <c r="BB50" s="311"/>
      <c r="BC50" s="311"/>
      <c r="BD50" s="311"/>
      <c r="BE50" s="311"/>
      <c r="BI50" s="3"/>
      <c r="BJ50" s="3"/>
      <c r="BK50" s="3"/>
      <c r="BL50" s="3"/>
      <c r="BM50" s="3"/>
      <c r="BN50" s="3"/>
      <c r="BO50" s="3"/>
      <c r="BP50" s="3"/>
      <c r="BQ50" s="3"/>
      <c r="BR50" s="3"/>
      <c r="BS50" s="3"/>
      <c r="BT50" s="3"/>
      <c r="BU50" s="3"/>
      <c r="BV50" s="3"/>
      <c r="BW50" s="3"/>
      <c r="BX50" s="3"/>
      <c r="BY50" s="3"/>
      <c r="BZ50" s="3"/>
    </row>
    <row r="51" spans="1:78" s="287" customFormat="1" ht="15.75">
      <c r="A51" s="295"/>
      <c r="B51" s="295"/>
      <c r="C51" s="295"/>
      <c r="D51" s="295"/>
      <c r="E51" s="295"/>
      <c r="F51" s="295"/>
      <c r="G51" s="296"/>
      <c r="H51" s="312"/>
      <c r="I51" s="315"/>
      <c r="J51" s="314"/>
      <c r="K51" s="314"/>
      <c r="L51" s="347"/>
      <c r="M51" s="314"/>
      <c r="N51" s="315"/>
      <c r="O51" s="340"/>
      <c r="P51" s="348"/>
      <c r="Q51" s="317"/>
      <c r="R51" s="317"/>
      <c r="S51" s="317"/>
      <c r="T51" s="317"/>
      <c r="U51" s="317"/>
      <c r="V51" s="317"/>
      <c r="W51" s="318"/>
      <c r="X51" s="318"/>
      <c r="Y51" s="318"/>
      <c r="Z51" s="318"/>
      <c r="AA51" s="318"/>
      <c r="AB51" s="324" t="s">
        <v>248</v>
      </c>
      <c r="AC51" s="325">
        <f aca="true" t="shared" si="13" ref="AC51:AR51">SUM(AC45:AC50)</f>
        <v>0</v>
      </c>
      <c r="AD51" s="325">
        <f t="shared" si="13"/>
        <v>0</v>
      </c>
      <c r="AE51" s="325">
        <f t="shared" si="13"/>
        <v>0</v>
      </c>
      <c r="AF51" s="325">
        <f t="shared" si="13"/>
        <v>0</v>
      </c>
      <c r="AG51" s="325">
        <f t="shared" si="13"/>
        <v>0</v>
      </c>
      <c r="AH51" s="325">
        <f t="shared" si="13"/>
        <v>0</v>
      </c>
      <c r="AI51" s="325">
        <f t="shared" si="13"/>
        <v>0</v>
      </c>
      <c r="AJ51" s="325">
        <f t="shared" si="13"/>
        <v>0</v>
      </c>
      <c r="AK51" s="325">
        <f t="shared" si="13"/>
        <v>0</v>
      </c>
      <c r="AL51" s="325">
        <f t="shared" si="13"/>
        <v>0</v>
      </c>
      <c r="AM51" s="325">
        <f t="shared" si="13"/>
        <v>0</v>
      </c>
      <c r="AN51" s="325">
        <f t="shared" si="13"/>
        <v>0</v>
      </c>
      <c r="AO51" s="325">
        <f t="shared" si="13"/>
        <v>0</v>
      </c>
      <c r="AP51" s="325">
        <f t="shared" si="13"/>
        <v>0</v>
      </c>
      <c r="AQ51" s="325">
        <f t="shared" si="13"/>
        <v>0</v>
      </c>
      <c r="AR51" s="326">
        <f t="shared" si="13"/>
        <v>0</v>
      </c>
      <c r="AS51" s="309">
        <f t="shared" si="1"/>
        <v>0</v>
      </c>
      <c r="AT51" s="309">
        <f t="shared" si="1"/>
        <v>0</v>
      </c>
      <c r="AU51" s="309">
        <f t="shared" si="2"/>
        <v>0</v>
      </c>
      <c r="AV51" s="310"/>
      <c r="AW51" s="309"/>
      <c r="AX51" s="309"/>
      <c r="AY51" s="309"/>
      <c r="AZ51" s="311"/>
      <c r="BA51" s="311"/>
      <c r="BB51" s="311"/>
      <c r="BC51" s="311"/>
      <c r="BD51" s="311"/>
      <c r="BE51" s="311"/>
      <c r="BI51" s="3"/>
      <c r="BJ51" s="3"/>
      <c r="BK51" s="3"/>
      <c r="BL51" s="3"/>
      <c r="BM51" s="3"/>
      <c r="BN51" s="3"/>
      <c r="BO51" s="3"/>
      <c r="BP51" s="3"/>
      <c r="BQ51" s="3"/>
      <c r="BR51" s="3"/>
      <c r="BS51" s="3"/>
      <c r="BT51" s="3"/>
      <c r="BU51" s="3"/>
      <c r="BV51" s="3"/>
      <c r="BW51" s="3"/>
      <c r="BX51" s="3"/>
      <c r="BY51" s="3"/>
      <c r="BZ51" s="3"/>
    </row>
    <row r="52" spans="1:78" s="287" customFormat="1" ht="15.75">
      <c r="A52" s="295"/>
      <c r="B52" s="295"/>
      <c r="C52" s="295"/>
      <c r="D52" s="295"/>
      <c r="E52" s="295"/>
      <c r="F52" s="295"/>
      <c r="G52" s="296"/>
      <c r="H52" s="312"/>
      <c r="I52" s="315"/>
      <c r="J52" s="314"/>
      <c r="K52" s="314"/>
      <c r="L52" s="347"/>
      <c r="M52" s="314"/>
      <c r="N52" s="315"/>
      <c r="O52" s="340"/>
      <c r="P52" s="348"/>
      <c r="Q52" s="317"/>
      <c r="R52" s="317"/>
      <c r="S52" s="317"/>
      <c r="T52" s="317"/>
      <c r="U52" s="317"/>
      <c r="V52" s="317"/>
      <c r="W52" s="318"/>
      <c r="X52" s="318"/>
      <c r="Y52" s="318"/>
      <c r="Z52" s="318"/>
      <c r="AA52" s="318"/>
      <c r="AB52" s="319" t="s">
        <v>249</v>
      </c>
      <c r="AC52" s="320"/>
      <c r="AD52" s="320"/>
      <c r="AE52" s="320"/>
      <c r="AF52" s="320"/>
      <c r="AG52" s="320"/>
      <c r="AH52" s="320"/>
      <c r="AI52" s="320"/>
      <c r="AJ52" s="320"/>
      <c r="AK52" s="320"/>
      <c r="AL52" s="320"/>
      <c r="AM52" s="320"/>
      <c r="AN52" s="320"/>
      <c r="AO52" s="320"/>
      <c r="AP52" s="320"/>
      <c r="AQ52" s="321">
        <f>+AC52+AE52+AG52+AI52+AK52+AM52+AO52</f>
        <v>0</v>
      </c>
      <c r="AR52" s="322">
        <f aca="true" t="shared" si="14" ref="AR52:AR58">+AD52+AF52+AH52+AJ52+AL52+AN52+AP52</f>
        <v>0</v>
      </c>
      <c r="AS52" s="309">
        <f t="shared" si="1"/>
        <v>0</v>
      </c>
      <c r="AT52" s="309">
        <f t="shared" si="1"/>
        <v>0</v>
      </c>
      <c r="AU52" s="309">
        <f t="shared" si="2"/>
        <v>0</v>
      </c>
      <c r="AV52" s="310"/>
      <c r="AW52" s="309"/>
      <c r="AX52" s="309"/>
      <c r="AY52" s="309"/>
      <c r="AZ52" s="311"/>
      <c r="BA52" s="311"/>
      <c r="BB52" s="311"/>
      <c r="BC52" s="311"/>
      <c r="BD52" s="311"/>
      <c r="BE52" s="311"/>
      <c r="BI52" s="3"/>
      <c r="BJ52" s="3"/>
      <c r="BK52" s="3"/>
      <c r="BL52" s="3"/>
      <c r="BM52" s="3"/>
      <c r="BN52" s="3"/>
      <c r="BO52" s="3"/>
      <c r="BP52" s="3"/>
      <c r="BQ52" s="3"/>
      <c r="BR52" s="3"/>
      <c r="BS52" s="3"/>
      <c r="BT52" s="3"/>
      <c r="BU52" s="3"/>
      <c r="BV52" s="3"/>
      <c r="BW52" s="3"/>
      <c r="BX52" s="3"/>
      <c r="BY52" s="3"/>
      <c r="BZ52" s="3"/>
    </row>
    <row r="53" spans="1:78" s="287" customFormat="1" ht="15.75">
      <c r="A53" s="295"/>
      <c r="B53" s="295"/>
      <c r="C53" s="295"/>
      <c r="D53" s="295"/>
      <c r="E53" s="295"/>
      <c r="F53" s="295"/>
      <c r="G53" s="296"/>
      <c r="H53" s="312"/>
      <c r="I53" s="315"/>
      <c r="J53" s="314"/>
      <c r="K53" s="314"/>
      <c r="L53" s="347"/>
      <c r="M53" s="314"/>
      <c r="N53" s="315"/>
      <c r="O53" s="340"/>
      <c r="P53" s="348"/>
      <c r="Q53" s="317"/>
      <c r="R53" s="317"/>
      <c r="S53" s="317"/>
      <c r="T53" s="317"/>
      <c r="U53" s="317"/>
      <c r="V53" s="317"/>
      <c r="W53" s="318"/>
      <c r="X53" s="318"/>
      <c r="Y53" s="318"/>
      <c r="Z53" s="318"/>
      <c r="AA53" s="318"/>
      <c r="AB53" s="319" t="s">
        <v>250</v>
      </c>
      <c r="AC53" s="320"/>
      <c r="AD53" s="320"/>
      <c r="AE53" s="320"/>
      <c r="AF53" s="320"/>
      <c r="AG53" s="320"/>
      <c r="AH53" s="320"/>
      <c r="AI53" s="320"/>
      <c r="AJ53" s="320"/>
      <c r="AK53" s="320"/>
      <c r="AL53" s="320"/>
      <c r="AM53" s="320"/>
      <c r="AN53" s="320"/>
      <c r="AO53" s="320"/>
      <c r="AP53" s="320"/>
      <c r="AQ53" s="321">
        <f aca="true" t="shared" si="15" ref="AQ53:AQ58">+AC53+AE53+AG53+AI53+AK53+AM53+AO53</f>
        <v>0</v>
      </c>
      <c r="AR53" s="322">
        <f t="shared" si="14"/>
        <v>0</v>
      </c>
      <c r="AS53" s="309">
        <f t="shared" si="1"/>
        <v>0</v>
      </c>
      <c r="AT53" s="309">
        <f t="shared" si="1"/>
        <v>0</v>
      </c>
      <c r="AU53" s="309">
        <f t="shared" si="2"/>
        <v>0</v>
      </c>
      <c r="AV53" s="310"/>
      <c r="AW53" s="309"/>
      <c r="AX53" s="309"/>
      <c r="AY53" s="309"/>
      <c r="AZ53" s="311"/>
      <c r="BA53" s="311"/>
      <c r="BB53" s="311"/>
      <c r="BC53" s="311"/>
      <c r="BD53" s="311"/>
      <c r="BE53" s="311"/>
      <c r="BI53" s="3"/>
      <c r="BJ53" s="3"/>
      <c r="BK53" s="3"/>
      <c r="BL53" s="3"/>
      <c r="BM53" s="3"/>
      <c r="BN53" s="3"/>
      <c r="BO53" s="3"/>
      <c r="BP53" s="3"/>
      <c r="BQ53" s="3"/>
      <c r="BR53" s="3"/>
      <c r="BS53" s="3"/>
      <c r="BT53" s="3"/>
      <c r="BU53" s="3"/>
      <c r="BV53" s="3"/>
      <c r="BW53" s="3"/>
      <c r="BX53" s="3"/>
      <c r="BY53" s="3"/>
      <c r="BZ53" s="3"/>
    </row>
    <row r="54" spans="1:78" s="287" customFormat="1" ht="15.75">
      <c r="A54" s="295"/>
      <c r="B54" s="295"/>
      <c r="C54" s="295"/>
      <c r="D54" s="295"/>
      <c r="E54" s="295"/>
      <c r="F54" s="295"/>
      <c r="G54" s="296"/>
      <c r="H54" s="312"/>
      <c r="I54" s="315"/>
      <c r="J54" s="314"/>
      <c r="K54" s="314"/>
      <c r="L54" s="347"/>
      <c r="M54" s="314"/>
      <c r="N54" s="315"/>
      <c r="O54" s="340"/>
      <c r="P54" s="348"/>
      <c r="Q54" s="317"/>
      <c r="R54" s="317"/>
      <c r="S54" s="317"/>
      <c r="T54" s="317"/>
      <c r="U54" s="317"/>
      <c r="V54" s="317"/>
      <c r="W54" s="318"/>
      <c r="X54" s="318"/>
      <c r="Y54" s="318"/>
      <c r="Z54" s="318"/>
      <c r="AA54" s="318"/>
      <c r="AB54" s="323" t="s">
        <v>251</v>
      </c>
      <c r="AC54" s="320"/>
      <c r="AD54" s="320"/>
      <c r="AE54" s="320"/>
      <c r="AF54" s="320"/>
      <c r="AG54" s="320"/>
      <c r="AH54" s="320"/>
      <c r="AI54" s="320"/>
      <c r="AJ54" s="320"/>
      <c r="AK54" s="320"/>
      <c r="AL54" s="320"/>
      <c r="AM54" s="320"/>
      <c r="AN54" s="320"/>
      <c r="AO54" s="320"/>
      <c r="AP54" s="320"/>
      <c r="AQ54" s="321">
        <f t="shared" si="15"/>
        <v>0</v>
      </c>
      <c r="AR54" s="322">
        <f t="shared" si="14"/>
        <v>0</v>
      </c>
      <c r="AS54" s="309">
        <f t="shared" si="1"/>
        <v>0</v>
      </c>
      <c r="AT54" s="309">
        <f t="shared" si="1"/>
        <v>0</v>
      </c>
      <c r="AU54" s="309">
        <f t="shared" si="2"/>
        <v>0</v>
      </c>
      <c r="AV54" s="310"/>
      <c r="AW54" s="309"/>
      <c r="AX54" s="309"/>
      <c r="AY54" s="309"/>
      <c r="AZ54" s="311"/>
      <c r="BA54" s="311"/>
      <c r="BB54" s="311"/>
      <c r="BC54" s="311"/>
      <c r="BD54" s="311"/>
      <c r="BE54" s="311"/>
      <c r="BI54" s="3"/>
      <c r="BJ54" s="3"/>
      <c r="BK54" s="3"/>
      <c r="BL54" s="3"/>
      <c r="BM54" s="3"/>
      <c r="BN54" s="3"/>
      <c r="BO54" s="3"/>
      <c r="BP54" s="3"/>
      <c r="BQ54" s="3"/>
      <c r="BR54" s="3"/>
      <c r="BS54" s="3"/>
      <c r="BT54" s="3"/>
      <c r="BU54" s="3"/>
      <c r="BV54" s="3"/>
      <c r="BW54" s="3"/>
      <c r="BX54" s="3"/>
      <c r="BY54" s="3"/>
      <c r="BZ54" s="3"/>
    </row>
    <row r="55" spans="1:78" s="287" customFormat="1" ht="15.75">
      <c r="A55" s="295"/>
      <c r="B55" s="295"/>
      <c r="C55" s="295"/>
      <c r="D55" s="295"/>
      <c r="E55" s="295"/>
      <c r="F55" s="295"/>
      <c r="G55" s="296"/>
      <c r="H55" s="312"/>
      <c r="I55" s="315"/>
      <c r="J55" s="314"/>
      <c r="K55" s="314"/>
      <c r="L55" s="347"/>
      <c r="M55" s="314"/>
      <c r="N55" s="315"/>
      <c r="O55" s="340"/>
      <c r="P55" s="348"/>
      <c r="Q55" s="317"/>
      <c r="R55" s="317"/>
      <c r="S55" s="317"/>
      <c r="T55" s="317"/>
      <c r="U55" s="317"/>
      <c r="V55" s="317"/>
      <c r="W55" s="318"/>
      <c r="X55" s="318"/>
      <c r="Y55" s="318"/>
      <c r="Z55" s="318"/>
      <c r="AA55" s="318"/>
      <c r="AB55" s="323" t="s">
        <v>252</v>
      </c>
      <c r="AC55" s="320"/>
      <c r="AD55" s="320"/>
      <c r="AE55" s="320"/>
      <c r="AF55" s="320"/>
      <c r="AG55" s="320"/>
      <c r="AH55" s="320"/>
      <c r="AI55" s="320"/>
      <c r="AJ55" s="320"/>
      <c r="AK55" s="320"/>
      <c r="AL55" s="320"/>
      <c r="AM55" s="320"/>
      <c r="AN55" s="320"/>
      <c r="AO55" s="320"/>
      <c r="AP55" s="320"/>
      <c r="AQ55" s="321">
        <f t="shared" si="15"/>
        <v>0</v>
      </c>
      <c r="AR55" s="322">
        <f t="shared" si="14"/>
        <v>0</v>
      </c>
      <c r="AS55" s="309">
        <f t="shared" si="1"/>
        <v>0</v>
      </c>
      <c r="AT55" s="309">
        <f t="shared" si="1"/>
        <v>0</v>
      </c>
      <c r="AU55" s="309">
        <f t="shared" si="2"/>
        <v>0</v>
      </c>
      <c r="AV55" s="310"/>
      <c r="AW55" s="309"/>
      <c r="AX55" s="309"/>
      <c r="AY55" s="309"/>
      <c r="AZ55" s="311"/>
      <c r="BA55" s="311"/>
      <c r="BB55" s="311"/>
      <c r="BC55" s="311"/>
      <c r="BD55" s="311"/>
      <c r="BE55" s="311"/>
      <c r="BI55" s="3"/>
      <c r="BJ55" s="3"/>
      <c r="BK55" s="3"/>
      <c r="BL55" s="3"/>
      <c r="BM55" s="3"/>
      <c r="BN55" s="3"/>
      <c r="BO55" s="3"/>
      <c r="BP55" s="3"/>
      <c r="BQ55" s="3"/>
      <c r="BR55" s="3"/>
      <c r="BS55" s="3"/>
      <c r="BT55" s="3"/>
      <c r="BU55" s="3"/>
      <c r="BV55" s="3"/>
      <c r="BW55" s="3"/>
      <c r="BX55" s="3"/>
      <c r="BY55" s="3"/>
      <c r="BZ55" s="3"/>
    </row>
    <row r="56" spans="1:78" s="287" customFormat="1" ht="15.75">
      <c r="A56" s="295"/>
      <c r="B56" s="295"/>
      <c r="C56" s="295"/>
      <c r="D56" s="295"/>
      <c r="E56" s="295"/>
      <c r="F56" s="295"/>
      <c r="G56" s="296"/>
      <c r="H56" s="312"/>
      <c r="I56" s="315"/>
      <c r="J56" s="314"/>
      <c r="K56" s="314"/>
      <c r="L56" s="347"/>
      <c r="M56" s="314"/>
      <c r="N56" s="315"/>
      <c r="O56" s="340"/>
      <c r="P56" s="348"/>
      <c r="Q56" s="317"/>
      <c r="R56" s="317"/>
      <c r="S56" s="317"/>
      <c r="T56" s="317"/>
      <c r="U56" s="317"/>
      <c r="V56" s="317"/>
      <c r="W56" s="318"/>
      <c r="X56" s="318"/>
      <c r="Y56" s="318"/>
      <c r="Z56" s="318"/>
      <c r="AA56" s="318"/>
      <c r="AB56" s="323" t="s">
        <v>253</v>
      </c>
      <c r="AC56" s="320"/>
      <c r="AD56" s="320"/>
      <c r="AE56" s="320"/>
      <c r="AF56" s="320"/>
      <c r="AG56" s="320"/>
      <c r="AH56" s="320"/>
      <c r="AI56" s="320"/>
      <c r="AJ56" s="320"/>
      <c r="AK56" s="320"/>
      <c r="AL56" s="320"/>
      <c r="AM56" s="320"/>
      <c r="AN56" s="320"/>
      <c r="AO56" s="320"/>
      <c r="AP56" s="320"/>
      <c r="AQ56" s="321">
        <f t="shared" si="15"/>
        <v>0</v>
      </c>
      <c r="AR56" s="322">
        <f t="shared" si="14"/>
        <v>0</v>
      </c>
      <c r="AS56" s="309">
        <f t="shared" si="1"/>
        <v>0</v>
      </c>
      <c r="AT56" s="309">
        <f t="shared" si="1"/>
        <v>0</v>
      </c>
      <c r="AU56" s="309">
        <f t="shared" si="2"/>
        <v>0</v>
      </c>
      <c r="AV56" s="310"/>
      <c r="AW56" s="309"/>
      <c r="AX56" s="309"/>
      <c r="AY56" s="309"/>
      <c r="AZ56" s="311"/>
      <c r="BA56" s="311"/>
      <c r="BB56" s="311"/>
      <c r="BC56" s="311"/>
      <c r="BD56" s="311"/>
      <c r="BE56" s="311"/>
      <c r="BI56" s="3"/>
      <c r="BJ56" s="3"/>
      <c r="BK56" s="3"/>
      <c r="BL56" s="3"/>
      <c r="BM56" s="3"/>
      <c r="BN56" s="3"/>
      <c r="BO56" s="3"/>
      <c r="BP56" s="3"/>
      <c r="BQ56" s="3"/>
      <c r="BR56" s="3"/>
      <c r="BS56" s="3"/>
      <c r="BT56" s="3"/>
      <c r="BU56" s="3"/>
      <c r="BV56" s="3"/>
      <c r="BW56" s="3"/>
      <c r="BX56" s="3"/>
      <c r="BY56" s="3"/>
      <c r="BZ56" s="3"/>
    </row>
    <row r="57" spans="1:78" s="287" customFormat="1" ht="15.75">
      <c r="A57" s="295"/>
      <c r="B57" s="295"/>
      <c r="C57" s="295"/>
      <c r="D57" s="295"/>
      <c r="E57" s="295"/>
      <c r="F57" s="295"/>
      <c r="G57" s="296"/>
      <c r="H57" s="312"/>
      <c r="I57" s="315"/>
      <c r="J57" s="314"/>
      <c r="K57" s="314"/>
      <c r="L57" s="347"/>
      <c r="M57" s="314"/>
      <c r="N57" s="315"/>
      <c r="O57" s="340"/>
      <c r="P57" s="348"/>
      <c r="Q57" s="317"/>
      <c r="R57" s="317"/>
      <c r="S57" s="317"/>
      <c r="T57" s="317"/>
      <c r="U57" s="317"/>
      <c r="V57" s="317"/>
      <c r="W57" s="318"/>
      <c r="X57" s="318"/>
      <c r="Y57" s="318"/>
      <c r="Z57" s="318"/>
      <c r="AA57" s="318"/>
      <c r="AB57" s="323" t="s">
        <v>254</v>
      </c>
      <c r="AC57" s="320"/>
      <c r="AD57" s="320"/>
      <c r="AE57" s="320"/>
      <c r="AF57" s="320"/>
      <c r="AG57" s="320"/>
      <c r="AH57" s="320"/>
      <c r="AI57" s="320"/>
      <c r="AJ57" s="320"/>
      <c r="AK57" s="320"/>
      <c r="AL57" s="320"/>
      <c r="AM57" s="320"/>
      <c r="AN57" s="320"/>
      <c r="AO57" s="320"/>
      <c r="AP57" s="320"/>
      <c r="AQ57" s="321">
        <f t="shared" si="15"/>
        <v>0</v>
      </c>
      <c r="AR57" s="322">
        <f t="shared" si="14"/>
        <v>0</v>
      </c>
      <c r="AS57" s="309">
        <f t="shared" si="1"/>
        <v>0</v>
      </c>
      <c r="AT57" s="309">
        <f t="shared" si="1"/>
        <v>0</v>
      </c>
      <c r="AU57" s="309">
        <f t="shared" si="2"/>
        <v>0</v>
      </c>
      <c r="AV57" s="310"/>
      <c r="AW57" s="309"/>
      <c r="AX57" s="309"/>
      <c r="AY57" s="309"/>
      <c r="AZ57" s="311"/>
      <c r="BA57" s="311"/>
      <c r="BB57" s="311"/>
      <c r="BC57" s="311"/>
      <c r="BD57" s="311"/>
      <c r="BE57" s="311"/>
      <c r="BI57" s="3"/>
      <c r="BJ57" s="3"/>
      <c r="BK57" s="3"/>
      <c r="BL57" s="3"/>
      <c r="BM57" s="3"/>
      <c r="BN57" s="3"/>
      <c r="BO57" s="3"/>
      <c r="BP57" s="3"/>
      <c r="BQ57" s="3"/>
      <c r="BR57" s="3"/>
      <c r="BS57" s="3"/>
      <c r="BT57" s="3"/>
      <c r="BU57" s="3"/>
      <c r="BV57" s="3"/>
      <c r="BW57" s="3"/>
      <c r="BX57" s="3"/>
      <c r="BY57" s="3"/>
      <c r="BZ57" s="3"/>
    </row>
    <row r="58" spans="1:78" s="287" customFormat="1" ht="15.75">
      <c r="A58" s="295"/>
      <c r="B58" s="295"/>
      <c r="C58" s="295"/>
      <c r="D58" s="295"/>
      <c r="E58" s="295"/>
      <c r="F58" s="295"/>
      <c r="G58" s="296"/>
      <c r="H58" s="312"/>
      <c r="I58" s="315"/>
      <c r="J58" s="314"/>
      <c r="K58" s="314"/>
      <c r="L58" s="347"/>
      <c r="M58" s="314"/>
      <c r="N58" s="315"/>
      <c r="O58" s="340"/>
      <c r="P58" s="348"/>
      <c r="Q58" s="317"/>
      <c r="R58" s="317"/>
      <c r="S58" s="317"/>
      <c r="T58" s="317"/>
      <c r="U58" s="317"/>
      <c r="V58" s="317"/>
      <c r="W58" s="318"/>
      <c r="X58" s="318"/>
      <c r="Y58" s="318"/>
      <c r="Z58" s="318"/>
      <c r="AA58" s="318"/>
      <c r="AB58" s="323" t="s">
        <v>255</v>
      </c>
      <c r="AC58" s="320"/>
      <c r="AD58" s="320"/>
      <c r="AE58" s="320"/>
      <c r="AF58" s="320"/>
      <c r="AG58" s="320"/>
      <c r="AH58" s="320"/>
      <c r="AI58" s="320"/>
      <c r="AJ58" s="320"/>
      <c r="AK58" s="320"/>
      <c r="AL58" s="320"/>
      <c r="AM58" s="320"/>
      <c r="AN58" s="320"/>
      <c r="AO58" s="320"/>
      <c r="AP58" s="320"/>
      <c r="AQ58" s="321">
        <f t="shared" si="15"/>
        <v>0</v>
      </c>
      <c r="AR58" s="322">
        <f t="shared" si="14"/>
        <v>0</v>
      </c>
      <c r="AS58" s="309">
        <f t="shared" si="1"/>
        <v>0</v>
      </c>
      <c r="AT58" s="309">
        <f t="shared" si="1"/>
        <v>0</v>
      </c>
      <c r="AU58" s="309">
        <f t="shared" si="2"/>
        <v>0</v>
      </c>
      <c r="AV58" s="310"/>
      <c r="AW58" s="309"/>
      <c r="AX58" s="309"/>
      <c r="AY58" s="309"/>
      <c r="AZ58" s="311"/>
      <c r="BA58" s="311"/>
      <c r="BB58" s="311"/>
      <c r="BC58" s="311"/>
      <c r="BD58" s="311"/>
      <c r="BE58" s="311"/>
      <c r="BI58" s="3"/>
      <c r="BJ58" s="3"/>
      <c r="BK58" s="3"/>
      <c r="BL58" s="3"/>
      <c r="BM58" s="3"/>
      <c r="BN58" s="3"/>
      <c r="BO58" s="3"/>
      <c r="BP58" s="3"/>
      <c r="BQ58" s="3"/>
      <c r="BR58" s="3"/>
      <c r="BS58" s="3"/>
      <c r="BT58" s="3"/>
      <c r="BU58" s="3"/>
      <c r="BV58" s="3"/>
      <c r="BW58" s="3"/>
      <c r="BX58" s="3"/>
      <c r="BY58" s="3"/>
      <c r="BZ58" s="3"/>
    </row>
    <row r="59" spans="1:78" s="287" customFormat="1" ht="15.75">
      <c r="A59" s="295"/>
      <c r="B59" s="295"/>
      <c r="C59" s="295"/>
      <c r="D59" s="295"/>
      <c r="E59" s="295"/>
      <c r="F59" s="295"/>
      <c r="G59" s="296"/>
      <c r="H59" s="312"/>
      <c r="I59" s="315"/>
      <c r="J59" s="314"/>
      <c r="K59" s="314"/>
      <c r="L59" s="347"/>
      <c r="M59" s="314"/>
      <c r="N59" s="315"/>
      <c r="O59" s="340"/>
      <c r="P59" s="348"/>
      <c r="Q59" s="317"/>
      <c r="R59" s="317"/>
      <c r="S59" s="317"/>
      <c r="T59" s="317"/>
      <c r="U59" s="317"/>
      <c r="V59" s="317"/>
      <c r="W59" s="318"/>
      <c r="X59" s="318"/>
      <c r="Y59" s="318"/>
      <c r="Z59" s="318"/>
      <c r="AA59" s="318"/>
      <c r="AB59" s="324" t="s">
        <v>256</v>
      </c>
      <c r="AC59" s="325">
        <f aca="true" t="shared" si="16" ref="AC59:AR59">SUM(AC53:AC58)+IF(AC51=0,AC52,AC51)</f>
        <v>0</v>
      </c>
      <c r="AD59" s="325">
        <f t="shared" si="16"/>
        <v>0</v>
      </c>
      <c r="AE59" s="325">
        <f t="shared" si="16"/>
        <v>0</v>
      </c>
      <c r="AF59" s="325">
        <f t="shared" si="16"/>
        <v>0</v>
      </c>
      <c r="AG59" s="325">
        <f t="shared" si="16"/>
        <v>0</v>
      </c>
      <c r="AH59" s="325">
        <f t="shared" si="16"/>
        <v>0</v>
      </c>
      <c r="AI59" s="325">
        <f t="shared" si="16"/>
        <v>0</v>
      </c>
      <c r="AJ59" s="325">
        <f t="shared" si="16"/>
        <v>0</v>
      </c>
      <c r="AK59" s="325">
        <f t="shared" si="16"/>
        <v>0</v>
      </c>
      <c r="AL59" s="325">
        <f t="shared" si="16"/>
        <v>0</v>
      </c>
      <c r="AM59" s="325">
        <f t="shared" si="16"/>
        <v>0</v>
      </c>
      <c r="AN59" s="325">
        <f t="shared" si="16"/>
        <v>0</v>
      </c>
      <c r="AO59" s="325">
        <f t="shared" si="16"/>
        <v>0</v>
      </c>
      <c r="AP59" s="325">
        <f t="shared" si="16"/>
        <v>0</v>
      </c>
      <c r="AQ59" s="325">
        <f t="shared" si="16"/>
        <v>0</v>
      </c>
      <c r="AR59" s="326">
        <f t="shared" si="16"/>
        <v>0</v>
      </c>
      <c r="AS59" s="309">
        <f t="shared" si="1"/>
        <v>0</v>
      </c>
      <c r="AT59" s="309">
        <f t="shared" si="1"/>
        <v>0</v>
      </c>
      <c r="AU59" s="309">
        <f t="shared" si="2"/>
        <v>0</v>
      </c>
      <c r="AV59" s="310"/>
      <c r="AW59" s="309"/>
      <c r="AX59" s="309"/>
      <c r="AY59" s="309"/>
      <c r="AZ59" s="311"/>
      <c r="BA59" s="311"/>
      <c r="BB59" s="311"/>
      <c r="BC59" s="311"/>
      <c r="BD59" s="311"/>
      <c r="BE59" s="311"/>
      <c r="BI59" s="3"/>
      <c r="BJ59" s="3"/>
      <c r="BK59" s="3"/>
      <c r="BL59" s="3"/>
      <c r="BM59" s="3"/>
      <c r="BN59" s="3"/>
      <c r="BO59" s="3"/>
      <c r="BP59" s="3"/>
      <c r="BQ59" s="3"/>
      <c r="BR59" s="3"/>
      <c r="BS59" s="3"/>
      <c r="BT59" s="3"/>
      <c r="BU59" s="3"/>
      <c r="BV59" s="3"/>
      <c r="BW59" s="3"/>
      <c r="BX59" s="3"/>
      <c r="BY59" s="3"/>
      <c r="BZ59" s="3"/>
    </row>
    <row r="60" spans="1:78" s="287" customFormat="1" ht="16.5" thickBot="1">
      <c r="A60" s="295"/>
      <c r="B60" s="295"/>
      <c r="C60" s="295"/>
      <c r="D60" s="295"/>
      <c r="E60" s="295"/>
      <c r="F60" s="295"/>
      <c r="G60" s="296"/>
      <c r="H60" s="327"/>
      <c r="I60" s="330"/>
      <c r="J60" s="329"/>
      <c r="K60" s="329"/>
      <c r="L60" s="349"/>
      <c r="M60" s="329"/>
      <c r="N60" s="330"/>
      <c r="O60" s="342"/>
      <c r="P60" s="350"/>
      <c r="Q60" s="332"/>
      <c r="R60" s="332"/>
      <c r="S60" s="332"/>
      <c r="T60" s="332"/>
      <c r="U60" s="332"/>
      <c r="V60" s="332"/>
      <c r="W60" s="333"/>
      <c r="X60" s="333"/>
      <c r="Y60" s="333"/>
      <c r="Z60" s="333"/>
      <c r="AA60" s="333"/>
      <c r="AB60" s="334" t="s">
        <v>257</v>
      </c>
      <c r="AC60" s="335"/>
      <c r="AD60" s="335"/>
      <c r="AE60" s="335"/>
      <c r="AF60" s="335"/>
      <c r="AG60" s="335"/>
      <c r="AH60" s="335"/>
      <c r="AI60" s="335"/>
      <c r="AJ60" s="335"/>
      <c r="AK60" s="335"/>
      <c r="AL60" s="335"/>
      <c r="AM60" s="335"/>
      <c r="AN60" s="335"/>
      <c r="AO60" s="335"/>
      <c r="AP60" s="335"/>
      <c r="AQ60" s="336">
        <f aca="true" t="shared" si="17" ref="AQ60:AR66">+AC60+AE60+AG60+AI60+AK60+AM60+AO60</f>
        <v>0</v>
      </c>
      <c r="AR60" s="337">
        <f t="shared" si="17"/>
        <v>0</v>
      </c>
      <c r="AS60" s="309">
        <f t="shared" si="1"/>
        <v>0</v>
      </c>
      <c r="AT60" s="309">
        <f t="shared" si="1"/>
        <v>0</v>
      </c>
      <c r="AU60" s="309">
        <f t="shared" si="2"/>
        <v>0</v>
      </c>
      <c r="AV60" s="310"/>
      <c r="AW60" s="309"/>
      <c r="AX60" s="309"/>
      <c r="AY60" s="309"/>
      <c r="AZ60" s="311"/>
      <c r="BA60" s="311"/>
      <c r="BB60" s="311"/>
      <c r="BC60" s="311"/>
      <c r="BD60" s="311"/>
      <c r="BE60" s="311"/>
      <c r="BI60" s="3"/>
      <c r="BJ60" s="3"/>
      <c r="BK60" s="3"/>
      <c r="BL60" s="3"/>
      <c r="BM60" s="3"/>
      <c r="BN60" s="3"/>
      <c r="BO60" s="3"/>
      <c r="BP60" s="3"/>
      <c r="BQ60" s="3"/>
      <c r="BR60" s="3"/>
      <c r="BS60" s="3"/>
      <c r="BT60" s="3"/>
      <c r="BU60" s="3"/>
      <c r="BV60" s="3"/>
      <c r="BW60" s="3"/>
      <c r="BX60" s="3"/>
      <c r="BY60" s="3"/>
      <c r="BZ60" s="3"/>
    </row>
    <row r="61" spans="1:78" s="287" customFormat="1" ht="48">
      <c r="A61" s="295" t="s">
        <v>278</v>
      </c>
      <c r="B61" s="295" t="s">
        <v>279</v>
      </c>
      <c r="C61" s="295" t="s">
        <v>231</v>
      </c>
      <c r="D61" s="295" t="s">
        <v>232</v>
      </c>
      <c r="E61" s="295" t="s">
        <v>260</v>
      </c>
      <c r="F61" s="295" t="s">
        <v>233</v>
      </c>
      <c r="G61" s="296">
        <v>13</v>
      </c>
      <c r="H61" s="297">
        <v>0</v>
      </c>
      <c r="I61" s="298" t="s">
        <v>50</v>
      </c>
      <c r="J61" s="344"/>
      <c r="K61" s="300" t="s">
        <v>38</v>
      </c>
      <c r="L61" s="344"/>
      <c r="M61" s="298" t="s">
        <v>280</v>
      </c>
      <c r="N61" s="351" t="s">
        <v>281</v>
      </c>
      <c r="O61" s="338">
        <v>1</v>
      </c>
      <c r="P61" s="339">
        <v>1</v>
      </c>
      <c r="Q61" s="303">
        <f>SUMIF('Actividades inversión 887'!$B$14:$B$39,'Metas inversión 887'!$B61,'Actividades inversión 887'!M$14:M$39)</f>
        <v>498758473.7827437</v>
      </c>
      <c r="R61" s="303">
        <f>SUMIF('Actividades inversión 887'!$B$14:$B$39,'Metas inversión 887'!$B61,'Actividades inversión 887'!N$14:N$39)</f>
        <v>521481916.2526897</v>
      </c>
      <c r="S61" s="303">
        <f>SUMIF('Actividades inversión 887'!$B$14:$B$39,'Metas inversión 887'!$B61,'Actividades inversión 887'!O$14:O$39)</f>
        <v>462570207.28844935</v>
      </c>
      <c r="T61" s="303">
        <f>SUMIF('Actividades inversión 887'!$B$14:$B$39,'Metas inversión 887'!$B61,'Actividades inversión 887'!P$14:P$39)</f>
        <v>23952877.352132082</v>
      </c>
      <c r="U61" s="303">
        <f>SUMIF('Actividades inversión 887'!$B$14:$B$39,'Metas inversión 887'!$B61,'Actividades inversión 887'!Q$14:Q$39)</f>
        <v>165078752.2394557</v>
      </c>
      <c r="V61" s="303">
        <f>SUMIF('Actividades inversión 887'!$B$14:$B$39,'Metas inversión 887'!$B61,'Actividades inversión 887'!R$14:R$39)</f>
        <v>88714204.85717101</v>
      </c>
      <c r="W61" s="352" t="s">
        <v>282</v>
      </c>
      <c r="X61" s="353" t="s">
        <v>283</v>
      </c>
      <c r="Y61" s="354" t="s">
        <v>284</v>
      </c>
      <c r="Z61" s="352" t="s">
        <v>285</v>
      </c>
      <c r="AA61" s="352" t="s">
        <v>286</v>
      </c>
      <c r="AB61" s="305" t="s">
        <v>242</v>
      </c>
      <c r="AC61" s="306"/>
      <c r="AD61" s="306"/>
      <c r="AE61" s="306"/>
      <c r="AF61" s="306"/>
      <c r="AG61" s="306"/>
      <c r="AH61" s="306"/>
      <c r="AI61" s="306"/>
      <c r="AJ61" s="306"/>
      <c r="AK61" s="306"/>
      <c r="AL61" s="306"/>
      <c r="AM61" s="306"/>
      <c r="AN61" s="306"/>
      <c r="AO61" s="306"/>
      <c r="AP61" s="306"/>
      <c r="AQ61" s="307">
        <f t="shared" si="17"/>
        <v>0</v>
      </c>
      <c r="AR61" s="308">
        <f t="shared" si="17"/>
        <v>0</v>
      </c>
      <c r="AS61" s="309">
        <f t="shared" si="1"/>
        <v>58911708.96424037</v>
      </c>
      <c r="AT61" s="309">
        <f t="shared" si="1"/>
        <v>438617329.93631727</v>
      </c>
      <c r="AU61" s="309">
        <f t="shared" si="2"/>
        <v>76364547.38228469</v>
      </c>
      <c r="AV61" s="310"/>
      <c r="AW61" s="309"/>
      <c r="AX61" s="309"/>
      <c r="AY61" s="309"/>
      <c r="AZ61" s="311">
        <f>SUM('[1]01-USAQUEN:99-METROPOLITANO'!N61)</f>
        <v>498758473.7827437</v>
      </c>
      <c r="BA61" s="311">
        <f>SUM('[1]01-USAQUEN:99-METROPOLITANO'!O61)</f>
        <v>521481916.2526899</v>
      </c>
      <c r="BB61" s="311">
        <f>SUM('[1]01-USAQUEN:99-METROPOLITANO'!P61)</f>
        <v>462570207.28844935</v>
      </c>
      <c r="BC61" s="311">
        <f>SUM('[1]01-USAQUEN:99-METROPOLITANO'!Q61)</f>
        <v>23952877.352132082</v>
      </c>
      <c r="BD61" s="311">
        <f>SUM('[1]01-USAQUEN:99-METROPOLITANO'!R61)</f>
        <v>165078752.23945564</v>
      </c>
      <c r="BE61" s="311">
        <f>SUM('[1]01-USAQUEN:99-METROPOLITANO'!S61)</f>
        <v>88714204.85717101</v>
      </c>
      <c r="BI61" s="3"/>
      <c r="BJ61" s="3"/>
      <c r="BK61" s="3"/>
      <c r="BL61" s="3"/>
      <c r="BM61" s="3"/>
      <c r="BN61" s="3"/>
      <c r="BO61" s="3"/>
      <c r="BP61" s="3"/>
      <c r="BQ61" s="3"/>
      <c r="BR61" s="3"/>
      <c r="BS61" s="3"/>
      <c r="BT61" s="3"/>
      <c r="BU61" s="3"/>
      <c r="BV61" s="3"/>
      <c r="BW61" s="3"/>
      <c r="BX61" s="3"/>
      <c r="BY61" s="3"/>
      <c r="BZ61" s="3"/>
    </row>
    <row r="62" spans="1:78" s="287" customFormat="1" ht="15.75">
      <c r="A62" s="295"/>
      <c r="B62" s="295"/>
      <c r="C62" s="295"/>
      <c r="D62" s="295"/>
      <c r="E62" s="295"/>
      <c r="F62" s="295"/>
      <c r="G62" s="296"/>
      <c r="H62" s="312"/>
      <c r="I62" s="313"/>
      <c r="J62" s="347"/>
      <c r="K62" s="314"/>
      <c r="L62" s="347"/>
      <c r="M62" s="313"/>
      <c r="N62" s="355"/>
      <c r="O62" s="340"/>
      <c r="P62" s="341"/>
      <c r="Q62" s="317"/>
      <c r="R62" s="317"/>
      <c r="S62" s="317"/>
      <c r="T62" s="317"/>
      <c r="U62" s="317"/>
      <c r="V62" s="317"/>
      <c r="W62" s="356"/>
      <c r="X62" s="357"/>
      <c r="Y62" s="358"/>
      <c r="Z62" s="356"/>
      <c r="AA62" s="356"/>
      <c r="AB62" s="319" t="s">
        <v>243</v>
      </c>
      <c r="AC62" s="320"/>
      <c r="AD62" s="320"/>
      <c r="AE62" s="320"/>
      <c r="AF62" s="320"/>
      <c r="AG62" s="320"/>
      <c r="AH62" s="320"/>
      <c r="AI62" s="320"/>
      <c r="AJ62" s="320"/>
      <c r="AK62" s="320"/>
      <c r="AL62" s="320"/>
      <c r="AM62" s="320"/>
      <c r="AN62" s="320"/>
      <c r="AO62" s="320"/>
      <c r="AP62" s="320"/>
      <c r="AQ62" s="321">
        <f t="shared" si="17"/>
        <v>0</v>
      </c>
      <c r="AR62" s="322">
        <f t="shared" si="17"/>
        <v>0</v>
      </c>
      <c r="AS62" s="309">
        <f t="shared" si="1"/>
        <v>0</v>
      </c>
      <c r="AT62" s="309">
        <f t="shared" si="1"/>
        <v>0</v>
      </c>
      <c r="AU62" s="309">
        <f t="shared" si="2"/>
        <v>0</v>
      </c>
      <c r="AV62" s="310"/>
      <c r="AW62" s="309"/>
      <c r="AX62" s="309"/>
      <c r="AY62" s="309"/>
      <c r="AZ62" s="311"/>
      <c r="BA62" s="311"/>
      <c r="BB62" s="311"/>
      <c r="BC62" s="311"/>
      <c r="BD62" s="311"/>
      <c r="BE62" s="311"/>
      <c r="BI62" s="3"/>
      <c r="BJ62" s="3"/>
      <c r="BK62" s="3"/>
      <c r="BL62" s="3"/>
      <c r="BM62" s="3"/>
      <c r="BN62" s="3"/>
      <c r="BO62" s="3"/>
      <c r="BP62" s="3"/>
      <c r="BQ62" s="3"/>
      <c r="BR62" s="3"/>
      <c r="BS62" s="3"/>
      <c r="BT62" s="3"/>
      <c r="BU62" s="3"/>
      <c r="BV62" s="3"/>
      <c r="BW62" s="3"/>
      <c r="BX62" s="3"/>
      <c r="BY62" s="3"/>
      <c r="BZ62" s="3"/>
    </row>
    <row r="63" spans="1:78" s="287" customFormat="1" ht="15.75">
      <c r="A63" s="295"/>
      <c r="B63" s="295"/>
      <c r="C63" s="295"/>
      <c r="D63" s="295"/>
      <c r="E63" s="295"/>
      <c r="F63" s="295"/>
      <c r="G63" s="296"/>
      <c r="H63" s="312"/>
      <c r="I63" s="313"/>
      <c r="J63" s="347"/>
      <c r="K63" s="314"/>
      <c r="L63" s="347"/>
      <c r="M63" s="313"/>
      <c r="N63" s="355"/>
      <c r="O63" s="340"/>
      <c r="P63" s="341"/>
      <c r="Q63" s="317"/>
      <c r="R63" s="317"/>
      <c r="S63" s="317"/>
      <c r="T63" s="317"/>
      <c r="U63" s="317"/>
      <c r="V63" s="317"/>
      <c r="W63" s="356"/>
      <c r="X63" s="357"/>
      <c r="Y63" s="358"/>
      <c r="Z63" s="356"/>
      <c r="AA63" s="356"/>
      <c r="AB63" s="319" t="s">
        <v>244</v>
      </c>
      <c r="AC63" s="320"/>
      <c r="AD63" s="320"/>
      <c r="AE63" s="320"/>
      <c r="AF63" s="320"/>
      <c r="AG63" s="320"/>
      <c r="AH63" s="320"/>
      <c r="AI63" s="320"/>
      <c r="AJ63" s="320"/>
      <c r="AK63" s="320"/>
      <c r="AL63" s="320"/>
      <c r="AM63" s="320"/>
      <c r="AN63" s="320"/>
      <c r="AO63" s="320"/>
      <c r="AP63" s="320"/>
      <c r="AQ63" s="321">
        <f t="shared" si="17"/>
        <v>0</v>
      </c>
      <c r="AR63" s="322">
        <f t="shared" si="17"/>
        <v>0</v>
      </c>
      <c r="AS63" s="309">
        <f t="shared" si="1"/>
        <v>0</v>
      </c>
      <c r="AT63" s="309">
        <f t="shared" si="1"/>
        <v>0</v>
      </c>
      <c r="AU63" s="309">
        <f t="shared" si="2"/>
        <v>0</v>
      </c>
      <c r="AV63" s="310"/>
      <c r="AW63" s="309"/>
      <c r="AX63" s="309"/>
      <c r="AY63" s="309"/>
      <c r="AZ63" s="311"/>
      <c r="BA63" s="311"/>
      <c r="BB63" s="311"/>
      <c r="BC63" s="311"/>
      <c r="BD63" s="311"/>
      <c r="BE63" s="311"/>
      <c r="BI63" s="3"/>
      <c r="BJ63" s="3"/>
      <c r="BK63" s="3"/>
      <c r="BL63" s="3"/>
      <c r="BM63" s="3"/>
      <c r="BN63" s="3"/>
      <c r="BO63" s="3"/>
      <c r="BP63" s="3"/>
      <c r="BQ63" s="3"/>
      <c r="BR63" s="3"/>
      <c r="BS63" s="3"/>
      <c r="BT63" s="3"/>
      <c r="BU63" s="3"/>
      <c r="BV63" s="3"/>
      <c r="BW63" s="3"/>
      <c r="BX63" s="3"/>
      <c r="BY63" s="3"/>
      <c r="BZ63" s="3"/>
    </row>
    <row r="64" spans="1:78" s="287" customFormat="1" ht="15.75">
      <c r="A64" s="295"/>
      <c r="B64" s="295"/>
      <c r="C64" s="295"/>
      <c r="D64" s="295"/>
      <c r="E64" s="295"/>
      <c r="F64" s="295"/>
      <c r="G64" s="296"/>
      <c r="H64" s="312"/>
      <c r="I64" s="313"/>
      <c r="J64" s="347"/>
      <c r="K64" s="314"/>
      <c r="L64" s="347"/>
      <c r="M64" s="313"/>
      <c r="N64" s="355"/>
      <c r="O64" s="340"/>
      <c r="P64" s="341"/>
      <c r="Q64" s="317"/>
      <c r="R64" s="317"/>
      <c r="S64" s="317"/>
      <c r="T64" s="317"/>
      <c r="U64" s="317"/>
      <c r="V64" s="317"/>
      <c r="W64" s="356"/>
      <c r="X64" s="357"/>
      <c r="Y64" s="358"/>
      <c r="Z64" s="356"/>
      <c r="AA64" s="356"/>
      <c r="AB64" s="319" t="s">
        <v>245</v>
      </c>
      <c r="AC64" s="320"/>
      <c r="AD64" s="320"/>
      <c r="AE64" s="320"/>
      <c r="AF64" s="320"/>
      <c r="AG64" s="320"/>
      <c r="AH64" s="320"/>
      <c r="AI64" s="320"/>
      <c r="AJ64" s="320"/>
      <c r="AK64" s="320"/>
      <c r="AL64" s="320"/>
      <c r="AM64" s="320"/>
      <c r="AN64" s="320"/>
      <c r="AO64" s="320"/>
      <c r="AP64" s="320"/>
      <c r="AQ64" s="321">
        <f t="shared" si="17"/>
        <v>0</v>
      </c>
      <c r="AR64" s="322">
        <f t="shared" si="17"/>
        <v>0</v>
      </c>
      <c r="AS64" s="309">
        <f t="shared" si="1"/>
        <v>0</v>
      </c>
      <c r="AT64" s="309">
        <f t="shared" si="1"/>
        <v>0</v>
      </c>
      <c r="AU64" s="309">
        <f t="shared" si="2"/>
        <v>0</v>
      </c>
      <c r="AV64" s="310"/>
      <c r="AW64" s="309"/>
      <c r="AX64" s="309"/>
      <c r="AY64" s="309"/>
      <c r="AZ64" s="311"/>
      <c r="BA64" s="311"/>
      <c r="BB64" s="311"/>
      <c r="BC64" s="311"/>
      <c r="BD64" s="311"/>
      <c r="BE64" s="311"/>
      <c r="BI64" s="3"/>
      <c r="BJ64" s="3"/>
      <c r="BK64" s="3"/>
      <c r="BL64" s="3"/>
      <c r="BM64" s="3"/>
      <c r="BN64" s="3"/>
      <c r="BO64" s="3"/>
      <c r="BP64" s="3"/>
      <c r="BQ64" s="3"/>
      <c r="BR64" s="3"/>
      <c r="BS64" s="3"/>
      <c r="BT64" s="3"/>
      <c r="BU64" s="3"/>
      <c r="BV64" s="3"/>
      <c r="BW64" s="3"/>
      <c r="BX64" s="3"/>
      <c r="BY64" s="3"/>
      <c r="BZ64" s="3"/>
    </row>
    <row r="65" spans="1:78" s="287" customFormat="1" ht="15.75">
      <c r="A65" s="295"/>
      <c r="B65" s="295"/>
      <c r="C65" s="295"/>
      <c r="D65" s="295"/>
      <c r="E65" s="295"/>
      <c r="F65" s="295"/>
      <c r="G65" s="296"/>
      <c r="H65" s="312"/>
      <c r="I65" s="313"/>
      <c r="J65" s="347"/>
      <c r="K65" s="314"/>
      <c r="L65" s="347"/>
      <c r="M65" s="313"/>
      <c r="N65" s="355"/>
      <c r="O65" s="340"/>
      <c r="P65" s="341"/>
      <c r="Q65" s="317"/>
      <c r="R65" s="317"/>
      <c r="S65" s="317"/>
      <c r="T65" s="317"/>
      <c r="U65" s="317"/>
      <c r="V65" s="317"/>
      <c r="W65" s="356"/>
      <c r="X65" s="357"/>
      <c r="Y65" s="358"/>
      <c r="Z65" s="356"/>
      <c r="AA65" s="356"/>
      <c r="AB65" s="319" t="s">
        <v>246</v>
      </c>
      <c r="AC65" s="320"/>
      <c r="AD65" s="320"/>
      <c r="AE65" s="320"/>
      <c r="AF65" s="320"/>
      <c r="AG65" s="320"/>
      <c r="AH65" s="320"/>
      <c r="AI65" s="320"/>
      <c r="AJ65" s="320"/>
      <c r="AK65" s="320"/>
      <c r="AL65" s="320"/>
      <c r="AM65" s="320"/>
      <c r="AN65" s="320"/>
      <c r="AO65" s="320"/>
      <c r="AP65" s="320"/>
      <c r="AQ65" s="321">
        <f t="shared" si="17"/>
        <v>0</v>
      </c>
      <c r="AR65" s="322">
        <f t="shared" si="17"/>
        <v>0</v>
      </c>
      <c r="AS65" s="309">
        <f t="shared" si="1"/>
        <v>0</v>
      </c>
      <c r="AT65" s="309">
        <f t="shared" si="1"/>
        <v>0</v>
      </c>
      <c r="AU65" s="309">
        <f t="shared" si="2"/>
        <v>0</v>
      </c>
      <c r="AV65" s="310"/>
      <c r="AW65" s="309"/>
      <c r="AX65" s="309"/>
      <c r="AY65" s="309"/>
      <c r="AZ65" s="311"/>
      <c r="BA65" s="311"/>
      <c r="BB65" s="311"/>
      <c r="BC65" s="311"/>
      <c r="BD65" s="311"/>
      <c r="BE65" s="311"/>
      <c r="BI65" s="3"/>
      <c r="BJ65" s="3"/>
      <c r="BK65" s="3"/>
      <c r="BL65" s="3"/>
      <c r="BM65" s="3"/>
      <c r="BN65" s="3"/>
      <c r="BO65" s="3"/>
      <c r="BP65" s="3"/>
      <c r="BQ65" s="3"/>
      <c r="BR65" s="3"/>
      <c r="BS65" s="3"/>
      <c r="BT65" s="3"/>
      <c r="BU65" s="3"/>
      <c r="BV65" s="3"/>
      <c r="BW65" s="3"/>
      <c r="BX65" s="3"/>
      <c r="BY65" s="3"/>
      <c r="BZ65" s="3"/>
    </row>
    <row r="66" spans="1:78" s="287" customFormat="1" ht="15.75">
      <c r="A66" s="295"/>
      <c r="B66" s="295"/>
      <c r="C66" s="295"/>
      <c r="D66" s="295"/>
      <c r="E66" s="295"/>
      <c r="F66" s="295"/>
      <c r="G66" s="296"/>
      <c r="H66" s="312"/>
      <c r="I66" s="313"/>
      <c r="J66" s="347"/>
      <c r="K66" s="314"/>
      <c r="L66" s="347"/>
      <c r="M66" s="313"/>
      <c r="N66" s="355"/>
      <c r="O66" s="340"/>
      <c r="P66" s="341"/>
      <c r="Q66" s="317"/>
      <c r="R66" s="317"/>
      <c r="S66" s="317"/>
      <c r="T66" s="317"/>
      <c r="U66" s="317"/>
      <c r="V66" s="317"/>
      <c r="W66" s="356"/>
      <c r="X66" s="357"/>
      <c r="Y66" s="358"/>
      <c r="Z66" s="356"/>
      <c r="AA66" s="356"/>
      <c r="AB66" s="323" t="s">
        <v>247</v>
      </c>
      <c r="AC66" s="320"/>
      <c r="AD66" s="320"/>
      <c r="AE66" s="320"/>
      <c r="AF66" s="320"/>
      <c r="AG66" s="320"/>
      <c r="AH66" s="320"/>
      <c r="AI66" s="320"/>
      <c r="AJ66" s="320"/>
      <c r="AK66" s="320"/>
      <c r="AL66" s="320"/>
      <c r="AM66" s="320"/>
      <c r="AN66" s="320"/>
      <c r="AO66" s="320"/>
      <c r="AP66" s="320"/>
      <c r="AQ66" s="321">
        <f t="shared" si="17"/>
        <v>0</v>
      </c>
      <c r="AR66" s="322">
        <f t="shared" si="17"/>
        <v>0</v>
      </c>
      <c r="AS66" s="309">
        <f t="shared" si="1"/>
        <v>0</v>
      </c>
      <c r="AT66" s="309">
        <f t="shared" si="1"/>
        <v>0</v>
      </c>
      <c r="AU66" s="309">
        <f t="shared" si="2"/>
        <v>0</v>
      </c>
      <c r="AV66" s="310"/>
      <c r="AW66" s="309"/>
      <c r="AX66" s="309"/>
      <c r="AY66" s="309"/>
      <c r="AZ66" s="311"/>
      <c r="BA66" s="311"/>
      <c r="BB66" s="311"/>
      <c r="BC66" s="311"/>
      <c r="BD66" s="311"/>
      <c r="BE66" s="311"/>
      <c r="BI66" s="3"/>
      <c r="BJ66" s="3"/>
      <c r="BK66" s="3"/>
      <c r="BL66" s="3"/>
      <c r="BM66" s="3"/>
      <c r="BN66" s="3"/>
      <c r="BO66" s="3"/>
      <c r="BP66" s="3"/>
      <c r="BQ66" s="3"/>
      <c r="BR66" s="3"/>
      <c r="BS66" s="3"/>
      <c r="BT66" s="3"/>
      <c r="BU66" s="3"/>
      <c r="BV66" s="3"/>
      <c r="BW66" s="3"/>
      <c r="BX66" s="3"/>
      <c r="BY66" s="3"/>
      <c r="BZ66" s="3"/>
    </row>
    <row r="67" spans="1:78" s="287" customFormat="1" ht="15.75">
      <c r="A67" s="295"/>
      <c r="B67" s="295"/>
      <c r="C67" s="295"/>
      <c r="D67" s="295"/>
      <c r="E67" s="295"/>
      <c r="F67" s="295"/>
      <c r="G67" s="296"/>
      <c r="H67" s="312"/>
      <c r="I67" s="313"/>
      <c r="J67" s="347"/>
      <c r="K67" s="314"/>
      <c r="L67" s="347"/>
      <c r="M67" s="313"/>
      <c r="N67" s="355"/>
      <c r="O67" s="340"/>
      <c r="P67" s="341"/>
      <c r="Q67" s="317"/>
      <c r="R67" s="317"/>
      <c r="S67" s="317"/>
      <c r="T67" s="317"/>
      <c r="U67" s="317"/>
      <c r="V67" s="317"/>
      <c r="W67" s="356"/>
      <c r="X67" s="357"/>
      <c r="Y67" s="358"/>
      <c r="Z67" s="356"/>
      <c r="AA67" s="356"/>
      <c r="AB67" s="324" t="s">
        <v>248</v>
      </c>
      <c r="AC67" s="325">
        <f aca="true" t="shared" si="18" ref="AC67:AR67">SUM(AC61:AC66)</f>
        <v>0</v>
      </c>
      <c r="AD67" s="325">
        <f t="shared" si="18"/>
        <v>0</v>
      </c>
      <c r="AE67" s="325">
        <f t="shared" si="18"/>
        <v>0</v>
      </c>
      <c r="AF67" s="325">
        <f t="shared" si="18"/>
        <v>0</v>
      </c>
      <c r="AG67" s="325">
        <f t="shared" si="18"/>
        <v>0</v>
      </c>
      <c r="AH67" s="325">
        <f t="shared" si="18"/>
        <v>0</v>
      </c>
      <c r="AI67" s="325">
        <f t="shared" si="18"/>
        <v>0</v>
      </c>
      <c r="AJ67" s="325">
        <f t="shared" si="18"/>
        <v>0</v>
      </c>
      <c r="AK67" s="325">
        <f t="shared" si="18"/>
        <v>0</v>
      </c>
      <c r="AL67" s="325">
        <f t="shared" si="18"/>
        <v>0</v>
      </c>
      <c r="AM67" s="325">
        <f t="shared" si="18"/>
        <v>0</v>
      </c>
      <c r="AN67" s="325">
        <f t="shared" si="18"/>
        <v>0</v>
      </c>
      <c r="AO67" s="325">
        <f t="shared" si="18"/>
        <v>0</v>
      </c>
      <c r="AP67" s="325">
        <f t="shared" si="18"/>
        <v>0</v>
      </c>
      <c r="AQ67" s="325">
        <f t="shared" si="18"/>
        <v>0</v>
      </c>
      <c r="AR67" s="326">
        <f t="shared" si="18"/>
        <v>0</v>
      </c>
      <c r="AS67" s="309">
        <f t="shared" si="1"/>
        <v>0</v>
      </c>
      <c r="AT67" s="309">
        <f t="shared" si="1"/>
        <v>0</v>
      </c>
      <c r="AU67" s="309">
        <f t="shared" si="2"/>
        <v>0</v>
      </c>
      <c r="AV67" s="310"/>
      <c r="AW67" s="309"/>
      <c r="AX67" s="309"/>
      <c r="AY67" s="309"/>
      <c r="AZ67" s="311"/>
      <c r="BA67" s="311"/>
      <c r="BB67" s="311"/>
      <c r="BC67" s="311"/>
      <c r="BD67" s="311"/>
      <c r="BE67" s="311"/>
      <c r="BI67" s="3"/>
      <c r="BJ67" s="3"/>
      <c r="BK67" s="3"/>
      <c r="BL67" s="3"/>
      <c r="BM67" s="3"/>
      <c r="BN67" s="3"/>
      <c r="BO67" s="3"/>
      <c r="BP67" s="3"/>
      <c r="BQ67" s="3"/>
      <c r="BR67" s="3"/>
      <c r="BS67" s="3"/>
      <c r="BT67" s="3"/>
      <c r="BU67" s="3"/>
      <c r="BV67" s="3"/>
      <c r="BW67" s="3"/>
      <c r="BX67" s="3"/>
      <c r="BY67" s="3"/>
      <c r="BZ67" s="3"/>
    </row>
    <row r="68" spans="1:78" s="287" customFormat="1" ht="15.75">
      <c r="A68" s="295"/>
      <c r="B68" s="295"/>
      <c r="C68" s="295"/>
      <c r="D68" s="295"/>
      <c r="E68" s="295"/>
      <c r="F68" s="295"/>
      <c r="G68" s="296"/>
      <c r="H68" s="312"/>
      <c r="I68" s="313"/>
      <c r="J68" s="347"/>
      <c r="K68" s="314"/>
      <c r="L68" s="347"/>
      <c r="M68" s="313"/>
      <c r="N68" s="355"/>
      <c r="O68" s="340"/>
      <c r="P68" s="341"/>
      <c r="Q68" s="317"/>
      <c r="R68" s="317"/>
      <c r="S68" s="317"/>
      <c r="T68" s="317"/>
      <c r="U68" s="317"/>
      <c r="V68" s="317"/>
      <c r="W68" s="356"/>
      <c r="X68" s="357"/>
      <c r="Y68" s="358"/>
      <c r="Z68" s="356"/>
      <c r="AA68" s="356"/>
      <c r="AB68" s="319" t="s">
        <v>249</v>
      </c>
      <c r="AC68" s="320"/>
      <c r="AD68" s="320"/>
      <c r="AE68" s="320"/>
      <c r="AF68" s="320"/>
      <c r="AG68" s="320"/>
      <c r="AH68" s="320"/>
      <c r="AI68" s="320"/>
      <c r="AJ68" s="320"/>
      <c r="AK68" s="320"/>
      <c r="AL68" s="320"/>
      <c r="AM68" s="320"/>
      <c r="AN68" s="320"/>
      <c r="AO68" s="320"/>
      <c r="AP68" s="320"/>
      <c r="AQ68" s="321">
        <f>+AC68+AE68+AG68+AI68+AK68+AM68+AO68</f>
        <v>0</v>
      </c>
      <c r="AR68" s="322">
        <f aca="true" t="shared" si="19" ref="AR68:AR74">+AD68+AF68+AH68+AJ68+AL68+AN68+AP68</f>
        <v>0</v>
      </c>
      <c r="AS68" s="309">
        <f t="shared" si="1"/>
        <v>0</v>
      </c>
      <c r="AT68" s="309">
        <f t="shared" si="1"/>
        <v>0</v>
      </c>
      <c r="AU68" s="309">
        <f t="shared" si="2"/>
        <v>0</v>
      </c>
      <c r="AV68" s="310"/>
      <c r="AW68" s="309"/>
      <c r="AX68" s="309"/>
      <c r="AY68" s="309"/>
      <c r="AZ68" s="311"/>
      <c r="BA68" s="311"/>
      <c r="BB68" s="311"/>
      <c r="BC68" s="311"/>
      <c r="BD68" s="311"/>
      <c r="BE68" s="311"/>
      <c r="BI68" s="3"/>
      <c r="BJ68" s="3"/>
      <c r="BK68" s="3"/>
      <c r="BL68" s="3"/>
      <c r="BM68" s="3"/>
      <c r="BN68" s="3"/>
      <c r="BO68" s="3"/>
      <c r="BP68" s="3"/>
      <c r="BQ68" s="3"/>
      <c r="BR68" s="3"/>
      <c r="BS68" s="3"/>
      <c r="BT68" s="3"/>
      <c r="BU68" s="3"/>
      <c r="BV68" s="3"/>
      <c r="BW68" s="3"/>
      <c r="BX68" s="3"/>
      <c r="BY68" s="3"/>
      <c r="BZ68" s="3"/>
    </row>
    <row r="69" spans="1:78" s="287" customFormat="1" ht="15.75">
      <c r="A69" s="295"/>
      <c r="B69" s="295"/>
      <c r="C69" s="295"/>
      <c r="D69" s="295"/>
      <c r="E69" s="295"/>
      <c r="F69" s="295"/>
      <c r="G69" s="296"/>
      <c r="H69" s="312"/>
      <c r="I69" s="313"/>
      <c r="J69" s="347"/>
      <c r="K69" s="314"/>
      <c r="L69" s="347"/>
      <c r="M69" s="313"/>
      <c r="N69" s="355"/>
      <c r="O69" s="340"/>
      <c r="P69" s="341"/>
      <c r="Q69" s="317"/>
      <c r="R69" s="317"/>
      <c r="S69" s="317"/>
      <c r="T69" s="317"/>
      <c r="U69" s="317"/>
      <c r="V69" s="317"/>
      <c r="W69" s="356"/>
      <c r="X69" s="357"/>
      <c r="Y69" s="358"/>
      <c r="Z69" s="356"/>
      <c r="AA69" s="356"/>
      <c r="AB69" s="319" t="s">
        <v>250</v>
      </c>
      <c r="AC69" s="320"/>
      <c r="AD69" s="320"/>
      <c r="AE69" s="320"/>
      <c r="AF69" s="320"/>
      <c r="AG69" s="320"/>
      <c r="AH69" s="320"/>
      <c r="AI69" s="320"/>
      <c r="AJ69" s="320"/>
      <c r="AK69" s="320"/>
      <c r="AL69" s="320"/>
      <c r="AM69" s="320"/>
      <c r="AN69" s="320"/>
      <c r="AO69" s="320"/>
      <c r="AP69" s="320"/>
      <c r="AQ69" s="321">
        <f aca="true" t="shared" si="20" ref="AQ69:AQ74">+AC69+AE69+AG69+AI69+AK69+AM69+AO69</f>
        <v>0</v>
      </c>
      <c r="AR69" s="322">
        <f t="shared" si="19"/>
        <v>0</v>
      </c>
      <c r="AS69" s="309">
        <f t="shared" si="1"/>
        <v>0</v>
      </c>
      <c r="AT69" s="309">
        <f t="shared" si="1"/>
        <v>0</v>
      </c>
      <c r="AU69" s="309">
        <f t="shared" si="2"/>
        <v>0</v>
      </c>
      <c r="AV69" s="310"/>
      <c r="AW69" s="309"/>
      <c r="AX69" s="309"/>
      <c r="AY69" s="309"/>
      <c r="AZ69" s="311"/>
      <c r="BA69" s="311"/>
      <c r="BB69" s="311"/>
      <c r="BC69" s="311"/>
      <c r="BD69" s="311"/>
      <c r="BE69" s="311"/>
      <c r="BI69" s="3"/>
      <c r="BJ69" s="3"/>
      <c r="BK69" s="3"/>
      <c r="BL69" s="3"/>
      <c r="BM69" s="3"/>
      <c r="BN69" s="3"/>
      <c r="BO69" s="3"/>
      <c r="BP69" s="3"/>
      <c r="BQ69" s="3"/>
      <c r="BR69" s="3"/>
      <c r="BS69" s="3"/>
      <c r="BT69" s="3"/>
      <c r="BU69" s="3"/>
      <c r="BV69" s="3"/>
      <c r="BW69" s="3"/>
      <c r="BX69" s="3"/>
      <c r="BY69" s="3"/>
      <c r="BZ69" s="3"/>
    </row>
    <row r="70" spans="1:78" s="287" customFormat="1" ht="15.75">
      <c r="A70" s="295"/>
      <c r="B70" s="295"/>
      <c r="C70" s="295"/>
      <c r="D70" s="295"/>
      <c r="E70" s="295"/>
      <c r="F70" s="295"/>
      <c r="G70" s="296"/>
      <c r="H70" s="312"/>
      <c r="I70" s="313"/>
      <c r="J70" s="347"/>
      <c r="K70" s="314"/>
      <c r="L70" s="347"/>
      <c r="M70" s="313"/>
      <c r="N70" s="355"/>
      <c r="O70" s="340"/>
      <c r="P70" s="341"/>
      <c r="Q70" s="317"/>
      <c r="R70" s="317"/>
      <c r="S70" s="317"/>
      <c r="T70" s="317"/>
      <c r="U70" s="317"/>
      <c r="V70" s="317"/>
      <c r="W70" s="356"/>
      <c r="X70" s="357"/>
      <c r="Y70" s="358"/>
      <c r="Z70" s="356"/>
      <c r="AA70" s="356"/>
      <c r="AB70" s="323" t="s">
        <v>251</v>
      </c>
      <c r="AC70" s="320"/>
      <c r="AD70" s="320"/>
      <c r="AE70" s="320"/>
      <c r="AF70" s="320"/>
      <c r="AG70" s="320"/>
      <c r="AH70" s="320"/>
      <c r="AI70" s="320"/>
      <c r="AJ70" s="320"/>
      <c r="AK70" s="320"/>
      <c r="AL70" s="320"/>
      <c r="AM70" s="320"/>
      <c r="AN70" s="320"/>
      <c r="AO70" s="320"/>
      <c r="AP70" s="320"/>
      <c r="AQ70" s="321">
        <f t="shared" si="20"/>
        <v>0</v>
      </c>
      <c r="AR70" s="322">
        <f t="shared" si="19"/>
        <v>0</v>
      </c>
      <c r="AS70" s="309">
        <f t="shared" si="1"/>
        <v>0</v>
      </c>
      <c r="AT70" s="309">
        <f t="shared" si="1"/>
        <v>0</v>
      </c>
      <c r="AU70" s="309">
        <f t="shared" si="2"/>
        <v>0</v>
      </c>
      <c r="AV70" s="310"/>
      <c r="AW70" s="309"/>
      <c r="AX70" s="309"/>
      <c r="AY70" s="309"/>
      <c r="AZ70" s="311"/>
      <c r="BA70" s="311"/>
      <c r="BB70" s="311"/>
      <c r="BC70" s="311"/>
      <c r="BD70" s="311"/>
      <c r="BE70" s="311"/>
      <c r="BI70" s="3"/>
      <c r="BJ70" s="3"/>
      <c r="BK70" s="3"/>
      <c r="BL70" s="3"/>
      <c r="BM70" s="3"/>
      <c r="BN70" s="3"/>
      <c r="BO70" s="3"/>
      <c r="BP70" s="3"/>
      <c r="BQ70" s="3"/>
      <c r="BR70" s="3"/>
      <c r="BS70" s="3"/>
      <c r="BT70" s="3"/>
      <c r="BU70" s="3"/>
      <c r="BV70" s="3"/>
      <c r="BW70" s="3"/>
      <c r="BX70" s="3"/>
      <c r="BY70" s="3"/>
      <c r="BZ70" s="3"/>
    </row>
    <row r="71" spans="1:78" s="287" customFormat="1" ht="15.75">
      <c r="A71" s="295"/>
      <c r="B71" s="295"/>
      <c r="C71" s="295"/>
      <c r="D71" s="295"/>
      <c r="E71" s="295"/>
      <c r="F71" s="295"/>
      <c r="G71" s="296"/>
      <c r="H71" s="312"/>
      <c r="I71" s="313"/>
      <c r="J71" s="347"/>
      <c r="K71" s="314"/>
      <c r="L71" s="347"/>
      <c r="M71" s="313"/>
      <c r="N71" s="355"/>
      <c r="O71" s="340"/>
      <c r="P71" s="341"/>
      <c r="Q71" s="317"/>
      <c r="R71" s="317"/>
      <c r="S71" s="317"/>
      <c r="T71" s="317"/>
      <c r="U71" s="317"/>
      <c r="V71" s="317"/>
      <c r="W71" s="356"/>
      <c r="X71" s="357"/>
      <c r="Y71" s="358"/>
      <c r="Z71" s="356"/>
      <c r="AA71" s="356"/>
      <c r="AB71" s="323" t="s">
        <v>252</v>
      </c>
      <c r="AC71" s="320"/>
      <c r="AD71" s="320"/>
      <c r="AE71" s="320"/>
      <c r="AF71" s="320"/>
      <c r="AG71" s="320"/>
      <c r="AH71" s="320"/>
      <c r="AI71" s="320"/>
      <c r="AJ71" s="320"/>
      <c r="AK71" s="320"/>
      <c r="AL71" s="320"/>
      <c r="AM71" s="320"/>
      <c r="AN71" s="320"/>
      <c r="AO71" s="320"/>
      <c r="AP71" s="320"/>
      <c r="AQ71" s="321">
        <f t="shared" si="20"/>
        <v>0</v>
      </c>
      <c r="AR71" s="322">
        <f t="shared" si="19"/>
        <v>0</v>
      </c>
      <c r="AS71" s="309">
        <f t="shared" si="1"/>
        <v>0</v>
      </c>
      <c r="AT71" s="309">
        <f t="shared" si="1"/>
        <v>0</v>
      </c>
      <c r="AU71" s="309">
        <f t="shared" si="2"/>
        <v>0</v>
      </c>
      <c r="AV71" s="310"/>
      <c r="AW71" s="309"/>
      <c r="AX71" s="309"/>
      <c r="AY71" s="309"/>
      <c r="AZ71" s="311"/>
      <c r="BA71" s="311"/>
      <c r="BB71" s="311"/>
      <c r="BC71" s="311"/>
      <c r="BD71" s="311"/>
      <c r="BE71" s="311"/>
      <c r="BI71" s="3"/>
      <c r="BJ71" s="3"/>
      <c r="BK71" s="3"/>
      <c r="BL71" s="3"/>
      <c r="BM71" s="3"/>
      <c r="BN71" s="3"/>
      <c r="BO71" s="3"/>
      <c r="BP71" s="3"/>
      <c r="BQ71" s="3"/>
      <c r="BR71" s="3"/>
      <c r="BS71" s="3"/>
      <c r="BT71" s="3"/>
      <c r="BU71" s="3"/>
      <c r="BV71" s="3"/>
      <c r="BW71" s="3"/>
      <c r="BX71" s="3"/>
      <c r="BY71" s="3"/>
      <c r="BZ71" s="3"/>
    </row>
    <row r="72" spans="1:78" s="287" customFormat="1" ht="15.75">
      <c r="A72" s="295"/>
      <c r="B72" s="295"/>
      <c r="C72" s="295"/>
      <c r="D72" s="295"/>
      <c r="E72" s="295"/>
      <c r="F72" s="295"/>
      <c r="G72" s="296"/>
      <c r="H72" s="312"/>
      <c r="I72" s="313"/>
      <c r="J72" s="347"/>
      <c r="K72" s="314"/>
      <c r="L72" s="347"/>
      <c r="M72" s="313"/>
      <c r="N72" s="355"/>
      <c r="O72" s="340"/>
      <c r="P72" s="341"/>
      <c r="Q72" s="317"/>
      <c r="R72" s="317"/>
      <c r="S72" s="317"/>
      <c r="T72" s="317"/>
      <c r="U72" s="317"/>
      <c r="V72" s="317"/>
      <c r="W72" s="356"/>
      <c r="X72" s="357"/>
      <c r="Y72" s="358"/>
      <c r="Z72" s="356"/>
      <c r="AA72" s="356"/>
      <c r="AB72" s="323" t="s">
        <v>253</v>
      </c>
      <c r="AC72" s="320"/>
      <c r="AD72" s="320"/>
      <c r="AE72" s="320"/>
      <c r="AF72" s="320"/>
      <c r="AG72" s="320"/>
      <c r="AH72" s="320"/>
      <c r="AI72" s="320"/>
      <c r="AJ72" s="320"/>
      <c r="AK72" s="320"/>
      <c r="AL72" s="320"/>
      <c r="AM72" s="320"/>
      <c r="AN72" s="320"/>
      <c r="AO72" s="320"/>
      <c r="AP72" s="320"/>
      <c r="AQ72" s="321">
        <f t="shared" si="20"/>
        <v>0</v>
      </c>
      <c r="AR72" s="322">
        <f t="shared" si="19"/>
        <v>0</v>
      </c>
      <c r="AS72" s="309">
        <f t="shared" si="1"/>
        <v>0</v>
      </c>
      <c r="AT72" s="309">
        <f t="shared" si="1"/>
        <v>0</v>
      </c>
      <c r="AU72" s="309">
        <f t="shared" si="2"/>
        <v>0</v>
      </c>
      <c r="AV72" s="310"/>
      <c r="AW72" s="309"/>
      <c r="AX72" s="309"/>
      <c r="AY72" s="309"/>
      <c r="AZ72" s="311"/>
      <c r="BA72" s="311"/>
      <c r="BB72" s="311"/>
      <c r="BC72" s="311"/>
      <c r="BD72" s="311"/>
      <c r="BE72" s="311"/>
      <c r="BI72" s="3"/>
      <c r="BJ72" s="3"/>
      <c r="BK72" s="3"/>
      <c r="BL72" s="3"/>
      <c r="BM72" s="3"/>
      <c r="BN72" s="3"/>
      <c r="BO72" s="3"/>
      <c r="BP72" s="3"/>
      <c r="BQ72" s="3"/>
      <c r="BR72" s="3"/>
      <c r="BS72" s="3"/>
      <c r="BT72" s="3"/>
      <c r="BU72" s="3"/>
      <c r="BV72" s="3"/>
      <c r="BW72" s="3"/>
      <c r="BX72" s="3"/>
      <c r="BY72" s="3"/>
      <c r="BZ72" s="3"/>
    </row>
    <row r="73" spans="1:78" s="287" customFormat="1" ht="15.75">
      <c r="A73" s="295"/>
      <c r="B73" s="295"/>
      <c r="C73" s="295"/>
      <c r="D73" s="295"/>
      <c r="E73" s="295"/>
      <c r="F73" s="295"/>
      <c r="G73" s="296"/>
      <c r="H73" s="312"/>
      <c r="I73" s="313"/>
      <c r="J73" s="347"/>
      <c r="K73" s="314"/>
      <c r="L73" s="347"/>
      <c r="M73" s="313"/>
      <c r="N73" s="355"/>
      <c r="O73" s="340"/>
      <c r="P73" s="341"/>
      <c r="Q73" s="317"/>
      <c r="R73" s="317"/>
      <c r="S73" s="317"/>
      <c r="T73" s="317"/>
      <c r="U73" s="317"/>
      <c r="V73" s="317"/>
      <c r="W73" s="356"/>
      <c r="X73" s="357"/>
      <c r="Y73" s="358"/>
      <c r="Z73" s="356"/>
      <c r="AA73" s="356"/>
      <c r="AB73" s="323" t="s">
        <v>254</v>
      </c>
      <c r="AC73" s="320"/>
      <c r="AD73" s="320"/>
      <c r="AE73" s="320"/>
      <c r="AF73" s="320"/>
      <c r="AG73" s="320"/>
      <c r="AH73" s="320"/>
      <c r="AI73" s="320"/>
      <c r="AJ73" s="320"/>
      <c r="AK73" s="320"/>
      <c r="AL73" s="320"/>
      <c r="AM73" s="320"/>
      <c r="AN73" s="320"/>
      <c r="AO73" s="320"/>
      <c r="AP73" s="320"/>
      <c r="AQ73" s="321">
        <f t="shared" si="20"/>
        <v>0</v>
      </c>
      <c r="AR73" s="322">
        <f t="shared" si="19"/>
        <v>0</v>
      </c>
      <c r="AS73" s="309">
        <f t="shared" si="1"/>
        <v>0</v>
      </c>
      <c r="AT73" s="309">
        <f t="shared" si="1"/>
        <v>0</v>
      </c>
      <c r="AU73" s="309">
        <f t="shared" si="2"/>
        <v>0</v>
      </c>
      <c r="AV73" s="310"/>
      <c r="AW73" s="309"/>
      <c r="AX73" s="309"/>
      <c r="AY73" s="309"/>
      <c r="AZ73" s="311"/>
      <c r="BA73" s="311"/>
      <c r="BB73" s="311"/>
      <c r="BC73" s="311"/>
      <c r="BD73" s="311"/>
      <c r="BE73" s="311"/>
      <c r="BI73" s="3"/>
      <c r="BJ73" s="3"/>
      <c r="BK73" s="3"/>
      <c r="BL73" s="3"/>
      <c r="BM73" s="3"/>
      <c r="BN73" s="3"/>
      <c r="BO73" s="3"/>
      <c r="BP73" s="3"/>
      <c r="BQ73" s="3"/>
      <c r="BR73" s="3"/>
      <c r="BS73" s="3"/>
      <c r="BT73" s="3"/>
      <c r="BU73" s="3"/>
      <c r="BV73" s="3"/>
      <c r="BW73" s="3"/>
      <c r="BX73" s="3"/>
      <c r="BY73" s="3"/>
      <c r="BZ73" s="3"/>
    </row>
    <row r="74" spans="1:78" s="287" customFormat="1" ht="15.75">
      <c r="A74" s="295"/>
      <c r="B74" s="295"/>
      <c r="C74" s="295"/>
      <c r="D74" s="295"/>
      <c r="E74" s="295"/>
      <c r="F74" s="295"/>
      <c r="G74" s="296"/>
      <c r="H74" s="312"/>
      <c r="I74" s="313"/>
      <c r="J74" s="347"/>
      <c r="K74" s="314"/>
      <c r="L74" s="347"/>
      <c r="M74" s="313"/>
      <c r="N74" s="355"/>
      <c r="O74" s="340"/>
      <c r="P74" s="341"/>
      <c r="Q74" s="317"/>
      <c r="R74" s="317"/>
      <c r="S74" s="317"/>
      <c r="T74" s="317"/>
      <c r="U74" s="317"/>
      <c r="V74" s="317"/>
      <c r="W74" s="356"/>
      <c r="X74" s="357"/>
      <c r="Y74" s="358"/>
      <c r="Z74" s="356"/>
      <c r="AA74" s="356"/>
      <c r="AB74" s="323" t="s">
        <v>255</v>
      </c>
      <c r="AC74" s="320"/>
      <c r="AD74" s="320"/>
      <c r="AE74" s="320"/>
      <c r="AF74" s="320"/>
      <c r="AG74" s="320"/>
      <c r="AH74" s="320"/>
      <c r="AI74" s="320"/>
      <c r="AJ74" s="320"/>
      <c r="AK74" s="320"/>
      <c r="AL74" s="320"/>
      <c r="AM74" s="320"/>
      <c r="AN74" s="320"/>
      <c r="AO74" s="320"/>
      <c r="AP74" s="320"/>
      <c r="AQ74" s="321">
        <f t="shared" si="20"/>
        <v>0</v>
      </c>
      <c r="AR74" s="322">
        <f t="shared" si="19"/>
        <v>0</v>
      </c>
      <c r="AS74" s="309">
        <f t="shared" si="1"/>
        <v>0</v>
      </c>
      <c r="AT74" s="309">
        <f t="shared" si="1"/>
        <v>0</v>
      </c>
      <c r="AU74" s="309">
        <f t="shared" si="2"/>
        <v>0</v>
      </c>
      <c r="AV74" s="310"/>
      <c r="AW74" s="309"/>
      <c r="AX74" s="309"/>
      <c r="AY74" s="309"/>
      <c r="AZ74" s="311"/>
      <c r="BA74" s="311"/>
      <c r="BB74" s="311"/>
      <c r="BC74" s="311"/>
      <c r="BD74" s="311"/>
      <c r="BE74" s="311"/>
      <c r="BI74" s="3"/>
      <c r="BJ74" s="3"/>
      <c r="BK74" s="3"/>
      <c r="BL74" s="3"/>
      <c r="BM74" s="3"/>
      <c r="BN74" s="3"/>
      <c r="BO74" s="3"/>
      <c r="BP74" s="3"/>
      <c r="BQ74" s="3"/>
      <c r="BR74" s="3"/>
      <c r="BS74" s="3"/>
      <c r="BT74" s="3"/>
      <c r="BU74" s="3"/>
      <c r="BV74" s="3"/>
      <c r="BW74" s="3"/>
      <c r="BX74" s="3"/>
      <c r="BY74" s="3"/>
      <c r="BZ74" s="3"/>
    </row>
    <row r="75" spans="1:78" s="287" customFormat="1" ht="15.75">
      <c r="A75" s="295"/>
      <c r="B75" s="295"/>
      <c r="C75" s="295"/>
      <c r="D75" s="295"/>
      <c r="E75" s="295"/>
      <c r="F75" s="295"/>
      <c r="G75" s="296"/>
      <c r="H75" s="312"/>
      <c r="I75" s="313"/>
      <c r="J75" s="347"/>
      <c r="K75" s="314"/>
      <c r="L75" s="347"/>
      <c r="M75" s="313"/>
      <c r="N75" s="355"/>
      <c r="O75" s="340"/>
      <c r="P75" s="341"/>
      <c r="Q75" s="317"/>
      <c r="R75" s="317"/>
      <c r="S75" s="317"/>
      <c r="T75" s="317"/>
      <c r="U75" s="317"/>
      <c r="V75" s="317"/>
      <c r="W75" s="356"/>
      <c r="X75" s="357"/>
      <c r="Y75" s="358"/>
      <c r="Z75" s="356"/>
      <c r="AA75" s="356"/>
      <c r="AB75" s="324" t="s">
        <v>256</v>
      </c>
      <c r="AC75" s="325">
        <f aca="true" t="shared" si="21" ref="AC75:AR75">SUM(AC69:AC74)+IF(AC67=0,AC68,AC67)</f>
        <v>0</v>
      </c>
      <c r="AD75" s="325">
        <f t="shared" si="21"/>
        <v>0</v>
      </c>
      <c r="AE75" s="325">
        <f t="shared" si="21"/>
        <v>0</v>
      </c>
      <c r="AF75" s="325">
        <f t="shared" si="21"/>
        <v>0</v>
      </c>
      <c r="AG75" s="325">
        <f t="shared" si="21"/>
        <v>0</v>
      </c>
      <c r="AH75" s="325">
        <f t="shared" si="21"/>
        <v>0</v>
      </c>
      <c r="AI75" s="325">
        <f t="shared" si="21"/>
        <v>0</v>
      </c>
      <c r="AJ75" s="325">
        <f t="shared" si="21"/>
        <v>0</v>
      </c>
      <c r="AK75" s="325">
        <f t="shared" si="21"/>
        <v>0</v>
      </c>
      <c r="AL75" s="325">
        <f t="shared" si="21"/>
        <v>0</v>
      </c>
      <c r="AM75" s="325">
        <f t="shared" si="21"/>
        <v>0</v>
      </c>
      <c r="AN75" s="325">
        <f t="shared" si="21"/>
        <v>0</v>
      </c>
      <c r="AO75" s="325">
        <f t="shared" si="21"/>
        <v>0</v>
      </c>
      <c r="AP75" s="325">
        <f t="shared" si="21"/>
        <v>0</v>
      </c>
      <c r="AQ75" s="325">
        <f t="shared" si="21"/>
        <v>0</v>
      </c>
      <c r="AR75" s="326">
        <f t="shared" si="21"/>
        <v>0</v>
      </c>
      <c r="AS75" s="309">
        <f t="shared" si="1"/>
        <v>0</v>
      </c>
      <c r="AT75" s="309">
        <f t="shared" si="1"/>
        <v>0</v>
      </c>
      <c r="AU75" s="309">
        <f t="shared" si="2"/>
        <v>0</v>
      </c>
      <c r="AV75" s="310"/>
      <c r="AW75" s="309"/>
      <c r="AX75" s="309"/>
      <c r="AY75" s="309"/>
      <c r="AZ75" s="311"/>
      <c r="BA75" s="311"/>
      <c r="BB75" s="311"/>
      <c r="BC75" s="311"/>
      <c r="BD75" s="311"/>
      <c r="BE75" s="311"/>
      <c r="BI75" s="3"/>
      <c r="BJ75" s="3"/>
      <c r="BK75" s="3"/>
      <c r="BL75" s="3"/>
      <c r="BM75" s="3"/>
      <c r="BN75" s="3"/>
      <c r="BO75" s="3"/>
      <c r="BP75" s="3"/>
      <c r="BQ75" s="3"/>
      <c r="BR75" s="3"/>
      <c r="BS75" s="3"/>
      <c r="BT75" s="3"/>
      <c r="BU75" s="3"/>
      <c r="BV75" s="3"/>
      <c r="BW75" s="3"/>
      <c r="BX75" s="3"/>
      <c r="BY75" s="3"/>
      <c r="BZ75" s="3"/>
    </row>
    <row r="76" spans="1:78" s="287" customFormat="1" ht="16.5" thickBot="1">
      <c r="A76" s="295"/>
      <c r="B76" s="295"/>
      <c r="C76" s="295"/>
      <c r="D76" s="295"/>
      <c r="E76" s="295"/>
      <c r="F76" s="295"/>
      <c r="G76" s="296"/>
      <c r="H76" s="327"/>
      <c r="I76" s="328"/>
      <c r="J76" s="349"/>
      <c r="K76" s="329"/>
      <c r="L76" s="349"/>
      <c r="M76" s="328"/>
      <c r="N76" s="359"/>
      <c r="O76" s="342"/>
      <c r="P76" s="343"/>
      <c r="Q76" s="332"/>
      <c r="R76" s="332"/>
      <c r="S76" s="332"/>
      <c r="T76" s="332"/>
      <c r="U76" s="332"/>
      <c r="V76" s="332"/>
      <c r="W76" s="360"/>
      <c r="X76" s="361"/>
      <c r="Y76" s="362"/>
      <c r="Z76" s="360"/>
      <c r="AA76" s="360"/>
      <c r="AB76" s="334" t="s">
        <v>257</v>
      </c>
      <c r="AC76" s="335"/>
      <c r="AD76" s="335"/>
      <c r="AE76" s="335"/>
      <c r="AF76" s="335"/>
      <c r="AG76" s="335"/>
      <c r="AH76" s="335"/>
      <c r="AI76" s="335"/>
      <c r="AJ76" s="335"/>
      <c r="AK76" s="335"/>
      <c r="AL76" s="335"/>
      <c r="AM76" s="335"/>
      <c r="AN76" s="335"/>
      <c r="AO76" s="335"/>
      <c r="AP76" s="335"/>
      <c r="AQ76" s="336">
        <f aca="true" t="shared" si="22" ref="AQ76:AR82">+AC76+AE76+AG76+AI76+AK76+AM76+AO76</f>
        <v>0</v>
      </c>
      <c r="AR76" s="337">
        <f t="shared" si="22"/>
        <v>0</v>
      </c>
      <c r="AS76" s="309">
        <f t="shared" si="1"/>
        <v>0</v>
      </c>
      <c r="AT76" s="309">
        <f t="shared" si="1"/>
        <v>0</v>
      </c>
      <c r="AU76" s="309">
        <f t="shared" si="2"/>
        <v>0</v>
      </c>
      <c r="AV76" s="310"/>
      <c r="AW76" s="309"/>
      <c r="AX76" s="309"/>
      <c r="AY76" s="309"/>
      <c r="AZ76" s="311"/>
      <c r="BA76" s="311"/>
      <c r="BB76" s="311"/>
      <c r="BC76" s="311"/>
      <c r="BD76" s="311"/>
      <c r="BE76" s="311"/>
      <c r="BI76" s="3"/>
      <c r="BJ76" s="3"/>
      <c r="BK76" s="3"/>
      <c r="BL76" s="3"/>
      <c r="BM76" s="3"/>
      <c r="BN76" s="3"/>
      <c r="BO76" s="3"/>
      <c r="BP76" s="3"/>
      <c r="BQ76" s="3"/>
      <c r="BR76" s="3"/>
      <c r="BS76" s="3"/>
      <c r="BT76" s="3"/>
      <c r="BU76" s="3"/>
      <c r="BV76" s="3"/>
      <c r="BW76" s="3"/>
      <c r="BX76" s="3"/>
      <c r="BY76" s="3"/>
      <c r="BZ76" s="3"/>
    </row>
    <row r="77" spans="1:78" s="287" customFormat="1" ht="36" customHeight="1" hidden="1">
      <c r="A77" s="295" t="s">
        <v>287</v>
      </c>
      <c r="B77" s="295" t="s">
        <v>288</v>
      </c>
      <c r="C77" s="295" t="s">
        <v>231</v>
      </c>
      <c r="D77" s="295" t="s">
        <v>232</v>
      </c>
      <c r="E77" s="295" t="s">
        <v>260</v>
      </c>
      <c r="F77" s="295" t="s">
        <v>260</v>
      </c>
      <c r="G77" s="296">
        <v>14</v>
      </c>
      <c r="H77" s="297">
        <v>887</v>
      </c>
      <c r="I77" s="301" t="s">
        <v>289</v>
      </c>
      <c r="J77" s="344"/>
      <c r="K77" s="300" t="s">
        <v>38</v>
      </c>
      <c r="L77" s="344"/>
      <c r="M77" s="298" t="s">
        <v>290</v>
      </c>
      <c r="N77" s="351" t="s">
        <v>291</v>
      </c>
      <c r="O77" s="363">
        <v>180000</v>
      </c>
      <c r="P77" s="364">
        <v>104786</v>
      </c>
      <c r="Q77" s="303">
        <f>SUMIF('Actividades inversión 887'!$B$14:$B$39,'Metas inversión 887'!$B77,'Actividades inversión 887'!M$14:M$39)</f>
        <v>421975067.34902644</v>
      </c>
      <c r="R77" s="303">
        <f>SUMIF('Actividades inversión 887'!$B$14:$B$39,'Metas inversión 887'!$B77,'Actividades inversión 887'!N$14:N$39)</f>
        <v>441200256.83590025</v>
      </c>
      <c r="S77" s="303">
        <f>SUMIF('Actividades inversión 887'!$B$14:$B$39,'Metas inversión 887'!$B77,'Actividades inversión 887'!O$14:O$39)</f>
        <v>391357951.06154233</v>
      </c>
      <c r="T77" s="303">
        <f>SUMIF('Actividades inversión 887'!$B$14:$B$39,'Metas inversión 887'!$B77,'Actividades inversión 887'!P$14:P$39)</f>
        <v>20265354.004334535</v>
      </c>
      <c r="U77" s="303">
        <f>SUMIF('Actividades inversión 887'!$B$14:$B$39,'Metas inversión 887'!$B77,'Actividades inversión 887'!Q$14:Q$39)</f>
        <v>139665030.7829771</v>
      </c>
      <c r="V77" s="303">
        <f>SUMIF('Actividades inversión 887'!$B$14:$B$39,'Metas inversión 887'!$B77,'Actividades inversión 887'!R$14:R$39)</f>
        <v>75056734.94727755</v>
      </c>
      <c r="W77" s="304" t="s">
        <v>292</v>
      </c>
      <c r="X77" s="304" t="s">
        <v>293</v>
      </c>
      <c r="Y77" s="304" t="s">
        <v>294</v>
      </c>
      <c r="Z77" s="352" t="s">
        <v>295</v>
      </c>
      <c r="AA77" s="536"/>
      <c r="AB77" s="305" t="s">
        <v>242</v>
      </c>
      <c r="AC77" s="306"/>
      <c r="AD77" s="306"/>
      <c r="AE77" s="306"/>
      <c r="AF77" s="306"/>
      <c r="AG77" s="306"/>
      <c r="AH77" s="306"/>
      <c r="AI77" s="306"/>
      <c r="AJ77" s="306"/>
      <c r="AK77" s="306"/>
      <c r="AL77" s="306"/>
      <c r="AM77" s="306"/>
      <c r="AN77" s="306"/>
      <c r="AO77" s="306"/>
      <c r="AP77" s="306"/>
      <c r="AQ77" s="307">
        <f t="shared" si="22"/>
        <v>0</v>
      </c>
      <c r="AR77" s="308">
        <f t="shared" si="22"/>
        <v>0</v>
      </c>
      <c r="AS77" s="309">
        <f t="shared" si="1"/>
        <v>49842305.774357915</v>
      </c>
      <c r="AT77" s="309">
        <f t="shared" si="1"/>
        <v>371092597.0572078</v>
      </c>
      <c r="AU77" s="309">
        <f t="shared" si="2"/>
        <v>64608295.83569956</v>
      </c>
      <c r="AV77" s="310"/>
      <c r="AW77" s="309"/>
      <c r="AX77" s="309"/>
      <c r="AY77" s="309"/>
      <c r="AZ77" s="311">
        <f>SUM('[1]01-USAQUEN:99-METROPOLITANO'!N77)</f>
        <v>421975067.34902644</v>
      </c>
      <c r="BA77" s="311">
        <f>SUM('[1]01-USAQUEN:99-METROPOLITANO'!O77)</f>
        <v>441200256.83590037</v>
      </c>
      <c r="BB77" s="311">
        <f>SUM('[1]01-USAQUEN:99-METROPOLITANO'!P77)</f>
        <v>391357951.06154233</v>
      </c>
      <c r="BC77" s="311">
        <f>SUM('[1]01-USAQUEN:99-METROPOLITANO'!Q77)</f>
        <v>20265354.004334535</v>
      </c>
      <c r="BD77" s="311">
        <f>SUM('[1]01-USAQUEN:99-METROPOLITANO'!R77)</f>
        <v>139665030.78297704</v>
      </c>
      <c r="BE77" s="311">
        <f>SUM('[1]01-USAQUEN:99-METROPOLITANO'!S77)</f>
        <v>75056734.94727755</v>
      </c>
      <c r="BI77" s="3"/>
      <c r="BJ77" s="3"/>
      <c r="BK77" s="3"/>
      <c r="BL77" s="3"/>
      <c r="BM77" s="3"/>
      <c r="BN77" s="3"/>
      <c r="BO77" s="3"/>
      <c r="BP77" s="3"/>
      <c r="BQ77" s="3"/>
      <c r="BR77" s="3"/>
      <c r="BS77" s="3"/>
      <c r="BT77" s="3"/>
      <c r="BU77" s="3"/>
      <c r="BV77" s="3"/>
      <c r="BW77" s="3"/>
      <c r="BX77" s="3"/>
      <c r="BY77" s="3"/>
      <c r="BZ77" s="3"/>
    </row>
    <row r="78" spans="1:78" s="287" customFormat="1" ht="15.75" hidden="1">
      <c r="A78" s="295"/>
      <c r="B78" s="295"/>
      <c r="C78" s="295"/>
      <c r="D78" s="295"/>
      <c r="E78" s="295"/>
      <c r="F78" s="295"/>
      <c r="G78" s="296"/>
      <c r="H78" s="312"/>
      <c r="I78" s="315"/>
      <c r="J78" s="347"/>
      <c r="K78" s="314"/>
      <c r="L78" s="347"/>
      <c r="M78" s="313"/>
      <c r="N78" s="355"/>
      <c r="O78" s="542"/>
      <c r="P78" s="365"/>
      <c r="Q78" s="317"/>
      <c r="R78" s="317"/>
      <c r="S78" s="317"/>
      <c r="T78" s="317"/>
      <c r="U78" s="317"/>
      <c r="V78" s="317"/>
      <c r="W78" s="318"/>
      <c r="X78" s="318"/>
      <c r="Y78" s="318"/>
      <c r="Z78" s="356"/>
      <c r="AA78" s="537"/>
      <c r="AB78" s="319" t="s">
        <v>243</v>
      </c>
      <c r="AC78" s="320"/>
      <c r="AD78" s="320"/>
      <c r="AE78" s="320"/>
      <c r="AF78" s="320"/>
      <c r="AG78" s="320"/>
      <c r="AH78" s="320"/>
      <c r="AI78" s="320"/>
      <c r="AJ78" s="320"/>
      <c r="AK78" s="320"/>
      <c r="AL78" s="320"/>
      <c r="AM78" s="320"/>
      <c r="AN78" s="320"/>
      <c r="AO78" s="320"/>
      <c r="AP78" s="320"/>
      <c r="AQ78" s="321">
        <f t="shared" si="22"/>
        <v>0</v>
      </c>
      <c r="AR78" s="322">
        <f t="shared" si="22"/>
        <v>0</v>
      </c>
      <c r="AS78" s="309">
        <f aca="true" t="shared" si="23" ref="AS78:AT141">+R78-S78</f>
        <v>0</v>
      </c>
      <c r="AT78" s="309">
        <f t="shared" si="23"/>
        <v>0</v>
      </c>
      <c r="AU78" s="309">
        <f aca="true" t="shared" si="24" ref="AU78:AU141">+U78-V78</f>
        <v>0</v>
      </c>
      <c r="AV78" s="310"/>
      <c r="AW78" s="309"/>
      <c r="AX78" s="309"/>
      <c r="AY78" s="309"/>
      <c r="AZ78" s="311"/>
      <c r="BA78" s="311"/>
      <c r="BB78" s="311"/>
      <c r="BC78" s="311"/>
      <c r="BD78" s="311"/>
      <c r="BE78" s="311"/>
      <c r="BI78" s="3"/>
      <c r="BJ78" s="3"/>
      <c r="BK78" s="3"/>
      <c r="BL78" s="3"/>
      <c r="BM78" s="3"/>
      <c r="BN78" s="3"/>
      <c r="BO78" s="3"/>
      <c r="BP78" s="3"/>
      <c r="BQ78" s="3"/>
      <c r="BR78" s="3"/>
      <c r="BS78" s="3"/>
      <c r="BT78" s="3"/>
      <c r="BU78" s="3"/>
      <c r="BV78" s="3"/>
      <c r="BW78" s="3"/>
      <c r="BX78" s="3"/>
      <c r="BY78" s="3"/>
      <c r="BZ78" s="3"/>
    </row>
    <row r="79" spans="1:78" s="287" customFormat="1" ht="15.75" hidden="1">
      <c r="A79" s="295"/>
      <c r="B79" s="295"/>
      <c r="C79" s="295"/>
      <c r="D79" s="295"/>
      <c r="E79" s="295"/>
      <c r="F79" s="295"/>
      <c r="G79" s="296"/>
      <c r="H79" s="312"/>
      <c r="I79" s="315"/>
      <c r="J79" s="347"/>
      <c r="K79" s="314"/>
      <c r="L79" s="347"/>
      <c r="M79" s="313"/>
      <c r="N79" s="355"/>
      <c r="O79" s="542"/>
      <c r="P79" s="365"/>
      <c r="Q79" s="317"/>
      <c r="R79" s="317"/>
      <c r="S79" s="317"/>
      <c r="T79" s="317"/>
      <c r="U79" s="317"/>
      <c r="V79" s="317"/>
      <c r="W79" s="318"/>
      <c r="X79" s="318"/>
      <c r="Y79" s="318"/>
      <c r="Z79" s="356"/>
      <c r="AA79" s="537"/>
      <c r="AB79" s="319" t="s">
        <v>244</v>
      </c>
      <c r="AC79" s="320"/>
      <c r="AD79" s="320"/>
      <c r="AE79" s="320"/>
      <c r="AF79" s="320"/>
      <c r="AG79" s="320"/>
      <c r="AH79" s="320"/>
      <c r="AI79" s="320"/>
      <c r="AJ79" s="320"/>
      <c r="AK79" s="320"/>
      <c r="AL79" s="320"/>
      <c r="AM79" s="320"/>
      <c r="AN79" s="320"/>
      <c r="AO79" s="320"/>
      <c r="AP79" s="320"/>
      <c r="AQ79" s="321">
        <f t="shared" si="22"/>
        <v>0</v>
      </c>
      <c r="AR79" s="322">
        <f t="shared" si="22"/>
        <v>0</v>
      </c>
      <c r="AS79" s="309">
        <f t="shared" si="23"/>
        <v>0</v>
      </c>
      <c r="AT79" s="309">
        <f t="shared" si="23"/>
        <v>0</v>
      </c>
      <c r="AU79" s="309">
        <f t="shared" si="24"/>
        <v>0</v>
      </c>
      <c r="AV79" s="310"/>
      <c r="AW79" s="309"/>
      <c r="AX79" s="309"/>
      <c r="AY79" s="309"/>
      <c r="AZ79" s="311"/>
      <c r="BA79" s="311"/>
      <c r="BB79" s="311"/>
      <c r="BC79" s="311"/>
      <c r="BD79" s="311"/>
      <c r="BE79" s="311"/>
      <c r="BI79" s="3"/>
      <c r="BJ79" s="3"/>
      <c r="BK79" s="3"/>
      <c r="BL79" s="3"/>
      <c r="BM79" s="3"/>
      <c r="BN79" s="3"/>
      <c r="BO79" s="3"/>
      <c r="BP79" s="3"/>
      <c r="BQ79" s="3"/>
      <c r="BR79" s="3"/>
      <c r="BS79" s="3"/>
      <c r="BT79" s="3"/>
      <c r="BU79" s="3"/>
      <c r="BV79" s="3"/>
      <c r="BW79" s="3"/>
      <c r="BX79" s="3"/>
      <c r="BY79" s="3"/>
      <c r="BZ79" s="3"/>
    </row>
    <row r="80" spans="1:78" s="287" customFormat="1" ht="15.75" hidden="1">
      <c r="A80" s="295"/>
      <c r="B80" s="295"/>
      <c r="C80" s="295"/>
      <c r="D80" s="295"/>
      <c r="E80" s="295"/>
      <c r="F80" s="295"/>
      <c r="G80" s="296"/>
      <c r="H80" s="312"/>
      <c r="I80" s="315"/>
      <c r="J80" s="347"/>
      <c r="K80" s="314"/>
      <c r="L80" s="347"/>
      <c r="M80" s="313"/>
      <c r="N80" s="355"/>
      <c r="O80" s="542"/>
      <c r="P80" s="365"/>
      <c r="Q80" s="317"/>
      <c r="R80" s="317"/>
      <c r="S80" s="317"/>
      <c r="T80" s="317"/>
      <c r="U80" s="317"/>
      <c r="V80" s="317"/>
      <c r="W80" s="318"/>
      <c r="X80" s="318"/>
      <c r="Y80" s="318"/>
      <c r="Z80" s="356"/>
      <c r="AA80" s="537"/>
      <c r="AB80" s="319" t="s">
        <v>245</v>
      </c>
      <c r="AC80" s="320"/>
      <c r="AD80" s="320"/>
      <c r="AE80" s="320"/>
      <c r="AF80" s="320"/>
      <c r="AG80" s="320"/>
      <c r="AH80" s="320"/>
      <c r="AI80" s="320"/>
      <c r="AJ80" s="320"/>
      <c r="AK80" s="320"/>
      <c r="AL80" s="320"/>
      <c r="AM80" s="320"/>
      <c r="AN80" s="320"/>
      <c r="AO80" s="320"/>
      <c r="AP80" s="320"/>
      <c r="AQ80" s="321">
        <f t="shared" si="22"/>
        <v>0</v>
      </c>
      <c r="AR80" s="322">
        <f t="shared" si="22"/>
        <v>0</v>
      </c>
      <c r="AS80" s="309">
        <f t="shared" si="23"/>
        <v>0</v>
      </c>
      <c r="AT80" s="309">
        <f t="shared" si="23"/>
        <v>0</v>
      </c>
      <c r="AU80" s="309">
        <f t="shared" si="24"/>
        <v>0</v>
      </c>
      <c r="AV80" s="310"/>
      <c r="AW80" s="309"/>
      <c r="AX80" s="309"/>
      <c r="AY80" s="309"/>
      <c r="AZ80" s="311"/>
      <c r="BA80" s="311"/>
      <c r="BB80" s="311"/>
      <c r="BC80" s="311"/>
      <c r="BD80" s="311"/>
      <c r="BE80" s="311"/>
      <c r="BI80" s="3"/>
      <c r="BJ80" s="3"/>
      <c r="BK80" s="3"/>
      <c r="BL80" s="3"/>
      <c r="BM80" s="3"/>
      <c r="BN80" s="3"/>
      <c r="BO80" s="3"/>
      <c r="BP80" s="3"/>
      <c r="BQ80" s="3"/>
      <c r="BR80" s="3"/>
      <c r="BS80" s="3"/>
      <c r="BT80" s="3"/>
      <c r="BU80" s="3"/>
      <c r="BV80" s="3"/>
      <c r="BW80" s="3"/>
      <c r="BX80" s="3"/>
      <c r="BY80" s="3"/>
      <c r="BZ80" s="3"/>
    </row>
    <row r="81" spans="1:78" s="287" customFormat="1" ht="15.75" hidden="1">
      <c r="A81" s="295"/>
      <c r="B81" s="295"/>
      <c r="C81" s="295"/>
      <c r="D81" s="295"/>
      <c r="E81" s="295"/>
      <c r="F81" s="295"/>
      <c r="G81" s="296"/>
      <c r="H81" s="312"/>
      <c r="I81" s="315"/>
      <c r="J81" s="347"/>
      <c r="K81" s="314"/>
      <c r="L81" s="347"/>
      <c r="M81" s="313"/>
      <c r="N81" s="355"/>
      <c r="O81" s="542"/>
      <c r="P81" s="365"/>
      <c r="Q81" s="317"/>
      <c r="R81" s="317"/>
      <c r="S81" s="317"/>
      <c r="T81" s="317"/>
      <c r="U81" s="317"/>
      <c r="V81" s="317"/>
      <c r="W81" s="318"/>
      <c r="X81" s="318"/>
      <c r="Y81" s="318"/>
      <c r="Z81" s="356"/>
      <c r="AA81" s="537"/>
      <c r="AB81" s="319" t="s">
        <v>246</v>
      </c>
      <c r="AC81" s="320"/>
      <c r="AD81" s="320"/>
      <c r="AE81" s="320"/>
      <c r="AF81" s="320"/>
      <c r="AG81" s="320"/>
      <c r="AH81" s="320"/>
      <c r="AI81" s="320"/>
      <c r="AJ81" s="320"/>
      <c r="AK81" s="320"/>
      <c r="AL81" s="320"/>
      <c r="AM81" s="320"/>
      <c r="AN81" s="320"/>
      <c r="AO81" s="320"/>
      <c r="AP81" s="320"/>
      <c r="AQ81" s="321">
        <f t="shared" si="22"/>
        <v>0</v>
      </c>
      <c r="AR81" s="322">
        <f t="shared" si="22"/>
        <v>0</v>
      </c>
      <c r="AS81" s="309">
        <f t="shared" si="23"/>
        <v>0</v>
      </c>
      <c r="AT81" s="309">
        <f t="shared" si="23"/>
        <v>0</v>
      </c>
      <c r="AU81" s="309">
        <f t="shared" si="24"/>
        <v>0</v>
      </c>
      <c r="AV81" s="310"/>
      <c r="AW81" s="309"/>
      <c r="AX81" s="309"/>
      <c r="AY81" s="309"/>
      <c r="AZ81" s="311"/>
      <c r="BA81" s="311"/>
      <c r="BB81" s="311"/>
      <c r="BC81" s="311"/>
      <c r="BD81" s="311"/>
      <c r="BE81" s="311"/>
      <c r="BI81" s="3"/>
      <c r="BJ81" s="3"/>
      <c r="BK81" s="3"/>
      <c r="BL81" s="3"/>
      <c r="BM81" s="3"/>
      <c r="BN81" s="3"/>
      <c r="BO81" s="3"/>
      <c r="BP81" s="3"/>
      <c r="BQ81" s="3"/>
      <c r="BR81" s="3"/>
      <c r="BS81" s="3"/>
      <c r="BT81" s="3"/>
      <c r="BU81" s="3"/>
      <c r="BV81" s="3"/>
      <c r="BW81" s="3"/>
      <c r="BX81" s="3"/>
      <c r="BY81" s="3"/>
      <c r="BZ81" s="3"/>
    </row>
    <row r="82" spans="1:78" s="287" customFormat="1" ht="15.75" hidden="1">
      <c r="A82" s="295"/>
      <c r="B82" s="295"/>
      <c r="C82" s="295"/>
      <c r="D82" s="295"/>
      <c r="E82" s="295"/>
      <c r="F82" s="295"/>
      <c r="G82" s="296"/>
      <c r="H82" s="312"/>
      <c r="I82" s="315"/>
      <c r="J82" s="347"/>
      <c r="K82" s="314"/>
      <c r="L82" s="347"/>
      <c r="M82" s="313"/>
      <c r="N82" s="355"/>
      <c r="O82" s="542"/>
      <c r="P82" s="365"/>
      <c r="Q82" s="317"/>
      <c r="R82" s="317"/>
      <c r="S82" s="317"/>
      <c r="T82" s="317"/>
      <c r="U82" s="317"/>
      <c r="V82" s="317"/>
      <c r="W82" s="318"/>
      <c r="X82" s="318"/>
      <c r="Y82" s="318"/>
      <c r="Z82" s="356"/>
      <c r="AA82" s="537"/>
      <c r="AB82" s="323" t="s">
        <v>247</v>
      </c>
      <c r="AC82" s="320"/>
      <c r="AD82" s="320"/>
      <c r="AE82" s="320"/>
      <c r="AF82" s="320"/>
      <c r="AG82" s="320"/>
      <c r="AH82" s="320"/>
      <c r="AI82" s="320"/>
      <c r="AJ82" s="320"/>
      <c r="AK82" s="320"/>
      <c r="AL82" s="320"/>
      <c r="AM82" s="320"/>
      <c r="AN82" s="320"/>
      <c r="AO82" s="320"/>
      <c r="AP82" s="320"/>
      <c r="AQ82" s="321">
        <f t="shared" si="22"/>
        <v>0</v>
      </c>
      <c r="AR82" s="322">
        <f t="shared" si="22"/>
        <v>0</v>
      </c>
      <c r="AS82" s="309">
        <f t="shared" si="23"/>
        <v>0</v>
      </c>
      <c r="AT82" s="309">
        <f t="shared" si="23"/>
        <v>0</v>
      </c>
      <c r="AU82" s="309">
        <f t="shared" si="24"/>
        <v>0</v>
      </c>
      <c r="AV82" s="310"/>
      <c r="AW82" s="309"/>
      <c r="AX82" s="309"/>
      <c r="AY82" s="309"/>
      <c r="AZ82" s="311"/>
      <c r="BA82" s="311"/>
      <c r="BB82" s="311"/>
      <c r="BC82" s="311"/>
      <c r="BD82" s="311"/>
      <c r="BE82" s="311"/>
      <c r="BI82" s="3"/>
      <c r="BJ82" s="3"/>
      <c r="BK82" s="3"/>
      <c r="BL82" s="3"/>
      <c r="BM82" s="3"/>
      <c r="BN82" s="3"/>
      <c r="BO82" s="3"/>
      <c r="BP82" s="3"/>
      <c r="BQ82" s="3"/>
      <c r="BR82" s="3"/>
      <c r="BS82" s="3"/>
      <c r="BT82" s="3"/>
      <c r="BU82" s="3"/>
      <c r="BV82" s="3"/>
      <c r="BW82" s="3"/>
      <c r="BX82" s="3"/>
      <c r="BY82" s="3"/>
      <c r="BZ82" s="3"/>
    </row>
    <row r="83" spans="1:78" s="287" customFormat="1" ht="15.75" hidden="1">
      <c r="A83" s="295"/>
      <c r="B83" s="295"/>
      <c r="C83" s="295"/>
      <c r="D83" s="295"/>
      <c r="E83" s="295"/>
      <c r="F83" s="295"/>
      <c r="G83" s="296"/>
      <c r="H83" s="312"/>
      <c r="I83" s="315"/>
      <c r="J83" s="347"/>
      <c r="K83" s="314"/>
      <c r="L83" s="347"/>
      <c r="M83" s="313"/>
      <c r="N83" s="355"/>
      <c r="O83" s="542"/>
      <c r="P83" s="365"/>
      <c r="Q83" s="317"/>
      <c r="R83" s="317"/>
      <c r="S83" s="317"/>
      <c r="T83" s="317"/>
      <c r="U83" s="317"/>
      <c r="V83" s="317"/>
      <c r="W83" s="318"/>
      <c r="X83" s="318"/>
      <c r="Y83" s="318"/>
      <c r="Z83" s="356"/>
      <c r="AA83" s="537"/>
      <c r="AB83" s="324" t="s">
        <v>248</v>
      </c>
      <c r="AC83" s="325">
        <f aca="true" t="shared" si="25" ref="AC83:AR83">SUM(AC77:AC82)</f>
        <v>0</v>
      </c>
      <c r="AD83" s="325">
        <f t="shared" si="25"/>
        <v>0</v>
      </c>
      <c r="AE83" s="325">
        <f t="shared" si="25"/>
        <v>0</v>
      </c>
      <c r="AF83" s="325">
        <f t="shared" si="25"/>
        <v>0</v>
      </c>
      <c r="AG83" s="325">
        <f t="shared" si="25"/>
        <v>0</v>
      </c>
      <c r="AH83" s="325">
        <f t="shared" si="25"/>
        <v>0</v>
      </c>
      <c r="AI83" s="325">
        <f t="shared" si="25"/>
        <v>0</v>
      </c>
      <c r="AJ83" s="325">
        <f t="shared" si="25"/>
        <v>0</v>
      </c>
      <c r="AK83" s="325">
        <f t="shared" si="25"/>
        <v>0</v>
      </c>
      <c r="AL83" s="325">
        <f t="shared" si="25"/>
        <v>0</v>
      </c>
      <c r="AM83" s="325">
        <f t="shared" si="25"/>
        <v>0</v>
      </c>
      <c r="AN83" s="325">
        <f t="shared" si="25"/>
        <v>0</v>
      </c>
      <c r="AO83" s="325">
        <f t="shared" si="25"/>
        <v>0</v>
      </c>
      <c r="AP83" s="325">
        <f t="shared" si="25"/>
        <v>0</v>
      </c>
      <c r="AQ83" s="325">
        <f t="shared" si="25"/>
        <v>0</v>
      </c>
      <c r="AR83" s="326">
        <f t="shared" si="25"/>
        <v>0</v>
      </c>
      <c r="AS83" s="309">
        <f t="shared" si="23"/>
        <v>0</v>
      </c>
      <c r="AT83" s="309">
        <f t="shared" si="23"/>
        <v>0</v>
      </c>
      <c r="AU83" s="309">
        <f t="shared" si="24"/>
        <v>0</v>
      </c>
      <c r="AV83" s="310"/>
      <c r="AW83" s="309"/>
      <c r="AX83" s="309"/>
      <c r="AY83" s="309"/>
      <c r="AZ83" s="311"/>
      <c r="BA83" s="311"/>
      <c r="BB83" s="311"/>
      <c r="BC83" s="311"/>
      <c r="BD83" s="311"/>
      <c r="BE83" s="311"/>
      <c r="BI83" s="3"/>
      <c r="BJ83" s="3"/>
      <c r="BK83" s="3"/>
      <c r="BL83" s="3"/>
      <c r="BM83" s="3"/>
      <c r="BN83" s="3"/>
      <c r="BO83" s="3"/>
      <c r="BP83" s="3"/>
      <c r="BQ83" s="3"/>
      <c r="BR83" s="3"/>
      <c r="BS83" s="3"/>
      <c r="BT83" s="3"/>
      <c r="BU83" s="3"/>
      <c r="BV83" s="3"/>
      <c r="BW83" s="3"/>
      <c r="BX83" s="3"/>
      <c r="BY83" s="3"/>
      <c r="BZ83" s="3"/>
    </row>
    <row r="84" spans="1:78" s="287" customFormat="1" ht="15.75" hidden="1">
      <c r="A84" s="295"/>
      <c r="B84" s="295"/>
      <c r="C84" s="295"/>
      <c r="D84" s="295"/>
      <c r="E84" s="295"/>
      <c r="F84" s="295"/>
      <c r="G84" s="296"/>
      <c r="H84" s="312"/>
      <c r="I84" s="315"/>
      <c r="J84" s="347"/>
      <c r="K84" s="314"/>
      <c r="L84" s="347"/>
      <c r="M84" s="313"/>
      <c r="N84" s="355"/>
      <c r="O84" s="542"/>
      <c r="P84" s="365"/>
      <c r="Q84" s="317"/>
      <c r="R84" s="317"/>
      <c r="S84" s="317"/>
      <c r="T84" s="317"/>
      <c r="U84" s="317"/>
      <c r="V84" s="317"/>
      <c r="W84" s="318"/>
      <c r="X84" s="318"/>
      <c r="Y84" s="318"/>
      <c r="Z84" s="356"/>
      <c r="AA84" s="537"/>
      <c r="AB84" s="319" t="s">
        <v>249</v>
      </c>
      <c r="AC84" s="320"/>
      <c r="AD84" s="320"/>
      <c r="AE84" s="320"/>
      <c r="AF84" s="320"/>
      <c r="AG84" s="320"/>
      <c r="AH84" s="320"/>
      <c r="AI84" s="320"/>
      <c r="AJ84" s="320"/>
      <c r="AK84" s="320"/>
      <c r="AL84" s="320"/>
      <c r="AM84" s="320"/>
      <c r="AN84" s="320"/>
      <c r="AO84" s="320"/>
      <c r="AP84" s="320"/>
      <c r="AQ84" s="321">
        <f>+AC84+AE84+AG84+AI84+AK84+AM84+AO84</f>
        <v>0</v>
      </c>
      <c r="AR84" s="322">
        <f aca="true" t="shared" si="26" ref="AR84:AR90">+AD84+AF84+AH84+AJ84+AL84+AN84+AP84</f>
        <v>0</v>
      </c>
      <c r="AS84" s="309">
        <f t="shared" si="23"/>
        <v>0</v>
      </c>
      <c r="AT84" s="309">
        <f t="shared" si="23"/>
        <v>0</v>
      </c>
      <c r="AU84" s="309">
        <f t="shared" si="24"/>
        <v>0</v>
      </c>
      <c r="AV84" s="310"/>
      <c r="AW84" s="309"/>
      <c r="AX84" s="309"/>
      <c r="AY84" s="309"/>
      <c r="AZ84" s="311"/>
      <c r="BA84" s="311"/>
      <c r="BB84" s="311"/>
      <c r="BC84" s="311"/>
      <c r="BD84" s="311"/>
      <c r="BE84" s="311"/>
      <c r="BI84" s="3"/>
      <c r="BJ84" s="3"/>
      <c r="BK84" s="3"/>
      <c r="BL84" s="3"/>
      <c r="BM84" s="3"/>
      <c r="BN84" s="3"/>
      <c r="BO84" s="3"/>
      <c r="BP84" s="3"/>
      <c r="BQ84" s="3"/>
      <c r="BR84" s="3"/>
      <c r="BS84" s="3"/>
      <c r="BT84" s="3"/>
      <c r="BU84" s="3"/>
      <c r="BV84" s="3"/>
      <c r="BW84" s="3"/>
      <c r="BX84" s="3"/>
      <c r="BY84" s="3"/>
      <c r="BZ84" s="3"/>
    </row>
    <row r="85" spans="1:78" s="287" customFormat="1" ht="15.75" hidden="1">
      <c r="A85" s="295"/>
      <c r="B85" s="295"/>
      <c r="C85" s="295"/>
      <c r="D85" s="295"/>
      <c r="E85" s="295"/>
      <c r="F85" s="295"/>
      <c r="G85" s="296"/>
      <c r="H85" s="312"/>
      <c r="I85" s="315"/>
      <c r="J85" s="347"/>
      <c r="K85" s="314"/>
      <c r="L85" s="347"/>
      <c r="M85" s="313"/>
      <c r="N85" s="355"/>
      <c r="O85" s="542"/>
      <c r="P85" s="365"/>
      <c r="Q85" s="317"/>
      <c r="R85" s="317"/>
      <c r="S85" s="317"/>
      <c r="T85" s="317"/>
      <c r="U85" s="317"/>
      <c r="V85" s="317"/>
      <c r="W85" s="318"/>
      <c r="X85" s="318"/>
      <c r="Y85" s="318"/>
      <c r="Z85" s="356"/>
      <c r="AA85" s="537"/>
      <c r="AB85" s="319" t="s">
        <v>250</v>
      </c>
      <c r="AC85" s="320"/>
      <c r="AD85" s="320"/>
      <c r="AE85" s="320"/>
      <c r="AF85" s="320"/>
      <c r="AG85" s="320"/>
      <c r="AH85" s="320"/>
      <c r="AI85" s="320"/>
      <c r="AJ85" s="320"/>
      <c r="AK85" s="320"/>
      <c r="AL85" s="320"/>
      <c r="AM85" s="320"/>
      <c r="AN85" s="320"/>
      <c r="AO85" s="320"/>
      <c r="AP85" s="320"/>
      <c r="AQ85" s="321">
        <f aca="true" t="shared" si="27" ref="AQ85:AQ90">+AC85+AE85+AG85+AI85+AK85+AM85+AO85</f>
        <v>0</v>
      </c>
      <c r="AR85" s="322">
        <f t="shared" si="26"/>
        <v>0</v>
      </c>
      <c r="AS85" s="309">
        <f t="shared" si="23"/>
        <v>0</v>
      </c>
      <c r="AT85" s="309">
        <f t="shared" si="23"/>
        <v>0</v>
      </c>
      <c r="AU85" s="309">
        <f t="shared" si="24"/>
        <v>0</v>
      </c>
      <c r="AV85" s="310"/>
      <c r="AW85" s="309"/>
      <c r="AX85" s="309"/>
      <c r="AY85" s="309"/>
      <c r="AZ85" s="311"/>
      <c r="BA85" s="311"/>
      <c r="BB85" s="311"/>
      <c r="BC85" s="311"/>
      <c r="BD85" s="311"/>
      <c r="BE85" s="311"/>
      <c r="BI85" s="3"/>
      <c r="BJ85" s="3"/>
      <c r="BK85" s="3"/>
      <c r="BL85" s="3"/>
      <c r="BM85" s="3"/>
      <c r="BN85" s="3"/>
      <c r="BO85" s="3"/>
      <c r="BP85" s="3"/>
      <c r="BQ85" s="3"/>
      <c r="BR85" s="3"/>
      <c r="BS85" s="3"/>
      <c r="BT85" s="3"/>
      <c r="BU85" s="3"/>
      <c r="BV85" s="3"/>
      <c r="BW85" s="3"/>
      <c r="BX85" s="3"/>
      <c r="BY85" s="3"/>
      <c r="BZ85" s="3"/>
    </row>
    <row r="86" spans="1:78" s="287" customFormat="1" ht="15.75" hidden="1">
      <c r="A86" s="295"/>
      <c r="B86" s="295"/>
      <c r="C86" s="295"/>
      <c r="D86" s="295"/>
      <c r="E86" s="295"/>
      <c r="F86" s="295"/>
      <c r="G86" s="296"/>
      <c r="H86" s="312"/>
      <c r="I86" s="315"/>
      <c r="J86" s="347"/>
      <c r="K86" s="314"/>
      <c r="L86" s="347"/>
      <c r="M86" s="313"/>
      <c r="N86" s="355"/>
      <c r="O86" s="542"/>
      <c r="P86" s="365"/>
      <c r="Q86" s="317"/>
      <c r="R86" s="317"/>
      <c r="S86" s="317"/>
      <c r="T86" s="317"/>
      <c r="U86" s="317"/>
      <c r="V86" s="317"/>
      <c r="W86" s="318"/>
      <c r="X86" s="318"/>
      <c r="Y86" s="318"/>
      <c r="Z86" s="356"/>
      <c r="AA86" s="537"/>
      <c r="AB86" s="323" t="s">
        <v>251</v>
      </c>
      <c r="AC86" s="320"/>
      <c r="AD86" s="320"/>
      <c r="AE86" s="320"/>
      <c r="AF86" s="320"/>
      <c r="AG86" s="320"/>
      <c r="AH86" s="320"/>
      <c r="AI86" s="320"/>
      <c r="AJ86" s="320"/>
      <c r="AK86" s="320"/>
      <c r="AL86" s="320"/>
      <c r="AM86" s="320"/>
      <c r="AN86" s="320"/>
      <c r="AO86" s="320"/>
      <c r="AP86" s="320"/>
      <c r="AQ86" s="321">
        <f t="shared" si="27"/>
        <v>0</v>
      </c>
      <c r="AR86" s="322">
        <f t="shared" si="26"/>
        <v>0</v>
      </c>
      <c r="AS86" s="309">
        <f t="shared" si="23"/>
        <v>0</v>
      </c>
      <c r="AT86" s="309">
        <f t="shared" si="23"/>
        <v>0</v>
      </c>
      <c r="AU86" s="309">
        <f t="shared" si="24"/>
        <v>0</v>
      </c>
      <c r="AV86" s="310"/>
      <c r="AW86" s="309"/>
      <c r="AX86" s="309"/>
      <c r="AY86" s="309"/>
      <c r="AZ86" s="311"/>
      <c r="BA86" s="311"/>
      <c r="BB86" s="311"/>
      <c r="BC86" s="311"/>
      <c r="BD86" s="311"/>
      <c r="BE86" s="311"/>
      <c r="BI86" s="3"/>
      <c r="BJ86" s="3"/>
      <c r="BK86" s="3"/>
      <c r="BL86" s="3"/>
      <c r="BM86" s="3"/>
      <c r="BN86" s="3"/>
      <c r="BO86" s="3"/>
      <c r="BP86" s="3"/>
      <c r="BQ86" s="3"/>
      <c r="BR86" s="3"/>
      <c r="BS86" s="3"/>
      <c r="BT86" s="3"/>
      <c r="BU86" s="3"/>
      <c r="BV86" s="3"/>
      <c r="BW86" s="3"/>
      <c r="BX86" s="3"/>
      <c r="BY86" s="3"/>
      <c r="BZ86" s="3"/>
    </row>
    <row r="87" spans="1:78" s="287" customFormat="1" ht="15.75" hidden="1">
      <c r="A87" s="295"/>
      <c r="B87" s="295"/>
      <c r="C87" s="295"/>
      <c r="D87" s="295"/>
      <c r="E87" s="295"/>
      <c r="F87" s="295"/>
      <c r="G87" s="296"/>
      <c r="H87" s="312"/>
      <c r="I87" s="315"/>
      <c r="J87" s="347"/>
      <c r="K87" s="314"/>
      <c r="L87" s="347"/>
      <c r="M87" s="313"/>
      <c r="N87" s="355"/>
      <c r="O87" s="542"/>
      <c r="P87" s="365"/>
      <c r="Q87" s="317"/>
      <c r="R87" s="317"/>
      <c r="S87" s="317"/>
      <c r="T87" s="317"/>
      <c r="U87" s="317"/>
      <c r="V87" s="317"/>
      <c r="W87" s="318"/>
      <c r="X87" s="318"/>
      <c r="Y87" s="318"/>
      <c r="Z87" s="356"/>
      <c r="AA87" s="537"/>
      <c r="AB87" s="323" t="s">
        <v>252</v>
      </c>
      <c r="AC87" s="320"/>
      <c r="AD87" s="320"/>
      <c r="AE87" s="320"/>
      <c r="AF87" s="320"/>
      <c r="AG87" s="320"/>
      <c r="AH87" s="320"/>
      <c r="AI87" s="320"/>
      <c r="AJ87" s="320"/>
      <c r="AK87" s="320"/>
      <c r="AL87" s="320"/>
      <c r="AM87" s="320"/>
      <c r="AN87" s="320"/>
      <c r="AO87" s="320"/>
      <c r="AP87" s="320"/>
      <c r="AQ87" s="321">
        <f t="shared" si="27"/>
        <v>0</v>
      </c>
      <c r="AR87" s="322">
        <f t="shared" si="26"/>
        <v>0</v>
      </c>
      <c r="AS87" s="309">
        <f t="shared" si="23"/>
        <v>0</v>
      </c>
      <c r="AT87" s="309">
        <f t="shared" si="23"/>
        <v>0</v>
      </c>
      <c r="AU87" s="309">
        <f t="shared" si="24"/>
        <v>0</v>
      </c>
      <c r="AV87" s="310"/>
      <c r="AW87" s="309"/>
      <c r="AX87" s="309"/>
      <c r="AY87" s="309"/>
      <c r="AZ87" s="311"/>
      <c r="BA87" s="311"/>
      <c r="BB87" s="311"/>
      <c r="BC87" s="311"/>
      <c r="BD87" s="311"/>
      <c r="BE87" s="311"/>
      <c r="BI87" s="3"/>
      <c r="BJ87" s="3"/>
      <c r="BK87" s="3"/>
      <c r="BL87" s="3"/>
      <c r="BM87" s="3"/>
      <c r="BN87" s="3"/>
      <c r="BO87" s="3"/>
      <c r="BP87" s="3"/>
      <c r="BQ87" s="3"/>
      <c r="BR87" s="3"/>
      <c r="BS87" s="3"/>
      <c r="BT87" s="3"/>
      <c r="BU87" s="3"/>
      <c r="BV87" s="3"/>
      <c r="BW87" s="3"/>
      <c r="BX87" s="3"/>
      <c r="BY87" s="3"/>
      <c r="BZ87" s="3"/>
    </row>
    <row r="88" spans="1:78" s="287" customFormat="1" ht="15.75" hidden="1">
      <c r="A88" s="295"/>
      <c r="B88" s="295"/>
      <c r="C88" s="295"/>
      <c r="D88" s="295"/>
      <c r="E88" s="295"/>
      <c r="F88" s="295"/>
      <c r="G88" s="296"/>
      <c r="H88" s="312"/>
      <c r="I88" s="315"/>
      <c r="J88" s="347"/>
      <c r="K88" s="314"/>
      <c r="L88" s="347"/>
      <c r="M88" s="313"/>
      <c r="N88" s="355"/>
      <c r="O88" s="542"/>
      <c r="P88" s="365"/>
      <c r="Q88" s="317"/>
      <c r="R88" s="317"/>
      <c r="S88" s="317"/>
      <c r="T88" s="317"/>
      <c r="U88" s="317"/>
      <c r="V88" s="317"/>
      <c r="W88" s="318"/>
      <c r="X88" s="318"/>
      <c r="Y88" s="318"/>
      <c r="Z88" s="356"/>
      <c r="AA88" s="537"/>
      <c r="AB88" s="323" t="s">
        <v>253</v>
      </c>
      <c r="AC88" s="320"/>
      <c r="AD88" s="320"/>
      <c r="AE88" s="320"/>
      <c r="AF88" s="320"/>
      <c r="AG88" s="320"/>
      <c r="AH88" s="320"/>
      <c r="AI88" s="320"/>
      <c r="AJ88" s="320"/>
      <c r="AK88" s="320"/>
      <c r="AL88" s="320"/>
      <c r="AM88" s="320"/>
      <c r="AN88" s="320"/>
      <c r="AO88" s="320"/>
      <c r="AP88" s="320"/>
      <c r="AQ88" s="321">
        <f t="shared" si="27"/>
        <v>0</v>
      </c>
      <c r="AR88" s="322">
        <f t="shared" si="26"/>
        <v>0</v>
      </c>
      <c r="AS88" s="309">
        <f t="shared" si="23"/>
        <v>0</v>
      </c>
      <c r="AT88" s="309">
        <f t="shared" si="23"/>
        <v>0</v>
      </c>
      <c r="AU88" s="309">
        <f t="shared" si="24"/>
        <v>0</v>
      </c>
      <c r="AV88" s="310"/>
      <c r="AW88" s="309"/>
      <c r="AX88" s="309"/>
      <c r="AY88" s="309"/>
      <c r="AZ88" s="311"/>
      <c r="BA88" s="311"/>
      <c r="BB88" s="311"/>
      <c r="BC88" s="311"/>
      <c r="BD88" s="311"/>
      <c r="BE88" s="311"/>
      <c r="BI88" s="3"/>
      <c r="BJ88" s="3"/>
      <c r="BK88" s="3"/>
      <c r="BL88" s="3"/>
      <c r="BM88" s="3"/>
      <c r="BN88" s="3"/>
      <c r="BO88" s="3"/>
      <c r="BP88" s="3"/>
      <c r="BQ88" s="3"/>
      <c r="BR88" s="3"/>
      <c r="BS88" s="3"/>
      <c r="BT88" s="3"/>
      <c r="BU88" s="3"/>
      <c r="BV88" s="3"/>
      <c r="BW88" s="3"/>
      <c r="BX88" s="3"/>
      <c r="BY88" s="3"/>
      <c r="BZ88" s="3"/>
    </row>
    <row r="89" spans="1:78" s="287" customFormat="1" ht="15.75" hidden="1">
      <c r="A89" s="295"/>
      <c r="B89" s="295"/>
      <c r="C89" s="295"/>
      <c r="D89" s="295"/>
      <c r="E89" s="295"/>
      <c r="F89" s="295"/>
      <c r="G89" s="296"/>
      <c r="H89" s="312"/>
      <c r="I89" s="315"/>
      <c r="J89" s="347"/>
      <c r="K89" s="314"/>
      <c r="L89" s="347"/>
      <c r="M89" s="313"/>
      <c r="N89" s="355"/>
      <c r="O89" s="542"/>
      <c r="P89" s="365"/>
      <c r="Q89" s="317"/>
      <c r="R89" s="317"/>
      <c r="S89" s="317"/>
      <c r="T89" s="317"/>
      <c r="U89" s="317"/>
      <c r="V89" s="317"/>
      <c r="W89" s="318"/>
      <c r="X89" s="318"/>
      <c r="Y89" s="318"/>
      <c r="Z89" s="356"/>
      <c r="AA89" s="537"/>
      <c r="AB89" s="323" t="s">
        <v>254</v>
      </c>
      <c r="AC89" s="320"/>
      <c r="AD89" s="320"/>
      <c r="AE89" s="320"/>
      <c r="AF89" s="320"/>
      <c r="AG89" s="320"/>
      <c r="AH89" s="320"/>
      <c r="AI89" s="320"/>
      <c r="AJ89" s="320"/>
      <c r="AK89" s="320"/>
      <c r="AL89" s="320"/>
      <c r="AM89" s="320"/>
      <c r="AN89" s="320"/>
      <c r="AO89" s="320"/>
      <c r="AP89" s="320"/>
      <c r="AQ89" s="321">
        <f t="shared" si="27"/>
        <v>0</v>
      </c>
      <c r="AR89" s="322">
        <f t="shared" si="26"/>
        <v>0</v>
      </c>
      <c r="AS89" s="309">
        <f t="shared" si="23"/>
        <v>0</v>
      </c>
      <c r="AT89" s="309">
        <f t="shared" si="23"/>
        <v>0</v>
      </c>
      <c r="AU89" s="309">
        <f t="shared" si="24"/>
        <v>0</v>
      </c>
      <c r="AV89" s="310"/>
      <c r="AW89" s="309"/>
      <c r="AX89" s="309"/>
      <c r="AY89" s="309"/>
      <c r="AZ89" s="311"/>
      <c r="BA89" s="311"/>
      <c r="BB89" s="311"/>
      <c r="BC89" s="311"/>
      <c r="BD89" s="311"/>
      <c r="BE89" s="311"/>
      <c r="BI89" s="3"/>
      <c r="BJ89" s="3"/>
      <c r="BK89" s="3"/>
      <c r="BL89" s="3"/>
      <c r="BM89" s="3"/>
      <c r="BN89" s="3"/>
      <c r="BO89" s="3"/>
      <c r="BP89" s="3"/>
      <c r="BQ89" s="3"/>
      <c r="BR89" s="3"/>
      <c r="BS89" s="3"/>
      <c r="BT89" s="3"/>
      <c r="BU89" s="3"/>
      <c r="BV89" s="3"/>
      <c r="BW89" s="3"/>
      <c r="BX89" s="3"/>
      <c r="BY89" s="3"/>
      <c r="BZ89" s="3"/>
    </row>
    <row r="90" spans="1:78" s="287" customFormat="1" ht="15.75" hidden="1">
      <c r="A90" s="295"/>
      <c r="B90" s="295"/>
      <c r="C90" s="295"/>
      <c r="D90" s="295"/>
      <c r="E90" s="295"/>
      <c r="F90" s="295"/>
      <c r="G90" s="296"/>
      <c r="H90" s="312"/>
      <c r="I90" s="315"/>
      <c r="J90" s="347"/>
      <c r="K90" s="314"/>
      <c r="L90" s="347"/>
      <c r="M90" s="313"/>
      <c r="N90" s="355"/>
      <c r="O90" s="542"/>
      <c r="P90" s="365"/>
      <c r="Q90" s="317"/>
      <c r="R90" s="317"/>
      <c r="S90" s="317"/>
      <c r="T90" s="317"/>
      <c r="U90" s="317"/>
      <c r="V90" s="317"/>
      <c r="W90" s="318"/>
      <c r="X90" s="318"/>
      <c r="Y90" s="318"/>
      <c r="Z90" s="356"/>
      <c r="AA90" s="537"/>
      <c r="AB90" s="323" t="s">
        <v>255</v>
      </c>
      <c r="AC90" s="320"/>
      <c r="AD90" s="320"/>
      <c r="AE90" s="320"/>
      <c r="AF90" s="320"/>
      <c r="AG90" s="320"/>
      <c r="AH90" s="320"/>
      <c r="AI90" s="320"/>
      <c r="AJ90" s="320"/>
      <c r="AK90" s="320"/>
      <c r="AL90" s="320"/>
      <c r="AM90" s="320"/>
      <c r="AN90" s="320"/>
      <c r="AO90" s="320"/>
      <c r="AP90" s="320"/>
      <c r="AQ90" s="321">
        <f t="shared" si="27"/>
        <v>0</v>
      </c>
      <c r="AR90" s="322">
        <f t="shared" si="26"/>
        <v>0</v>
      </c>
      <c r="AS90" s="309">
        <f t="shared" si="23"/>
        <v>0</v>
      </c>
      <c r="AT90" s="309">
        <f t="shared" si="23"/>
        <v>0</v>
      </c>
      <c r="AU90" s="309">
        <f t="shared" si="24"/>
        <v>0</v>
      </c>
      <c r="AV90" s="310"/>
      <c r="AW90" s="309"/>
      <c r="AX90" s="309"/>
      <c r="AY90" s="309"/>
      <c r="AZ90" s="311"/>
      <c r="BA90" s="311"/>
      <c r="BB90" s="311"/>
      <c r="BC90" s="311"/>
      <c r="BD90" s="311"/>
      <c r="BE90" s="311"/>
      <c r="BI90" s="3"/>
      <c r="BJ90" s="3"/>
      <c r="BK90" s="3"/>
      <c r="BL90" s="3"/>
      <c r="BM90" s="3"/>
      <c r="BN90" s="3"/>
      <c r="BO90" s="3"/>
      <c r="BP90" s="3"/>
      <c r="BQ90" s="3"/>
      <c r="BR90" s="3"/>
      <c r="BS90" s="3"/>
      <c r="BT90" s="3"/>
      <c r="BU90" s="3"/>
      <c r="BV90" s="3"/>
      <c r="BW90" s="3"/>
      <c r="BX90" s="3"/>
      <c r="BY90" s="3"/>
      <c r="BZ90" s="3"/>
    </row>
    <row r="91" spans="1:78" s="287" customFormat="1" ht="15.75" hidden="1">
      <c r="A91" s="295"/>
      <c r="B91" s="295"/>
      <c r="C91" s="295"/>
      <c r="D91" s="295"/>
      <c r="E91" s="295"/>
      <c r="F91" s="295"/>
      <c r="G91" s="296"/>
      <c r="H91" s="312"/>
      <c r="I91" s="315"/>
      <c r="J91" s="347"/>
      <c r="K91" s="314"/>
      <c r="L91" s="347"/>
      <c r="M91" s="313"/>
      <c r="N91" s="355"/>
      <c r="O91" s="542"/>
      <c r="P91" s="365"/>
      <c r="Q91" s="317"/>
      <c r="R91" s="317"/>
      <c r="S91" s="317"/>
      <c r="T91" s="317"/>
      <c r="U91" s="317"/>
      <c r="V91" s="317"/>
      <c r="W91" s="318"/>
      <c r="X91" s="318"/>
      <c r="Y91" s="318"/>
      <c r="Z91" s="356"/>
      <c r="AA91" s="537"/>
      <c r="AB91" s="324" t="s">
        <v>256</v>
      </c>
      <c r="AC91" s="325">
        <f aca="true" t="shared" si="28" ref="AC91:AR91">SUM(AC85:AC90)+IF(AC83=0,AC84,AC83)</f>
        <v>0</v>
      </c>
      <c r="AD91" s="325">
        <f t="shared" si="28"/>
        <v>0</v>
      </c>
      <c r="AE91" s="325">
        <f t="shared" si="28"/>
        <v>0</v>
      </c>
      <c r="AF91" s="325">
        <f t="shared" si="28"/>
        <v>0</v>
      </c>
      <c r="AG91" s="325">
        <f t="shared" si="28"/>
        <v>0</v>
      </c>
      <c r="AH91" s="325">
        <f t="shared" si="28"/>
        <v>0</v>
      </c>
      <c r="AI91" s="325">
        <f t="shared" si="28"/>
        <v>0</v>
      </c>
      <c r="AJ91" s="325">
        <f t="shared" si="28"/>
        <v>0</v>
      </c>
      <c r="AK91" s="325">
        <f t="shared" si="28"/>
        <v>0</v>
      </c>
      <c r="AL91" s="325">
        <f t="shared" si="28"/>
        <v>0</v>
      </c>
      <c r="AM91" s="325">
        <f t="shared" si="28"/>
        <v>0</v>
      </c>
      <c r="AN91" s="325">
        <f t="shared" si="28"/>
        <v>0</v>
      </c>
      <c r="AO91" s="325">
        <f t="shared" si="28"/>
        <v>0</v>
      </c>
      <c r="AP91" s="325">
        <f t="shared" si="28"/>
        <v>0</v>
      </c>
      <c r="AQ91" s="325">
        <f t="shared" si="28"/>
        <v>0</v>
      </c>
      <c r="AR91" s="326">
        <f t="shared" si="28"/>
        <v>0</v>
      </c>
      <c r="AS91" s="309">
        <f t="shared" si="23"/>
        <v>0</v>
      </c>
      <c r="AT91" s="309">
        <f t="shared" si="23"/>
        <v>0</v>
      </c>
      <c r="AU91" s="309">
        <f t="shared" si="24"/>
        <v>0</v>
      </c>
      <c r="AV91" s="310"/>
      <c r="AW91" s="309"/>
      <c r="AX91" s="309"/>
      <c r="AY91" s="309"/>
      <c r="AZ91" s="311"/>
      <c r="BA91" s="311"/>
      <c r="BB91" s="311"/>
      <c r="BC91" s="311"/>
      <c r="BD91" s="311"/>
      <c r="BE91" s="311"/>
      <c r="BI91" s="3"/>
      <c r="BJ91" s="3"/>
      <c r="BK91" s="3"/>
      <c r="BL91" s="3"/>
      <c r="BM91" s="3"/>
      <c r="BN91" s="3"/>
      <c r="BO91" s="3"/>
      <c r="BP91" s="3"/>
      <c r="BQ91" s="3"/>
      <c r="BR91" s="3"/>
      <c r="BS91" s="3"/>
      <c r="BT91" s="3"/>
      <c r="BU91" s="3"/>
      <c r="BV91" s="3"/>
      <c r="BW91" s="3"/>
      <c r="BX91" s="3"/>
      <c r="BY91" s="3"/>
      <c r="BZ91" s="3"/>
    </row>
    <row r="92" spans="1:78" s="287" customFormat="1" ht="16.5" hidden="1" thickBot="1">
      <c r="A92" s="295"/>
      <c r="B92" s="295"/>
      <c r="C92" s="295"/>
      <c r="D92" s="295"/>
      <c r="E92" s="295"/>
      <c r="F92" s="295"/>
      <c r="G92" s="296"/>
      <c r="H92" s="327"/>
      <c r="I92" s="330"/>
      <c r="J92" s="349"/>
      <c r="K92" s="329"/>
      <c r="L92" s="349"/>
      <c r="M92" s="328"/>
      <c r="N92" s="359"/>
      <c r="O92" s="543"/>
      <c r="P92" s="366"/>
      <c r="Q92" s="332"/>
      <c r="R92" s="332"/>
      <c r="S92" s="332"/>
      <c r="T92" s="332"/>
      <c r="U92" s="332"/>
      <c r="V92" s="332"/>
      <c r="W92" s="333"/>
      <c r="X92" s="333"/>
      <c r="Y92" s="333"/>
      <c r="Z92" s="360"/>
      <c r="AA92" s="538"/>
      <c r="AB92" s="334" t="s">
        <v>257</v>
      </c>
      <c r="AC92" s="335"/>
      <c r="AD92" s="335"/>
      <c r="AE92" s="335"/>
      <c r="AF92" s="335"/>
      <c r="AG92" s="335"/>
      <c r="AH92" s="335"/>
      <c r="AI92" s="335"/>
      <c r="AJ92" s="335"/>
      <c r="AK92" s="335"/>
      <c r="AL92" s="335"/>
      <c r="AM92" s="335"/>
      <c r="AN92" s="335"/>
      <c r="AO92" s="335"/>
      <c r="AP92" s="335"/>
      <c r="AQ92" s="336">
        <f aca="true" t="shared" si="29" ref="AQ92:AR98">+AC92+AE92+AG92+AI92+AK92+AM92+AO92</f>
        <v>0</v>
      </c>
      <c r="AR92" s="337">
        <f t="shared" si="29"/>
        <v>0</v>
      </c>
      <c r="AS92" s="309">
        <f t="shared" si="23"/>
        <v>0</v>
      </c>
      <c r="AT92" s="309">
        <f t="shared" si="23"/>
        <v>0</v>
      </c>
      <c r="AU92" s="309">
        <f t="shared" si="24"/>
        <v>0</v>
      </c>
      <c r="AV92" s="310"/>
      <c r="AW92" s="309"/>
      <c r="AX92" s="309"/>
      <c r="AY92" s="309"/>
      <c r="AZ92" s="311"/>
      <c r="BA92" s="311"/>
      <c r="BB92" s="311"/>
      <c r="BC92" s="311"/>
      <c r="BD92" s="311"/>
      <c r="BE92" s="311"/>
      <c r="BI92" s="3"/>
      <c r="BJ92" s="3"/>
      <c r="BK92" s="3"/>
      <c r="BL92" s="3"/>
      <c r="BM92" s="3"/>
      <c r="BN92" s="3"/>
      <c r="BO92" s="3"/>
      <c r="BP92" s="3"/>
      <c r="BQ92" s="3"/>
      <c r="BR92" s="3"/>
      <c r="BS92" s="3"/>
      <c r="BT92" s="3"/>
      <c r="BU92" s="3"/>
      <c r="BV92" s="3"/>
      <c r="BW92" s="3"/>
      <c r="BX92" s="3"/>
      <c r="BY92" s="3"/>
      <c r="BZ92" s="3"/>
    </row>
    <row r="93" spans="1:78" s="287" customFormat="1" ht="36" customHeight="1" hidden="1">
      <c r="A93" s="295" t="s">
        <v>296</v>
      </c>
      <c r="B93" s="295" t="s">
        <v>297</v>
      </c>
      <c r="C93" s="295" t="s">
        <v>231</v>
      </c>
      <c r="D93" s="295" t="s">
        <v>232</v>
      </c>
      <c r="E93" s="295" t="s">
        <v>260</v>
      </c>
      <c r="F93" s="295" t="s">
        <v>171</v>
      </c>
      <c r="G93" s="296">
        <v>8</v>
      </c>
      <c r="H93" s="297">
        <v>887</v>
      </c>
      <c r="I93" s="301" t="s">
        <v>298</v>
      </c>
      <c r="J93" s="300"/>
      <c r="K93" s="300" t="s">
        <v>38</v>
      </c>
      <c r="L93" s="344"/>
      <c r="M93" s="367" t="s">
        <v>299</v>
      </c>
      <c r="N93" s="351" t="s">
        <v>300</v>
      </c>
      <c r="O93" s="363">
        <v>16000</v>
      </c>
      <c r="P93" s="364">
        <v>6892</v>
      </c>
      <c r="Q93" s="303">
        <f>SUMIF('Actividades inversión 887'!$B$14:$B$39,'Metas inversión 887'!$B93,'Actividades inversión 887'!M$14:M$39)</f>
        <v>288513119.30703247</v>
      </c>
      <c r="R93" s="303">
        <f>SUMIF('Actividades inversión 887'!$B$14:$B$39,'Metas inversión 887'!$B93,'Actividades inversión 887'!N$14:N$39)</f>
        <v>301657780.7273691</v>
      </c>
      <c r="S93" s="303">
        <f>SUMIF('Actividades inversión 887'!$B$14:$B$39,'Metas inversión 887'!$B93,'Actividades inversión 887'!O$14:O$39)</f>
        <v>267579560.8866677</v>
      </c>
      <c r="T93" s="303">
        <f>SUMIF('Actividades inversión 887'!$B$14:$B$39,'Metas inversión 887'!$B93,'Actividades inversión 887'!P$14:P$39)</f>
        <v>13855843.508440657</v>
      </c>
      <c r="U93" s="303">
        <f>SUMIF('Actividades inversión 887'!$B$14:$B$39,'Metas inversión 887'!$B93,'Actividades inversión 887'!Q$14:Q$39)</f>
        <v>95491882.8319784</v>
      </c>
      <c r="V93" s="303">
        <f>SUMIF('Actividades inversión 887'!$B$14:$B$39,'Metas inversión 887'!$B93,'Actividades inversión 887'!R$14:R$39)</f>
        <v>51317848.84989167</v>
      </c>
      <c r="W93" s="352" t="s">
        <v>301</v>
      </c>
      <c r="X93" s="352" t="s">
        <v>302</v>
      </c>
      <c r="Y93" s="304" t="s">
        <v>303</v>
      </c>
      <c r="Z93" s="304" t="s">
        <v>304</v>
      </c>
      <c r="AA93" s="536" t="s">
        <v>305</v>
      </c>
      <c r="AB93" s="305" t="s">
        <v>242</v>
      </c>
      <c r="AC93" s="306"/>
      <c r="AD93" s="306"/>
      <c r="AE93" s="306"/>
      <c r="AF93" s="306"/>
      <c r="AG93" s="306"/>
      <c r="AH93" s="306"/>
      <c r="AI93" s="306"/>
      <c r="AJ93" s="306"/>
      <c r="AK93" s="306"/>
      <c r="AL93" s="306"/>
      <c r="AM93" s="306"/>
      <c r="AN93" s="306"/>
      <c r="AO93" s="306"/>
      <c r="AP93" s="306"/>
      <c r="AQ93" s="307">
        <f t="shared" si="29"/>
        <v>0</v>
      </c>
      <c r="AR93" s="308">
        <f t="shared" si="29"/>
        <v>0</v>
      </c>
      <c r="AS93" s="309">
        <f t="shared" si="23"/>
        <v>34078219.84070143</v>
      </c>
      <c r="AT93" s="309">
        <f t="shared" si="23"/>
        <v>253723717.37822706</v>
      </c>
      <c r="AU93" s="309">
        <f t="shared" si="24"/>
        <v>44174033.982086726</v>
      </c>
      <c r="AV93" s="310"/>
      <c r="AW93" s="309"/>
      <c r="AX93" s="309"/>
      <c r="AY93" s="309"/>
      <c r="AZ93" s="311">
        <f>SUM('[1]01-USAQUEN:99-METROPOLITANO'!N93)</f>
        <v>288513119.30703247</v>
      </c>
      <c r="BA93" s="311">
        <f>SUM('[1]01-USAQUEN:99-METROPOLITANO'!O93)</f>
        <v>301657780.7273692</v>
      </c>
      <c r="BB93" s="311">
        <f>SUM('[1]01-USAQUEN:99-METROPOLITANO'!P93)</f>
        <v>267579560.8866677</v>
      </c>
      <c r="BC93" s="311">
        <f>SUM('[1]01-USAQUEN:99-METROPOLITANO'!Q93)</f>
        <v>13855843.508440657</v>
      </c>
      <c r="BD93" s="311">
        <f>SUM('[1]01-USAQUEN:99-METROPOLITANO'!R93)</f>
        <v>95491882.83197838</v>
      </c>
      <c r="BE93" s="311">
        <f>SUM('[1]01-USAQUEN:99-METROPOLITANO'!S93)</f>
        <v>51317848.84989167</v>
      </c>
      <c r="BI93" s="3"/>
      <c r="BJ93" s="3"/>
      <c r="BK93" s="3"/>
      <c r="BL93" s="3"/>
      <c r="BM93" s="3"/>
      <c r="BN93" s="3"/>
      <c r="BO93" s="3"/>
      <c r="BP93" s="3"/>
      <c r="BQ93" s="3"/>
      <c r="BR93" s="3"/>
      <c r="BS93" s="3"/>
      <c r="BT93" s="3"/>
      <c r="BU93" s="3"/>
      <c r="BV93" s="3"/>
      <c r="BW93" s="3"/>
      <c r="BX93" s="3"/>
      <c r="BY93" s="3"/>
      <c r="BZ93" s="3"/>
    </row>
    <row r="94" spans="1:78" s="287" customFormat="1" ht="15.75" hidden="1">
      <c r="A94" s="295"/>
      <c r="B94" s="295"/>
      <c r="C94" s="295"/>
      <c r="D94" s="295"/>
      <c r="E94" s="295"/>
      <c r="F94" s="295"/>
      <c r="G94" s="296"/>
      <c r="H94" s="312"/>
      <c r="I94" s="315"/>
      <c r="J94" s="314"/>
      <c r="K94" s="314"/>
      <c r="L94" s="347"/>
      <c r="M94" s="368"/>
      <c r="N94" s="355"/>
      <c r="O94" s="542"/>
      <c r="P94" s="365"/>
      <c r="Q94" s="317"/>
      <c r="R94" s="317"/>
      <c r="S94" s="317"/>
      <c r="T94" s="317"/>
      <c r="U94" s="317"/>
      <c r="V94" s="317"/>
      <c r="W94" s="356"/>
      <c r="X94" s="356"/>
      <c r="Y94" s="318"/>
      <c r="Z94" s="318"/>
      <c r="AA94" s="537"/>
      <c r="AB94" s="319" t="s">
        <v>243</v>
      </c>
      <c r="AC94" s="320"/>
      <c r="AD94" s="320"/>
      <c r="AE94" s="320"/>
      <c r="AF94" s="320"/>
      <c r="AG94" s="320"/>
      <c r="AH94" s="320"/>
      <c r="AI94" s="320"/>
      <c r="AJ94" s="320"/>
      <c r="AK94" s="320"/>
      <c r="AL94" s="320"/>
      <c r="AM94" s="320"/>
      <c r="AN94" s="320"/>
      <c r="AO94" s="320"/>
      <c r="AP94" s="320"/>
      <c r="AQ94" s="321">
        <f t="shared" si="29"/>
        <v>0</v>
      </c>
      <c r="AR94" s="322">
        <f t="shared" si="29"/>
        <v>0</v>
      </c>
      <c r="AS94" s="309">
        <f t="shared" si="23"/>
        <v>0</v>
      </c>
      <c r="AT94" s="309">
        <f t="shared" si="23"/>
        <v>0</v>
      </c>
      <c r="AU94" s="309">
        <f t="shared" si="24"/>
        <v>0</v>
      </c>
      <c r="AV94" s="310"/>
      <c r="AW94" s="309"/>
      <c r="AX94" s="309"/>
      <c r="AY94" s="309"/>
      <c r="AZ94" s="311"/>
      <c r="BA94" s="311"/>
      <c r="BB94" s="311"/>
      <c r="BC94" s="311"/>
      <c r="BD94" s="311"/>
      <c r="BE94" s="311"/>
      <c r="BI94" s="3"/>
      <c r="BJ94" s="3"/>
      <c r="BK94" s="3"/>
      <c r="BL94" s="3"/>
      <c r="BM94" s="3"/>
      <c r="BN94" s="3"/>
      <c r="BO94" s="3"/>
      <c r="BP94" s="3"/>
      <c r="BQ94" s="3"/>
      <c r="BR94" s="3"/>
      <c r="BS94" s="3"/>
      <c r="BT94" s="3"/>
      <c r="BU94" s="3"/>
      <c r="BV94" s="3"/>
      <c r="BW94" s="3"/>
      <c r="BX94" s="3"/>
      <c r="BY94" s="3"/>
      <c r="BZ94" s="3"/>
    </row>
    <row r="95" spans="1:78" s="287" customFormat="1" ht="15.75" hidden="1">
      <c r="A95" s="295"/>
      <c r="B95" s="295"/>
      <c r="C95" s="295"/>
      <c r="D95" s="295"/>
      <c r="E95" s="295"/>
      <c r="F95" s="295"/>
      <c r="G95" s="296"/>
      <c r="H95" s="312"/>
      <c r="I95" s="315"/>
      <c r="J95" s="314"/>
      <c r="K95" s="314"/>
      <c r="L95" s="347"/>
      <c r="M95" s="368"/>
      <c r="N95" s="355"/>
      <c r="O95" s="542"/>
      <c r="P95" s="365"/>
      <c r="Q95" s="317"/>
      <c r="R95" s="317"/>
      <c r="S95" s="317"/>
      <c r="T95" s="317"/>
      <c r="U95" s="317"/>
      <c r="V95" s="317"/>
      <c r="W95" s="356"/>
      <c r="X95" s="356"/>
      <c r="Y95" s="318"/>
      <c r="Z95" s="318"/>
      <c r="AA95" s="537"/>
      <c r="AB95" s="319" t="s">
        <v>244</v>
      </c>
      <c r="AC95" s="320"/>
      <c r="AD95" s="320"/>
      <c r="AE95" s="320"/>
      <c r="AF95" s="320"/>
      <c r="AG95" s="320"/>
      <c r="AH95" s="320"/>
      <c r="AI95" s="320"/>
      <c r="AJ95" s="320"/>
      <c r="AK95" s="320"/>
      <c r="AL95" s="320"/>
      <c r="AM95" s="320"/>
      <c r="AN95" s="320"/>
      <c r="AO95" s="320"/>
      <c r="AP95" s="320"/>
      <c r="AQ95" s="321">
        <f t="shared" si="29"/>
        <v>0</v>
      </c>
      <c r="AR95" s="322">
        <f t="shared" si="29"/>
        <v>0</v>
      </c>
      <c r="AS95" s="309">
        <f t="shared" si="23"/>
        <v>0</v>
      </c>
      <c r="AT95" s="309">
        <f t="shared" si="23"/>
        <v>0</v>
      </c>
      <c r="AU95" s="309">
        <f t="shared" si="24"/>
        <v>0</v>
      </c>
      <c r="AV95" s="310"/>
      <c r="AW95" s="309"/>
      <c r="AX95" s="309"/>
      <c r="AY95" s="309"/>
      <c r="AZ95" s="311"/>
      <c r="BA95" s="311"/>
      <c r="BB95" s="311"/>
      <c r="BC95" s="311"/>
      <c r="BD95" s="311"/>
      <c r="BE95" s="311"/>
      <c r="BI95" s="3"/>
      <c r="BJ95" s="3"/>
      <c r="BK95" s="3"/>
      <c r="BL95" s="3"/>
      <c r="BM95" s="3"/>
      <c r="BN95" s="3"/>
      <c r="BO95" s="3"/>
      <c r="BP95" s="3"/>
      <c r="BQ95" s="3"/>
      <c r="BR95" s="3"/>
      <c r="BS95" s="3"/>
      <c r="BT95" s="3"/>
      <c r="BU95" s="3"/>
      <c r="BV95" s="3"/>
      <c r="BW95" s="3"/>
      <c r="BX95" s="3"/>
      <c r="BY95" s="3"/>
      <c r="BZ95" s="3"/>
    </row>
    <row r="96" spans="1:78" s="287" customFormat="1" ht="15.75" hidden="1">
      <c r="A96" s="295"/>
      <c r="B96" s="295"/>
      <c r="C96" s="295"/>
      <c r="D96" s="295"/>
      <c r="E96" s="295"/>
      <c r="F96" s="295"/>
      <c r="G96" s="296"/>
      <c r="H96" s="312"/>
      <c r="I96" s="315"/>
      <c r="J96" s="314"/>
      <c r="K96" s="314"/>
      <c r="L96" s="347"/>
      <c r="M96" s="368"/>
      <c r="N96" s="355"/>
      <c r="O96" s="542"/>
      <c r="P96" s="365"/>
      <c r="Q96" s="317"/>
      <c r="R96" s="317"/>
      <c r="S96" s="317"/>
      <c r="T96" s="317"/>
      <c r="U96" s="317"/>
      <c r="V96" s="317"/>
      <c r="W96" s="356"/>
      <c r="X96" s="356"/>
      <c r="Y96" s="318"/>
      <c r="Z96" s="318"/>
      <c r="AA96" s="537"/>
      <c r="AB96" s="319" t="s">
        <v>245</v>
      </c>
      <c r="AC96" s="320"/>
      <c r="AD96" s="320"/>
      <c r="AE96" s="320"/>
      <c r="AF96" s="320"/>
      <c r="AG96" s="320"/>
      <c r="AH96" s="320"/>
      <c r="AI96" s="320"/>
      <c r="AJ96" s="320"/>
      <c r="AK96" s="320"/>
      <c r="AL96" s="320"/>
      <c r="AM96" s="320"/>
      <c r="AN96" s="320"/>
      <c r="AO96" s="320"/>
      <c r="AP96" s="320"/>
      <c r="AQ96" s="321">
        <f t="shared" si="29"/>
        <v>0</v>
      </c>
      <c r="AR96" s="322">
        <f t="shared" si="29"/>
        <v>0</v>
      </c>
      <c r="AS96" s="309">
        <f t="shared" si="23"/>
        <v>0</v>
      </c>
      <c r="AT96" s="309">
        <f t="shared" si="23"/>
        <v>0</v>
      </c>
      <c r="AU96" s="309">
        <f t="shared" si="24"/>
        <v>0</v>
      </c>
      <c r="AV96" s="310"/>
      <c r="AW96" s="309"/>
      <c r="AX96" s="309"/>
      <c r="AY96" s="309"/>
      <c r="AZ96" s="311"/>
      <c r="BA96" s="311"/>
      <c r="BB96" s="311"/>
      <c r="BC96" s="311"/>
      <c r="BD96" s="311"/>
      <c r="BE96" s="311"/>
      <c r="BI96" s="3"/>
      <c r="BJ96" s="3"/>
      <c r="BK96" s="3"/>
      <c r="BL96" s="3"/>
      <c r="BM96" s="3"/>
      <c r="BN96" s="3"/>
      <c r="BO96" s="3"/>
      <c r="BP96" s="3"/>
      <c r="BQ96" s="3"/>
      <c r="BR96" s="3"/>
      <c r="BS96" s="3"/>
      <c r="BT96" s="3"/>
      <c r="BU96" s="3"/>
      <c r="BV96" s="3"/>
      <c r="BW96" s="3"/>
      <c r="BX96" s="3"/>
      <c r="BY96" s="3"/>
      <c r="BZ96" s="3"/>
    </row>
    <row r="97" spans="1:78" s="287" customFormat="1" ht="15.75" hidden="1">
      <c r="A97" s="295"/>
      <c r="B97" s="295"/>
      <c r="C97" s="295"/>
      <c r="D97" s="295"/>
      <c r="E97" s="295"/>
      <c r="F97" s="295"/>
      <c r="G97" s="296"/>
      <c r="H97" s="312"/>
      <c r="I97" s="315"/>
      <c r="J97" s="314"/>
      <c r="K97" s="314"/>
      <c r="L97" s="347"/>
      <c r="M97" s="368"/>
      <c r="N97" s="355"/>
      <c r="O97" s="542"/>
      <c r="P97" s="365"/>
      <c r="Q97" s="317"/>
      <c r="R97" s="317"/>
      <c r="S97" s="317"/>
      <c r="T97" s="317"/>
      <c r="U97" s="317"/>
      <c r="V97" s="317"/>
      <c r="W97" s="356"/>
      <c r="X97" s="356"/>
      <c r="Y97" s="318"/>
      <c r="Z97" s="318"/>
      <c r="AA97" s="537"/>
      <c r="AB97" s="319" t="s">
        <v>246</v>
      </c>
      <c r="AC97" s="320"/>
      <c r="AD97" s="320"/>
      <c r="AE97" s="320"/>
      <c r="AF97" s="320"/>
      <c r="AG97" s="320"/>
      <c r="AH97" s="320"/>
      <c r="AI97" s="320"/>
      <c r="AJ97" s="320"/>
      <c r="AK97" s="320"/>
      <c r="AL97" s="320"/>
      <c r="AM97" s="320"/>
      <c r="AN97" s="320"/>
      <c r="AO97" s="320"/>
      <c r="AP97" s="320"/>
      <c r="AQ97" s="321">
        <f t="shared" si="29"/>
        <v>0</v>
      </c>
      <c r="AR97" s="322">
        <f t="shared" si="29"/>
        <v>0</v>
      </c>
      <c r="AS97" s="309">
        <f t="shared" si="23"/>
        <v>0</v>
      </c>
      <c r="AT97" s="309">
        <f t="shared" si="23"/>
        <v>0</v>
      </c>
      <c r="AU97" s="309">
        <f t="shared" si="24"/>
        <v>0</v>
      </c>
      <c r="AV97" s="310"/>
      <c r="AW97" s="309"/>
      <c r="AX97" s="309"/>
      <c r="AY97" s="309"/>
      <c r="AZ97" s="311"/>
      <c r="BA97" s="311"/>
      <c r="BB97" s="311"/>
      <c r="BC97" s="311"/>
      <c r="BD97" s="311"/>
      <c r="BE97" s="311"/>
      <c r="BI97" s="3"/>
      <c r="BJ97" s="3"/>
      <c r="BK97" s="3"/>
      <c r="BL97" s="3"/>
      <c r="BM97" s="3"/>
      <c r="BN97" s="3"/>
      <c r="BO97" s="3"/>
      <c r="BP97" s="3"/>
      <c r="BQ97" s="3"/>
      <c r="BR97" s="3"/>
      <c r="BS97" s="3"/>
      <c r="BT97" s="3"/>
      <c r="BU97" s="3"/>
      <c r="BV97" s="3"/>
      <c r="BW97" s="3"/>
      <c r="BX97" s="3"/>
      <c r="BY97" s="3"/>
      <c r="BZ97" s="3"/>
    </row>
    <row r="98" spans="1:78" s="287" customFormat="1" ht="15.75" hidden="1">
      <c r="A98" s="295"/>
      <c r="B98" s="295"/>
      <c r="C98" s="295"/>
      <c r="D98" s="295"/>
      <c r="E98" s="295"/>
      <c r="F98" s="295"/>
      <c r="G98" s="296"/>
      <c r="H98" s="312"/>
      <c r="I98" s="315"/>
      <c r="J98" s="314"/>
      <c r="K98" s="314"/>
      <c r="L98" s="347"/>
      <c r="M98" s="368"/>
      <c r="N98" s="355"/>
      <c r="O98" s="542"/>
      <c r="P98" s="365"/>
      <c r="Q98" s="317"/>
      <c r="R98" s="317"/>
      <c r="S98" s="317"/>
      <c r="T98" s="317"/>
      <c r="U98" s="317"/>
      <c r="V98" s="317"/>
      <c r="W98" s="356"/>
      <c r="X98" s="356"/>
      <c r="Y98" s="318"/>
      <c r="Z98" s="318"/>
      <c r="AA98" s="537"/>
      <c r="AB98" s="323" t="s">
        <v>247</v>
      </c>
      <c r="AC98" s="320"/>
      <c r="AD98" s="320"/>
      <c r="AE98" s="320"/>
      <c r="AF98" s="320"/>
      <c r="AG98" s="320"/>
      <c r="AH98" s="320"/>
      <c r="AI98" s="320"/>
      <c r="AJ98" s="320"/>
      <c r="AK98" s="320"/>
      <c r="AL98" s="320"/>
      <c r="AM98" s="320"/>
      <c r="AN98" s="320"/>
      <c r="AO98" s="320"/>
      <c r="AP98" s="320"/>
      <c r="AQ98" s="321">
        <f t="shared" si="29"/>
        <v>0</v>
      </c>
      <c r="AR98" s="322">
        <f t="shared" si="29"/>
        <v>0</v>
      </c>
      <c r="AS98" s="309">
        <f t="shared" si="23"/>
        <v>0</v>
      </c>
      <c r="AT98" s="309">
        <f t="shared" si="23"/>
        <v>0</v>
      </c>
      <c r="AU98" s="309">
        <f t="shared" si="24"/>
        <v>0</v>
      </c>
      <c r="AV98" s="310"/>
      <c r="AW98" s="309"/>
      <c r="AX98" s="309"/>
      <c r="AY98" s="309"/>
      <c r="AZ98" s="311"/>
      <c r="BA98" s="311"/>
      <c r="BB98" s="311"/>
      <c r="BC98" s="311"/>
      <c r="BD98" s="311"/>
      <c r="BE98" s="311"/>
      <c r="BI98" s="3"/>
      <c r="BJ98" s="3"/>
      <c r="BK98" s="3"/>
      <c r="BL98" s="3"/>
      <c r="BM98" s="3"/>
      <c r="BN98" s="3"/>
      <c r="BO98" s="3"/>
      <c r="BP98" s="3"/>
      <c r="BQ98" s="3"/>
      <c r="BR98" s="3"/>
      <c r="BS98" s="3"/>
      <c r="BT98" s="3"/>
      <c r="BU98" s="3"/>
      <c r="BV98" s="3"/>
      <c r="BW98" s="3"/>
      <c r="BX98" s="3"/>
      <c r="BY98" s="3"/>
      <c r="BZ98" s="3"/>
    </row>
    <row r="99" spans="1:78" s="287" customFormat="1" ht="15.75" hidden="1">
      <c r="A99" s="295"/>
      <c r="B99" s="295"/>
      <c r="C99" s="295"/>
      <c r="D99" s="295"/>
      <c r="E99" s="295"/>
      <c r="F99" s="295"/>
      <c r="G99" s="296"/>
      <c r="H99" s="312"/>
      <c r="I99" s="315"/>
      <c r="J99" s="314"/>
      <c r="K99" s="314"/>
      <c r="L99" s="347"/>
      <c r="M99" s="368"/>
      <c r="N99" s="355"/>
      <c r="O99" s="542"/>
      <c r="P99" s="365"/>
      <c r="Q99" s="317"/>
      <c r="R99" s="317"/>
      <c r="S99" s="317"/>
      <c r="T99" s="317"/>
      <c r="U99" s="317"/>
      <c r="V99" s="317"/>
      <c r="W99" s="356"/>
      <c r="X99" s="356"/>
      <c r="Y99" s="318"/>
      <c r="Z99" s="318"/>
      <c r="AA99" s="537"/>
      <c r="AB99" s="324" t="s">
        <v>248</v>
      </c>
      <c r="AC99" s="325">
        <f aca="true" t="shared" si="30" ref="AC99:AR99">SUM(AC93:AC98)</f>
        <v>0</v>
      </c>
      <c r="AD99" s="325">
        <f t="shared" si="30"/>
        <v>0</v>
      </c>
      <c r="AE99" s="325">
        <f t="shared" si="30"/>
        <v>0</v>
      </c>
      <c r="AF99" s="325">
        <f t="shared" si="30"/>
        <v>0</v>
      </c>
      <c r="AG99" s="325">
        <f t="shared" si="30"/>
        <v>0</v>
      </c>
      <c r="AH99" s="325">
        <f t="shared" si="30"/>
        <v>0</v>
      </c>
      <c r="AI99" s="325">
        <f t="shared" si="30"/>
        <v>0</v>
      </c>
      <c r="AJ99" s="325">
        <f t="shared" si="30"/>
        <v>0</v>
      </c>
      <c r="AK99" s="325">
        <f t="shared" si="30"/>
        <v>0</v>
      </c>
      <c r="AL99" s="325">
        <f t="shared" si="30"/>
        <v>0</v>
      </c>
      <c r="AM99" s="325">
        <f t="shared" si="30"/>
        <v>0</v>
      </c>
      <c r="AN99" s="325">
        <f t="shared" si="30"/>
        <v>0</v>
      </c>
      <c r="AO99" s="325">
        <f t="shared" si="30"/>
        <v>0</v>
      </c>
      <c r="AP99" s="325">
        <f t="shared" si="30"/>
        <v>0</v>
      </c>
      <c r="AQ99" s="325">
        <f t="shared" si="30"/>
        <v>0</v>
      </c>
      <c r="AR99" s="326">
        <f t="shared" si="30"/>
        <v>0</v>
      </c>
      <c r="AS99" s="309">
        <f t="shared" si="23"/>
        <v>0</v>
      </c>
      <c r="AT99" s="309">
        <f t="shared" si="23"/>
        <v>0</v>
      </c>
      <c r="AU99" s="309">
        <f t="shared" si="24"/>
        <v>0</v>
      </c>
      <c r="AV99" s="310"/>
      <c r="AW99" s="309"/>
      <c r="AX99" s="309"/>
      <c r="AY99" s="309"/>
      <c r="AZ99" s="311"/>
      <c r="BA99" s="311"/>
      <c r="BB99" s="311"/>
      <c r="BC99" s="311"/>
      <c r="BD99" s="311"/>
      <c r="BE99" s="311"/>
      <c r="BI99" s="3"/>
      <c r="BJ99" s="3"/>
      <c r="BK99" s="3"/>
      <c r="BL99" s="3"/>
      <c r="BM99" s="3"/>
      <c r="BN99" s="3"/>
      <c r="BO99" s="3"/>
      <c r="BP99" s="3"/>
      <c r="BQ99" s="3"/>
      <c r="BR99" s="3"/>
      <c r="BS99" s="3"/>
      <c r="BT99" s="3"/>
      <c r="BU99" s="3"/>
      <c r="BV99" s="3"/>
      <c r="BW99" s="3"/>
      <c r="BX99" s="3"/>
      <c r="BY99" s="3"/>
      <c r="BZ99" s="3"/>
    </row>
    <row r="100" spans="1:78" s="287" customFormat="1" ht="15.75" hidden="1">
      <c r="A100" s="295"/>
      <c r="B100" s="295"/>
      <c r="C100" s="295"/>
      <c r="D100" s="295"/>
      <c r="E100" s="295"/>
      <c r="F100" s="295"/>
      <c r="G100" s="296"/>
      <c r="H100" s="312"/>
      <c r="I100" s="315"/>
      <c r="J100" s="314"/>
      <c r="K100" s="314"/>
      <c r="L100" s="347"/>
      <c r="M100" s="368"/>
      <c r="N100" s="355"/>
      <c r="O100" s="542"/>
      <c r="P100" s="365"/>
      <c r="Q100" s="317"/>
      <c r="R100" s="317"/>
      <c r="S100" s="317"/>
      <c r="T100" s="317"/>
      <c r="U100" s="317"/>
      <c r="V100" s="317"/>
      <c r="W100" s="356"/>
      <c r="X100" s="356"/>
      <c r="Y100" s="318"/>
      <c r="Z100" s="318"/>
      <c r="AA100" s="537"/>
      <c r="AB100" s="319" t="s">
        <v>249</v>
      </c>
      <c r="AC100" s="320"/>
      <c r="AD100" s="320"/>
      <c r="AE100" s="320"/>
      <c r="AF100" s="320"/>
      <c r="AG100" s="320"/>
      <c r="AH100" s="320"/>
      <c r="AI100" s="320"/>
      <c r="AJ100" s="320"/>
      <c r="AK100" s="320"/>
      <c r="AL100" s="320"/>
      <c r="AM100" s="320"/>
      <c r="AN100" s="320"/>
      <c r="AO100" s="320"/>
      <c r="AP100" s="320"/>
      <c r="AQ100" s="321">
        <f>+AC100+AE100+AG100+AI100+AK100+AM100+AO100</f>
        <v>0</v>
      </c>
      <c r="AR100" s="322">
        <f aca="true" t="shared" si="31" ref="AR100:AR106">+AD100+AF100+AH100+AJ100+AL100+AN100+AP100</f>
        <v>0</v>
      </c>
      <c r="AS100" s="309">
        <f t="shared" si="23"/>
        <v>0</v>
      </c>
      <c r="AT100" s="309">
        <f t="shared" si="23"/>
        <v>0</v>
      </c>
      <c r="AU100" s="309">
        <f t="shared" si="24"/>
        <v>0</v>
      </c>
      <c r="AV100" s="310"/>
      <c r="AW100" s="309"/>
      <c r="AX100" s="309"/>
      <c r="AY100" s="309"/>
      <c r="AZ100" s="311"/>
      <c r="BA100" s="311"/>
      <c r="BB100" s="311"/>
      <c r="BC100" s="311"/>
      <c r="BD100" s="311"/>
      <c r="BE100" s="311"/>
      <c r="BI100" s="3"/>
      <c r="BJ100" s="3"/>
      <c r="BK100" s="3"/>
      <c r="BL100" s="3"/>
      <c r="BM100" s="3"/>
      <c r="BN100" s="3"/>
      <c r="BO100" s="3"/>
      <c r="BP100" s="3"/>
      <c r="BQ100" s="3"/>
      <c r="BR100" s="3"/>
      <c r="BS100" s="3"/>
      <c r="BT100" s="3"/>
      <c r="BU100" s="3"/>
      <c r="BV100" s="3"/>
      <c r="BW100" s="3"/>
      <c r="BX100" s="3"/>
      <c r="BY100" s="3"/>
      <c r="BZ100" s="3"/>
    </row>
    <row r="101" spans="1:78" s="287" customFormat="1" ht="15.75" hidden="1">
      <c r="A101" s="295"/>
      <c r="B101" s="295"/>
      <c r="C101" s="295"/>
      <c r="D101" s="295"/>
      <c r="E101" s="295"/>
      <c r="F101" s="295"/>
      <c r="G101" s="296"/>
      <c r="H101" s="312"/>
      <c r="I101" s="315"/>
      <c r="J101" s="314"/>
      <c r="K101" s="314"/>
      <c r="L101" s="347"/>
      <c r="M101" s="368"/>
      <c r="N101" s="355"/>
      <c r="O101" s="542"/>
      <c r="P101" s="365"/>
      <c r="Q101" s="317"/>
      <c r="R101" s="317"/>
      <c r="S101" s="317"/>
      <c r="T101" s="317"/>
      <c r="U101" s="317"/>
      <c r="V101" s="317"/>
      <c r="W101" s="356"/>
      <c r="X101" s="356"/>
      <c r="Y101" s="318"/>
      <c r="Z101" s="318"/>
      <c r="AA101" s="537"/>
      <c r="AB101" s="319" t="s">
        <v>250</v>
      </c>
      <c r="AC101" s="320"/>
      <c r="AD101" s="320"/>
      <c r="AE101" s="320"/>
      <c r="AF101" s="320"/>
      <c r="AG101" s="320"/>
      <c r="AH101" s="320"/>
      <c r="AI101" s="320"/>
      <c r="AJ101" s="320"/>
      <c r="AK101" s="320"/>
      <c r="AL101" s="320"/>
      <c r="AM101" s="320"/>
      <c r="AN101" s="320"/>
      <c r="AO101" s="320"/>
      <c r="AP101" s="320"/>
      <c r="AQ101" s="321">
        <f aca="true" t="shared" si="32" ref="AQ101:AQ106">+AC101+AE101+AG101+AI101+AK101+AM101+AO101</f>
        <v>0</v>
      </c>
      <c r="AR101" s="322">
        <f t="shared" si="31"/>
        <v>0</v>
      </c>
      <c r="AS101" s="309">
        <f t="shared" si="23"/>
        <v>0</v>
      </c>
      <c r="AT101" s="309">
        <f t="shared" si="23"/>
        <v>0</v>
      </c>
      <c r="AU101" s="309">
        <f t="shared" si="24"/>
        <v>0</v>
      </c>
      <c r="AV101" s="310"/>
      <c r="AW101" s="309"/>
      <c r="AX101" s="309"/>
      <c r="AY101" s="309"/>
      <c r="AZ101" s="311"/>
      <c r="BA101" s="311"/>
      <c r="BB101" s="311"/>
      <c r="BC101" s="311"/>
      <c r="BD101" s="311"/>
      <c r="BE101" s="311"/>
      <c r="BI101" s="3"/>
      <c r="BJ101" s="3"/>
      <c r="BK101" s="3"/>
      <c r="BL101" s="3"/>
      <c r="BM101" s="3"/>
      <c r="BN101" s="3"/>
      <c r="BO101" s="3"/>
      <c r="BP101" s="3"/>
      <c r="BQ101" s="3"/>
      <c r="BR101" s="3"/>
      <c r="BS101" s="3"/>
      <c r="BT101" s="3"/>
      <c r="BU101" s="3"/>
      <c r="BV101" s="3"/>
      <c r="BW101" s="3"/>
      <c r="BX101" s="3"/>
      <c r="BY101" s="3"/>
      <c r="BZ101" s="3"/>
    </row>
    <row r="102" spans="1:78" s="287" customFormat="1" ht="15.75" hidden="1">
      <c r="A102" s="295"/>
      <c r="B102" s="295"/>
      <c r="C102" s="295"/>
      <c r="D102" s="295"/>
      <c r="E102" s="295"/>
      <c r="F102" s="295"/>
      <c r="G102" s="296"/>
      <c r="H102" s="312"/>
      <c r="I102" s="315"/>
      <c r="J102" s="314"/>
      <c r="K102" s="314"/>
      <c r="L102" s="347"/>
      <c r="M102" s="368"/>
      <c r="N102" s="355"/>
      <c r="O102" s="542"/>
      <c r="P102" s="365"/>
      <c r="Q102" s="317"/>
      <c r="R102" s="317"/>
      <c r="S102" s="317"/>
      <c r="T102" s="317"/>
      <c r="U102" s="317"/>
      <c r="V102" s="317"/>
      <c r="W102" s="356"/>
      <c r="X102" s="356"/>
      <c r="Y102" s="318"/>
      <c r="Z102" s="318"/>
      <c r="AA102" s="537"/>
      <c r="AB102" s="323" t="s">
        <v>251</v>
      </c>
      <c r="AC102" s="320"/>
      <c r="AD102" s="320"/>
      <c r="AE102" s="320"/>
      <c r="AF102" s="320"/>
      <c r="AG102" s="320"/>
      <c r="AH102" s="320"/>
      <c r="AI102" s="320"/>
      <c r="AJ102" s="320"/>
      <c r="AK102" s="320"/>
      <c r="AL102" s="320"/>
      <c r="AM102" s="320"/>
      <c r="AN102" s="320"/>
      <c r="AO102" s="320"/>
      <c r="AP102" s="320"/>
      <c r="AQ102" s="321">
        <f t="shared" si="32"/>
        <v>0</v>
      </c>
      <c r="AR102" s="322">
        <f t="shared" si="31"/>
        <v>0</v>
      </c>
      <c r="AS102" s="309">
        <f t="shared" si="23"/>
        <v>0</v>
      </c>
      <c r="AT102" s="309">
        <f t="shared" si="23"/>
        <v>0</v>
      </c>
      <c r="AU102" s="309">
        <f t="shared" si="24"/>
        <v>0</v>
      </c>
      <c r="AV102" s="310"/>
      <c r="AW102" s="309"/>
      <c r="AX102" s="309"/>
      <c r="AY102" s="309"/>
      <c r="AZ102" s="311"/>
      <c r="BA102" s="311"/>
      <c r="BB102" s="311"/>
      <c r="BC102" s="311"/>
      <c r="BD102" s="311"/>
      <c r="BE102" s="311"/>
      <c r="BI102" s="3"/>
      <c r="BJ102" s="3"/>
      <c r="BK102" s="3"/>
      <c r="BL102" s="3"/>
      <c r="BM102" s="3"/>
      <c r="BN102" s="3"/>
      <c r="BO102" s="3"/>
      <c r="BP102" s="3"/>
      <c r="BQ102" s="3"/>
      <c r="BR102" s="3"/>
      <c r="BS102" s="3"/>
      <c r="BT102" s="3"/>
      <c r="BU102" s="3"/>
      <c r="BV102" s="3"/>
      <c r="BW102" s="3"/>
      <c r="BX102" s="3"/>
      <c r="BY102" s="3"/>
      <c r="BZ102" s="3"/>
    </row>
    <row r="103" spans="1:78" s="287" customFormat="1" ht="15.75" hidden="1">
      <c r="A103" s="295"/>
      <c r="B103" s="295"/>
      <c r="C103" s="295"/>
      <c r="D103" s="295"/>
      <c r="E103" s="295"/>
      <c r="F103" s="295"/>
      <c r="G103" s="296"/>
      <c r="H103" s="312"/>
      <c r="I103" s="315"/>
      <c r="J103" s="314"/>
      <c r="K103" s="314"/>
      <c r="L103" s="347"/>
      <c r="M103" s="368"/>
      <c r="N103" s="355"/>
      <c r="O103" s="542"/>
      <c r="P103" s="365"/>
      <c r="Q103" s="317"/>
      <c r="R103" s="317"/>
      <c r="S103" s="317"/>
      <c r="T103" s="317"/>
      <c r="U103" s="317"/>
      <c r="V103" s="317"/>
      <c r="W103" s="356"/>
      <c r="X103" s="356"/>
      <c r="Y103" s="318"/>
      <c r="Z103" s="318"/>
      <c r="AA103" s="537"/>
      <c r="AB103" s="323" t="s">
        <v>252</v>
      </c>
      <c r="AC103" s="320"/>
      <c r="AD103" s="320"/>
      <c r="AE103" s="320"/>
      <c r="AF103" s="320"/>
      <c r="AG103" s="320"/>
      <c r="AH103" s="320"/>
      <c r="AI103" s="320"/>
      <c r="AJ103" s="320"/>
      <c r="AK103" s="320"/>
      <c r="AL103" s="320"/>
      <c r="AM103" s="320"/>
      <c r="AN103" s="320"/>
      <c r="AO103" s="320"/>
      <c r="AP103" s="320"/>
      <c r="AQ103" s="321">
        <f t="shared" si="32"/>
        <v>0</v>
      </c>
      <c r="AR103" s="322">
        <f t="shared" si="31"/>
        <v>0</v>
      </c>
      <c r="AS103" s="309">
        <f t="shared" si="23"/>
        <v>0</v>
      </c>
      <c r="AT103" s="309">
        <f t="shared" si="23"/>
        <v>0</v>
      </c>
      <c r="AU103" s="309">
        <f t="shared" si="24"/>
        <v>0</v>
      </c>
      <c r="AV103" s="310"/>
      <c r="AW103" s="309"/>
      <c r="AX103" s="309"/>
      <c r="AY103" s="309"/>
      <c r="AZ103" s="311"/>
      <c r="BA103" s="311"/>
      <c r="BB103" s="311"/>
      <c r="BC103" s="311"/>
      <c r="BD103" s="311"/>
      <c r="BE103" s="311"/>
      <c r="BI103" s="3"/>
      <c r="BJ103" s="3"/>
      <c r="BK103" s="3"/>
      <c r="BL103" s="3"/>
      <c r="BM103" s="3"/>
      <c r="BN103" s="3"/>
      <c r="BO103" s="3"/>
      <c r="BP103" s="3"/>
      <c r="BQ103" s="3"/>
      <c r="BR103" s="3"/>
      <c r="BS103" s="3"/>
      <c r="BT103" s="3"/>
      <c r="BU103" s="3"/>
      <c r="BV103" s="3"/>
      <c r="BW103" s="3"/>
      <c r="BX103" s="3"/>
      <c r="BY103" s="3"/>
      <c r="BZ103" s="3"/>
    </row>
    <row r="104" spans="1:78" s="287" customFormat="1" ht="15.75" hidden="1">
      <c r="A104" s="295"/>
      <c r="B104" s="295"/>
      <c r="C104" s="295"/>
      <c r="D104" s="295"/>
      <c r="E104" s="295"/>
      <c r="F104" s="295"/>
      <c r="G104" s="296"/>
      <c r="H104" s="312"/>
      <c r="I104" s="315"/>
      <c r="J104" s="314"/>
      <c r="K104" s="314"/>
      <c r="L104" s="347"/>
      <c r="M104" s="368"/>
      <c r="N104" s="355"/>
      <c r="O104" s="542"/>
      <c r="P104" s="365"/>
      <c r="Q104" s="317"/>
      <c r="R104" s="317"/>
      <c r="S104" s="317"/>
      <c r="T104" s="317"/>
      <c r="U104" s="317"/>
      <c r="V104" s="317"/>
      <c r="W104" s="356"/>
      <c r="X104" s="356"/>
      <c r="Y104" s="318"/>
      <c r="Z104" s="318"/>
      <c r="AA104" s="537"/>
      <c r="AB104" s="323" t="s">
        <v>253</v>
      </c>
      <c r="AC104" s="320"/>
      <c r="AD104" s="320"/>
      <c r="AE104" s="320"/>
      <c r="AF104" s="320"/>
      <c r="AG104" s="320"/>
      <c r="AH104" s="320"/>
      <c r="AI104" s="320"/>
      <c r="AJ104" s="320"/>
      <c r="AK104" s="320"/>
      <c r="AL104" s="320"/>
      <c r="AM104" s="320"/>
      <c r="AN104" s="320"/>
      <c r="AO104" s="320"/>
      <c r="AP104" s="320"/>
      <c r="AQ104" s="321">
        <f t="shared" si="32"/>
        <v>0</v>
      </c>
      <c r="AR104" s="322">
        <f t="shared" si="31"/>
        <v>0</v>
      </c>
      <c r="AS104" s="309">
        <f t="shared" si="23"/>
        <v>0</v>
      </c>
      <c r="AT104" s="309">
        <f t="shared" si="23"/>
        <v>0</v>
      </c>
      <c r="AU104" s="309">
        <f t="shared" si="24"/>
        <v>0</v>
      </c>
      <c r="AV104" s="310"/>
      <c r="AW104" s="309"/>
      <c r="AX104" s="309"/>
      <c r="AY104" s="309"/>
      <c r="AZ104" s="311"/>
      <c r="BA104" s="311"/>
      <c r="BB104" s="311"/>
      <c r="BC104" s="311"/>
      <c r="BD104" s="311"/>
      <c r="BE104" s="311"/>
      <c r="BI104" s="3"/>
      <c r="BJ104" s="3"/>
      <c r="BK104" s="3"/>
      <c r="BL104" s="3"/>
      <c r="BM104" s="3"/>
      <c r="BN104" s="3"/>
      <c r="BO104" s="3"/>
      <c r="BP104" s="3"/>
      <c r="BQ104" s="3"/>
      <c r="BR104" s="3"/>
      <c r="BS104" s="3"/>
      <c r="BT104" s="3"/>
      <c r="BU104" s="3"/>
      <c r="BV104" s="3"/>
      <c r="BW104" s="3"/>
      <c r="BX104" s="3"/>
      <c r="BY104" s="3"/>
      <c r="BZ104" s="3"/>
    </row>
    <row r="105" spans="1:78" s="287" customFormat="1" ht="15.75" hidden="1">
      <c r="A105" s="295"/>
      <c r="B105" s="295"/>
      <c r="C105" s="295"/>
      <c r="D105" s="295"/>
      <c r="E105" s="295"/>
      <c r="F105" s="295"/>
      <c r="G105" s="296"/>
      <c r="H105" s="312"/>
      <c r="I105" s="315"/>
      <c r="J105" s="314"/>
      <c r="K105" s="314"/>
      <c r="L105" s="347"/>
      <c r="M105" s="368"/>
      <c r="N105" s="355"/>
      <c r="O105" s="542"/>
      <c r="P105" s="365"/>
      <c r="Q105" s="317"/>
      <c r="R105" s="317"/>
      <c r="S105" s="317"/>
      <c r="T105" s="317"/>
      <c r="U105" s="317"/>
      <c r="V105" s="317"/>
      <c r="W105" s="356"/>
      <c r="X105" s="356"/>
      <c r="Y105" s="318"/>
      <c r="Z105" s="318"/>
      <c r="AA105" s="537"/>
      <c r="AB105" s="323" t="s">
        <v>254</v>
      </c>
      <c r="AC105" s="320"/>
      <c r="AD105" s="320"/>
      <c r="AE105" s="320"/>
      <c r="AF105" s="320"/>
      <c r="AG105" s="320"/>
      <c r="AH105" s="320"/>
      <c r="AI105" s="320"/>
      <c r="AJ105" s="320"/>
      <c r="AK105" s="320"/>
      <c r="AL105" s="320"/>
      <c r="AM105" s="320"/>
      <c r="AN105" s="320"/>
      <c r="AO105" s="320"/>
      <c r="AP105" s="320"/>
      <c r="AQ105" s="321">
        <f t="shared" si="32"/>
        <v>0</v>
      </c>
      <c r="AR105" s="322">
        <f t="shared" si="31"/>
        <v>0</v>
      </c>
      <c r="AS105" s="309">
        <f t="shared" si="23"/>
        <v>0</v>
      </c>
      <c r="AT105" s="309">
        <f t="shared" si="23"/>
        <v>0</v>
      </c>
      <c r="AU105" s="309">
        <f t="shared" si="24"/>
        <v>0</v>
      </c>
      <c r="AV105" s="310"/>
      <c r="AW105" s="309"/>
      <c r="AX105" s="309"/>
      <c r="AY105" s="309"/>
      <c r="AZ105" s="311"/>
      <c r="BA105" s="311"/>
      <c r="BB105" s="311"/>
      <c r="BC105" s="311"/>
      <c r="BD105" s="311"/>
      <c r="BE105" s="311"/>
      <c r="BI105" s="3"/>
      <c r="BJ105" s="3"/>
      <c r="BK105" s="3"/>
      <c r="BL105" s="3"/>
      <c r="BM105" s="3"/>
      <c r="BN105" s="3"/>
      <c r="BO105" s="3"/>
      <c r="BP105" s="3"/>
      <c r="BQ105" s="3"/>
      <c r="BR105" s="3"/>
      <c r="BS105" s="3"/>
      <c r="BT105" s="3"/>
      <c r="BU105" s="3"/>
      <c r="BV105" s="3"/>
      <c r="BW105" s="3"/>
      <c r="BX105" s="3"/>
      <c r="BY105" s="3"/>
      <c r="BZ105" s="3"/>
    </row>
    <row r="106" spans="1:78" s="287" customFormat="1" ht="15.75" hidden="1">
      <c r="A106" s="295"/>
      <c r="B106" s="295"/>
      <c r="C106" s="295"/>
      <c r="D106" s="295"/>
      <c r="E106" s="295"/>
      <c r="F106" s="295"/>
      <c r="G106" s="296"/>
      <c r="H106" s="312"/>
      <c r="I106" s="315"/>
      <c r="J106" s="314"/>
      <c r="K106" s="314"/>
      <c r="L106" s="347"/>
      <c r="M106" s="368"/>
      <c r="N106" s="355"/>
      <c r="O106" s="542"/>
      <c r="P106" s="365"/>
      <c r="Q106" s="317"/>
      <c r="R106" s="317"/>
      <c r="S106" s="317"/>
      <c r="T106" s="317"/>
      <c r="U106" s="317"/>
      <c r="V106" s="317"/>
      <c r="W106" s="356"/>
      <c r="X106" s="356"/>
      <c r="Y106" s="318"/>
      <c r="Z106" s="318"/>
      <c r="AA106" s="537"/>
      <c r="AB106" s="323" t="s">
        <v>255</v>
      </c>
      <c r="AC106" s="320"/>
      <c r="AD106" s="320"/>
      <c r="AE106" s="320"/>
      <c r="AF106" s="320"/>
      <c r="AG106" s="320"/>
      <c r="AH106" s="320"/>
      <c r="AI106" s="320"/>
      <c r="AJ106" s="320"/>
      <c r="AK106" s="320"/>
      <c r="AL106" s="320"/>
      <c r="AM106" s="320"/>
      <c r="AN106" s="320"/>
      <c r="AO106" s="320"/>
      <c r="AP106" s="320"/>
      <c r="AQ106" s="321">
        <f t="shared" si="32"/>
        <v>0</v>
      </c>
      <c r="AR106" s="322">
        <f t="shared" si="31"/>
        <v>0</v>
      </c>
      <c r="AS106" s="309">
        <f t="shared" si="23"/>
        <v>0</v>
      </c>
      <c r="AT106" s="309">
        <f t="shared" si="23"/>
        <v>0</v>
      </c>
      <c r="AU106" s="309">
        <f t="shared" si="24"/>
        <v>0</v>
      </c>
      <c r="AV106" s="310"/>
      <c r="AW106" s="309"/>
      <c r="AX106" s="309"/>
      <c r="AY106" s="309"/>
      <c r="AZ106" s="311"/>
      <c r="BA106" s="311"/>
      <c r="BB106" s="311"/>
      <c r="BC106" s="311"/>
      <c r="BD106" s="311"/>
      <c r="BE106" s="311"/>
      <c r="BI106" s="3"/>
      <c r="BJ106" s="3"/>
      <c r="BK106" s="3"/>
      <c r="BL106" s="3"/>
      <c r="BM106" s="3"/>
      <c r="BN106" s="3"/>
      <c r="BO106" s="3"/>
      <c r="BP106" s="3"/>
      <c r="BQ106" s="3"/>
      <c r="BR106" s="3"/>
      <c r="BS106" s="3"/>
      <c r="BT106" s="3"/>
      <c r="BU106" s="3"/>
      <c r="BV106" s="3"/>
      <c r="BW106" s="3"/>
      <c r="BX106" s="3"/>
      <c r="BY106" s="3"/>
      <c r="BZ106" s="3"/>
    </row>
    <row r="107" spans="1:78" s="287" customFormat="1" ht="15.75" hidden="1">
      <c r="A107" s="295"/>
      <c r="B107" s="295"/>
      <c r="C107" s="295"/>
      <c r="D107" s="295"/>
      <c r="E107" s="295"/>
      <c r="F107" s="295"/>
      <c r="G107" s="296"/>
      <c r="H107" s="312"/>
      <c r="I107" s="315"/>
      <c r="J107" s="314"/>
      <c r="K107" s="314"/>
      <c r="L107" s="347"/>
      <c r="M107" s="368"/>
      <c r="N107" s="355"/>
      <c r="O107" s="542"/>
      <c r="P107" s="365"/>
      <c r="Q107" s="317"/>
      <c r="R107" s="317"/>
      <c r="S107" s="317"/>
      <c r="T107" s="317"/>
      <c r="U107" s="317"/>
      <c r="V107" s="317"/>
      <c r="W107" s="356"/>
      <c r="X107" s="356"/>
      <c r="Y107" s="318"/>
      <c r="Z107" s="318"/>
      <c r="AA107" s="537"/>
      <c r="AB107" s="324" t="s">
        <v>256</v>
      </c>
      <c r="AC107" s="325">
        <f aca="true" t="shared" si="33" ref="AC107:AR107">SUM(AC101:AC106)+IF(AC99=0,AC100,AC99)</f>
        <v>0</v>
      </c>
      <c r="AD107" s="325">
        <f t="shared" si="33"/>
        <v>0</v>
      </c>
      <c r="AE107" s="325">
        <f t="shared" si="33"/>
        <v>0</v>
      </c>
      <c r="AF107" s="325">
        <f t="shared" si="33"/>
        <v>0</v>
      </c>
      <c r="AG107" s="325">
        <f t="shared" si="33"/>
        <v>0</v>
      </c>
      <c r="AH107" s="325">
        <f t="shared" si="33"/>
        <v>0</v>
      </c>
      <c r="AI107" s="325">
        <f t="shared" si="33"/>
        <v>0</v>
      </c>
      <c r="AJ107" s="325">
        <f t="shared" si="33"/>
        <v>0</v>
      </c>
      <c r="AK107" s="325">
        <f t="shared" si="33"/>
        <v>0</v>
      </c>
      <c r="AL107" s="325">
        <f t="shared" si="33"/>
        <v>0</v>
      </c>
      <c r="AM107" s="325">
        <f t="shared" si="33"/>
        <v>0</v>
      </c>
      <c r="AN107" s="325">
        <f t="shared" si="33"/>
        <v>0</v>
      </c>
      <c r="AO107" s="325">
        <f t="shared" si="33"/>
        <v>0</v>
      </c>
      <c r="AP107" s="325">
        <f t="shared" si="33"/>
        <v>0</v>
      </c>
      <c r="AQ107" s="325">
        <f t="shared" si="33"/>
        <v>0</v>
      </c>
      <c r="AR107" s="326">
        <f t="shared" si="33"/>
        <v>0</v>
      </c>
      <c r="AS107" s="309">
        <f t="shared" si="23"/>
        <v>0</v>
      </c>
      <c r="AT107" s="309">
        <f t="shared" si="23"/>
        <v>0</v>
      </c>
      <c r="AU107" s="309">
        <f t="shared" si="24"/>
        <v>0</v>
      </c>
      <c r="AV107" s="310"/>
      <c r="AW107" s="309"/>
      <c r="AX107" s="309"/>
      <c r="AY107" s="309"/>
      <c r="AZ107" s="311"/>
      <c r="BA107" s="311"/>
      <c r="BB107" s="311"/>
      <c r="BC107" s="311"/>
      <c r="BD107" s="311"/>
      <c r="BE107" s="311"/>
      <c r="BI107" s="3"/>
      <c r="BJ107" s="3"/>
      <c r="BK107" s="3"/>
      <c r="BL107" s="3"/>
      <c r="BM107" s="3"/>
      <c r="BN107" s="3"/>
      <c r="BO107" s="3"/>
      <c r="BP107" s="3"/>
      <c r="BQ107" s="3"/>
      <c r="BR107" s="3"/>
      <c r="BS107" s="3"/>
      <c r="BT107" s="3"/>
      <c r="BU107" s="3"/>
      <c r="BV107" s="3"/>
      <c r="BW107" s="3"/>
      <c r="BX107" s="3"/>
      <c r="BY107" s="3"/>
      <c r="BZ107" s="3"/>
    </row>
    <row r="108" spans="1:78" s="287" customFormat="1" ht="16.5" hidden="1" thickBot="1">
      <c r="A108" s="295"/>
      <c r="B108" s="295"/>
      <c r="C108" s="295"/>
      <c r="D108" s="295"/>
      <c r="E108" s="295"/>
      <c r="F108" s="295"/>
      <c r="G108" s="296"/>
      <c r="H108" s="327"/>
      <c r="I108" s="330"/>
      <c r="J108" s="329"/>
      <c r="K108" s="329"/>
      <c r="L108" s="349"/>
      <c r="M108" s="369"/>
      <c r="N108" s="359"/>
      <c r="O108" s="543"/>
      <c r="P108" s="366"/>
      <c r="Q108" s="332"/>
      <c r="R108" s="332"/>
      <c r="S108" s="332"/>
      <c r="T108" s="332"/>
      <c r="U108" s="332"/>
      <c r="V108" s="332"/>
      <c r="W108" s="360"/>
      <c r="X108" s="360"/>
      <c r="Y108" s="333"/>
      <c r="Z108" s="333"/>
      <c r="AA108" s="538"/>
      <c r="AB108" s="334" t="s">
        <v>257</v>
      </c>
      <c r="AC108" s="335"/>
      <c r="AD108" s="335"/>
      <c r="AE108" s="335"/>
      <c r="AF108" s="335"/>
      <c r="AG108" s="335"/>
      <c r="AH108" s="335"/>
      <c r="AI108" s="335"/>
      <c r="AJ108" s="335"/>
      <c r="AK108" s="335"/>
      <c r="AL108" s="335"/>
      <c r="AM108" s="335"/>
      <c r="AN108" s="335"/>
      <c r="AO108" s="335"/>
      <c r="AP108" s="335"/>
      <c r="AQ108" s="336">
        <f aca="true" t="shared" si="34" ref="AQ108:AR114">+AC108+AE108+AG108+AI108+AK108+AM108+AO108</f>
        <v>0</v>
      </c>
      <c r="AR108" s="337">
        <f t="shared" si="34"/>
        <v>0</v>
      </c>
      <c r="AS108" s="309">
        <f t="shared" si="23"/>
        <v>0</v>
      </c>
      <c r="AT108" s="309">
        <f t="shared" si="23"/>
        <v>0</v>
      </c>
      <c r="AU108" s="309">
        <f t="shared" si="24"/>
        <v>0</v>
      </c>
      <c r="AV108" s="310"/>
      <c r="AW108" s="309"/>
      <c r="AX108" s="309"/>
      <c r="AY108" s="309"/>
      <c r="AZ108" s="311"/>
      <c r="BA108" s="311"/>
      <c r="BB108" s="311"/>
      <c r="BC108" s="311"/>
      <c r="BD108" s="311"/>
      <c r="BE108" s="311"/>
      <c r="BI108" s="3"/>
      <c r="BJ108" s="3"/>
      <c r="BK108" s="3"/>
      <c r="BL108" s="3"/>
      <c r="BM108" s="3"/>
      <c r="BN108" s="3"/>
      <c r="BO108" s="3"/>
      <c r="BP108" s="3"/>
      <c r="BQ108" s="3"/>
      <c r="BR108" s="3"/>
      <c r="BS108" s="3"/>
      <c r="BT108" s="3"/>
      <c r="BU108" s="3"/>
      <c r="BV108" s="3"/>
      <c r="BW108" s="3"/>
      <c r="BX108" s="3"/>
      <c r="BY108" s="3"/>
      <c r="BZ108" s="3"/>
    </row>
    <row r="109" spans="1:78" s="287" customFormat="1" ht="36" customHeight="1" hidden="1">
      <c r="A109" s="295" t="s">
        <v>306</v>
      </c>
      <c r="B109" s="295" t="s">
        <v>307</v>
      </c>
      <c r="C109" s="295" t="s">
        <v>231</v>
      </c>
      <c r="D109" s="295" t="s">
        <v>232</v>
      </c>
      <c r="E109" s="295" t="s">
        <v>171</v>
      </c>
      <c r="F109" s="295" t="s">
        <v>233</v>
      </c>
      <c r="G109" s="296">
        <v>9</v>
      </c>
      <c r="H109" s="297">
        <v>887</v>
      </c>
      <c r="I109" s="298" t="s">
        <v>308</v>
      </c>
      <c r="J109" s="300" t="s">
        <v>38</v>
      </c>
      <c r="K109" s="344"/>
      <c r="L109" s="344"/>
      <c r="M109" s="367" t="s">
        <v>309</v>
      </c>
      <c r="N109" s="351" t="s">
        <v>310</v>
      </c>
      <c r="O109" s="338">
        <v>0.9</v>
      </c>
      <c r="P109" s="370" t="s">
        <v>311</v>
      </c>
      <c r="Q109" s="303">
        <f>SUMIF('Actividades inversión 887'!$B$14:$B$39,'Metas inversión 887'!$B109,'Actividades inversión 887'!M$14:M$39)</f>
        <v>258611296.7118563</v>
      </c>
      <c r="R109" s="303">
        <f>SUMIF('Actividades inversión 887'!$B$14:$B$39,'Metas inversión 887'!$B109,'Actividades inversión 887'!N$14:N$39)</f>
        <v>270393630.71079665</v>
      </c>
      <c r="S109" s="303">
        <f>SUMIF('Actividades inversión 887'!$B$14:$B$39,'Metas inversión 887'!$B109,'Actividades inversión 887'!O$14:O$39)</f>
        <v>239847315.71547475</v>
      </c>
      <c r="T109" s="303">
        <f>SUMIF('Actividades inversión 887'!$B$14:$B$39,'Metas inversión 887'!$B109,'Actividades inversión 887'!P$14:P$39)</f>
        <v>12419808.37946267</v>
      </c>
      <c r="U109" s="303">
        <f>SUMIF('Actividades inversión 887'!$B$14:$B$39,'Metas inversión 887'!$B109,'Actividades inversión 887'!Q$14:Q$39)</f>
        <v>85594997.21866766</v>
      </c>
      <c r="V109" s="303">
        <f>SUMIF('Actividades inversión 887'!$B$14:$B$39,'Metas inversión 887'!$B109,'Actividades inversión 887'!R$14:R$39)</f>
        <v>45999209.55902971</v>
      </c>
      <c r="W109" s="352" t="s">
        <v>312</v>
      </c>
      <c r="X109" s="352" t="s">
        <v>313</v>
      </c>
      <c r="Y109" s="352" t="s">
        <v>314</v>
      </c>
      <c r="Z109" s="304" t="s">
        <v>315</v>
      </c>
      <c r="AA109" s="536" t="s">
        <v>316</v>
      </c>
      <c r="AB109" s="305" t="s">
        <v>242</v>
      </c>
      <c r="AC109" s="306"/>
      <c r="AD109" s="306"/>
      <c r="AE109" s="306"/>
      <c r="AF109" s="306"/>
      <c r="AG109" s="306"/>
      <c r="AH109" s="306"/>
      <c r="AI109" s="306"/>
      <c r="AJ109" s="306"/>
      <c r="AK109" s="306"/>
      <c r="AL109" s="306"/>
      <c r="AM109" s="306"/>
      <c r="AN109" s="306"/>
      <c r="AO109" s="306"/>
      <c r="AP109" s="306"/>
      <c r="AQ109" s="307">
        <f t="shared" si="34"/>
        <v>0</v>
      </c>
      <c r="AR109" s="308">
        <f t="shared" si="34"/>
        <v>0</v>
      </c>
      <c r="AS109" s="309">
        <f t="shared" si="23"/>
        <v>30546314.9953219</v>
      </c>
      <c r="AT109" s="309">
        <f t="shared" si="23"/>
        <v>227427507.3360121</v>
      </c>
      <c r="AU109" s="309">
        <f t="shared" si="24"/>
        <v>39595787.65963794</v>
      </c>
      <c r="AV109" s="310"/>
      <c r="AW109" s="309"/>
      <c r="AX109" s="309"/>
      <c r="AY109" s="309"/>
      <c r="AZ109" s="311">
        <f>SUM('[1]01-USAQUEN:99-METROPOLITANO'!N109)</f>
        <v>258611296.7118563</v>
      </c>
      <c r="BA109" s="311">
        <f>SUM('[1]01-USAQUEN:99-METROPOLITANO'!O109)</f>
        <v>270393630.7107967</v>
      </c>
      <c r="BB109" s="311">
        <f>SUM('[1]01-USAQUEN:99-METROPOLITANO'!P109)</f>
        <v>239847315.71547475</v>
      </c>
      <c r="BC109" s="311">
        <f>SUM('[1]01-USAQUEN:99-METROPOLITANO'!Q109)</f>
        <v>12419808.37946267</v>
      </c>
      <c r="BD109" s="311">
        <f>SUM('[1]01-USAQUEN:99-METROPOLITANO'!R109)</f>
        <v>85594997.21866769</v>
      </c>
      <c r="BE109" s="311">
        <f>SUM('[1]01-USAQUEN:99-METROPOLITANO'!S109)</f>
        <v>45999209.55902971</v>
      </c>
      <c r="BI109" s="3"/>
      <c r="BJ109" s="3"/>
      <c r="BK109" s="3"/>
      <c r="BL109" s="3"/>
      <c r="BM109" s="3"/>
      <c r="BN109" s="3"/>
      <c r="BO109" s="3"/>
      <c r="BP109" s="3"/>
      <c r="BQ109" s="3"/>
      <c r="BR109" s="3"/>
      <c r="BS109" s="3"/>
      <c r="BT109" s="3"/>
      <c r="BU109" s="3"/>
      <c r="BV109" s="3"/>
      <c r="BW109" s="3"/>
      <c r="BX109" s="3"/>
      <c r="BY109" s="3"/>
      <c r="BZ109" s="3"/>
    </row>
    <row r="110" spans="1:78" s="287" customFormat="1" ht="15.75" hidden="1">
      <c r="A110" s="295"/>
      <c r="B110" s="295"/>
      <c r="C110" s="295"/>
      <c r="D110" s="295"/>
      <c r="E110" s="295"/>
      <c r="F110" s="295"/>
      <c r="G110" s="296"/>
      <c r="H110" s="312"/>
      <c r="I110" s="313"/>
      <c r="J110" s="314"/>
      <c r="K110" s="347"/>
      <c r="L110" s="347"/>
      <c r="M110" s="368"/>
      <c r="N110" s="355"/>
      <c r="O110" s="371"/>
      <c r="P110" s="372"/>
      <c r="Q110" s="317"/>
      <c r="R110" s="317"/>
      <c r="S110" s="317"/>
      <c r="T110" s="317"/>
      <c r="U110" s="317"/>
      <c r="V110" s="317"/>
      <c r="W110" s="356"/>
      <c r="X110" s="356"/>
      <c r="Y110" s="356"/>
      <c r="Z110" s="318"/>
      <c r="AA110" s="537"/>
      <c r="AB110" s="319" t="s">
        <v>243</v>
      </c>
      <c r="AC110" s="320"/>
      <c r="AD110" s="320"/>
      <c r="AE110" s="320"/>
      <c r="AF110" s="320"/>
      <c r="AG110" s="320"/>
      <c r="AH110" s="320"/>
      <c r="AI110" s="320"/>
      <c r="AJ110" s="320"/>
      <c r="AK110" s="320"/>
      <c r="AL110" s="320"/>
      <c r="AM110" s="320"/>
      <c r="AN110" s="320"/>
      <c r="AO110" s="320"/>
      <c r="AP110" s="320"/>
      <c r="AQ110" s="321">
        <f t="shared" si="34"/>
        <v>0</v>
      </c>
      <c r="AR110" s="322">
        <f t="shared" si="34"/>
        <v>0</v>
      </c>
      <c r="AS110" s="309">
        <f t="shared" si="23"/>
        <v>0</v>
      </c>
      <c r="AT110" s="309">
        <f t="shared" si="23"/>
        <v>0</v>
      </c>
      <c r="AU110" s="309">
        <f t="shared" si="24"/>
        <v>0</v>
      </c>
      <c r="AV110" s="310"/>
      <c r="AW110" s="309"/>
      <c r="AX110" s="309"/>
      <c r="AY110" s="309"/>
      <c r="AZ110" s="311"/>
      <c r="BA110" s="311"/>
      <c r="BB110" s="311"/>
      <c r="BC110" s="311"/>
      <c r="BD110" s="311"/>
      <c r="BE110" s="311"/>
      <c r="BI110" s="3"/>
      <c r="BJ110" s="3"/>
      <c r="BK110" s="3"/>
      <c r="BL110" s="3"/>
      <c r="BM110" s="3"/>
      <c r="BN110" s="3"/>
      <c r="BO110" s="3"/>
      <c r="BP110" s="3"/>
      <c r="BQ110" s="3"/>
      <c r="BR110" s="3"/>
      <c r="BS110" s="3"/>
      <c r="BT110" s="3"/>
      <c r="BU110" s="3"/>
      <c r="BV110" s="3"/>
      <c r="BW110" s="3"/>
      <c r="BX110" s="3"/>
      <c r="BY110" s="3"/>
      <c r="BZ110" s="3"/>
    </row>
    <row r="111" spans="1:78" s="287" customFormat="1" ht="15.75" hidden="1">
      <c r="A111" s="295"/>
      <c r="B111" s="295"/>
      <c r="C111" s="295"/>
      <c r="D111" s="295"/>
      <c r="E111" s="295"/>
      <c r="F111" s="295"/>
      <c r="G111" s="296"/>
      <c r="H111" s="312"/>
      <c r="I111" s="313"/>
      <c r="J111" s="314"/>
      <c r="K111" s="347"/>
      <c r="L111" s="347"/>
      <c r="M111" s="368"/>
      <c r="N111" s="355"/>
      <c r="O111" s="371"/>
      <c r="P111" s="372"/>
      <c r="Q111" s="317"/>
      <c r="R111" s="317"/>
      <c r="S111" s="317"/>
      <c r="T111" s="317"/>
      <c r="U111" s="317"/>
      <c r="V111" s="317"/>
      <c r="W111" s="356"/>
      <c r="X111" s="356"/>
      <c r="Y111" s="356"/>
      <c r="Z111" s="318"/>
      <c r="AA111" s="537"/>
      <c r="AB111" s="319" t="s">
        <v>244</v>
      </c>
      <c r="AC111" s="320"/>
      <c r="AD111" s="320"/>
      <c r="AE111" s="320"/>
      <c r="AF111" s="320"/>
      <c r="AG111" s="320"/>
      <c r="AH111" s="320"/>
      <c r="AI111" s="320"/>
      <c r="AJ111" s="320"/>
      <c r="AK111" s="320"/>
      <c r="AL111" s="320"/>
      <c r="AM111" s="320"/>
      <c r="AN111" s="320"/>
      <c r="AO111" s="320"/>
      <c r="AP111" s="320"/>
      <c r="AQ111" s="321">
        <f t="shared" si="34"/>
        <v>0</v>
      </c>
      <c r="AR111" s="322">
        <f t="shared" si="34"/>
        <v>0</v>
      </c>
      <c r="AS111" s="309">
        <f t="shared" si="23"/>
        <v>0</v>
      </c>
      <c r="AT111" s="309">
        <f t="shared" si="23"/>
        <v>0</v>
      </c>
      <c r="AU111" s="309">
        <f t="shared" si="24"/>
        <v>0</v>
      </c>
      <c r="AV111" s="310"/>
      <c r="AW111" s="309"/>
      <c r="AX111" s="309"/>
      <c r="AY111" s="309"/>
      <c r="AZ111" s="311"/>
      <c r="BA111" s="311"/>
      <c r="BB111" s="311"/>
      <c r="BC111" s="311"/>
      <c r="BD111" s="311"/>
      <c r="BE111" s="311"/>
      <c r="BI111" s="3"/>
      <c r="BJ111" s="3"/>
      <c r="BK111" s="3"/>
      <c r="BL111" s="3"/>
      <c r="BM111" s="3"/>
      <c r="BN111" s="3"/>
      <c r="BO111" s="3"/>
      <c r="BP111" s="3"/>
      <c r="BQ111" s="3"/>
      <c r="BR111" s="3"/>
      <c r="BS111" s="3"/>
      <c r="BT111" s="3"/>
      <c r="BU111" s="3"/>
      <c r="BV111" s="3"/>
      <c r="BW111" s="3"/>
      <c r="BX111" s="3"/>
      <c r="BY111" s="3"/>
      <c r="BZ111" s="3"/>
    </row>
    <row r="112" spans="1:78" s="287" customFormat="1" ht="15.75" hidden="1">
      <c r="A112" s="295"/>
      <c r="B112" s="295"/>
      <c r="C112" s="295"/>
      <c r="D112" s="295"/>
      <c r="E112" s="295"/>
      <c r="F112" s="295"/>
      <c r="G112" s="296"/>
      <c r="H112" s="312"/>
      <c r="I112" s="313"/>
      <c r="J112" s="314"/>
      <c r="K112" s="347"/>
      <c r="L112" s="347"/>
      <c r="M112" s="368"/>
      <c r="N112" s="355"/>
      <c r="O112" s="371"/>
      <c r="P112" s="372"/>
      <c r="Q112" s="317"/>
      <c r="R112" s="317"/>
      <c r="S112" s="317"/>
      <c r="T112" s="317"/>
      <c r="U112" s="317"/>
      <c r="V112" s="317"/>
      <c r="W112" s="356"/>
      <c r="X112" s="356"/>
      <c r="Y112" s="356"/>
      <c r="Z112" s="318"/>
      <c r="AA112" s="537"/>
      <c r="AB112" s="319" t="s">
        <v>245</v>
      </c>
      <c r="AC112" s="320"/>
      <c r="AD112" s="320"/>
      <c r="AE112" s="320"/>
      <c r="AF112" s="320"/>
      <c r="AG112" s="320"/>
      <c r="AH112" s="320"/>
      <c r="AI112" s="320"/>
      <c r="AJ112" s="320"/>
      <c r="AK112" s="320"/>
      <c r="AL112" s="320"/>
      <c r="AM112" s="320"/>
      <c r="AN112" s="320"/>
      <c r="AO112" s="320"/>
      <c r="AP112" s="320"/>
      <c r="AQ112" s="321">
        <f t="shared" si="34"/>
        <v>0</v>
      </c>
      <c r="AR112" s="322">
        <f t="shared" si="34"/>
        <v>0</v>
      </c>
      <c r="AS112" s="309">
        <f t="shared" si="23"/>
        <v>0</v>
      </c>
      <c r="AT112" s="309">
        <f t="shared" si="23"/>
        <v>0</v>
      </c>
      <c r="AU112" s="309">
        <f t="shared" si="24"/>
        <v>0</v>
      </c>
      <c r="AV112" s="310"/>
      <c r="AW112" s="309"/>
      <c r="AX112" s="309"/>
      <c r="AY112" s="309"/>
      <c r="AZ112" s="311"/>
      <c r="BA112" s="311"/>
      <c r="BB112" s="311"/>
      <c r="BC112" s="311"/>
      <c r="BD112" s="311"/>
      <c r="BE112" s="311"/>
      <c r="BI112" s="3"/>
      <c r="BJ112" s="3"/>
      <c r="BK112" s="3"/>
      <c r="BL112" s="3"/>
      <c r="BM112" s="3"/>
      <c r="BN112" s="3"/>
      <c r="BO112" s="3"/>
      <c r="BP112" s="3"/>
      <c r="BQ112" s="3"/>
      <c r="BR112" s="3"/>
      <c r="BS112" s="3"/>
      <c r="BT112" s="3"/>
      <c r="BU112" s="3"/>
      <c r="BV112" s="3"/>
      <c r="BW112" s="3"/>
      <c r="BX112" s="3"/>
      <c r="BY112" s="3"/>
      <c r="BZ112" s="3"/>
    </row>
    <row r="113" spans="1:78" s="287" customFormat="1" ht="15.75" hidden="1">
      <c r="A113" s="295"/>
      <c r="B113" s="295"/>
      <c r="C113" s="295"/>
      <c r="D113" s="295"/>
      <c r="E113" s="295"/>
      <c r="F113" s="295"/>
      <c r="G113" s="296"/>
      <c r="H113" s="312"/>
      <c r="I113" s="313"/>
      <c r="J113" s="314"/>
      <c r="K113" s="347"/>
      <c r="L113" s="347"/>
      <c r="M113" s="368"/>
      <c r="N113" s="355"/>
      <c r="O113" s="371"/>
      <c r="P113" s="372"/>
      <c r="Q113" s="317"/>
      <c r="R113" s="317"/>
      <c r="S113" s="317"/>
      <c r="T113" s="317"/>
      <c r="U113" s="317"/>
      <c r="V113" s="317"/>
      <c r="W113" s="356"/>
      <c r="X113" s="356"/>
      <c r="Y113" s="356"/>
      <c r="Z113" s="318"/>
      <c r="AA113" s="537"/>
      <c r="AB113" s="319" t="s">
        <v>246</v>
      </c>
      <c r="AC113" s="320"/>
      <c r="AD113" s="320"/>
      <c r="AE113" s="320"/>
      <c r="AF113" s="320"/>
      <c r="AG113" s="320"/>
      <c r="AH113" s="320"/>
      <c r="AI113" s="320"/>
      <c r="AJ113" s="320"/>
      <c r="AK113" s="320"/>
      <c r="AL113" s="320"/>
      <c r="AM113" s="320"/>
      <c r="AN113" s="320"/>
      <c r="AO113" s="320"/>
      <c r="AP113" s="320"/>
      <c r="AQ113" s="321">
        <f t="shared" si="34"/>
        <v>0</v>
      </c>
      <c r="AR113" s="322">
        <f t="shared" si="34"/>
        <v>0</v>
      </c>
      <c r="AS113" s="309">
        <f t="shared" si="23"/>
        <v>0</v>
      </c>
      <c r="AT113" s="309">
        <f t="shared" si="23"/>
        <v>0</v>
      </c>
      <c r="AU113" s="309">
        <f t="shared" si="24"/>
        <v>0</v>
      </c>
      <c r="AV113" s="310"/>
      <c r="AW113" s="309"/>
      <c r="AX113" s="309"/>
      <c r="AY113" s="309"/>
      <c r="AZ113" s="311"/>
      <c r="BA113" s="311"/>
      <c r="BB113" s="311"/>
      <c r="BC113" s="311"/>
      <c r="BD113" s="311"/>
      <c r="BE113" s="311"/>
      <c r="BI113" s="3"/>
      <c r="BJ113" s="3"/>
      <c r="BK113" s="3"/>
      <c r="BL113" s="3"/>
      <c r="BM113" s="3"/>
      <c r="BN113" s="3"/>
      <c r="BO113" s="3"/>
      <c r="BP113" s="3"/>
      <c r="BQ113" s="3"/>
      <c r="BR113" s="3"/>
      <c r="BS113" s="3"/>
      <c r="BT113" s="3"/>
      <c r="BU113" s="3"/>
      <c r="BV113" s="3"/>
      <c r="BW113" s="3"/>
      <c r="BX113" s="3"/>
      <c r="BY113" s="3"/>
      <c r="BZ113" s="3"/>
    </row>
    <row r="114" spans="1:78" s="287" customFormat="1" ht="15.75" hidden="1">
      <c r="A114" s="295"/>
      <c r="B114" s="295"/>
      <c r="C114" s="295"/>
      <c r="D114" s="295"/>
      <c r="E114" s="295"/>
      <c r="F114" s="295"/>
      <c r="G114" s="296"/>
      <c r="H114" s="312"/>
      <c r="I114" s="313"/>
      <c r="J114" s="314"/>
      <c r="K114" s="347"/>
      <c r="L114" s="347"/>
      <c r="M114" s="368"/>
      <c r="N114" s="355"/>
      <c r="O114" s="371"/>
      <c r="P114" s="372"/>
      <c r="Q114" s="317"/>
      <c r="R114" s="317"/>
      <c r="S114" s="317"/>
      <c r="T114" s="317"/>
      <c r="U114" s="317"/>
      <c r="V114" s="317"/>
      <c r="W114" s="356"/>
      <c r="X114" s="356"/>
      <c r="Y114" s="356"/>
      <c r="Z114" s="318"/>
      <c r="AA114" s="537"/>
      <c r="AB114" s="323" t="s">
        <v>247</v>
      </c>
      <c r="AC114" s="320"/>
      <c r="AD114" s="320"/>
      <c r="AE114" s="320"/>
      <c r="AF114" s="320"/>
      <c r="AG114" s="320"/>
      <c r="AH114" s="320"/>
      <c r="AI114" s="320"/>
      <c r="AJ114" s="320"/>
      <c r="AK114" s="320"/>
      <c r="AL114" s="320"/>
      <c r="AM114" s="320"/>
      <c r="AN114" s="320"/>
      <c r="AO114" s="320"/>
      <c r="AP114" s="320"/>
      <c r="AQ114" s="321">
        <f t="shared" si="34"/>
        <v>0</v>
      </c>
      <c r="AR114" s="322">
        <f t="shared" si="34"/>
        <v>0</v>
      </c>
      <c r="AS114" s="309">
        <f t="shared" si="23"/>
        <v>0</v>
      </c>
      <c r="AT114" s="309">
        <f t="shared" si="23"/>
        <v>0</v>
      </c>
      <c r="AU114" s="309">
        <f t="shared" si="24"/>
        <v>0</v>
      </c>
      <c r="AV114" s="310"/>
      <c r="AW114" s="309"/>
      <c r="AX114" s="309"/>
      <c r="AY114" s="309"/>
      <c r="AZ114" s="311"/>
      <c r="BA114" s="311"/>
      <c r="BB114" s="311"/>
      <c r="BC114" s="311"/>
      <c r="BD114" s="311"/>
      <c r="BE114" s="311"/>
      <c r="BI114" s="3"/>
      <c r="BJ114" s="3"/>
      <c r="BK114" s="3"/>
      <c r="BL114" s="3"/>
      <c r="BM114" s="3"/>
      <c r="BN114" s="3"/>
      <c r="BO114" s="3"/>
      <c r="BP114" s="3"/>
      <c r="BQ114" s="3"/>
      <c r="BR114" s="3"/>
      <c r="BS114" s="3"/>
      <c r="BT114" s="3"/>
      <c r="BU114" s="3"/>
      <c r="BV114" s="3"/>
      <c r="BW114" s="3"/>
      <c r="BX114" s="3"/>
      <c r="BY114" s="3"/>
      <c r="BZ114" s="3"/>
    </row>
    <row r="115" spans="1:78" s="287" customFormat="1" ht="15.75" hidden="1">
      <c r="A115" s="295"/>
      <c r="B115" s="295"/>
      <c r="C115" s="295"/>
      <c r="D115" s="295"/>
      <c r="E115" s="295"/>
      <c r="F115" s="295"/>
      <c r="G115" s="296"/>
      <c r="H115" s="312"/>
      <c r="I115" s="313"/>
      <c r="J115" s="314"/>
      <c r="K115" s="347"/>
      <c r="L115" s="347"/>
      <c r="M115" s="368"/>
      <c r="N115" s="355"/>
      <c r="O115" s="371"/>
      <c r="P115" s="372"/>
      <c r="Q115" s="317"/>
      <c r="R115" s="317"/>
      <c r="S115" s="317"/>
      <c r="T115" s="317"/>
      <c r="U115" s="317"/>
      <c r="V115" s="317"/>
      <c r="W115" s="356"/>
      <c r="X115" s="356"/>
      <c r="Y115" s="356"/>
      <c r="Z115" s="318"/>
      <c r="AA115" s="537"/>
      <c r="AB115" s="324" t="s">
        <v>248</v>
      </c>
      <c r="AC115" s="325">
        <f aca="true" t="shared" si="35" ref="AC115:AR115">SUM(AC109:AC114)</f>
        <v>0</v>
      </c>
      <c r="AD115" s="325">
        <f t="shared" si="35"/>
        <v>0</v>
      </c>
      <c r="AE115" s="325">
        <f t="shared" si="35"/>
        <v>0</v>
      </c>
      <c r="AF115" s="325">
        <f t="shared" si="35"/>
        <v>0</v>
      </c>
      <c r="AG115" s="325">
        <f t="shared" si="35"/>
        <v>0</v>
      </c>
      <c r="AH115" s="325">
        <f t="shared" si="35"/>
        <v>0</v>
      </c>
      <c r="AI115" s="325">
        <f t="shared" si="35"/>
        <v>0</v>
      </c>
      <c r="AJ115" s="325">
        <f t="shared" si="35"/>
        <v>0</v>
      </c>
      <c r="AK115" s="325">
        <f t="shared" si="35"/>
        <v>0</v>
      </c>
      <c r="AL115" s="325">
        <f t="shared" si="35"/>
        <v>0</v>
      </c>
      <c r="AM115" s="325">
        <f t="shared" si="35"/>
        <v>0</v>
      </c>
      <c r="AN115" s="325">
        <f t="shared" si="35"/>
        <v>0</v>
      </c>
      <c r="AO115" s="325">
        <f t="shared" si="35"/>
        <v>0</v>
      </c>
      <c r="AP115" s="325">
        <f t="shared" si="35"/>
        <v>0</v>
      </c>
      <c r="AQ115" s="325">
        <f t="shared" si="35"/>
        <v>0</v>
      </c>
      <c r="AR115" s="326">
        <f t="shared" si="35"/>
        <v>0</v>
      </c>
      <c r="AS115" s="309">
        <f t="shared" si="23"/>
        <v>0</v>
      </c>
      <c r="AT115" s="309">
        <f t="shared" si="23"/>
        <v>0</v>
      </c>
      <c r="AU115" s="309">
        <f t="shared" si="24"/>
        <v>0</v>
      </c>
      <c r="AV115" s="310"/>
      <c r="AW115" s="309"/>
      <c r="AX115" s="309"/>
      <c r="AY115" s="309"/>
      <c r="AZ115" s="311"/>
      <c r="BA115" s="311"/>
      <c r="BB115" s="311"/>
      <c r="BC115" s="311"/>
      <c r="BD115" s="311"/>
      <c r="BE115" s="311"/>
      <c r="BI115" s="3"/>
      <c r="BJ115" s="3"/>
      <c r="BK115" s="3"/>
      <c r="BL115" s="3"/>
      <c r="BM115" s="3"/>
      <c r="BN115" s="3"/>
      <c r="BO115" s="3"/>
      <c r="BP115" s="3"/>
      <c r="BQ115" s="3"/>
      <c r="BR115" s="3"/>
      <c r="BS115" s="3"/>
      <c r="BT115" s="3"/>
      <c r="BU115" s="3"/>
      <c r="BV115" s="3"/>
      <c r="BW115" s="3"/>
      <c r="BX115" s="3"/>
      <c r="BY115" s="3"/>
      <c r="BZ115" s="3"/>
    </row>
    <row r="116" spans="1:78" s="287" customFormat="1" ht="15.75" hidden="1">
      <c r="A116" s="295"/>
      <c r="B116" s="295"/>
      <c r="C116" s="295"/>
      <c r="D116" s="295"/>
      <c r="E116" s="295"/>
      <c r="F116" s="295"/>
      <c r="G116" s="296"/>
      <c r="H116" s="312"/>
      <c r="I116" s="313"/>
      <c r="J116" s="314"/>
      <c r="K116" s="347"/>
      <c r="L116" s="347"/>
      <c r="M116" s="368"/>
      <c r="N116" s="355"/>
      <c r="O116" s="371"/>
      <c r="P116" s="372"/>
      <c r="Q116" s="317"/>
      <c r="R116" s="317"/>
      <c r="S116" s="317"/>
      <c r="T116" s="317"/>
      <c r="U116" s="317"/>
      <c r="V116" s="317"/>
      <c r="W116" s="356"/>
      <c r="X116" s="356"/>
      <c r="Y116" s="356"/>
      <c r="Z116" s="318"/>
      <c r="AA116" s="537"/>
      <c r="AB116" s="319" t="s">
        <v>249</v>
      </c>
      <c r="AC116" s="320"/>
      <c r="AD116" s="320"/>
      <c r="AE116" s="320"/>
      <c r="AF116" s="320"/>
      <c r="AG116" s="320"/>
      <c r="AH116" s="320"/>
      <c r="AI116" s="320"/>
      <c r="AJ116" s="320"/>
      <c r="AK116" s="320"/>
      <c r="AL116" s="320"/>
      <c r="AM116" s="320"/>
      <c r="AN116" s="320"/>
      <c r="AO116" s="320"/>
      <c r="AP116" s="320"/>
      <c r="AQ116" s="321">
        <f>+AC116+AE116+AG116+AI116+AK116+AM116+AO116</f>
        <v>0</v>
      </c>
      <c r="AR116" s="322">
        <f aca="true" t="shared" si="36" ref="AR116:AR122">+AD116+AF116+AH116+AJ116+AL116+AN116+AP116</f>
        <v>0</v>
      </c>
      <c r="AS116" s="309">
        <f t="shared" si="23"/>
        <v>0</v>
      </c>
      <c r="AT116" s="309">
        <f t="shared" si="23"/>
        <v>0</v>
      </c>
      <c r="AU116" s="309">
        <f t="shared" si="24"/>
        <v>0</v>
      </c>
      <c r="AV116" s="310"/>
      <c r="AW116" s="309"/>
      <c r="AX116" s="309"/>
      <c r="AY116" s="309"/>
      <c r="AZ116" s="311"/>
      <c r="BA116" s="311"/>
      <c r="BB116" s="311"/>
      <c r="BC116" s="311"/>
      <c r="BD116" s="311"/>
      <c r="BE116" s="311"/>
      <c r="BI116" s="3"/>
      <c r="BJ116" s="3"/>
      <c r="BK116" s="3"/>
      <c r="BL116" s="3"/>
      <c r="BM116" s="3"/>
      <c r="BN116" s="3"/>
      <c r="BO116" s="3"/>
      <c r="BP116" s="3"/>
      <c r="BQ116" s="3"/>
      <c r="BR116" s="3"/>
      <c r="BS116" s="3"/>
      <c r="BT116" s="3"/>
      <c r="BU116" s="3"/>
      <c r="BV116" s="3"/>
      <c r="BW116" s="3"/>
      <c r="BX116" s="3"/>
      <c r="BY116" s="3"/>
      <c r="BZ116" s="3"/>
    </row>
    <row r="117" spans="1:78" s="287" customFormat="1" ht="15.75" hidden="1">
      <c r="A117" s="295"/>
      <c r="B117" s="295"/>
      <c r="C117" s="295"/>
      <c r="D117" s="295"/>
      <c r="E117" s="295"/>
      <c r="F117" s="295"/>
      <c r="G117" s="296"/>
      <c r="H117" s="312"/>
      <c r="I117" s="313"/>
      <c r="J117" s="314"/>
      <c r="K117" s="347"/>
      <c r="L117" s="347"/>
      <c r="M117" s="368"/>
      <c r="N117" s="355"/>
      <c r="O117" s="371"/>
      <c r="P117" s="372"/>
      <c r="Q117" s="317"/>
      <c r="R117" s="317"/>
      <c r="S117" s="317"/>
      <c r="T117" s="317"/>
      <c r="U117" s="317"/>
      <c r="V117" s="317"/>
      <c r="W117" s="356"/>
      <c r="X117" s="356"/>
      <c r="Y117" s="356"/>
      <c r="Z117" s="318"/>
      <c r="AA117" s="537"/>
      <c r="AB117" s="319" t="s">
        <v>250</v>
      </c>
      <c r="AC117" s="320"/>
      <c r="AD117" s="320"/>
      <c r="AE117" s="320"/>
      <c r="AF117" s="320"/>
      <c r="AG117" s="320"/>
      <c r="AH117" s="320"/>
      <c r="AI117" s="320"/>
      <c r="AJ117" s="320"/>
      <c r="AK117" s="320"/>
      <c r="AL117" s="320"/>
      <c r="AM117" s="320"/>
      <c r="AN117" s="320"/>
      <c r="AO117" s="320"/>
      <c r="AP117" s="320"/>
      <c r="AQ117" s="321">
        <f aca="true" t="shared" si="37" ref="AQ117:AQ122">+AC117+AE117+AG117+AI117+AK117+AM117+AO117</f>
        <v>0</v>
      </c>
      <c r="AR117" s="322">
        <f t="shared" si="36"/>
        <v>0</v>
      </c>
      <c r="AS117" s="309">
        <f t="shared" si="23"/>
        <v>0</v>
      </c>
      <c r="AT117" s="309">
        <f t="shared" si="23"/>
        <v>0</v>
      </c>
      <c r="AU117" s="309">
        <f t="shared" si="24"/>
        <v>0</v>
      </c>
      <c r="AV117" s="310"/>
      <c r="AW117" s="309"/>
      <c r="AX117" s="309"/>
      <c r="AY117" s="309"/>
      <c r="AZ117" s="311"/>
      <c r="BA117" s="311"/>
      <c r="BB117" s="311"/>
      <c r="BC117" s="311"/>
      <c r="BD117" s="311"/>
      <c r="BE117" s="311"/>
      <c r="BI117" s="3"/>
      <c r="BJ117" s="3"/>
      <c r="BK117" s="3"/>
      <c r="BL117" s="3"/>
      <c r="BM117" s="3"/>
      <c r="BN117" s="3"/>
      <c r="BO117" s="3"/>
      <c r="BP117" s="3"/>
      <c r="BQ117" s="3"/>
      <c r="BR117" s="3"/>
      <c r="BS117" s="3"/>
      <c r="BT117" s="3"/>
      <c r="BU117" s="3"/>
      <c r="BV117" s="3"/>
      <c r="BW117" s="3"/>
      <c r="BX117" s="3"/>
      <c r="BY117" s="3"/>
      <c r="BZ117" s="3"/>
    </row>
    <row r="118" spans="1:78" s="287" customFormat="1" ht="15.75" hidden="1">
      <c r="A118" s="295"/>
      <c r="B118" s="295"/>
      <c r="C118" s="295"/>
      <c r="D118" s="295"/>
      <c r="E118" s="295"/>
      <c r="F118" s="295"/>
      <c r="G118" s="296"/>
      <c r="H118" s="312"/>
      <c r="I118" s="313"/>
      <c r="J118" s="314"/>
      <c r="K118" s="347"/>
      <c r="L118" s="347"/>
      <c r="M118" s="368"/>
      <c r="N118" s="355"/>
      <c r="O118" s="371"/>
      <c r="P118" s="372"/>
      <c r="Q118" s="317"/>
      <c r="R118" s="317"/>
      <c r="S118" s="317"/>
      <c r="T118" s="317"/>
      <c r="U118" s="317"/>
      <c r="V118" s="317"/>
      <c r="W118" s="356"/>
      <c r="X118" s="356"/>
      <c r="Y118" s="356"/>
      <c r="Z118" s="318"/>
      <c r="AA118" s="537"/>
      <c r="AB118" s="323" t="s">
        <v>251</v>
      </c>
      <c r="AC118" s="320"/>
      <c r="AD118" s="320"/>
      <c r="AE118" s="320"/>
      <c r="AF118" s="320"/>
      <c r="AG118" s="320"/>
      <c r="AH118" s="320"/>
      <c r="AI118" s="320"/>
      <c r="AJ118" s="320"/>
      <c r="AK118" s="320"/>
      <c r="AL118" s="320"/>
      <c r="AM118" s="320"/>
      <c r="AN118" s="320"/>
      <c r="AO118" s="320"/>
      <c r="AP118" s="320"/>
      <c r="AQ118" s="321">
        <f t="shared" si="37"/>
        <v>0</v>
      </c>
      <c r="AR118" s="322">
        <f t="shared" si="36"/>
        <v>0</v>
      </c>
      <c r="AS118" s="309">
        <f t="shared" si="23"/>
        <v>0</v>
      </c>
      <c r="AT118" s="309">
        <f t="shared" si="23"/>
        <v>0</v>
      </c>
      <c r="AU118" s="309">
        <f t="shared" si="24"/>
        <v>0</v>
      </c>
      <c r="AV118" s="310"/>
      <c r="AW118" s="309"/>
      <c r="AX118" s="309"/>
      <c r="AY118" s="309"/>
      <c r="AZ118" s="311"/>
      <c r="BA118" s="311"/>
      <c r="BB118" s="311"/>
      <c r="BC118" s="311"/>
      <c r="BD118" s="311"/>
      <c r="BE118" s="311"/>
      <c r="BI118" s="3"/>
      <c r="BJ118" s="3"/>
      <c r="BK118" s="3"/>
      <c r="BL118" s="3"/>
      <c r="BM118" s="3"/>
      <c r="BN118" s="3"/>
      <c r="BO118" s="3"/>
      <c r="BP118" s="3"/>
      <c r="BQ118" s="3"/>
      <c r="BR118" s="3"/>
      <c r="BS118" s="3"/>
      <c r="BT118" s="3"/>
      <c r="BU118" s="3"/>
      <c r="BV118" s="3"/>
      <c r="BW118" s="3"/>
      <c r="BX118" s="3"/>
      <c r="BY118" s="3"/>
      <c r="BZ118" s="3"/>
    </row>
    <row r="119" spans="1:78" s="287" customFormat="1" ht="15.75" hidden="1">
      <c r="A119" s="295"/>
      <c r="B119" s="295"/>
      <c r="C119" s="295"/>
      <c r="D119" s="295"/>
      <c r="E119" s="295"/>
      <c r="F119" s="295"/>
      <c r="G119" s="296"/>
      <c r="H119" s="312"/>
      <c r="I119" s="313"/>
      <c r="J119" s="314"/>
      <c r="K119" s="347"/>
      <c r="L119" s="347"/>
      <c r="M119" s="368"/>
      <c r="N119" s="355"/>
      <c r="O119" s="371"/>
      <c r="P119" s="372"/>
      <c r="Q119" s="317"/>
      <c r="R119" s="317"/>
      <c r="S119" s="317"/>
      <c r="T119" s="317"/>
      <c r="U119" s="317"/>
      <c r="V119" s="317"/>
      <c r="W119" s="356"/>
      <c r="X119" s="356"/>
      <c r="Y119" s="356"/>
      <c r="Z119" s="318"/>
      <c r="AA119" s="537"/>
      <c r="AB119" s="323" t="s">
        <v>252</v>
      </c>
      <c r="AC119" s="320"/>
      <c r="AD119" s="320"/>
      <c r="AE119" s="320"/>
      <c r="AF119" s="320"/>
      <c r="AG119" s="320"/>
      <c r="AH119" s="320"/>
      <c r="AI119" s="320"/>
      <c r="AJ119" s="320"/>
      <c r="AK119" s="320"/>
      <c r="AL119" s="320"/>
      <c r="AM119" s="320"/>
      <c r="AN119" s="320"/>
      <c r="AO119" s="320"/>
      <c r="AP119" s="320"/>
      <c r="AQ119" s="321">
        <f t="shared" si="37"/>
        <v>0</v>
      </c>
      <c r="AR119" s="322">
        <f t="shared" si="36"/>
        <v>0</v>
      </c>
      <c r="AS119" s="309">
        <f t="shared" si="23"/>
        <v>0</v>
      </c>
      <c r="AT119" s="309">
        <f t="shared" si="23"/>
        <v>0</v>
      </c>
      <c r="AU119" s="309">
        <f t="shared" si="24"/>
        <v>0</v>
      </c>
      <c r="AV119" s="310"/>
      <c r="AW119" s="309"/>
      <c r="AX119" s="309"/>
      <c r="AY119" s="309"/>
      <c r="AZ119" s="311"/>
      <c r="BA119" s="311"/>
      <c r="BB119" s="311"/>
      <c r="BC119" s="311"/>
      <c r="BD119" s="311"/>
      <c r="BE119" s="311"/>
      <c r="BI119" s="3"/>
      <c r="BJ119" s="3"/>
      <c r="BK119" s="3"/>
      <c r="BL119" s="3"/>
      <c r="BM119" s="3"/>
      <c r="BN119" s="3"/>
      <c r="BO119" s="3"/>
      <c r="BP119" s="3"/>
      <c r="BQ119" s="3"/>
      <c r="BR119" s="3"/>
      <c r="BS119" s="3"/>
      <c r="BT119" s="3"/>
      <c r="BU119" s="3"/>
      <c r="BV119" s="3"/>
      <c r="BW119" s="3"/>
      <c r="BX119" s="3"/>
      <c r="BY119" s="3"/>
      <c r="BZ119" s="3"/>
    </row>
    <row r="120" spans="1:78" s="287" customFormat="1" ht="15.75" hidden="1">
      <c r="A120" s="295"/>
      <c r="B120" s="295"/>
      <c r="C120" s="295"/>
      <c r="D120" s="295"/>
      <c r="E120" s="295"/>
      <c r="F120" s="295"/>
      <c r="G120" s="296"/>
      <c r="H120" s="312"/>
      <c r="I120" s="313"/>
      <c r="J120" s="314"/>
      <c r="K120" s="347"/>
      <c r="L120" s="347"/>
      <c r="M120" s="368"/>
      <c r="N120" s="355"/>
      <c r="O120" s="371"/>
      <c r="P120" s="372"/>
      <c r="Q120" s="317"/>
      <c r="R120" s="317"/>
      <c r="S120" s="317"/>
      <c r="T120" s="317"/>
      <c r="U120" s="317"/>
      <c r="V120" s="317"/>
      <c r="W120" s="356"/>
      <c r="X120" s="356"/>
      <c r="Y120" s="356"/>
      <c r="Z120" s="318"/>
      <c r="AA120" s="537"/>
      <c r="AB120" s="323" t="s">
        <v>253</v>
      </c>
      <c r="AC120" s="320"/>
      <c r="AD120" s="320"/>
      <c r="AE120" s="320"/>
      <c r="AF120" s="320"/>
      <c r="AG120" s="320"/>
      <c r="AH120" s="320"/>
      <c r="AI120" s="320"/>
      <c r="AJ120" s="320"/>
      <c r="AK120" s="320"/>
      <c r="AL120" s="320"/>
      <c r="AM120" s="320"/>
      <c r="AN120" s="320"/>
      <c r="AO120" s="320"/>
      <c r="AP120" s="320"/>
      <c r="AQ120" s="321">
        <f t="shared" si="37"/>
        <v>0</v>
      </c>
      <c r="AR120" s="322">
        <f t="shared" si="36"/>
        <v>0</v>
      </c>
      <c r="AS120" s="309">
        <f t="shared" si="23"/>
        <v>0</v>
      </c>
      <c r="AT120" s="309">
        <f t="shared" si="23"/>
        <v>0</v>
      </c>
      <c r="AU120" s="309">
        <f t="shared" si="24"/>
        <v>0</v>
      </c>
      <c r="AV120" s="310"/>
      <c r="AW120" s="309"/>
      <c r="AX120" s="309"/>
      <c r="AY120" s="309"/>
      <c r="AZ120" s="311"/>
      <c r="BA120" s="311"/>
      <c r="BB120" s="311"/>
      <c r="BC120" s="311"/>
      <c r="BD120" s="311"/>
      <c r="BE120" s="311"/>
      <c r="BI120" s="3"/>
      <c r="BJ120" s="3"/>
      <c r="BK120" s="3"/>
      <c r="BL120" s="3"/>
      <c r="BM120" s="3"/>
      <c r="BN120" s="3"/>
      <c r="BO120" s="3"/>
      <c r="BP120" s="3"/>
      <c r="BQ120" s="3"/>
      <c r="BR120" s="3"/>
      <c r="BS120" s="3"/>
      <c r="BT120" s="3"/>
      <c r="BU120" s="3"/>
      <c r="BV120" s="3"/>
      <c r="BW120" s="3"/>
      <c r="BX120" s="3"/>
      <c r="BY120" s="3"/>
      <c r="BZ120" s="3"/>
    </row>
    <row r="121" spans="1:78" s="287" customFormat="1" ht="15.75" hidden="1">
      <c r="A121" s="295"/>
      <c r="B121" s="295"/>
      <c r="C121" s="295"/>
      <c r="D121" s="295"/>
      <c r="E121" s="295"/>
      <c r="F121" s="295"/>
      <c r="G121" s="296"/>
      <c r="H121" s="312"/>
      <c r="I121" s="313"/>
      <c r="J121" s="314"/>
      <c r="K121" s="347"/>
      <c r="L121" s="347"/>
      <c r="M121" s="368"/>
      <c r="N121" s="355"/>
      <c r="O121" s="371"/>
      <c r="P121" s="372"/>
      <c r="Q121" s="317"/>
      <c r="R121" s="317"/>
      <c r="S121" s="317"/>
      <c r="T121" s="317"/>
      <c r="U121" s="317"/>
      <c r="V121" s="317"/>
      <c r="W121" s="356"/>
      <c r="X121" s="356"/>
      <c r="Y121" s="356"/>
      <c r="Z121" s="318"/>
      <c r="AA121" s="537"/>
      <c r="AB121" s="323" t="s">
        <v>254</v>
      </c>
      <c r="AC121" s="320"/>
      <c r="AD121" s="320"/>
      <c r="AE121" s="320"/>
      <c r="AF121" s="320"/>
      <c r="AG121" s="320"/>
      <c r="AH121" s="320"/>
      <c r="AI121" s="320"/>
      <c r="AJ121" s="320"/>
      <c r="AK121" s="320"/>
      <c r="AL121" s="320"/>
      <c r="AM121" s="320"/>
      <c r="AN121" s="320"/>
      <c r="AO121" s="320"/>
      <c r="AP121" s="320"/>
      <c r="AQ121" s="321">
        <f t="shared" si="37"/>
        <v>0</v>
      </c>
      <c r="AR121" s="322">
        <f t="shared" si="36"/>
        <v>0</v>
      </c>
      <c r="AS121" s="309">
        <f t="shared" si="23"/>
        <v>0</v>
      </c>
      <c r="AT121" s="309">
        <f t="shared" si="23"/>
        <v>0</v>
      </c>
      <c r="AU121" s="309">
        <f t="shared" si="24"/>
        <v>0</v>
      </c>
      <c r="AV121" s="310"/>
      <c r="AW121" s="309"/>
      <c r="AX121" s="309"/>
      <c r="AY121" s="309"/>
      <c r="AZ121" s="311"/>
      <c r="BA121" s="311"/>
      <c r="BB121" s="311"/>
      <c r="BC121" s="311"/>
      <c r="BD121" s="311"/>
      <c r="BE121" s="311"/>
      <c r="BI121" s="3"/>
      <c r="BJ121" s="3"/>
      <c r="BK121" s="3"/>
      <c r="BL121" s="3"/>
      <c r="BM121" s="3"/>
      <c r="BN121" s="3"/>
      <c r="BO121" s="3"/>
      <c r="BP121" s="3"/>
      <c r="BQ121" s="3"/>
      <c r="BR121" s="3"/>
      <c r="BS121" s="3"/>
      <c r="BT121" s="3"/>
      <c r="BU121" s="3"/>
      <c r="BV121" s="3"/>
      <c r="BW121" s="3"/>
      <c r="BX121" s="3"/>
      <c r="BY121" s="3"/>
      <c r="BZ121" s="3"/>
    </row>
    <row r="122" spans="1:78" s="287" customFormat="1" ht="15.75" hidden="1">
      <c r="A122" s="295"/>
      <c r="B122" s="295"/>
      <c r="C122" s="295"/>
      <c r="D122" s="295"/>
      <c r="E122" s="295"/>
      <c r="F122" s="295"/>
      <c r="G122" s="296"/>
      <c r="H122" s="312"/>
      <c r="I122" s="313"/>
      <c r="J122" s="314"/>
      <c r="K122" s="347"/>
      <c r="L122" s="347"/>
      <c r="M122" s="368"/>
      <c r="N122" s="355"/>
      <c r="O122" s="371"/>
      <c r="P122" s="372"/>
      <c r="Q122" s="317"/>
      <c r="R122" s="317"/>
      <c r="S122" s="317"/>
      <c r="T122" s="317"/>
      <c r="U122" s="317"/>
      <c r="V122" s="317"/>
      <c r="W122" s="356"/>
      <c r="X122" s="356"/>
      <c r="Y122" s="356"/>
      <c r="Z122" s="318"/>
      <c r="AA122" s="537"/>
      <c r="AB122" s="323" t="s">
        <v>255</v>
      </c>
      <c r="AC122" s="320"/>
      <c r="AD122" s="320"/>
      <c r="AE122" s="320"/>
      <c r="AF122" s="320"/>
      <c r="AG122" s="320"/>
      <c r="AH122" s="320"/>
      <c r="AI122" s="320"/>
      <c r="AJ122" s="320"/>
      <c r="AK122" s="320"/>
      <c r="AL122" s="320"/>
      <c r="AM122" s="320"/>
      <c r="AN122" s="320"/>
      <c r="AO122" s="320"/>
      <c r="AP122" s="320"/>
      <c r="AQ122" s="321">
        <f t="shared" si="37"/>
        <v>0</v>
      </c>
      <c r="AR122" s="322">
        <f t="shared" si="36"/>
        <v>0</v>
      </c>
      <c r="AS122" s="309">
        <f t="shared" si="23"/>
        <v>0</v>
      </c>
      <c r="AT122" s="309">
        <f t="shared" si="23"/>
        <v>0</v>
      </c>
      <c r="AU122" s="309">
        <f t="shared" si="24"/>
        <v>0</v>
      </c>
      <c r="AV122" s="310"/>
      <c r="AW122" s="309"/>
      <c r="AX122" s="309"/>
      <c r="AY122" s="309"/>
      <c r="AZ122" s="311"/>
      <c r="BA122" s="311"/>
      <c r="BB122" s="311"/>
      <c r="BC122" s="311"/>
      <c r="BD122" s="311"/>
      <c r="BE122" s="311"/>
      <c r="BI122" s="3"/>
      <c r="BJ122" s="3"/>
      <c r="BK122" s="3"/>
      <c r="BL122" s="3"/>
      <c r="BM122" s="3"/>
      <c r="BN122" s="3"/>
      <c r="BO122" s="3"/>
      <c r="BP122" s="3"/>
      <c r="BQ122" s="3"/>
      <c r="BR122" s="3"/>
      <c r="BS122" s="3"/>
      <c r="BT122" s="3"/>
      <c r="BU122" s="3"/>
      <c r="BV122" s="3"/>
      <c r="BW122" s="3"/>
      <c r="BX122" s="3"/>
      <c r="BY122" s="3"/>
      <c r="BZ122" s="3"/>
    </row>
    <row r="123" spans="1:78" s="287" customFormat="1" ht="15.75" hidden="1">
      <c r="A123" s="295"/>
      <c r="B123" s="295"/>
      <c r="C123" s="295"/>
      <c r="D123" s="295"/>
      <c r="E123" s="295"/>
      <c r="F123" s="295"/>
      <c r="G123" s="296"/>
      <c r="H123" s="312"/>
      <c r="I123" s="313"/>
      <c r="J123" s="314"/>
      <c r="K123" s="347"/>
      <c r="L123" s="347"/>
      <c r="M123" s="368"/>
      <c r="N123" s="355"/>
      <c r="O123" s="371"/>
      <c r="P123" s="372"/>
      <c r="Q123" s="317"/>
      <c r="R123" s="317"/>
      <c r="S123" s="317"/>
      <c r="T123" s="317"/>
      <c r="U123" s="317"/>
      <c r="V123" s="317"/>
      <c r="W123" s="356"/>
      <c r="X123" s="356"/>
      <c r="Y123" s="356"/>
      <c r="Z123" s="318"/>
      <c r="AA123" s="537"/>
      <c r="AB123" s="324" t="s">
        <v>256</v>
      </c>
      <c r="AC123" s="325">
        <f aca="true" t="shared" si="38" ref="AC123:AR123">SUM(AC117:AC122)+IF(AC115=0,AC116,AC115)</f>
        <v>0</v>
      </c>
      <c r="AD123" s="325">
        <f t="shared" si="38"/>
        <v>0</v>
      </c>
      <c r="AE123" s="325">
        <f t="shared" si="38"/>
        <v>0</v>
      </c>
      <c r="AF123" s="325">
        <f t="shared" si="38"/>
        <v>0</v>
      </c>
      <c r="AG123" s="325">
        <f t="shared" si="38"/>
        <v>0</v>
      </c>
      <c r="AH123" s="325">
        <f t="shared" si="38"/>
        <v>0</v>
      </c>
      <c r="AI123" s="325">
        <f t="shared" si="38"/>
        <v>0</v>
      </c>
      <c r="AJ123" s="325">
        <f t="shared" si="38"/>
        <v>0</v>
      </c>
      <c r="AK123" s="325">
        <f t="shared" si="38"/>
        <v>0</v>
      </c>
      <c r="AL123" s="325">
        <f t="shared" si="38"/>
        <v>0</v>
      </c>
      <c r="AM123" s="325">
        <f t="shared" si="38"/>
        <v>0</v>
      </c>
      <c r="AN123" s="325">
        <f t="shared" si="38"/>
        <v>0</v>
      </c>
      <c r="AO123" s="325">
        <f t="shared" si="38"/>
        <v>0</v>
      </c>
      <c r="AP123" s="325">
        <f t="shared" si="38"/>
        <v>0</v>
      </c>
      <c r="AQ123" s="325">
        <f t="shared" si="38"/>
        <v>0</v>
      </c>
      <c r="AR123" s="326">
        <f t="shared" si="38"/>
        <v>0</v>
      </c>
      <c r="AS123" s="309">
        <f t="shared" si="23"/>
        <v>0</v>
      </c>
      <c r="AT123" s="309">
        <f t="shared" si="23"/>
        <v>0</v>
      </c>
      <c r="AU123" s="309">
        <f t="shared" si="24"/>
        <v>0</v>
      </c>
      <c r="AV123" s="310"/>
      <c r="AW123" s="309"/>
      <c r="AX123" s="309"/>
      <c r="AY123" s="309"/>
      <c r="AZ123" s="311"/>
      <c r="BA123" s="311"/>
      <c r="BB123" s="311"/>
      <c r="BC123" s="311"/>
      <c r="BD123" s="311"/>
      <c r="BE123" s="311"/>
      <c r="BI123" s="3"/>
      <c r="BJ123" s="3"/>
      <c r="BK123" s="3"/>
      <c r="BL123" s="3"/>
      <c r="BM123" s="3"/>
      <c r="BN123" s="3"/>
      <c r="BO123" s="3"/>
      <c r="BP123" s="3"/>
      <c r="BQ123" s="3"/>
      <c r="BR123" s="3"/>
      <c r="BS123" s="3"/>
      <c r="BT123" s="3"/>
      <c r="BU123" s="3"/>
      <c r="BV123" s="3"/>
      <c r="BW123" s="3"/>
      <c r="BX123" s="3"/>
      <c r="BY123" s="3"/>
      <c r="BZ123" s="3"/>
    </row>
    <row r="124" spans="1:78" s="287" customFormat="1" ht="16.5" hidden="1" thickBot="1">
      <c r="A124" s="295"/>
      <c r="B124" s="295"/>
      <c r="C124" s="295"/>
      <c r="D124" s="295"/>
      <c r="E124" s="295"/>
      <c r="F124" s="295"/>
      <c r="G124" s="296"/>
      <c r="H124" s="327"/>
      <c r="I124" s="328"/>
      <c r="J124" s="329"/>
      <c r="K124" s="349"/>
      <c r="L124" s="349"/>
      <c r="M124" s="369"/>
      <c r="N124" s="359"/>
      <c r="O124" s="373"/>
      <c r="P124" s="374"/>
      <c r="Q124" s="332"/>
      <c r="R124" s="332"/>
      <c r="S124" s="332"/>
      <c r="T124" s="332"/>
      <c r="U124" s="332"/>
      <c r="V124" s="332"/>
      <c r="W124" s="360"/>
      <c r="X124" s="360"/>
      <c r="Y124" s="360"/>
      <c r="Z124" s="333"/>
      <c r="AA124" s="538"/>
      <c r="AB124" s="334" t="s">
        <v>257</v>
      </c>
      <c r="AC124" s="335"/>
      <c r="AD124" s="335"/>
      <c r="AE124" s="335"/>
      <c r="AF124" s="335"/>
      <c r="AG124" s="335"/>
      <c r="AH124" s="335"/>
      <c r="AI124" s="335"/>
      <c r="AJ124" s="335"/>
      <c r="AK124" s="335"/>
      <c r="AL124" s="335"/>
      <c r="AM124" s="335"/>
      <c r="AN124" s="335"/>
      <c r="AO124" s="335"/>
      <c r="AP124" s="335"/>
      <c r="AQ124" s="336">
        <f aca="true" t="shared" si="39" ref="AQ124:AR130">+AC124+AE124+AG124+AI124+AK124+AM124+AO124</f>
        <v>0</v>
      </c>
      <c r="AR124" s="337">
        <f t="shared" si="39"/>
        <v>0</v>
      </c>
      <c r="AS124" s="309">
        <f t="shared" si="23"/>
        <v>0</v>
      </c>
      <c r="AT124" s="309">
        <f t="shared" si="23"/>
        <v>0</v>
      </c>
      <c r="AU124" s="309">
        <f t="shared" si="24"/>
        <v>0</v>
      </c>
      <c r="AV124" s="310"/>
      <c r="AW124" s="309"/>
      <c r="AX124" s="309"/>
      <c r="AY124" s="309"/>
      <c r="AZ124" s="311"/>
      <c r="BA124" s="311"/>
      <c r="BB124" s="311"/>
      <c r="BC124" s="311"/>
      <c r="BD124" s="311"/>
      <c r="BE124" s="311"/>
      <c r="BI124" s="3"/>
      <c r="BJ124" s="3"/>
      <c r="BK124" s="3"/>
      <c r="BL124" s="3"/>
      <c r="BM124" s="3"/>
      <c r="BN124" s="3"/>
      <c r="BO124" s="3"/>
      <c r="BP124" s="3"/>
      <c r="BQ124" s="3"/>
      <c r="BR124" s="3"/>
      <c r="BS124" s="3"/>
      <c r="BT124" s="3"/>
      <c r="BU124" s="3"/>
      <c r="BV124" s="3"/>
      <c r="BW124" s="3"/>
      <c r="BX124" s="3"/>
      <c r="BY124" s="3"/>
      <c r="BZ124" s="3"/>
    </row>
    <row r="125" spans="1:78" s="287" customFormat="1" ht="36" customHeight="1" hidden="1">
      <c r="A125" s="295" t="s">
        <v>317</v>
      </c>
      <c r="B125" s="295" t="s">
        <v>318</v>
      </c>
      <c r="C125" s="295" t="s">
        <v>231</v>
      </c>
      <c r="D125" s="295" t="s">
        <v>232</v>
      </c>
      <c r="E125" s="295" t="s">
        <v>171</v>
      </c>
      <c r="F125" s="295" t="s">
        <v>260</v>
      </c>
      <c r="G125" s="296">
        <v>10</v>
      </c>
      <c r="H125" s="297">
        <v>887</v>
      </c>
      <c r="I125" s="298" t="s">
        <v>319</v>
      </c>
      <c r="J125" s="300" t="s">
        <v>38</v>
      </c>
      <c r="K125" s="344"/>
      <c r="L125" s="344"/>
      <c r="M125" s="298" t="s">
        <v>320</v>
      </c>
      <c r="N125" s="298" t="s">
        <v>321</v>
      </c>
      <c r="O125" s="338">
        <v>0.9</v>
      </c>
      <c r="P125" s="339">
        <v>0.95</v>
      </c>
      <c r="Q125" s="303">
        <f>SUMIF('Actividades inversión 887'!$B$14:$B$39,'Metas inversión 887'!$B125,'Actividades inversión 887'!M$14:M$39)</f>
        <v>322700750.10554075</v>
      </c>
      <c r="R125" s="303">
        <f>SUMIF('Actividades inversión 887'!$B$14:$B$39,'Metas inversión 887'!$B125,'Actividades inversión 887'!N$14:N$39)</f>
        <v>337403000.42405033</v>
      </c>
      <c r="S125" s="303">
        <f>SUMIF('Actividades inversión 887'!$B$14:$B$39,'Metas inversión 887'!$B125,'Actividades inversión 887'!O$14:O$39)</f>
        <v>299286650.1822684</v>
      </c>
      <c r="T125" s="303">
        <f>SUMIF('Actividades inversión 887'!$B$14:$B$39,'Metas inversión 887'!$B125,'Actividades inversión 887'!P$14:P$39)</f>
        <v>15497704.590551008</v>
      </c>
      <c r="U125" s="303">
        <f>SUMIF('Actividades inversión 887'!$B$14:$B$39,'Metas inversión 887'!$B125,'Actividades inversión 887'!Q$14:Q$39)</f>
        <v>106807282.4309821</v>
      </c>
      <c r="V125" s="303">
        <f>SUMIF('Actividades inversión 887'!$B$14:$B$39,'Metas inversión 887'!$B125,'Actividades inversión 887'!R$14:R$39)</f>
        <v>57398805.14771154</v>
      </c>
      <c r="W125" s="304" t="s">
        <v>322</v>
      </c>
      <c r="X125" s="304" t="s">
        <v>323</v>
      </c>
      <c r="Y125" s="354" t="s">
        <v>324</v>
      </c>
      <c r="Z125" s="304" t="s">
        <v>325</v>
      </c>
      <c r="AA125" s="539" t="s">
        <v>326</v>
      </c>
      <c r="AB125" s="305" t="s">
        <v>242</v>
      </c>
      <c r="AC125" s="306"/>
      <c r="AD125" s="306"/>
      <c r="AE125" s="306"/>
      <c r="AF125" s="306"/>
      <c r="AG125" s="306"/>
      <c r="AH125" s="306"/>
      <c r="AI125" s="306"/>
      <c r="AJ125" s="306"/>
      <c r="AK125" s="306"/>
      <c r="AL125" s="306"/>
      <c r="AM125" s="306"/>
      <c r="AN125" s="306"/>
      <c r="AO125" s="306"/>
      <c r="AP125" s="306"/>
      <c r="AQ125" s="307">
        <f t="shared" si="39"/>
        <v>0</v>
      </c>
      <c r="AR125" s="308">
        <f t="shared" si="39"/>
        <v>0</v>
      </c>
      <c r="AS125" s="309">
        <f t="shared" si="23"/>
        <v>38116350.24178195</v>
      </c>
      <c r="AT125" s="309">
        <f t="shared" si="23"/>
        <v>283788945.59171736</v>
      </c>
      <c r="AU125" s="309">
        <f t="shared" si="24"/>
        <v>49408477.28327056</v>
      </c>
      <c r="AV125" s="310"/>
      <c r="AW125" s="309"/>
      <c r="AX125" s="309"/>
      <c r="AY125" s="309"/>
      <c r="AZ125" s="311">
        <f>SUM('[1]01-USAQUEN:99-METROPOLITANO'!N125)</f>
        <v>322700750.10554075</v>
      </c>
      <c r="BA125" s="311">
        <f>SUM('[1]01-USAQUEN:99-METROPOLITANO'!O125)</f>
        <v>337403000.42405045</v>
      </c>
      <c r="BB125" s="311">
        <f>SUM('[1]01-USAQUEN:99-METROPOLITANO'!P125)</f>
        <v>299286650.1822684</v>
      </c>
      <c r="BC125" s="311">
        <f>SUM('[1]01-USAQUEN:99-METROPOLITANO'!Q125)</f>
        <v>15497704.590551008</v>
      </c>
      <c r="BD125" s="311">
        <f>SUM('[1]01-USAQUEN:99-METROPOLITANO'!R125)</f>
        <v>106807282.43098204</v>
      </c>
      <c r="BE125" s="311">
        <f>SUM('[1]01-USAQUEN:99-METROPOLITANO'!S125)</f>
        <v>57398805.14771154</v>
      </c>
      <c r="BI125" s="3"/>
      <c r="BJ125" s="3"/>
      <c r="BK125" s="3"/>
      <c r="BL125" s="3"/>
      <c r="BM125" s="3"/>
      <c r="BN125" s="3"/>
      <c r="BO125" s="3"/>
      <c r="BP125" s="3"/>
      <c r="BQ125" s="3"/>
      <c r="BR125" s="3"/>
      <c r="BS125" s="3"/>
      <c r="BT125" s="3"/>
      <c r="BU125" s="3"/>
      <c r="BV125" s="3"/>
      <c r="BW125" s="3"/>
      <c r="BX125" s="3"/>
      <c r="BY125" s="3"/>
      <c r="BZ125" s="3"/>
    </row>
    <row r="126" spans="1:78" s="287" customFormat="1" ht="15.75" hidden="1">
      <c r="A126" s="295"/>
      <c r="B126" s="295"/>
      <c r="C126" s="295"/>
      <c r="D126" s="295"/>
      <c r="E126" s="295"/>
      <c r="F126" s="295"/>
      <c r="G126" s="296"/>
      <c r="H126" s="312"/>
      <c r="I126" s="313"/>
      <c r="J126" s="314"/>
      <c r="K126" s="347"/>
      <c r="L126" s="347"/>
      <c r="M126" s="313"/>
      <c r="N126" s="313"/>
      <c r="O126" s="371"/>
      <c r="P126" s="341"/>
      <c r="Q126" s="317"/>
      <c r="R126" s="317"/>
      <c r="S126" s="317"/>
      <c r="T126" s="317"/>
      <c r="U126" s="317"/>
      <c r="V126" s="317"/>
      <c r="W126" s="318"/>
      <c r="X126" s="318"/>
      <c r="Y126" s="358"/>
      <c r="Z126" s="318"/>
      <c r="AA126" s="540"/>
      <c r="AB126" s="319" t="s">
        <v>243</v>
      </c>
      <c r="AC126" s="320"/>
      <c r="AD126" s="320"/>
      <c r="AE126" s="320"/>
      <c r="AF126" s="320"/>
      <c r="AG126" s="320"/>
      <c r="AH126" s="320"/>
      <c r="AI126" s="320"/>
      <c r="AJ126" s="320"/>
      <c r="AK126" s="320"/>
      <c r="AL126" s="320"/>
      <c r="AM126" s="320"/>
      <c r="AN126" s="320"/>
      <c r="AO126" s="320"/>
      <c r="AP126" s="320"/>
      <c r="AQ126" s="321">
        <f t="shared" si="39"/>
        <v>0</v>
      </c>
      <c r="AR126" s="322">
        <f t="shared" si="39"/>
        <v>0</v>
      </c>
      <c r="AS126" s="309">
        <f t="shared" si="23"/>
        <v>0</v>
      </c>
      <c r="AT126" s="309">
        <f t="shared" si="23"/>
        <v>0</v>
      </c>
      <c r="AU126" s="309">
        <f t="shared" si="24"/>
        <v>0</v>
      </c>
      <c r="AV126" s="310"/>
      <c r="AW126" s="309"/>
      <c r="AX126" s="309"/>
      <c r="AY126" s="309"/>
      <c r="AZ126" s="311"/>
      <c r="BA126" s="311"/>
      <c r="BB126" s="311"/>
      <c r="BC126" s="311"/>
      <c r="BD126" s="311"/>
      <c r="BE126" s="311"/>
      <c r="BI126" s="3"/>
      <c r="BJ126" s="3"/>
      <c r="BK126" s="3"/>
      <c r="BL126" s="3"/>
      <c r="BM126" s="3"/>
      <c r="BN126" s="3"/>
      <c r="BO126" s="3"/>
      <c r="BP126" s="3"/>
      <c r="BQ126" s="3"/>
      <c r="BR126" s="3"/>
      <c r="BS126" s="3"/>
      <c r="BT126" s="3"/>
      <c r="BU126" s="3"/>
      <c r="BV126" s="3"/>
      <c r="BW126" s="3"/>
      <c r="BX126" s="3"/>
      <c r="BY126" s="3"/>
      <c r="BZ126" s="3"/>
    </row>
    <row r="127" spans="1:78" s="287" customFormat="1" ht="15.75" hidden="1">
      <c r="A127" s="295"/>
      <c r="B127" s="295"/>
      <c r="C127" s="295"/>
      <c r="D127" s="295"/>
      <c r="E127" s="295"/>
      <c r="F127" s="295"/>
      <c r="G127" s="296"/>
      <c r="H127" s="312"/>
      <c r="I127" s="313"/>
      <c r="J127" s="314"/>
      <c r="K127" s="347"/>
      <c r="L127" s="347"/>
      <c r="M127" s="313"/>
      <c r="N127" s="313"/>
      <c r="O127" s="371"/>
      <c r="P127" s="341"/>
      <c r="Q127" s="317"/>
      <c r="R127" s="317"/>
      <c r="S127" s="317"/>
      <c r="T127" s="317"/>
      <c r="U127" s="317"/>
      <c r="V127" s="317"/>
      <c r="W127" s="318"/>
      <c r="X127" s="318"/>
      <c r="Y127" s="358"/>
      <c r="Z127" s="318"/>
      <c r="AA127" s="540"/>
      <c r="AB127" s="319" t="s">
        <v>244</v>
      </c>
      <c r="AC127" s="320"/>
      <c r="AD127" s="320"/>
      <c r="AE127" s="320"/>
      <c r="AF127" s="320"/>
      <c r="AG127" s="320"/>
      <c r="AH127" s="320"/>
      <c r="AI127" s="320"/>
      <c r="AJ127" s="320"/>
      <c r="AK127" s="320"/>
      <c r="AL127" s="320"/>
      <c r="AM127" s="320"/>
      <c r="AN127" s="320"/>
      <c r="AO127" s="320"/>
      <c r="AP127" s="320"/>
      <c r="AQ127" s="321">
        <f t="shared" si="39"/>
        <v>0</v>
      </c>
      <c r="AR127" s="322">
        <f t="shared" si="39"/>
        <v>0</v>
      </c>
      <c r="AS127" s="309">
        <f t="shared" si="23"/>
        <v>0</v>
      </c>
      <c r="AT127" s="309">
        <f t="shared" si="23"/>
        <v>0</v>
      </c>
      <c r="AU127" s="309">
        <f t="shared" si="24"/>
        <v>0</v>
      </c>
      <c r="AV127" s="310"/>
      <c r="AW127" s="309"/>
      <c r="AX127" s="309"/>
      <c r="AY127" s="309"/>
      <c r="AZ127" s="311"/>
      <c r="BA127" s="311"/>
      <c r="BB127" s="311"/>
      <c r="BC127" s="311"/>
      <c r="BD127" s="311"/>
      <c r="BE127" s="311"/>
      <c r="BI127" s="3"/>
      <c r="BJ127" s="3"/>
      <c r="BK127" s="3"/>
      <c r="BL127" s="3"/>
      <c r="BM127" s="3"/>
      <c r="BN127" s="3"/>
      <c r="BO127" s="3"/>
      <c r="BP127" s="3"/>
      <c r="BQ127" s="3"/>
      <c r="BR127" s="3"/>
      <c r="BS127" s="3"/>
      <c r="BT127" s="3"/>
      <c r="BU127" s="3"/>
      <c r="BV127" s="3"/>
      <c r="BW127" s="3"/>
      <c r="BX127" s="3"/>
      <c r="BY127" s="3"/>
      <c r="BZ127" s="3"/>
    </row>
    <row r="128" spans="1:78" s="287" customFormat="1" ht="15.75" hidden="1">
      <c r="A128" s="295"/>
      <c r="B128" s="295"/>
      <c r="C128" s="295"/>
      <c r="D128" s="295"/>
      <c r="E128" s="295"/>
      <c r="F128" s="295"/>
      <c r="G128" s="296"/>
      <c r="H128" s="312"/>
      <c r="I128" s="313"/>
      <c r="J128" s="314"/>
      <c r="K128" s="347"/>
      <c r="L128" s="347"/>
      <c r="M128" s="313"/>
      <c r="N128" s="313"/>
      <c r="O128" s="371"/>
      <c r="P128" s="341"/>
      <c r="Q128" s="317"/>
      <c r="R128" s="317"/>
      <c r="S128" s="317"/>
      <c r="T128" s="317"/>
      <c r="U128" s="317"/>
      <c r="V128" s="317"/>
      <c r="W128" s="318"/>
      <c r="X128" s="318"/>
      <c r="Y128" s="358"/>
      <c r="Z128" s="318"/>
      <c r="AA128" s="540"/>
      <c r="AB128" s="319" t="s">
        <v>245</v>
      </c>
      <c r="AC128" s="320"/>
      <c r="AD128" s="320"/>
      <c r="AE128" s="320"/>
      <c r="AF128" s="320"/>
      <c r="AG128" s="320"/>
      <c r="AH128" s="320"/>
      <c r="AI128" s="320"/>
      <c r="AJ128" s="320"/>
      <c r="AK128" s="320"/>
      <c r="AL128" s="320"/>
      <c r="AM128" s="320"/>
      <c r="AN128" s="320"/>
      <c r="AO128" s="320"/>
      <c r="AP128" s="320"/>
      <c r="AQ128" s="321">
        <f t="shared" si="39"/>
        <v>0</v>
      </c>
      <c r="AR128" s="322">
        <f t="shared" si="39"/>
        <v>0</v>
      </c>
      <c r="AS128" s="309">
        <f t="shared" si="23"/>
        <v>0</v>
      </c>
      <c r="AT128" s="309">
        <f t="shared" si="23"/>
        <v>0</v>
      </c>
      <c r="AU128" s="309">
        <f t="shared" si="24"/>
        <v>0</v>
      </c>
      <c r="AV128" s="310"/>
      <c r="AW128" s="309"/>
      <c r="AX128" s="309"/>
      <c r="AY128" s="309"/>
      <c r="AZ128" s="311"/>
      <c r="BA128" s="311"/>
      <c r="BB128" s="311"/>
      <c r="BC128" s="311"/>
      <c r="BD128" s="311"/>
      <c r="BE128" s="311"/>
      <c r="BI128" s="3"/>
      <c r="BJ128" s="3"/>
      <c r="BK128" s="3"/>
      <c r="BL128" s="3"/>
      <c r="BM128" s="3"/>
      <c r="BN128" s="3"/>
      <c r="BO128" s="3"/>
      <c r="BP128" s="3"/>
      <c r="BQ128" s="3"/>
      <c r="BR128" s="3"/>
      <c r="BS128" s="3"/>
      <c r="BT128" s="3"/>
      <c r="BU128" s="3"/>
      <c r="BV128" s="3"/>
      <c r="BW128" s="3"/>
      <c r="BX128" s="3"/>
      <c r="BY128" s="3"/>
      <c r="BZ128" s="3"/>
    </row>
    <row r="129" spans="1:78" s="287" customFormat="1" ht="15.75" hidden="1">
      <c r="A129" s="295"/>
      <c r="B129" s="295"/>
      <c r="C129" s="295"/>
      <c r="D129" s="295"/>
      <c r="E129" s="295"/>
      <c r="F129" s="295"/>
      <c r="G129" s="296"/>
      <c r="H129" s="312"/>
      <c r="I129" s="313"/>
      <c r="J129" s="314"/>
      <c r="K129" s="347"/>
      <c r="L129" s="347"/>
      <c r="M129" s="313"/>
      <c r="N129" s="313"/>
      <c r="O129" s="371"/>
      <c r="P129" s="341"/>
      <c r="Q129" s="317"/>
      <c r="R129" s="317"/>
      <c r="S129" s="317"/>
      <c r="T129" s="317"/>
      <c r="U129" s="317"/>
      <c r="V129" s="317"/>
      <c r="W129" s="318"/>
      <c r="X129" s="318"/>
      <c r="Y129" s="358"/>
      <c r="Z129" s="318"/>
      <c r="AA129" s="540"/>
      <c r="AB129" s="319" t="s">
        <v>246</v>
      </c>
      <c r="AC129" s="320"/>
      <c r="AD129" s="320"/>
      <c r="AE129" s="320"/>
      <c r="AF129" s="320"/>
      <c r="AG129" s="320"/>
      <c r="AH129" s="320"/>
      <c r="AI129" s="320"/>
      <c r="AJ129" s="320"/>
      <c r="AK129" s="320"/>
      <c r="AL129" s="320"/>
      <c r="AM129" s="320"/>
      <c r="AN129" s="320"/>
      <c r="AO129" s="320"/>
      <c r="AP129" s="320"/>
      <c r="AQ129" s="321">
        <f t="shared" si="39"/>
        <v>0</v>
      </c>
      <c r="AR129" s="322">
        <f t="shared" si="39"/>
        <v>0</v>
      </c>
      <c r="AS129" s="309">
        <f t="shared" si="23"/>
        <v>0</v>
      </c>
      <c r="AT129" s="309">
        <f t="shared" si="23"/>
        <v>0</v>
      </c>
      <c r="AU129" s="309">
        <f t="shared" si="24"/>
        <v>0</v>
      </c>
      <c r="AV129" s="310"/>
      <c r="AW129" s="309"/>
      <c r="AX129" s="309"/>
      <c r="AY129" s="309"/>
      <c r="AZ129" s="311"/>
      <c r="BA129" s="311"/>
      <c r="BB129" s="311"/>
      <c r="BC129" s="311"/>
      <c r="BD129" s="311"/>
      <c r="BE129" s="311"/>
      <c r="BI129" s="3"/>
      <c r="BJ129" s="3"/>
      <c r="BK129" s="3"/>
      <c r="BL129" s="3"/>
      <c r="BM129" s="3"/>
      <c r="BN129" s="3"/>
      <c r="BO129" s="3"/>
      <c r="BP129" s="3"/>
      <c r="BQ129" s="3"/>
      <c r="BR129" s="3"/>
      <c r="BS129" s="3"/>
      <c r="BT129" s="3"/>
      <c r="BU129" s="3"/>
      <c r="BV129" s="3"/>
      <c r="BW129" s="3"/>
      <c r="BX129" s="3"/>
      <c r="BY129" s="3"/>
      <c r="BZ129" s="3"/>
    </row>
    <row r="130" spans="1:78" s="287" customFormat="1" ht="15.75" hidden="1">
      <c r="A130" s="295"/>
      <c r="B130" s="295"/>
      <c r="C130" s="295"/>
      <c r="D130" s="295"/>
      <c r="E130" s="295"/>
      <c r="F130" s="295"/>
      <c r="G130" s="296"/>
      <c r="H130" s="312"/>
      <c r="I130" s="313"/>
      <c r="J130" s="314"/>
      <c r="K130" s="347"/>
      <c r="L130" s="347"/>
      <c r="M130" s="313"/>
      <c r="N130" s="313"/>
      <c r="O130" s="371"/>
      <c r="P130" s="341"/>
      <c r="Q130" s="317"/>
      <c r="R130" s="317"/>
      <c r="S130" s="317"/>
      <c r="T130" s="317"/>
      <c r="U130" s="317"/>
      <c r="V130" s="317"/>
      <c r="W130" s="318"/>
      <c r="X130" s="318"/>
      <c r="Y130" s="358"/>
      <c r="Z130" s="318"/>
      <c r="AA130" s="540"/>
      <c r="AB130" s="323" t="s">
        <v>247</v>
      </c>
      <c r="AC130" s="320"/>
      <c r="AD130" s="320"/>
      <c r="AE130" s="320"/>
      <c r="AF130" s="320"/>
      <c r="AG130" s="320"/>
      <c r="AH130" s="320"/>
      <c r="AI130" s="320"/>
      <c r="AJ130" s="320"/>
      <c r="AK130" s="320"/>
      <c r="AL130" s="320"/>
      <c r="AM130" s="320"/>
      <c r="AN130" s="320"/>
      <c r="AO130" s="320"/>
      <c r="AP130" s="320"/>
      <c r="AQ130" s="321">
        <f t="shared" si="39"/>
        <v>0</v>
      </c>
      <c r="AR130" s="322">
        <f t="shared" si="39"/>
        <v>0</v>
      </c>
      <c r="AS130" s="309">
        <f t="shared" si="23"/>
        <v>0</v>
      </c>
      <c r="AT130" s="309">
        <f t="shared" si="23"/>
        <v>0</v>
      </c>
      <c r="AU130" s="309">
        <f t="shared" si="24"/>
        <v>0</v>
      </c>
      <c r="AV130" s="310"/>
      <c r="AW130" s="309"/>
      <c r="AX130" s="309"/>
      <c r="AY130" s="309"/>
      <c r="AZ130" s="311"/>
      <c r="BA130" s="311"/>
      <c r="BB130" s="311"/>
      <c r="BC130" s="311"/>
      <c r="BD130" s="311"/>
      <c r="BE130" s="311"/>
      <c r="BI130" s="3"/>
      <c r="BJ130" s="3"/>
      <c r="BK130" s="3"/>
      <c r="BL130" s="3"/>
      <c r="BM130" s="3"/>
      <c r="BN130" s="3"/>
      <c r="BO130" s="3"/>
      <c r="BP130" s="3"/>
      <c r="BQ130" s="3"/>
      <c r="BR130" s="3"/>
      <c r="BS130" s="3"/>
      <c r="BT130" s="3"/>
      <c r="BU130" s="3"/>
      <c r="BV130" s="3"/>
      <c r="BW130" s="3"/>
      <c r="BX130" s="3"/>
      <c r="BY130" s="3"/>
      <c r="BZ130" s="3"/>
    </row>
    <row r="131" spans="1:78" s="287" customFormat="1" ht="15.75" hidden="1">
      <c r="A131" s="295"/>
      <c r="B131" s="295"/>
      <c r="C131" s="295"/>
      <c r="D131" s="295"/>
      <c r="E131" s="295"/>
      <c r="F131" s="295"/>
      <c r="G131" s="296"/>
      <c r="H131" s="312"/>
      <c r="I131" s="313"/>
      <c r="J131" s="314"/>
      <c r="K131" s="347"/>
      <c r="L131" s="347"/>
      <c r="M131" s="313"/>
      <c r="N131" s="313"/>
      <c r="O131" s="371"/>
      <c r="P131" s="341"/>
      <c r="Q131" s="317"/>
      <c r="R131" s="317"/>
      <c r="S131" s="317"/>
      <c r="T131" s="317"/>
      <c r="U131" s="317"/>
      <c r="V131" s="317"/>
      <c r="W131" s="318"/>
      <c r="X131" s="318"/>
      <c r="Y131" s="358"/>
      <c r="Z131" s="318"/>
      <c r="AA131" s="540"/>
      <c r="AB131" s="324" t="s">
        <v>248</v>
      </c>
      <c r="AC131" s="325">
        <f aca="true" t="shared" si="40" ref="AC131:AR131">SUM(AC125:AC130)</f>
        <v>0</v>
      </c>
      <c r="AD131" s="325">
        <f t="shared" si="40"/>
        <v>0</v>
      </c>
      <c r="AE131" s="325">
        <f t="shared" si="40"/>
        <v>0</v>
      </c>
      <c r="AF131" s="325">
        <f t="shared" si="40"/>
        <v>0</v>
      </c>
      <c r="AG131" s="325">
        <f t="shared" si="40"/>
        <v>0</v>
      </c>
      <c r="AH131" s="325">
        <f t="shared" si="40"/>
        <v>0</v>
      </c>
      <c r="AI131" s="325">
        <f t="shared" si="40"/>
        <v>0</v>
      </c>
      <c r="AJ131" s="325">
        <f t="shared" si="40"/>
        <v>0</v>
      </c>
      <c r="AK131" s="325">
        <f t="shared" si="40"/>
        <v>0</v>
      </c>
      <c r="AL131" s="325">
        <f t="shared" si="40"/>
        <v>0</v>
      </c>
      <c r="AM131" s="325">
        <f t="shared" si="40"/>
        <v>0</v>
      </c>
      <c r="AN131" s="325">
        <f t="shared" si="40"/>
        <v>0</v>
      </c>
      <c r="AO131" s="325">
        <f t="shared" si="40"/>
        <v>0</v>
      </c>
      <c r="AP131" s="325">
        <f t="shared" si="40"/>
        <v>0</v>
      </c>
      <c r="AQ131" s="325">
        <f t="shared" si="40"/>
        <v>0</v>
      </c>
      <c r="AR131" s="326">
        <f t="shared" si="40"/>
        <v>0</v>
      </c>
      <c r="AS131" s="309">
        <f t="shared" si="23"/>
        <v>0</v>
      </c>
      <c r="AT131" s="309">
        <f t="shared" si="23"/>
        <v>0</v>
      </c>
      <c r="AU131" s="309">
        <f t="shared" si="24"/>
        <v>0</v>
      </c>
      <c r="AV131" s="310"/>
      <c r="AW131" s="309"/>
      <c r="AX131" s="309"/>
      <c r="AY131" s="309"/>
      <c r="AZ131" s="311"/>
      <c r="BA131" s="311"/>
      <c r="BB131" s="311"/>
      <c r="BC131" s="311"/>
      <c r="BD131" s="311"/>
      <c r="BE131" s="311"/>
      <c r="BI131" s="3"/>
      <c r="BJ131" s="3"/>
      <c r="BK131" s="3"/>
      <c r="BL131" s="3"/>
      <c r="BM131" s="3"/>
      <c r="BN131" s="3"/>
      <c r="BO131" s="3"/>
      <c r="BP131" s="3"/>
      <c r="BQ131" s="3"/>
      <c r="BR131" s="3"/>
      <c r="BS131" s="3"/>
      <c r="BT131" s="3"/>
      <c r="BU131" s="3"/>
      <c r="BV131" s="3"/>
      <c r="BW131" s="3"/>
      <c r="BX131" s="3"/>
      <c r="BY131" s="3"/>
      <c r="BZ131" s="3"/>
    </row>
    <row r="132" spans="1:78" s="287" customFormat="1" ht="15.75" hidden="1">
      <c r="A132" s="295"/>
      <c r="B132" s="295"/>
      <c r="C132" s="295"/>
      <c r="D132" s="295"/>
      <c r="E132" s="295"/>
      <c r="F132" s="295"/>
      <c r="G132" s="296"/>
      <c r="H132" s="312"/>
      <c r="I132" s="313"/>
      <c r="J132" s="314"/>
      <c r="K132" s="347"/>
      <c r="L132" s="347"/>
      <c r="M132" s="313"/>
      <c r="N132" s="313"/>
      <c r="O132" s="371"/>
      <c r="P132" s="341"/>
      <c r="Q132" s="317"/>
      <c r="R132" s="317"/>
      <c r="S132" s="317"/>
      <c r="T132" s="317"/>
      <c r="U132" s="317"/>
      <c r="V132" s="317"/>
      <c r="W132" s="318"/>
      <c r="X132" s="318"/>
      <c r="Y132" s="358"/>
      <c r="Z132" s="318"/>
      <c r="AA132" s="540"/>
      <c r="AB132" s="319" t="s">
        <v>249</v>
      </c>
      <c r="AC132" s="320"/>
      <c r="AD132" s="320"/>
      <c r="AE132" s="320"/>
      <c r="AF132" s="320"/>
      <c r="AG132" s="320"/>
      <c r="AH132" s="320"/>
      <c r="AI132" s="320"/>
      <c r="AJ132" s="320"/>
      <c r="AK132" s="320"/>
      <c r="AL132" s="320"/>
      <c r="AM132" s="320"/>
      <c r="AN132" s="320"/>
      <c r="AO132" s="320"/>
      <c r="AP132" s="320"/>
      <c r="AQ132" s="321">
        <f>+AC132+AE132+AG132+AI132+AK132+AM132+AO132</f>
        <v>0</v>
      </c>
      <c r="AR132" s="322">
        <f aca="true" t="shared" si="41" ref="AR132:AR138">+AD132+AF132+AH132+AJ132+AL132+AN132+AP132</f>
        <v>0</v>
      </c>
      <c r="AS132" s="309">
        <f t="shared" si="23"/>
        <v>0</v>
      </c>
      <c r="AT132" s="309">
        <f t="shared" si="23"/>
        <v>0</v>
      </c>
      <c r="AU132" s="309">
        <f t="shared" si="24"/>
        <v>0</v>
      </c>
      <c r="AV132" s="310"/>
      <c r="AW132" s="309"/>
      <c r="AX132" s="309"/>
      <c r="AY132" s="309"/>
      <c r="AZ132" s="311"/>
      <c r="BA132" s="311"/>
      <c r="BB132" s="311"/>
      <c r="BC132" s="311"/>
      <c r="BD132" s="311"/>
      <c r="BE132" s="311"/>
      <c r="BI132" s="3"/>
      <c r="BJ132" s="3"/>
      <c r="BK132" s="3"/>
      <c r="BL132" s="3"/>
      <c r="BM132" s="3"/>
      <c r="BN132" s="3"/>
      <c r="BO132" s="3"/>
      <c r="BP132" s="3"/>
      <c r="BQ132" s="3"/>
      <c r="BR132" s="3"/>
      <c r="BS132" s="3"/>
      <c r="BT132" s="3"/>
      <c r="BU132" s="3"/>
      <c r="BV132" s="3"/>
      <c r="BW132" s="3"/>
      <c r="BX132" s="3"/>
      <c r="BY132" s="3"/>
      <c r="BZ132" s="3"/>
    </row>
    <row r="133" spans="1:78" s="287" customFormat="1" ht="15.75" hidden="1">
      <c r="A133" s="295"/>
      <c r="B133" s="295"/>
      <c r="C133" s="295"/>
      <c r="D133" s="295"/>
      <c r="E133" s="295"/>
      <c r="F133" s="295"/>
      <c r="G133" s="296"/>
      <c r="H133" s="312"/>
      <c r="I133" s="313"/>
      <c r="J133" s="314"/>
      <c r="K133" s="347"/>
      <c r="L133" s="347"/>
      <c r="M133" s="313"/>
      <c r="N133" s="313"/>
      <c r="O133" s="371"/>
      <c r="P133" s="341"/>
      <c r="Q133" s="317"/>
      <c r="R133" s="317"/>
      <c r="S133" s="317"/>
      <c r="T133" s="317"/>
      <c r="U133" s="317"/>
      <c r="V133" s="317"/>
      <c r="W133" s="318"/>
      <c r="X133" s="318"/>
      <c r="Y133" s="358"/>
      <c r="Z133" s="318"/>
      <c r="AA133" s="540"/>
      <c r="AB133" s="319" t="s">
        <v>250</v>
      </c>
      <c r="AC133" s="320"/>
      <c r="AD133" s="320"/>
      <c r="AE133" s="320"/>
      <c r="AF133" s="320"/>
      <c r="AG133" s="320"/>
      <c r="AH133" s="320"/>
      <c r="AI133" s="320"/>
      <c r="AJ133" s="320"/>
      <c r="AK133" s="320"/>
      <c r="AL133" s="320"/>
      <c r="AM133" s="320"/>
      <c r="AN133" s="320"/>
      <c r="AO133" s="320"/>
      <c r="AP133" s="320"/>
      <c r="AQ133" s="321">
        <f aca="true" t="shared" si="42" ref="AQ133:AQ138">+AC133+AE133+AG133+AI133+AK133+AM133+AO133</f>
        <v>0</v>
      </c>
      <c r="AR133" s="322">
        <f t="shared" si="41"/>
        <v>0</v>
      </c>
      <c r="AS133" s="309">
        <f t="shared" si="23"/>
        <v>0</v>
      </c>
      <c r="AT133" s="309">
        <f t="shared" si="23"/>
        <v>0</v>
      </c>
      <c r="AU133" s="309">
        <f t="shared" si="24"/>
        <v>0</v>
      </c>
      <c r="AV133" s="310"/>
      <c r="AW133" s="309"/>
      <c r="AX133" s="309"/>
      <c r="AY133" s="309"/>
      <c r="AZ133" s="311"/>
      <c r="BA133" s="311"/>
      <c r="BB133" s="311"/>
      <c r="BC133" s="311"/>
      <c r="BD133" s="311"/>
      <c r="BE133" s="311"/>
      <c r="BI133" s="3"/>
      <c r="BJ133" s="3"/>
      <c r="BK133" s="3"/>
      <c r="BL133" s="3"/>
      <c r="BM133" s="3"/>
      <c r="BN133" s="3"/>
      <c r="BO133" s="3"/>
      <c r="BP133" s="3"/>
      <c r="BQ133" s="3"/>
      <c r="BR133" s="3"/>
      <c r="BS133" s="3"/>
      <c r="BT133" s="3"/>
      <c r="BU133" s="3"/>
      <c r="BV133" s="3"/>
      <c r="BW133" s="3"/>
      <c r="BX133" s="3"/>
      <c r="BY133" s="3"/>
      <c r="BZ133" s="3"/>
    </row>
    <row r="134" spans="1:78" s="287" customFormat="1" ht="15.75" hidden="1">
      <c r="A134" s="295"/>
      <c r="B134" s="295"/>
      <c r="C134" s="295"/>
      <c r="D134" s="295"/>
      <c r="E134" s="295"/>
      <c r="F134" s="295"/>
      <c r="G134" s="296"/>
      <c r="H134" s="312"/>
      <c r="I134" s="313"/>
      <c r="J134" s="314"/>
      <c r="K134" s="347"/>
      <c r="L134" s="347"/>
      <c r="M134" s="313"/>
      <c r="N134" s="313"/>
      <c r="O134" s="371"/>
      <c r="P134" s="341"/>
      <c r="Q134" s="317"/>
      <c r="R134" s="317"/>
      <c r="S134" s="317"/>
      <c r="T134" s="317"/>
      <c r="U134" s="317"/>
      <c r="V134" s="317"/>
      <c r="W134" s="318"/>
      <c r="X134" s="318"/>
      <c r="Y134" s="358"/>
      <c r="Z134" s="318"/>
      <c r="AA134" s="540"/>
      <c r="AB134" s="323" t="s">
        <v>251</v>
      </c>
      <c r="AC134" s="320"/>
      <c r="AD134" s="320"/>
      <c r="AE134" s="320"/>
      <c r="AF134" s="320"/>
      <c r="AG134" s="320"/>
      <c r="AH134" s="320"/>
      <c r="AI134" s="320"/>
      <c r="AJ134" s="320"/>
      <c r="AK134" s="320"/>
      <c r="AL134" s="320"/>
      <c r="AM134" s="320"/>
      <c r="AN134" s="320"/>
      <c r="AO134" s="320"/>
      <c r="AP134" s="320"/>
      <c r="AQ134" s="321">
        <f t="shared" si="42"/>
        <v>0</v>
      </c>
      <c r="AR134" s="322">
        <f t="shared" si="41"/>
        <v>0</v>
      </c>
      <c r="AS134" s="309">
        <f t="shared" si="23"/>
        <v>0</v>
      </c>
      <c r="AT134" s="309">
        <f t="shared" si="23"/>
        <v>0</v>
      </c>
      <c r="AU134" s="309">
        <f t="shared" si="24"/>
        <v>0</v>
      </c>
      <c r="AV134" s="310"/>
      <c r="AW134" s="309"/>
      <c r="AX134" s="309"/>
      <c r="AY134" s="309"/>
      <c r="AZ134" s="311"/>
      <c r="BA134" s="311"/>
      <c r="BB134" s="311"/>
      <c r="BC134" s="311"/>
      <c r="BD134" s="311"/>
      <c r="BE134" s="311"/>
      <c r="BI134" s="3"/>
      <c r="BJ134" s="3"/>
      <c r="BK134" s="3"/>
      <c r="BL134" s="3"/>
      <c r="BM134" s="3"/>
      <c r="BN134" s="3"/>
      <c r="BO134" s="3"/>
      <c r="BP134" s="3"/>
      <c r="BQ134" s="3"/>
      <c r="BR134" s="3"/>
      <c r="BS134" s="3"/>
      <c r="BT134" s="3"/>
      <c r="BU134" s="3"/>
      <c r="BV134" s="3"/>
      <c r="BW134" s="3"/>
      <c r="BX134" s="3"/>
      <c r="BY134" s="3"/>
      <c r="BZ134" s="3"/>
    </row>
    <row r="135" spans="1:78" s="287" customFormat="1" ht="15.75" hidden="1">
      <c r="A135" s="295"/>
      <c r="B135" s="295"/>
      <c r="C135" s="295"/>
      <c r="D135" s="295"/>
      <c r="E135" s="295"/>
      <c r="F135" s="295"/>
      <c r="G135" s="296"/>
      <c r="H135" s="312"/>
      <c r="I135" s="313"/>
      <c r="J135" s="314"/>
      <c r="K135" s="347"/>
      <c r="L135" s="347"/>
      <c r="M135" s="313"/>
      <c r="N135" s="313"/>
      <c r="O135" s="371"/>
      <c r="P135" s="341"/>
      <c r="Q135" s="317"/>
      <c r="R135" s="317"/>
      <c r="S135" s="317"/>
      <c r="T135" s="317"/>
      <c r="U135" s="317"/>
      <c r="V135" s="317"/>
      <c r="W135" s="318"/>
      <c r="X135" s="318"/>
      <c r="Y135" s="358"/>
      <c r="Z135" s="318"/>
      <c r="AA135" s="540"/>
      <c r="AB135" s="323" t="s">
        <v>252</v>
      </c>
      <c r="AC135" s="320"/>
      <c r="AD135" s="320"/>
      <c r="AE135" s="320"/>
      <c r="AF135" s="320"/>
      <c r="AG135" s="320"/>
      <c r="AH135" s="320"/>
      <c r="AI135" s="320"/>
      <c r="AJ135" s="320"/>
      <c r="AK135" s="320"/>
      <c r="AL135" s="320"/>
      <c r="AM135" s="320"/>
      <c r="AN135" s="320"/>
      <c r="AO135" s="320"/>
      <c r="AP135" s="320"/>
      <c r="AQ135" s="321">
        <f t="shared" si="42"/>
        <v>0</v>
      </c>
      <c r="AR135" s="322">
        <f t="shared" si="41"/>
        <v>0</v>
      </c>
      <c r="AS135" s="309">
        <f t="shared" si="23"/>
        <v>0</v>
      </c>
      <c r="AT135" s="309">
        <f t="shared" si="23"/>
        <v>0</v>
      </c>
      <c r="AU135" s="309">
        <f t="shared" si="24"/>
        <v>0</v>
      </c>
      <c r="AV135" s="310"/>
      <c r="AW135" s="309"/>
      <c r="AX135" s="309"/>
      <c r="AY135" s="309"/>
      <c r="AZ135" s="311"/>
      <c r="BA135" s="311"/>
      <c r="BB135" s="311"/>
      <c r="BC135" s="311"/>
      <c r="BD135" s="311"/>
      <c r="BE135" s="311"/>
      <c r="BI135" s="3"/>
      <c r="BJ135" s="3"/>
      <c r="BK135" s="3"/>
      <c r="BL135" s="3"/>
      <c r="BM135" s="3"/>
      <c r="BN135" s="3"/>
      <c r="BO135" s="3"/>
      <c r="BP135" s="3"/>
      <c r="BQ135" s="3"/>
      <c r="BR135" s="3"/>
      <c r="BS135" s="3"/>
      <c r="BT135" s="3"/>
      <c r="BU135" s="3"/>
      <c r="BV135" s="3"/>
      <c r="BW135" s="3"/>
      <c r="BX135" s="3"/>
      <c r="BY135" s="3"/>
      <c r="BZ135" s="3"/>
    </row>
    <row r="136" spans="1:78" s="287" customFormat="1" ht="15.75" hidden="1">
      <c r="A136" s="295"/>
      <c r="B136" s="295"/>
      <c r="C136" s="295"/>
      <c r="D136" s="295"/>
      <c r="E136" s="295"/>
      <c r="F136" s="295"/>
      <c r="G136" s="296"/>
      <c r="H136" s="312"/>
      <c r="I136" s="313"/>
      <c r="J136" s="314"/>
      <c r="K136" s="347"/>
      <c r="L136" s="347"/>
      <c r="M136" s="313"/>
      <c r="N136" s="313"/>
      <c r="O136" s="371"/>
      <c r="P136" s="341"/>
      <c r="Q136" s="317"/>
      <c r="R136" s="317"/>
      <c r="S136" s="317"/>
      <c r="T136" s="317"/>
      <c r="U136" s="317"/>
      <c r="V136" s="317"/>
      <c r="W136" s="318"/>
      <c r="X136" s="318"/>
      <c r="Y136" s="358"/>
      <c r="Z136" s="318"/>
      <c r="AA136" s="540"/>
      <c r="AB136" s="323" t="s">
        <v>253</v>
      </c>
      <c r="AC136" s="320"/>
      <c r="AD136" s="320"/>
      <c r="AE136" s="320"/>
      <c r="AF136" s="320"/>
      <c r="AG136" s="320"/>
      <c r="AH136" s="320"/>
      <c r="AI136" s="320"/>
      <c r="AJ136" s="320"/>
      <c r="AK136" s="320"/>
      <c r="AL136" s="320"/>
      <c r="AM136" s="320"/>
      <c r="AN136" s="320"/>
      <c r="AO136" s="320"/>
      <c r="AP136" s="320"/>
      <c r="AQ136" s="321">
        <f t="shared" si="42"/>
        <v>0</v>
      </c>
      <c r="AR136" s="322">
        <f t="shared" si="41"/>
        <v>0</v>
      </c>
      <c r="AS136" s="309">
        <f t="shared" si="23"/>
        <v>0</v>
      </c>
      <c r="AT136" s="309">
        <f t="shared" si="23"/>
        <v>0</v>
      </c>
      <c r="AU136" s="309">
        <f t="shared" si="24"/>
        <v>0</v>
      </c>
      <c r="AV136" s="310"/>
      <c r="AW136" s="309"/>
      <c r="AX136" s="309"/>
      <c r="AY136" s="309"/>
      <c r="AZ136" s="311"/>
      <c r="BA136" s="311"/>
      <c r="BB136" s="311"/>
      <c r="BC136" s="311"/>
      <c r="BD136" s="311"/>
      <c r="BE136" s="311"/>
      <c r="BI136" s="3"/>
      <c r="BJ136" s="3"/>
      <c r="BK136" s="3"/>
      <c r="BL136" s="3"/>
      <c r="BM136" s="3"/>
      <c r="BN136" s="3"/>
      <c r="BO136" s="3"/>
      <c r="BP136" s="3"/>
      <c r="BQ136" s="3"/>
      <c r="BR136" s="3"/>
      <c r="BS136" s="3"/>
      <c r="BT136" s="3"/>
      <c r="BU136" s="3"/>
      <c r="BV136" s="3"/>
      <c r="BW136" s="3"/>
      <c r="BX136" s="3"/>
      <c r="BY136" s="3"/>
      <c r="BZ136" s="3"/>
    </row>
    <row r="137" spans="1:78" s="287" customFormat="1" ht="15.75" hidden="1">
      <c r="A137" s="295"/>
      <c r="B137" s="295"/>
      <c r="C137" s="295"/>
      <c r="D137" s="295"/>
      <c r="E137" s="295"/>
      <c r="F137" s="295"/>
      <c r="G137" s="296"/>
      <c r="H137" s="312"/>
      <c r="I137" s="313"/>
      <c r="J137" s="314"/>
      <c r="K137" s="347"/>
      <c r="L137" s="347"/>
      <c r="M137" s="313"/>
      <c r="N137" s="313"/>
      <c r="O137" s="371"/>
      <c r="P137" s="341"/>
      <c r="Q137" s="317"/>
      <c r="R137" s="317"/>
      <c r="S137" s="317"/>
      <c r="T137" s="317"/>
      <c r="U137" s="317"/>
      <c r="V137" s="317"/>
      <c r="W137" s="318"/>
      <c r="X137" s="318"/>
      <c r="Y137" s="358"/>
      <c r="Z137" s="318"/>
      <c r="AA137" s="540"/>
      <c r="AB137" s="323" t="s">
        <v>254</v>
      </c>
      <c r="AC137" s="320"/>
      <c r="AD137" s="320"/>
      <c r="AE137" s="320"/>
      <c r="AF137" s="320"/>
      <c r="AG137" s="320"/>
      <c r="AH137" s="320"/>
      <c r="AI137" s="320"/>
      <c r="AJ137" s="320"/>
      <c r="AK137" s="320"/>
      <c r="AL137" s="320"/>
      <c r="AM137" s="320"/>
      <c r="AN137" s="320"/>
      <c r="AO137" s="320"/>
      <c r="AP137" s="320"/>
      <c r="AQ137" s="321">
        <f t="shared" si="42"/>
        <v>0</v>
      </c>
      <c r="AR137" s="322">
        <f t="shared" si="41"/>
        <v>0</v>
      </c>
      <c r="AS137" s="309">
        <f t="shared" si="23"/>
        <v>0</v>
      </c>
      <c r="AT137" s="309">
        <f t="shared" si="23"/>
        <v>0</v>
      </c>
      <c r="AU137" s="309">
        <f t="shared" si="24"/>
        <v>0</v>
      </c>
      <c r="AV137" s="310"/>
      <c r="AW137" s="309"/>
      <c r="AX137" s="309"/>
      <c r="AY137" s="309"/>
      <c r="AZ137" s="311"/>
      <c r="BA137" s="311"/>
      <c r="BB137" s="311"/>
      <c r="BC137" s="311"/>
      <c r="BD137" s="311"/>
      <c r="BE137" s="311"/>
      <c r="BI137" s="3"/>
      <c r="BJ137" s="3"/>
      <c r="BK137" s="3"/>
      <c r="BL137" s="3"/>
      <c r="BM137" s="3"/>
      <c r="BN137" s="3"/>
      <c r="BO137" s="3"/>
      <c r="BP137" s="3"/>
      <c r="BQ137" s="3"/>
      <c r="BR137" s="3"/>
      <c r="BS137" s="3"/>
      <c r="BT137" s="3"/>
      <c r="BU137" s="3"/>
      <c r="BV137" s="3"/>
      <c r="BW137" s="3"/>
      <c r="BX137" s="3"/>
      <c r="BY137" s="3"/>
      <c r="BZ137" s="3"/>
    </row>
    <row r="138" spans="1:78" s="287" customFormat="1" ht="15.75" hidden="1">
      <c r="A138" s="295"/>
      <c r="B138" s="295"/>
      <c r="C138" s="295"/>
      <c r="D138" s="295"/>
      <c r="E138" s="295"/>
      <c r="F138" s="295"/>
      <c r="G138" s="296"/>
      <c r="H138" s="312"/>
      <c r="I138" s="313"/>
      <c r="J138" s="314"/>
      <c r="K138" s="347"/>
      <c r="L138" s="347"/>
      <c r="M138" s="313"/>
      <c r="N138" s="313"/>
      <c r="O138" s="371"/>
      <c r="P138" s="341"/>
      <c r="Q138" s="317"/>
      <c r="R138" s="317"/>
      <c r="S138" s="317"/>
      <c r="T138" s="317"/>
      <c r="U138" s="317"/>
      <c r="V138" s="317"/>
      <c r="W138" s="318"/>
      <c r="X138" s="318"/>
      <c r="Y138" s="358"/>
      <c r="Z138" s="318"/>
      <c r="AA138" s="540"/>
      <c r="AB138" s="323" t="s">
        <v>255</v>
      </c>
      <c r="AC138" s="320"/>
      <c r="AD138" s="320"/>
      <c r="AE138" s="320"/>
      <c r="AF138" s="320"/>
      <c r="AG138" s="320"/>
      <c r="AH138" s="320"/>
      <c r="AI138" s="320"/>
      <c r="AJ138" s="320"/>
      <c r="AK138" s="320"/>
      <c r="AL138" s="320"/>
      <c r="AM138" s="320"/>
      <c r="AN138" s="320"/>
      <c r="AO138" s="320"/>
      <c r="AP138" s="320"/>
      <c r="AQ138" s="321">
        <f t="shared" si="42"/>
        <v>0</v>
      </c>
      <c r="AR138" s="322">
        <f t="shared" si="41"/>
        <v>0</v>
      </c>
      <c r="AS138" s="309">
        <f t="shared" si="23"/>
        <v>0</v>
      </c>
      <c r="AT138" s="309">
        <f t="shared" si="23"/>
        <v>0</v>
      </c>
      <c r="AU138" s="309">
        <f t="shared" si="24"/>
        <v>0</v>
      </c>
      <c r="AV138" s="310"/>
      <c r="AW138" s="309"/>
      <c r="AX138" s="309"/>
      <c r="AY138" s="309"/>
      <c r="AZ138" s="311"/>
      <c r="BA138" s="311"/>
      <c r="BB138" s="311"/>
      <c r="BC138" s="311"/>
      <c r="BD138" s="311"/>
      <c r="BE138" s="311"/>
      <c r="BI138" s="3"/>
      <c r="BJ138" s="3"/>
      <c r="BK138" s="3"/>
      <c r="BL138" s="3"/>
      <c r="BM138" s="3"/>
      <c r="BN138" s="3"/>
      <c r="BO138" s="3"/>
      <c r="BP138" s="3"/>
      <c r="BQ138" s="3"/>
      <c r="BR138" s="3"/>
      <c r="BS138" s="3"/>
      <c r="BT138" s="3"/>
      <c r="BU138" s="3"/>
      <c r="BV138" s="3"/>
      <c r="BW138" s="3"/>
      <c r="BX138" s="3"/>
      <c r="BY138" s="3"/>
      <c r="BZ138" s="3"/>
    </row>
    <row r="139" spans="1:78" s="287" customFormat="1" ht="15.75" hidden="1">
      <c r="A139" s="295"/>
      <c r="B139" s="295"/>
      <c r="C139" s="295"/>
      <c r="D139" s="295"/>
      <c r="E139" s="295"/>
      <c r="F139" s="295"/>
      <c r="G139" s="296"/>
      <c r="H139" s="312"/>
      <c r="I139" s="313"/>
      <c r="J139" s="314"/>
      <c r="K139" s="347"/>
      <c r="L139" s="347"/>
      <c r="M139" s="313"/>
      <c r="N139" s="313"/>
      <c r="O139" s="371"/>
      <c r="P139" s="341"/>
      <c r="Q139" s="317"/>
      <c r="R139" s="317"/>
      <c r="S139" s="317"/>
      <c r="T139" s="317"/>
      <c r="U139" s="317"/>
      <c r="V139" s="317"/>
      <c r="W139" s="318"/>
      <c r="X139" s="318"/>
      <c r="Y139" s="358"/>
      <c r="Z139" s="318"/>
      <c r="AA139" s="540"/>
      <c r="AB139" s="324" t="s">
        <v>256</v>
      </c>
      <c r="AC139" s="325">
        <f aca="true" t="shared" si="43" ref="AC139:AR139">SUM(AC133:AC138)+IF(AC131=0,AC132,AC131)</f>
        <v>0</v>
      </c>
      <c r="AD139" s="325">
        <f t="shared" si="43"/>
        <v>0</v>
      </c>
      <c r="AE139" s="325">
        <f t="shared" si="43"/>
        <v>0</v>
      </c>
      <c r="AF139" s="325">
        <f t="shared" si="43"/>
        <v>0</v>
      </c>
      <c r="AG139" s="325">
        <f t="shared" si="43"/>
        <v>0</v>
      </c>
      <c r="AH139" s="325">
        <f t="shared" si="43"/>
        <v>0</v>
      </c>
      <c r="AI139" s="325">
        <f t="shared" si="43"/>
        <v>0</v>
      </c>
      <c r="AJ139" s="325">
        <f t="shared" si="43"/>
        <v>0</v>
      </c>
      <c r="AK139" s="325">
        <f t="shared" si="43"/>
        <v>0</v>
      </c>
      <c r="AL139" s="325">
        <f t="shared" si="43"/>
        <v>0</v>
      </c>
      <c r="AM139" s="325">
        <f t="shared" si="43"/>
        <v>0</v>
      </c>
      <c r="AN139" s="325">
        <f t="shared" si="43"/>
        <v>0</v>
      </c>
      <c r="AO139" s="325">
        <f t="shared" si="43"/>
        <v>0</v>
      </c>
      <c r="AP139" s="325">
        <f t="shared" si="43"/>
        <v>0</v>
      </c>
      <c r="AQ139" s="325">
        <f t="shared" si="43"/>
        <v>0</v>
      </c>
      <c r="AR139" s="326">
        <f t="shared" si="43"/>
        <v>0</v>
      </c>
      <c r="AS139" s="309">
        <f t="shared" si="23"/>
        <v>0</v>
      </c>
      <c r="AT139" s="309">
        <f t="shared" si="23"/>
        <v>0</v>
      </c>
      <c r="AU139" s="309">
        <f t="shared" si="24"/>
        <v>0</v>
      </c>
      <c r="AV139" s="310"/>
      <c r="AW139" s="309"/>
      <c r="AX139" s="309"/>
      <c r="AY139" s="309"/>
      <c r="AZ139" s="311"/>
      <c r="BA139" s="311"/>
      <c r="BB139" s="311"/>
      <c r="BC139" s="311"/>
      <c r="BD139" s="311"/>
      <c r="BE139" s="311"/>
      <c r="BI139" s="3"/>
      <c r="BJ139" s="3"/>
      <c r="BK139" s="3"/>
      <c r="BL139" s="3"/>
      <c r="BM139" s="3"/>
      <c r="BN139" s="3"/>
      <c r="BO139" s="3"/>
      <c r="BP139" s="3"/>
      <c r="BQ139" s="3"/>
      <c r="BR139" s="3"/>
      <c r="BS139" s="3"/>
      <c r="BT139" s="3"/>
      <c r="BU139" s="3"/>
      <c r="BV139" s="3"/>
      <c r="BW139" s="3"/>
      <c r="BX139" s="3"/>
      <c r="BY139" s="3"/>
      <c r="BZ139" s="3"/>
    </row>
    <row r="140" spans="1:78" s="287" customFormat="1" ht="16.5" hidden="1" thickBot="1">
      <c r="A140" s="295"/>
      <c r="B140" s="295"/>
      <c r="C140" s="295"/>
      <c r="D140" s="295"/>
      <c r="E140" s="295"/>
      <c r="F140" s="295"/>
      <c r="G140" s="296"/>
      <c r="H140" s="327"/>
      <c r="I140" s="328"/>
      <c r="J140" s="329"/>
      <c r="K140" s="349"/>
      <c r="L140" s="349"/>
      <c r="M140" s="328"/>
      <c r="N140" s="328"/>
      <c r="O140" s="373"/>
      <c r="P140" s="343"/>
      <c r="Q140" s="332"/>
      <c r="R140" s="332"/>
      <c r="S140" s="332"/>
      <c r="T140" s="332"/>
      <c r="U140" s="332"/>
      <c r="V140" s="332"/>
      <c r="W140" s="333"/>
      <c r="X140" s="333"/>
      <c r="Y140" s="362"/>
      <c r="Z140" s="333"/>
      <c r="AA140" s="541"/>
      <c r="AB140" s="334" t="s">
        <v>257</v>
      </c>
      <c r="AC140" s="335"/>
      <c r="AD140" s="335"/>
      <c r="AE140" s="335"/>
      <c r="AF140" s="335"/>
      <c r="AG140" s="335"/>
      <c r="AH140" s="335"/>
      <c r="AI140" s="335"/>
      <c r="AJ140" s="335"/>
      <c r="AK140" s="335"/>
      <c r="AL140" s="335"/>
      <c r="AM140" s="335"/>
      <c r="AN140" s="335"/>
      <c r="AO140" s="335"/>
      <c r="AP140" s="335"/>
      <c r="AQ140" s="336">
        <f aca="true" t="shared" si="44" ref="AQ140:AR146">+AC140+AE140+AG140+AI140+AK140+AM140+AO140</f>
        <v>0</v>
      </c>
      <c r="AR140" s="337">
        <f t="shared" si="44"/>
        <v>0</v>
      </c>
      <c r="AS140" s="309">
        <f t="shared" si="23"/>
        <v>0</v>
      </c>
      <c r="AT140" s="309">
        <f t="shared" si="23"/>
        <v>0</v>
      </c>
      <c r="AU140" s="309">
        <f t="shared" si="24"/>
        <v>0</v>
      </c>
      <c r="AV140" s="310"/>
      <c r="AW140" s="309"/>
      <c r="AX140" s="309"/>
      <c r="AY140" s="309"/>
      <c r="AZ140" s="311"/>
      <c r="BA140" s="311"/>
      <c r="BB140" s="311"/>
      <c r="BC140" s="311"/>
      <c r="BD140" s="311"/>
      <c r="BE140" s="311"/>
      <c r="BI140" s="3"/>
      <c r="BJ140" s="3"/>
      <c r="BK140" s="3"/>
      <c r="BL140" s="3"/>
      <c r="BM140" s="3"/>
      <c r="BN140" s="3"/>
      <c r="BO140" s="3"/>
      <c r="BP140" s="3"/>
      <c r="BQ140" s="3"/>
      <c r="BR140" s="3"/>
      <c r="BS140" s="3"/>
      <c r="BT140" s="3"/>
      <c r="BU140" s="3"/>
      <c r="BV140" s="3"/>
      <c r="BW140" s="3"/>
      <c r="BX140" s="3"/>
      <c r="BY140" s="3"/>
      <c r="BZ140" s="3"/>
    </row>
    <row r="141" spans="1:78" s="287" customFormat="1" ht="36" customHeight="1" hidden="1">
      <c r="A141" s="295" t="s">
        <v>327</v>
      </c>
      <c r="B141" s="295" t="s">
        <v>328</v>
      </c>
      <c r="C141" s="295" t="s">
        <v>231</v>
      </c>
      <c r="D141" s="295" t="s">
        <v>232</v>
      </c>
      <c r="E141" s="295" t="s">
        <v>329</v>
      </c>
      <c r="F141" s="295" t="s">
        <v>233</v>
      </c>
      <c r="G141" s="296">
        <v>15</v>
      </c>
      <c r="H141" s="297">
        <v>887</v>
      </c>
      <c r="I141" s="298" t="s">
        <v>330</v>
      </c>
      <c r="J141" s="344"/>
      <c r="K141" s="300" t="s">
        <v>38</v>
      </c>
      <c r="L141" s="344"/>
      <c r="M141" s="298" t="s">
        <v>331</v>
      </c>
      <c r="N141" s="298" t="s">
        <v>332</v>
      </c>
      <c r="O141" s="345">
        <v>605</v>
      </c>
      <c r="P141" s="345" t="s">
        <v>333</v>
      </c>
      <c r="Q141" s="303">
        <f>SUMIF('Actividades inversión 887'!$B$14:$B$39,'Metas inversión 887'!$B141,'Actividades inversión 887'!M$14:M$39)</f>
        <v>335895789.8775177</v>
      </c>
      <c r="R141" s="303">
        <f>SUMIF('Actividades inversión 887'!$B$14:$B$39,'Metas inversión 887'!$B141,'Actividades inversión 887'!N$14:N$39)</f>
        <v>351199206.377472</v>
      </c>
      <c r="S141" s="303">
        <f>SUMIF('Actividades inversión 887'!$B$14:$B$39,'Metas inversión 887'!$B141,'Actividades inversión 887'!O$14:O$39)</f>
        <v>311524301.47711414</v>
      </c>
      <c r="T141" s="303">
        <f>SUMIF('Actividades inversión 887'!$B$14:$B$39,'Metas inversión 887'!$B141,'Actividades inversión 887'!P$14:P$39)</f>
        <v>16131396.419218248</v>
      </c>
      <c r="U141" s="303">
        <f>SUMIF('Actividades inversión 887'!$B$14:$B$39,'Metas inversión 887'!$B141,'Actividades inversión 887'!Q$14:Q$39)</f>
        <v>111174568.0327436</v>
      </c>
      <c r="V141" s="303">
        <f>SUMIF('Actividades inversión 887'!$B$14:$B$39,'Metas inversión 887'!$B141,'Actividades inversión 887'!R$14:R$39)</f>
        <v>59745807.8012235</v>
      </c>
      <c r="W141" s="304" t="s">
        <v>334</v>
      </c>
      <c r="X141" s="304" t="s">
        <v>335</v>
      </c>
      <c r="Y141" s="304" t="s">
        <v>336</v>
      </c>
      <c r="Z141" s="304" t="s">
        <v>337</v>
      </c>
      <c r="AA141" s="539"/>
      <c r="AB141" s="305" t="s">
        <v>242</v>
      </c>
      <c r="AC141" s="306"/>
      <c r="AD141" s="306"/>
      <c r="AE141" s="306"/>
      <c r="AF141" s="306"/>
      <c r="AG141" s="306"/>
      <c r="AH141" s="306"/>
      <c r="AI141" s="306"/>
      <c r="AJ141" s="306"/>
      <c r="AK141" s="306"/>
      <c r="AL141" s="306"/>
      <c r="AM141" s="306"/>
      <c r="AN141" s="306"/>
      <c r="AO141" s="306"/>
      <c r="AP141" s="306"/>
      <c r="AQ141" s="307">
        <f t="shared" si="44"/>
        <v>0</v>
      </c>
      <c r="AR141" s="308">
        <f t="shared" si="44"/>
        <v>0</v>
      </c>
      <c r="AS141" s="309">
        <f t="shared" si="23"/>
        <v>39674904.90035784</v>
      </c>
      <c r="AT141" s="309">
        <f t="shared" si="23"/>
        <v>295392905.0578959</v>
      </c>
      <c r="AU141" s="309">
        <f t="shared" si="24"/>
        <v>51428760.2315201</v>
      </c>
      <c r="AV141" s="310"/>
      <c r="AW141" s="309"/>
      <c r="AX141" s="309"/>
      <c r="AY141" s="309"/>
      <c r="AZ141" s="311">
        <f>SUM('[1]01-USAQUEN:99-METROPOLITANO'!N141)</f>
        <v>335895789.8775177</v>
      </c>
      <c r="BA141" s="311">
        <f>SUM('[1]01-USAQUEN:99-METROPOLITANO'!O141)</f>
        <v>351199206.3774721</v>
      </c>
      <c r="BB141" s="311">
        <f>SUM('[1]01-USAQUEN:99-METROPOLITANO'!P141)</f>
        <v>311524301.47711414</v>
      </c>
      <c r="BC141" s="311">
        <f>SUM('[1]01-USAQUEN:99-METROPOLITANO'!Q141)</f>
        <v>16131396.419218248</v>
      </c>
      <c r="BD141" s="311">
        <f>SUM('[1]01-USAQUEN:99-METROPOLITANO'!R141)</f>
        <v>111174568.0327436</v>
      </c>
      <c r="BE141" s="311">
        <f>SUM('[1]01-USAQUEN:99-METROPOLITANO'!S141)</f>
        <v>59745807.8012235</v>
      </c>
      <c r="BI141" s="3"/>
      <c r="BJ141" s="3"/>
      <c r="BK141" s="3"/>
      <c r="BL141" s="3"/>
      <c r="BM141" s="3"/>
      <c r="BN141" s="3"/>
      <c r="BO141" s="3"/>
      <c r="BP141" s="3"/>
      <c r="BQ141" s="3"/>
      <c r="BR141" s="3"/>
      <c r="BS141" s="3"/>
      <c r="BT141" s="3"/>
      <c r="BU141" s="3"/>
      <c r="BV141" s="3"/>
      <c r="BW141" s="3"/>
      <c r="BX141" s="3"/>
      <c r="BY141" s="3"/>
      <c r="BZ141" s="3"/>
    </row>
    <row r="142" spans="1:78" s="287" customFormat="1" ht="15.75" hidden="1">
      <c r="A142" s="295"/>
      <c r="B142" s="295"/>
      <c r="C142" s="295"/>
      <c r="D142" s="295"/>
      <c r="E142" s="295"/>
      <c r="F142" s="295"/>
      <c r="G142" s="296"/>
      <c r="H142" s="312"/>
      <c r="I142" s="313"/>
      <c r="J142" s="347"/>
      <c r="K142" s="314"/>
      <c r="L142" s="347"/>
      <c r="M142" s="313"/>
      <c r="N142" s="313"/>
      <c r="O142" s="340"/>
      <c r="P142" s="340"/>
      <c r="Q142" s="317"/>
      <c r="R142" s="317"/>
      <c r="S142" s="317"/>
      <c r="T142" s="317"/>
      <c r="U142" s="317"/>
      <c r="V142" s="317"/>
      <c r="W142" s="318"/>
      <c r="X142" s="318"/>
      <c r="Y142" s="318"/>
      <c r="Z142" s="318"/>
      <c r="AA142" s="540"/>
      <c r="AB142" s="319" t="s">
        <v>243</v>
      </c>
      <c r="AC142" s="320"/>
      <c r="AD142" s="320"/>
      <c r="AE142" s="320"/>
      <c r="AF142" s="320"/>
      <c r="AG142" s="320"/>
      <c r="AH142" s="320"/>
      <c r="AI142" s="320"/>
      <c r="AJ142" s="320"/>
      <c r="AK142" s="320"/>
      <c r="AL142" s="320"/>
      <c r="AM142" s="320"/>
      <c r="AN142" s="320"/>
      <c r="AO142" s="320"/>
      <c r="AP142" s="320"/>
      <c r="AQ142" s="321">
        <f t="shared" si="44"/>
        <v>0</v>
      </c>
      <c r="AR142" s="322">
        <f t="shared" si="44"/>
        <v>0</v>
      </c>
      <c r="AS142" s="309">
        <f aca="true" t="shared" si="45" ref="AS142:AT173">+R142-S142</f>
        <v>0</v>
      </c>
      <c r="AT142" s="309">
        <f t="shared" si="45"/>
        <v>0</v>
      </c>
      <c r="AU142" s="309">
        <f aca="true" t="shared" si="46" ref="AU142:AU173">+U142-V142</f>
        <v>0</v>
      </c>
      <c r="AV142" s="310"/>
      <c r="AW142" s="309"/>
      <c r="AX142" s="309"/>
      <c r="AY142" s="309"/>
      <c r="AZ142" s="311"/>
      <c r="BA142" s="311"/>
      <c r="BB142" s="311"/>
      <c r="BC142" s="311"/>
      <c r="BD142" s="311"/>
      <c r="BE142" s="311"/>
      <c r="BI142" s="3"/>
      <c r="BJ142" s="3"/>
      <c r="BK142" s="3"/>
      <c r="BL142" s="3"/>
      <c r="BM142" s="3"/>
      <c r="BN142" s="3"/>
      <c r="BO142" s="3"/>
      <c r="BP142" s="3"/>
      <c r="BQ142" s="3"/>
      <c r="BR142" s="3"/>
      <c r="BS142" s="3"/>
      <c r="BT142" s="3"/>
      <c r="BU142" s="3"/>
      <c r="BV142" s="3"/>
      <c r="BW142" s="3"/>
      <c r="BX142" s="3"/>
      <c r="BY142" s="3"/>
      <c r="BZ142" s="3"/>
    </row>
    <row r="143" spans="1:78" s="287" customFormat="1" ht="15.75" hidden="1">
      <c r="A143" s="295"/>
      <c r="B143" s="295"/>
      <c r="C143" s="295"/>
      <c r="D143" s="295"/>
      <c r="E143" s="295"/>
      <c r="F143" s="295"/>
      <c r="G143" s="296"/>
      <c r="H143" s="312"/>
      <c r="I143" s="313"/>
      <c r="J143" s="347"/>
      <c r="K143" s="314"/>
      <c r="L143" s="347"/>
      <c r="M143" s="313"/>
      <c r="N143" s="313"/>
      <c r="O143" s="340"/>
      <c r="P143" s="340"/>
      <c r="Q143" s="317"/>
      <c r="R143" s="317"/>
      <c r="S143" s="317"/>
      <c r="T143" s="317"/>
      <c r="U143" s="317"/>
      <c r="V143" s="317"/>
      <c r="W143" s="318"/>
      <c r="X143" s="318"/>
      <c r="Y143" s="318"/>
      <c r="Z143" s="318"/>
      <c r="AA143" s="540"/>
      <c r="AB143" s="319" t="s">
        <v>244</v>
      </c>
      <c r="AC143" s="320"/>
      <c r="AD143" s="320"/>
      <c r="AE143" s="320"/>
      <c r="AF143" s="320"/>
      <c r="AG143" s="320"/>
      <c r="AH143" s="320"/>
      <c r="AI143" s="320"/>
      <c r="AJ143" s="320"/>
      <c r="AK143" s="320"/>
      <c r="AL143" s="320"/>
      <c r="AM143" s="320"/>
      <c r="AN143" s="320"/>
      <c r="AO143" s="320"/>
      <c r="AP143" s="320"/>
      <c r="AQ143" s="321">
        <f t="shared" si="44"/>
        <v>0</v>
      </c>
      <c r="AR143" s="322">
        <f t="shared" si="44"/>
        <v>0</v>
      </c>
      <c r="AS143" s="309">
        <f t="shared" si="45"/>
        <v>0</v>
      </c>
      <c r="AT143" s="309">
        <f t="shared" si="45"/>
        <v>0</v>
      </c>
      <c r="AU143" s="309">
        <f t="shared" si="46"/>
        <v>0</v>
      </c>
      <c r="AV143" s="310"/>
      <c r="AW143" s="309"/>
      <c r="AX143" s="309"/>
      <c r="AY143" s="309"/>
      <c r="AZ143" s="311"/>
      <c r="BA143" s="311"/>
      <c r="BB143" s="311"/>
      <c r="BC143" s="311"/>
      <c r="BD143" s="311"/>
      <c r="BE143" s="311"/>
      <c r="BI143" s="3"/>
      <c r="BJ143" s="3"/>
      <c r="BK143" s="3"/>
      <c r="BL143" s="3"/>
      <c r="BM143" s="3"/>
      <c r="BN143" s="3"/>
      <c r="BO143" s="3"/>
      <c r="BP143" s="3"/>
      <c r="BQ143" s="3"/>
      <c r="BR143" s="3"/>
      <c r="BS143" s="3"/>
      <c r="BT143" s="3"/>
      <c r="BU143" s="3"/>
      <c r="BV143" s="3"/>
      <c r="BW143" s="3"/>
      <c r="BX143" s="3"/>
      <c r="BY143" s="3"/>
      <c r="BZ143" s="3"/>
    </row>
    <row r="144" spans="1:78" s="287" customFormat="1" ht="15.75" hidden="1">
      <c r="A144" s="295"/>
      <c r="B144" s="295"/>
      <c r="C144" s="295"/>
      <c r="D144" s="295"/>
      <c r="E144" s="295"/>
      <c r="F144" s="295"/>
      <c r="G144" s="296"/>
      <c r="H144" s="312"/>
      <c r="I144" s="313"/>
      <c r="J144" s="347"/>
      <c r="K144" s="314"/>
      <c r="L144" s="347"/>
      <c r="M144" s="313"/>
      <c r="N144" s="313"/>
      <c r="O144" s="340"/>
      <c r="P144" s="340"/>
      <c r="Q144" s="317"/>
      <c r="R144" s="317"/>
      <c r="S144" s="317"/>
      <c r="T144" s="317"/>
      <c r="U144" s="317"/>
      <c r="V144" s="317"/>
      <c r="W144" s="318"/>
      <c r="X144" s="318"/>
      <c r="Y144" s="318"/>
      <c r="Z144" s="318"/>
      <c r="AA144" s="540"/>
      <c r="AB144" s="319" t="s">
        <v>245</v>
      </c>
      <c r="AC144" s="320"/>
      <c r="AD144" s="320"/>
      <c r="AE144" s="320"/>
      <c r="AF144" s="320"/>
      <c r="AG144" s="320"/>
      <c r="AH144" s="320"/>
      <c r="AI144" s="320"/>
      <c r="AJ144" s="320"/>
      <c r="AK144" s="320"/>
      <c r="AL144" s="320"/>
      <c r="AM144" s="320"/>
      <c r="AN144" s="320"/>
      <c r="AO144" s="320"/>
      <c r="AP144" s="320"/>
      <c r="AQ144" s="321">
        <f t="shared" si="44"/>
        <v>0</v>
      </c>
      <c r="AR144" s="322">
        <f t="shared" si="44"/>
        <v>0</v>
      </c>
      <c r="AS144" s="309">
        <f t="shared" si="45"/>
        <v>0</v>
      </c>
      <c r="AT144" s="309">
        <f t="shared" si="45"/>
        <v>0</v>
      </c>
      <c r="AU144" s="309">
        <f t="shared" si="46"/>
        <v>0</v>
      </c>
      <c r="AV144" s="310"/>
      <c r="AW144" s="309"/>
      <c r="AX144" s="309"/>
      <c r="AY144" s="309"/>
      <c r="AZ144" s="311"/>
      <c r="BA144" s="311"/>
      <c r="BB144" s="311"/>
      <c r="BC144" s="311"/>
      <c r="BD144" s="311"/>
      <c r="BE144" s="311"/>
      <c r="BI144" s="3"/>
      <c r="BJ144" s="3"/>
      <c r="BK144" s="3"/>
      <c r="BL144" s="3"/>
      <c r="BM144" s="3"/>
      <c r="BN144" s="3"/>
      <c r="BO144" s="3"/>
      <c r="BP144" s="3"/>
      <c r="BQ144" s="3"/>
      <c r="BR144" s="3"/>
      <c r="BS144" s="3"/>
      <c r="BT144" s="3"/>
      <c r="BU144" s="3"/>
      <c r="BV144" s="3"/>
      <c r="BW144" s="3"/>
      <c r="BX144" s="3"/>
      <c r="BY144" s="3"/>
      <c r="BZ144" s="3"/>
    </row>
    <row r="145" spans="1:78" s="287" customFormat="1" ht="15.75" hidden="1">
      <c r="A145" s="295"/>
      <c r="B145" s="295"/>
      <c r="C145" s="295"/>
      <c r="D145" s="295"/>
      <c r="E145" s="295"/>
      <c r="F145" s="295"/>
      <c r="G145" s="296"/>
      <c r="H145" s="312"/>
      <c r="I145" s="313"/>
      <c r="J145" s="347"/>
      <c r="K145" s="314"/>
      <c r="L145" s="347"/>
      <c r="M145" s="313"/>
      <c r="N145" s="313"/>
      <c r="O145" s="340"/>
      <c r="P145" s="340"/>
      <c r="Q145" s="317"/>
      <c r="R145" s="317"/>
      <c r="S145" s="317"/>
      <c r="T145" s="317"/>
      <c r="U145" s="317"/>
      <c r="V145" s="317"/>
      <c r="W145" s="318"/>
      <c r="X145" s="318"/>
      <c r="Y145" s="318"/>
      <c r="Z145" s="318"/>
      <c r="AA145" s="540"/>
      <c r="AB145" s="319" t="s">
        <v>246</v>
      </c>
      <c r="AC145" s="320"/>
      <c r="AD145" s="320"/>
      <c r="AE145" s="320"/>
      <c r="AF145" s="320"/>
      <c r="AG145" s="320"/>
      <c r="AH145" s="320"/>
      <c r="AI145" s="320"/>
      <c r="AJ145" s="320"/>
      <c r="AK145" s="320"/>
      <c r="AL145" s="320"/>
      <c r="AM145" s="320"/>
      <c r="AN145" s="320"/>
      <c r="AO145" s="320"/>
      <c r="AP145" s="320"/>
      <c r="AQ145" s="321">
        <f t="shared" si="44"/>
        <v>0</v>
      </c>
      <c r="AR145" s="322">
        <f t="shared" si="44"/>
        <v>0</v>
      </c>
      <c r="AS145" s="309">
        <f t="shared" si="45"/>
        <v>0</v>
      </c>
      <c r="AT145" s="309">
        <f t="shared" si="45"/>
        <v>0</v>
      </c>
      <c r="AU145" s="309">
        <f t="shared" si="46"/>
        <v>0</v>
      </c>
      <c r="AV145" s="310"/>
      <c r="AW145" s="309"/>
      <c r="AX145" s="309"/>
      <c r="AY145" s="309"/>
      <c r="AZ145" s="311"/>
      <c r="BA145" s="311"/>
      <c r="BB145" s="311"/>
      <c r="BC145" s="311"/>
      <c r="BD145" s="311"/>
      <c r="BE145" s="311"/>
      <c r="BI145" s="3"/>
      <c r="BJ145" s="3"/>
      <c r="BK145" s="3"/>
      <c r="BL145" s="3"/>
      <c r="BM145" s="3"/>
      <c r="BN145" s="3"/>
      <c r="BO145" s="3"/>
      <c r="BP145" s="3"/>
      <c r="BQ145" s="3"/>
      <c r="BR145" s="3"/>
      <c r="BS145" s="3"/>
      <c r="BT145" s="3"/>
      <c r="BU145" s="3"/>
      <c r="BV145" s="3"/>
      <c r="BW145" s="3"/>
      <c r="BX145" s="3"/>
      <c r="BY145" s="3"/>
      <c r="BZ145" s="3"/>
    </row>
    <row r="146" spans="1:78" s="287" customFormat="1" ht="15.75" hidden="1">
      <c r="A146" s="295"/>
      <c r="B146" s="295"/>
      <c r="C146" s="295"/>
      <c r="D146" s="295"/>
      <c r="E146" s="295"/>
      <c r="F146" s="295"/>
      <c r="G146" s="296"/>
      <c r="H146" s="312"/>
      <c r="I146" s="313"/>
      <c r="J146" s="347"/>
      <c r="K146" s="314"/>
      <c r="L146" s="347"/>
      <c r="M146" s="313"/>
      <c r="N146" s="313"/>
      <c r="O146" s="340"/>
      <c r="P146" s="340"/>
      <c r="Q146" s="317"/>
      <c r="R146" s="317"/>
      <c r="S146" s="317"/>
      <c r="T146" s="317"/>
      <c r="U146" s="317"/>
      <c r="V146" s="317"/>
      <c r="W146" s="318"/>
      <c r="X146" s="318"/>
      <c r="Y146" s="318"/>
      <c r="Z146" s="318"/>
      <c r="AA146" s="540"/>
      <c r="AB146" s="323" t="s">
        <v>247</v>
      </c>
      <c r="AC146" s="320"/>
      <c r="AD146" s="320"/>
      <c r="AE146" s="320"/>
      <c r="AF146" s="320"/>
      <c r="AG146" s="320"/>
      <c r="AH146" s="320"/>
      <c r="AI146" s="320"/>
      <c r="AJ146" s="320"/>
      <c r="AK146" s="320"/>
      <c r="AL146" s="320"/>
      <c r="AM146" s="320"/>
      <c r="AN146" s="320"/>
      <c r="AO146" s="320"/>
      <c r="AP146" s="320"/>
      <c r="AQ146" s="321">
        <f t="shared" si="44"/>
        <v>0</v>
      </c>
      <c r="AR146" s="322">
        <f t="shared" si="44"/>
        <v>0</v>
      </c>
      <c r="AS146" s="309">
        <f t="shared" si="45"/>
        <v>0</v>
      </c>
      <c r="AT146" s="309">
        <f t="shared" si="45"/>
        <v>0</v>
      </c>
      <c r="AU146" s="309">
        <f t="shared" si="46"/>
        <v>0</v>
      </c>
      <c r="AV146" s="310"/>
      <c r="AW146" s="309"/>
      <c r="AX146" s="309"/>
      <c r="AY146" s="309"/>
      <c r="AZ146" s="311"/>
      <c r="BA146" s="311"/>
      <c r="BB146" s="311"/>
      <c r="BC146" s="311"/>
      <c r="BD146" s="311"/>
      <c r="BE146" s="311"/>
      <c r="BI146" s="3"/>
      <c r="BJ146" s="3"/>
      <c r="BK146" s="3"/>
      <c r="BL146" s="3"/>
      <c r="BM146" s="3"/>
      <c r="BN146" s="3"/>
      <c r="BO146" s="3"/>
      <c r="BP146" s="3"/>
      <c r="BQ146" s="3"/>
      <c r="BR146" s="3"/>
      <c r="BS146" s="3"/>
      <c r="BT146" s="3"/>
      <c r="BU146" s="3"/>
      <c r="BV146" s="3"/>
      <c r="BW146" s="3"/>
      <c r="BX146" s="3"/>
      <c r="BY146" s="3"/>
      <c r="BZ146" s="3"/>
    </row>
    <row r="147" spans="1:78" s="287" customFormat="1" ht="15.75" hidden="1">
      <c r="A147" s="295"/>
      <c r="B147" s="295"/>
      <c r="C147" s="295"/>
      <c r="D147" s="295"/>
      <c r="E147" s="295"/>
      <c r="F147" s="295"/>
      <c r="G147" s="296"/>
      <c r="H147" s="312"/>
      <c r="I147" s="313"/>
      <c r="J147" s="347"/>
      <c r="K147" s="314"/>
      <c r="L147" s="347"/>
      <c r="M147" s="313"/>
      <c r="N147" s="313"/>
      <c r="O147" s="340"/>
      <c r="P147" s="340"/>
      <c r="Q147" s="317"/>
      <c r="R147" s="317"/>
      <c r="S147" s="317"/>
      <c r="T147" s="317"/>
      <c r="U147" s="317"/>
      <c r="V147" s="317"/>
      <c r="W147" s="318"/>
      <c r="X147" s="318"/>
      <c r="Y147" s="318"/>
      <c r="Z147" s="318"/>
      <c r="AA147" s="540"/>
      <c r="AB147" s="324" t="s">
        <v>248</v>
      </c>
      <c r="AC147" s="325">
        <f aca="true" t="shared" si="47" ref="AC147:AR147">SUM(AC141:AC146)</f>
        <v>0</v>
      </c>
      <c r="AD147" s="325">
        <f t="shared" si="47"/>
        <v>0</v>
      </c>
      <c r="AE147" s="325">
        <f t="shared" si="47"/>
        <v>0</v>
      </c>
      <c r="AF147" s="325">
        <f t="shared" si="47"/>
        <v>0</v>
      </c>
      <c r="AG147" s="325">
        <f t="shared" si="47"/>
        <v>0</v>
      </c>
      <c r="AH147" s="325">
        <f t="shared" si="47"/>
        <v>0</v>
      </c>
      <c r="AI147" s="325">
        <f t="shared" si="47"/>
        <v>0</v>
      </c>
      <c r="AJ147" s="325">
        <f t="shared" si="47"/>
        <v>0</v>
      </c>
      <c r="AK147" s="325">
        <f t="shared" si="47"/>
        <v>0</v>
      </c>
      <c r="AL147" s="325">
        <f t="shared" si="47"/>
        <v>0</v>
      </c>
      <c r="AM147" s="325">
        <f t="shared" si="47"/>
        <v>0</v>
      </c>
      <c r="AN147" s="325">
        <f t="shared" si="47"/>
        <v>0</v>
      </c>
      <c r="AO147" s="325">
        <f t="shared" si="47"/>
        <v>0</v>
      </c>
      <c r="AP147" s="325">
        <f t="shared" si="47"/>
        <v>0</v>
      </c>
      <c r="AQ147" s="325">
        <f t="shared" si="47"/>
        <v>0</v>
      </c>
      <c r="AR147" s="326">
        <f t="shared" si="47"/>
        <v>0</v>
      </c>
      <c r="AS147" s="309">
        <f t="shared" si="45"/>
        <v>0</v>
      </c>
      <c r="AT147" s="309">
        <f t="shared" si="45"/>
        <v>0</v>
      </c>
      <c r="AU147" s="309">
        <f t="shared" si="46"/>
        <v>0</v>
      </c>
      <c r="AV147" s="310"/>
      <c r="AW147" s="309"/>
      <c r="AX147" s="309"/>
      <c r="AY147" s="309"/>
      <c r="AZ147" s="311"/>
      <c r="BA147" s="311"/>
      <c r="BB147" s="311"/>
      <c r="BC147" s="311"/>
      <c r="BD147" s="311"/>
      <c r="BE147" s="311"/>
      <c r="BI147" s="3"/>
      <c r="BJ147" s="3"/>
      <c r="BK147" s="3"/>
      <c r="BL147" s="3"/>
      <c r="BM147" s="3"/>
      <c r="BN147" s="3"/>
      <c r="BO147" s="3"/>
      <c r="BP147" s="3"/>
      <c r="BQ147" s="3"/>
      <c r="BR147" s="3"/>
      <c r="BS147" s="3"/>
      <c r="BT147" s="3"/>
      <c r="BU147" s="3"/>
      <c r="BV147" s="3"/>
      <c r="BW147" s="3"/>
      <c r="BX147" s="3"/>
      <c r="BY147" s="3"/>
      <c r="BZ147" s="3"/>
    </row>
    <row r="148" spans="1:78" s="287" customFormat="1" ht="15.75" hidden="1">
      <c r="A148" s="295"/>
      <c r="B148" s="295"/>
      <c r="C148" s="295"/>
      <c r="D148" s="295"/>
      <c r="E148" s="295"/>
      <c r="F148" s="295"/>
      <c r="G148" s="296"/>
      <c r="H148" s="312"/>
      <c r="I148" s="313"/>
      <c r="J148" s="347"/>
      <c r="K148" s="314"/>
      <c r="L148" s="347"/>
      <c r="M148" s="313"/>
      <c r="N148" s="313"/>
      <c r="O148" s="340"/>
      <c r="P148" s="340"/>
      <c r="Q148" s="317"/>
      <c r="R148" s="317"/>
      <c r="S148" s="317"/>
      <c r="T148" s="317"/>
      <c r="U148" s="317"/>
      <c r="V148" s="317"/>
      <c r="W148" s="318"/>
      <c r="X148" s="318"/>
      <c r="Y148" s="318"/>
      <c r="Z148" s="318"/>
      <c r="AA148" s="540"/>
      <c r="AB148" s="319" t="s">
        <v>249</v>
      </c>
      <c r="AC148" s="320"/>
      <c r="AD148" s="320"/>
      <c r="AE148" s="320"/>
      <c r="AF148" s="320"/>
      <c r="AG148" s="320"/>
      <c r="AH148" s="320"/>
      <c r="AI148" s="320"/>
      <c r="AJ148" s="320"/>
      <c r="AK148" s="320"/>
      <c r="AL148" s="320"/>
      <c r="AM148" s="320"/>
      <c r="AN148" s="320"/>
      <c r="AO148" s="320"/>
      <c r="AP148" s="320"/>
      <c r="AQ148" s="321">
        <f>+AC148+AE148+AG148+AI148+AK148+AM148+AO148</f>
        <v>0</v>
      </c>
      <c r="AR148" s="322">
        <f aca="true" t="shared" si="48" ref="AR148:AR154">+AD148+AF148+AH148+AJ148+AL148+AN148+AP148</f>
        <v>0</v>
      </c>
      <c r="AS148" s="309">
        <f t="shared" si="45"/>
        <v>0</v>
      </c>
      <c r="AT148" s="309">
        <f t="shared" si="45"/>
        <v>0</v>
      </c>
      <c r="AU148" s="309">
        <f t="shared" si="46"/>
        <v>0</v>
      </c>
      <c r="AV148" s="310"/>
      <c r="AW148" s="309"/>
      <c r="AX148" s="309"/>
      <c r="AY148" s="309"/>
      <c r="AZ148" s="311"/>
      <c r="BA148" s="311"/>
      <c r="BB148" s="311"/>
      <c r="BC148" s="311"/>
      <c r="BD148" s="311"/>
      <c r="BE148" s="311"/>
      <c r="BI148" s="3"/>
      <c r="BJ148" s="3"/>
      <c r="BK148" s="3"/>
      <c r="BL148" s="3"/>
      <c r="BM148" s="3"/>
      <c r="BN148" s="3"/>
      <c r="BO148" s="3"/>
      <c r="BP148" s="3"/>
      <c r="BQ148" s="3"/>
      <c r="BR148" s="3"/>
      <c r="BS148" s="3"/>
      <c r="BT148" s="3"/>
      <c r="BU148" s="3"/>
      <c r="BV148" s="3"/>
      <c r="BW148" s="3"/>
      <c r="BX148" s="3"/>
      <c r="BY148" s="3"/>
      <c r="BZ148" s="3"/>
    </row>
    <row r="149" spans="1:78" s="287" customFormat="1" ht="15.75" hidden="1">
      <c r="A149" s="295"/>
      <c r="B149" s="295"/>
      <c r="C149" s="295"/>
      <c r="D149" s="295"/>
      <c r="E149" s="295"/>
      <c r="F149" s="295"/>
      <c r="G149" s="296"/>
      <c r="H149" s="312"/>
      <c r="I149" s="313"/>
      <c r="J149" s="347"/>
      <c r="K149" s="314"/>
      <c r="L149" s="347"/>
      <c r="M149" s="313"/>
      <c r="N149" s="313"/>
      <c r="O149" s="340"/>
      <c r="P149" s="340"/>
      <c r="Q149" s="317"/>
      <c r="R149" s="317"/>
      <c r="S149" s="317"/>
      <c r="T149" s="317"/>
      <c r="U149" s="317"/>
      <c r="V149" s="317"/>
      <c r="W149" s="318"/>
      <c r="X149" s="318"/>
      <c r="Y149" s="318"/>
      <c r="Z149" s="318"/>
      <c r="AA149" s="540"/>
      <c r="AB149" s="319" t="s">
        <v>250</v>
      </c>
      <c r="AC149" s="320"/>
      <c r="AD149" s="320"/>
      <c r="AE149" s="320"/>
      <c r="AF149" s="320"/>
      <c r="AG149" s="320"/>
      <c r="AH149" s="320"/>
      <c r="AI149" s="320"/>
      <c r="AJ149" s="320"/>
      <c r="AK149" s="320"/>
      <c r="AL149" s="320"/>
      <c r="AM149" s="320"/>
      <c r="AN149" s="320"/>
      <c r="AO149" s="320"/>
      <c r="AP149" s="320"/>
      <c r="AQ149" s="321">
        <f aca="true" t="shared" si="49" ref="AQ149:AQ154">+AC149+AE149+AG149+AI149+AK149+AM149+AO149</f>
        <v>0</v>
      </c>
      <c r="AR149" s="322">
        <f t="shared" si="48"/>
        <v>0</v>
      </c>
      <c r="AS149" s="309">
        <f t="shared" si="45"/>
        <v>0</v>
      </c>
      <c r="AT149" s="309">
        <f t="shared" si="45"/>
        <v>0</v>
      </c>
      <c r="AU149" s="309">
        <f t="shared" si="46"/>
        <v>0</v>
      </c>
      <c r="AV149" s="310"/>
      <c r="AW149" s="309"/>
      <c r="AX149" s="309"/>
      <c r="AY149" s="309"/>
      <c r="AZ149" s="311"/>
      <c r="BA149" s="311"/>
      <c r="BB149" s="311"/>
      <c r="BC149" s="311"/>
      <c r="BD149" s="311"/>
      <c r="BE149" s="311"/>
      <c r="BI149" s="3"/>
      <c r="BJ149" s="3"/>
      <c r="BK149" s="3"/>
      <c r="BL149" s="3"/>
      <c r="BM149" s="3"/>
      <c r="BN149" s="3"/>
      <c r="BO149" s="3"/>
      <c r="BP149" s="3"/>
      <c r="BQ149" s="3"/>
      <c r="BR149" s="3"/>
      <c r="BS149" s="3"/>
      <c r="BT149" s="3"/>
      <c r="BU149" s="3"/>
      <c r="BV149" s="3"/>
      <c r="BW149" s="3"/>
      <c r="BX149" s="3"/>
      <c r="BY149" s="3"/>
      <c r="BZ149" s="3"/>
    </row>
    <row r="150" spans="1:78" s="287" customFormat="1" ht="15.75" hidden="1">
      <c r="A150" s="295"/>
      <c r="B150" s="295"/>
      <c r="C150" s="295"/>
      <c r="D150" s="295"/>
      <c r="E150" s="295"/>
      <c r="F150" s="295"/>
      <c r="G150" s="296"/>
      <c r="H150" s="312"/>
      <c r="I150" s="313"/>
      <c r="J150" s="347"/>
      <c r="K150" s="314"/>
      <c r="L150" s="347"/>
      <c r="M150" s="313"/>
      <c r="N150" s="313"/>
      <c r="O150" s="340"/>
      <c r="P150" s="340"/>
      <c r="Q150" s="317"/>
      <c r="R150" s="317"/>
      <c r="S150" s="317"/>
      <c r="T150" s="317"/>
      <c r="U150" s="317"/>
      <c r="V150" s="317"/>
      <c r="W150" s="318"/>
      <c r="X150" s="318"/>
      <c r="Y150" s="318"/>
      <c r="Z150" s="318"/>
      <c r="AA150" s="540"/>
      <c r="AB150" s="323" t="s">
        <v>251</v>
      </c>
      <c r="AC150" s="320"/>
      <c r="AD150" s="320"/>
      <c r="AE150" s="320"/>
      <c r="AF150" s="320"/>
      <c r="AG150" s="320"/>
      <c r="AH150" s="320"/>
      <c r="AI150" s="320"/>
      <c r="AJ150" s="320"/>
      <c r="AK150" s="320"/>
      <c r="AL150" s="320"/>
      <c r="AM150" s="320"/>
      <c r="AN150" s="320"/>
      <c r="AO150" s="320"/>
      <c r="AP150" s="320"/>
      <c r="AQ150" s="321">
        <f t="shared" si="49"/>
        <v>0</v>
      </c>
      <c r="AR150" s="322">
        <f t="shared" si="48"/>
        <v>0</v>
      </c>
      <c r="AS150" s="309">
        <f t="shared" si="45"/>
        <v>0</v>
      </c>
      <c r="AT150" s="309">
        <f t="shared" si="45"/>
        <v>0</v>
      </c>
      <c r="AU150" s="309">
        <f t="shared" si="46"/>
        <v>0</v>
      </c>
      <c r="AV150" s="310"/>
      <c r="AW150" s="309"/>
      <c r="AX150" s="309"/>
      <c r="AY150" s="309"/>
      <c r="AZ150" s="311"/>
      <c r="BA150" s="311"/>
      <c r="BB150" s="311"/>
      <c r="BC150" s="311"/>
      <c r="BD150" s="311"/>
      <c r="BE150" s="311"/>
      <c r="BI150" s="3"/>
      <c r="BJ150" s="3"/>
      <c r="BK150" s="3"/>
      <c r="BL150" s="3"/>
      <c r="BM150" s="3"/>
      <c r="BN150" s="3"/>
      <c r="BO150" s="3"/>
      <c r="BP150" s="3"/>
      <c r="BQ150" s="3"/>
      <c r="BR150" s="3"/>
      <c r="BS150" s="3"/>
      <c r="BT150" s="3"/>
      <c r="BU150" s="3"/>
      <c r="BV150" s="3"/>
      <c r="BW150" s="3"/>
      <c r="BX150" s="3"/>
      <c r="BY150" s="3"/>
      <c r="BZ150" s="3"/>
    </row>
    <row r="151" spans="1:78" s="287" customFormat="1" ht="15.75" hidden="1">
      <c r="A151" s="295"/>
      <c r="B151" s="295"/>
      <c r="C151" s="295"/>
      <c r="D151" s="295"/>
      <c r="E151" s="295"/>
      <c r="F151" s="295"/>
      <c r="G151" s="296"/>
      <c r="H151" s="312"/>
      <c r="I151" s="313"/>
      <c r="J151" s="347"/>
      <c r="K151" s="314"/>
      <c r="L151" s="347"/>
      <c r="M151" s="313"/>
      <c r="N151" s="313"/>
      <c r="O151" s="340"/>
      <c r="P151" s="340"/>
      <c r="Q151" s="317"/>
      <c r="R151" s="317"/>
      <c r="S151" s="317"/>
      <c r="T151" s="317"/>
      <c r="U151" s="317"/>
      <c r="V151" s="317"/>
      <c r="W151" s="318"/>
      <c r="X151" s="318"/>
      <c r="Y151" s="318"/>
      <c r="Z151" s="318"/>
      <c r="AA151" s="540"/>
      <c r="AB151" s="323" t="s">
        <v>252</v>
      </c>
      <c r="AC151" s="320"/>
      <c r="AD151" s="320"/>
      <c r="AE151" s="320"/>
      <c r="AF151" s="320"/>
      <c r="AG151" s="320"/>
      <c r="AH151" s="320"/>
      <c r="AI151" s="320"/>
      <c r="AJ151" s="320"/>
      <c r="AK151" s="320"/>
      <c r="AL151" s="320"/>
      <c r="AM151" s="320"/>
      <c r="AN151" s="320"/>
      <c r="AO151" s="320"/>
      <c r="AP151" s="320"/>
      <c r="AQ151" s="321">
        <f t="shared" si="49"/>
        <v>0</v>
      </c>
      <c r="AR151" s="322">
        <f t="shared" si="48"/>
        <v>0</v>
      </c>
      <c r="AS151" s="309">
        <f t="shared" si="45"/>
        <v>0</v>
      </c>
      <c r="AT151" s="309">
        <f t="shared" si="45"/>
        <v>0</v>
      </c>
      <c r="AU151" s="309">
        <f t="shared" si="46"/>
        <v>0</v>
      </c>
      <c r="AV151" s="310"/>
      <c r="AW151" s="309"/>
      <c r="AX151" s="309"/>
      <c r="AY151" s="309"/>
      <c r="AZ151" s="311"/>
      <c r="BA151" s="311"/>
      <c r="BB151" s="311"/>
      <c r="BC151" s="311"/>
      <c r="BD151" s="311"/>
      <c r="BE151" s="311"/>
      <c r="BI151" s="3"/>
      <c r="BJ151" s="3"/>
      <c r="BK151" s="3"/>
      <c r="BL151" s="3"/>
      <c r="BM151" s="3"/>
      <c r="BN151" s="3"/>
      <c r="BO151" s="3"/>
      <c r="BP151" s="3"/>
      <c r="BQ151" s="3"/>
      <c r="BR151" s="3"/>
      <c r="BS151" s="3"/>
      <c r="BT151" s="3"/>
      <c r="BU151" s="3"/>
      <c r="BV151" s="3"/>
      <c r="BW151" s="3"/>
      <c r="BX151" s="3"/>
      <c r="BY151" s="3"/>
      <c r="BZ151" s="3"/>
    </row>
    <row r="152" spans="1:78" s="287" customFormat="1" ht="15.75" hidden="1">
      <c r="A152" s="295"/>
      <c r="B152" s="295"/>
      <c r="C152" s="295"/>
      <c r="D152" s="295"/>
      <c r="E152" s="295"/>
      <c r="F152" s="295"/>
      <c r="G152" s="296"/>
      <c r="H152" s="312"/>
      <c r="I152" s="313"/>
      <c r="J152" s="347"/>
      <c r="K152" s="314"/>
      <c r="L152" s="347"/>
      <c r="M152" s="313"/>
      <c r="N152" s="313"/>
      <c r="O152" s="340"/>
      <c r="P152" s="340"/>
      <c r="Q152" s="317"/>
      <c r="R152" s="317"/>
      <c r="S152" s="317"/>
      <c r="T152" s="317"/>
      <c r="U152" s="317"/>
      <c r="V152" s="317"/>
      <c r="W152" s="318"/>
      <c r="X152" s="318"/>
      <c r="Y152" s="318"/>
      <c r="Z152" s="318"/>
      <c r="AA152" s="540"/>
      <c r="AB152" s="323" t="s">
        <v>253</v>
      </c>
      <c r="AC152" s="320"/>
      <c r="AD152" s="320"/>
      <c r="AE152" s="320"/>
      <c r="AF152" s="320"/>
      <c r="AG152" s="320"/>
      <c r="AH152" s="320"/>
      <c r="AI152" s="320"/>
      <c r="AJ152" s="320"/>
      <c r="AK152" s="320"/>
      <c r="AL152" s="320"/>
      <c r="AM152" s="320"/>
      <c r="AN152" s="320"/>
      <c r="AO152" s="320"/>
      <c r="AP152" s="320"/>
      <c r="AQ152" s="321">
        <f t="shared" si="49"/>
        <v>0</v>
      </c>
      <c r="AR152" s="322">
        <f t="shared" si="48"/>
        <v>0</v>
      </c>
      <c r="AS152" s="309">
        <f t="shared" si="45"/>
        <v>0</v>
      </c>
      <c r="AT152" s="309">
        <f t="shared" si="45"/>
        <v>0</v>
      </c>
      <c r="AU152" s="309">
        <f t="shared" si="46"/>
        <v>0</v>
      </c>
      <c r="AV152" s="310"/>
      <c r="AW152" s="309"/>
      <c r="AX152" s="309"/>
      <c r="AY152" s="309"/>
      <c r="AZ152" s="311"/>
      <c r="BA152" s="311"/>
      <c r="BB152" s="311"/>
      <c r="BC152" s="311"/>
      <c r="BD152" s="311"/>
      <c r="BE152" s="311"/>
      <c r="BI152" s="3"/>
      <c r="BJ152" s="3"/>
      <c r="BK152" s="3"/>
      <c r="BL152" s="3"/>
      <c r="BM152" s="3"/>
      <c r="BN152" s="3"/>
      <c r="BO152" s="3"/>
      <c r="BP152" s="3"/>
      <c r="BQ152" s="3"/>
      <c r="BR152" s="3"/>
      <c r="BS152" s="3"/>
      <c r="BT152" s="3"/>
      <c r="BU152" s="3"/>
      <c r="BV152" s="3"/>
      <c r="BW152" s="3"/>
      <c r="BX152" s="3"/>
      <c r="BY152" s="3"/>
      <c r="BZ152" s="3"/>
    </row>
    <row r="153" spans="1:78" s="287" customFormat="1" ht="15.75" hidden="1">
      <c r="A153" s="295"/>
      <c r="B153" s="295"/>
      <c r="C153" s="295"/>
      <c r="D153" s="295"/>
      <c r="E153" s="295"/>
      <c r="F153" s="295"/>
      <c r="G153" s="296"/>
      <c r="H153" s="312"/>
      <c r="I153" s="313"/>
      <c r="J153" s="347"/>
      <c r="K153" s="314"/>
      <c r="L153" s="347"/>
      <c r="M153" s="313"/>
      <c r="N153" s="313"/>
      <c r="O153" s="340"/>
      <c r="P153" s="340"/>
      <c r="Q153" s="317"/>
      <c r="R153" s="317"/>
      <c r="S153" s="317"/>
      <c r="T153" s="317"/>
      <c r="U153" s="317"/>
      <c r="V153" s="317"/>
      <c r="W153" s="318"/>
      <c r="X153" s="318"/>
      <c r="Y153" s="318"/>
      <c r="Z153" s="318"/>
      <c r="AA153" s="540"/>
      <c r="AB153" s="323" t="s">
        <v>254</v>
      </c>
      <c r="AC153" s="320"/>
      <c r="AD153" s="320"/>
      <c r="AE153" s="320"/>
      <c r="AF153" s="320"/>
      <c r="AG153" s="320"/>
      <c r="AH153" s="320"/>
      <c r="AI153" s="320"/>
      <c r="AJ153" s="320"/>
      <c r="AK153" s="320"/>
      <c r="AL153" s="320"/>
      <c r="AM153" s="320"/>
      <c r="AN153" s="320"/>
      <c r="AO153" s="320"/>
      <c r="AP153" s="320"/>
      <c r="AQ153" s="321">
        <f t="shared" si="49"/>
        <v>0</v>
      </c>
      <c r="AR153" s="322">
        <f t="shared" si="48"/>
        <v>0</v>
      </c>
      <c r="AS153" s="309">
        <f t="shared" si="45"/>
        <v>0</v>
      </c>
      <c r="AT153" s="309">
        <f t="shared" si="45"/>
        <v>0</v>
      </c>
      <c r="AU153" s="309">
        <f t="shared" si="46"/>
        <v>0</v>
      </c>
      <c r="AV153" s="310"/>
      <c r="AW153" s="309"/>
      <c r="AX153" s="309"/>
      <c r="AY153" s="309"/>
      <c r="AZ153" s="311"/>
      <c r="BA153" s="311"/>
      <c r="BB153" s="311"/>
      <c r="BC153" s="311"/>
      <c r="BD153" s="311"/>
      <c r="BE153" s="311"/>
      <c r="BI153" s="3"/>
      <c r="BJ153" s="3"/>
      <c r="BK153" s="3"/>
      <c r="BL153" s="3"/>
      <c r="BM153" s="3"/>
      <c r="BN153" s="3"/>
      <c r="BO153" s="3"/>
      <c r="BP153" s="3"/>
      <c r="BQ153" s="3"/>
      <c r="BR153" s="3"/>
      <c r="BS153" s="3"/>
      <c r="BT153" s="3"/>
      <c r="BU153" s="3"/>
      <c r="BV153" s="3"/>
      <c r="BW153" s="3"/>
      <c r="BX153" s="3"/>
      <c r="BY153" s="3"/>
      <c r="BZ153" s="3"/>
    </row>
    <row r="154" spans="1:78" s="287" customFormat="1" ht="15.75" hidden="1">
      <c r="A154" s="295"/>
      <c r="B154" s="295"/>
      <c r="C154" s="295"/>
      <c r="D154" s="295"/>
      <c r="E154" s="295"/>
      <c r="F154" s="295"/>
      <c r="G154" s="296"/>
      <c r="H154" s="312"/>
      <c r="I154" s="313"/>
      <c r="J154" s="347"/>
      <c r="K154" s="314"/>
      <c r="L154" s="347"/>
      <c r="M154" s="313"/>
      <c r="N154" s="313"/>
      <c r="O154" s="340"/>
      <c r="P154" s="340"/>
      <c r="Q154" s="317"/>
      <c r="R154" s="317"/>
      <c r="S154" s="317"/>
      <c r="T154" s="317"/>
      <c r="U154" s="317"/>
      <c r="V154" s="317"/>
      <c r="W154" s="318"/>
      <c r="X154" s="318"/>
      <c r="Y154" s="318"/>
      <c r="Z154" s="318"/>
      <c r="AA154" s="540"/>
      <c r="AB154" s="323" t="s">
        <v>255</v>
      </c>
      <c r="AC154" s="320"/>
      <c r="AD154" s="320"/>
      <c r="AE154" s="320"/>
      <c r="AF154" s="320"/>
      <c r="AG154" s="320"/>
      <c r="AH154" s="320"/>
      <c r="AI154" s="320"/>
      <c r="AJ154" s="320"/>
      <c r="AK154" s="320"/>
      <c r="AL154" s="320"/>
      <c r="AM154" s="320"/>
      <c r="AN154" s="320"/>
      <c r="AO154" s="320"/>
      <c r="AP154" s="320"/>
      <c r="AQ154" s="321">
        <f t="shared" si="49"/>
        <v>0</v>
      </c>
      <c r="AR154" s="322">
        <f t="shared" si="48"/>
        <v>0</v>
      </c>
      <c r="AS154" s="309">
        <f t="shared" si="45"/>
        <v>0</v>
      </c>
      <c r="AT154" s="309">
        <f t="shared" si="45"/>
        <v>0</v>
      </c>
      <c r="AU154" s="309">
        <f t="shared" si="46"/>
        <v>0</v>
      </c>
      <c r="AV154" s="310"/>
      <c r="AW154" s="309"/>
      <c r="AX154" s="309"/>
      <c r="AY154" s="309"/>
      <c r="AZ154" s="311"/>
      <c r="BA154" s="311"/>
      <c r="BB154" s="311"/>
      <c r="BC154" s="311"/>
      <c r="BD154" s="311"/>
      <c r="BE154" s="311"/>
      <c r="BI154" s="3"/>
      <c r="BJ154" s="3"/>
      <c r="BK154" s="3"/>
      <c r="BL154" s="3"/>
      <c r="BM154" s="3"/>
      <c r="BN154" s="3"/>
      <c r="BO154" s="3"/>
      <c r="BP154" s="3"/>
      <c r="BQ154" s="3"/>
      <c r="BR154" s="3"/>
      <c r="BS154" s="3"/>
      <c r="BT154" s="3"/>
      <c r="BU154" s="3"/>
      <c r="BV154" s="3"/>
      <c r="BW154" s="3"/>
      <c r="BX154" s="3"/>
      <c r="BY154" s="3"/>
      <c r="BZ154" s="3"/>
    </row>
    <row r="155" spans="1:78" s="287" customFormat="1" ht="15.75" hidden="1">
      <c r="A155" s="295"/>
      <c r="B155" s="295"/>
      <c r="C155" s="295"/>
      <c r="D155" s="295"/>
      <c r="E155" s="295"/>
      <c r="F155" s="295"/>
      <c r="G155" s="296"/>
      <c r="H155" s="312"/>
      <c r="I155" s="313"/>
      <c r="J155" s="347"/>
      <c r="K155" s="314"/>
      <c r="L155" s="347"/>
      <c r="M155" s="313"/>
      <c r="N155" s="313"/>
      <c r="O155" s="340"/>
      <c r="P155" s="340"/>
      <c r="Q155" s="317"/>
      <c r="R155" s="317"/>
      <c r="S155" s="317"/>
      <c r="T155" s="317"/>
      <c r="U155" s="317"/>
      <c r="V155" s="317"/>
      <c r="W155" s="318"/>
      <c r="X155" s="318"/>
      <c r="Y155" s="318"/>
      <c r="Z155" s="318"/>
      <c r="AA155" s="540"/>
      <c r="AB155" s="324" t="s">
        <v>256</v>
      </c>
      <c r="AC155" s="325">
        <f aca="true" t="shared" si="50" ref="AC155:AR155">SUM(AC149:AC154)+IF(AC147=0,AC148,AC147)</f>
        <v>0</v>
      </c>
      <c r="AD155" s="325">
        <f t="shared" si="50"/>
        <v>0</v>
      </c>
      <c r="AE155" s="325">
        <f t="shared" si="50"/>
        <v>0</v>
      </c>
      <c r="AF155" s="325">
        <f t="shared" si="50"/>
        <v>0</v>
      </c>
      <c r="AG155" s="325">
        <f t="shared" si="50"/>
        <v>0</v>
      </c>
      <c r="AH155" s="325">
        <f t="shared" si="50"/>
        <v>0</v>
      </c>
      <c r="AI155" s="325">
        <f t="shared" si="50"/>
        <v>0</v>
      </c>
      <c r="AJ155" s="325">
        <f t="shared" si="50"/>
        <v>0</v>
      </c>
      <c r="AK155" s="325">
        <f t="shared" si="50"/>
        <v>0</v>
      </c>
      <c r="AL155" s="325">
        <f t="shared" si="50"/>
        <v>0</v>
      </c>
      <c r="AM155" s="325">
        <f t="shared" si="50"/>
        <v>0</v>
      </c>
      <c r="AN155" s="325">
        <f t="shared" si="50"/>
        <v>0</v>
      </c>
      <c r="AO155" s="325">
        <f t="shared" si="50"/>
        <v>0</v>
      </c>
      <c r="AP155" s="325">
        <f t="shared" si="50"/>
        <v>0</v>
      </c>
      <c r="AQ155" s="325">
        <f t="shared" si="50"/>
        <v>0</v>
      </c>
      <c r="AR155" s="326">
        <f t="shared" si="50"/>
        <v>0</v>
      </c>
      <c r="AS155" s="309">
        <f t="shared" si="45"/>
        <v>0</v>
      </c>
      <c r="AT155" s="309">
        <f t="shared" si="45"/>
        <v>0</v>
      </c>
      <c r="AU155" s="309">
        <f t="shared" si="46"/>
        <v>0</v>
      </c>
      <c r="AV155" s="310"/>
      <c r="AW155" s="309"/>
      <c r="AX155" s="309"/>
      <c r="AY155" s="309"/>
      <c r="AZ155" s="311"/>
      <c r="BA155" s="311"/>
      <c r="BB155" s="311"/>
      <c r="BC155" s="311"/>
      <c r="BD155" s="311"/>
      <c r="BE155" s="311"/>
      <c r="BI155" s="3"/>
      <c r="BJ155" s="3"/>
      <c r="BK155" s="3"/>
      <c r="BL155" s="3"/>
      <c r="BM155" s="3"/>
      <c r="BN155" s="3"/>
      <c r="BO155" s="3"/>
      <c r="BP155" s="3"/>
      <c r="BQ155" s="3"/>
      <c r="BR155" s="3"/>
      <c r="BS155" s="3"/>
      <c r="BT155" s="3"/>
      <c r="BU155" s="3"/>
      <c r="BV155" s="3"/>
      <c r="BW155" s="3"/>
      <c r="BX155" s="3"/>
      <c r="BY155" s="3"/>
      <c r="BZ155" s="3"/>
    </row>
    <row r="156" spans="1:78" s="287" customFormat="1" ht="16.5" hidden="1" thickBot="1">
      <c r="A156" s="295"/>
      <c r="B156" s="295"/>
      <c r="C156" s="295"/>
      <c r="D156" s="295"/>
      <c r="E156" s="295"/>
      <c r="F156" s="295"/>
      <c r="G156" s="296"/>
      <c r="H156" s="327"/>
      <c r="I156" s="328"/>
      <c r="J156" s="349"/>
      <c r="K156" s="329"/>
      <c r="L156" s="349"/>
      <c r="M156" s="328"/>
      <c r="N156" s="328"/>
      <c r="O156" s="342"/>
      <c r="P156" s="342"/>
      <c r="Q156" s="332"/>
      <c r="R156" s="332"/>
      <c r="S156" s="332"/>
      <c r="T156" s="332"/>
      <c r="U156" s="332"/>
      <c r="V156" s="332"/>
      <c r="W156" s="333"/>
      <c r="X156" s="333"/>
      <c r="Y156" s="333"/>
      <c r="Z156" s="333"/>
      <c r="AA156" s="541"/>
      <c r="AB156" s="334" t="s">
        <v>257</v>
      </c>
      <c r="AC156" s="335"/>
      <c r="AD156" s="335"/>
      <c r="AE156" s="335"/>
      <c r="AF156" s="335"/>
      <c r="AG156" s="335"/>
      <c r="AH156" s="335"/>
      <c r="AI156" s="335"/>
      <c r="AJ156" s="335"/>
      <c r="AK156" s="335"/>
      <c r="AL156" s="335"/>
      <c r="AM156" s="335"/>
      <c r="AN156" s="335"/>
      <c r="AO156" s="335"/>
      <c r="AP156" s="335"/>
      <c r="AQ156" s="336">
        <f aca="true" t="shared" si="51" ref="AQ156:AR162">+AC156+AE156+AG156+AI156+AK156+AM156+AO156</f>
        <v>0</v>
      </c>
      <c r="AR156" s="337">
        <f t="shared" si="51"/>
        <v>0</v>
      </c>
      <c r="AS156" s="309">
        <f t="shared" si="45"/>
        <v>0</v>
      </c>
      <c r="AT156" s="309">
        <f t="shared" si="45"/>
        <v>0</v>
      </c>
      <c r="AU156" s="309">
        <f t="shared" si="46"/>
        <v>0</v>
      </c>
      <c r="AV156" s="310"/>
      <c r="AW156" s="309"/>
      <c r="AX156" s="309"/>
      <c r="AY156" s="309"/>
      <c r="AZ156" s="311"/>
      <c r="BA156" s="311"/>
      <c r="BB156" s="311"/>
      <c r="BC156" s="311"/>
      <c r="BD156" s="311"/>
      <c r="BE156" s="311"/>
      <c r="BI156" s="3"/>
      <c r="BJ156" s="3"/>
      <c r="BK156" s="3"/>
      <c r="BL156" s="3"/>
      <c r="BM156" s="3"/>
      <c r="BN156" s="3"/>
      <c r="BO156" s="3"/>
      <c r="BP156" s="3"/>
      <c r="BQ156" s="3"/>
      <c r="BR156" s="3"/>
      <c r="BS156" s="3"/>
      <c r="BT156" s="3"/>
      <c r="BU156" s="3"/>
      <c r="BV156" s="3"/>
      <c r="BW156" s="3"/>
      <c r="BX156" s="3"/>
      <c r="BY156" s="3"/>
      <c r="BZ156" s="3"/>
    </row>
    <row r="157" spans="1:57" ht="36" customHeight="1" hidden="1">
      <c r="A157" s="375" t="s">
        <v>338</v>
      </c>
      <c r="B157" s="375" t="s">
        <v>339</v>
      </c>
      <c r="C157" s="375" t="s">
        <v>340</v>
      </c>
      <c r="D157" s="375" t="s">
        <v>341</v>
      </c>
      <c r="E157" s="375" t="s">
        <v>232</v>
      </c>
      <c r="F157" s="375" t="s">
        <v>233</v>
      </c>
      <c r="G157" s="376">
        <v>1</v>
      </c>
      <c r="H157" s="297">
        <v>887</v>
      </c>
      <c r="I157" s="298" t="s">
        <v>342</v>
      </c>
      <c r="J157" s="300" t="s">
        <v>38</v>
      </c>
      <c r="K157" s="344"/>
      <c r="L157" s="344"/>
      <c r="M157" s="298" t="s">
        <v>343</v>
      </c>
      <c r="N157" s="298" t="s">
        <v>344</v>
      </c>
      <c r="O157" s="338">
        <v>0.35</v>
      </c>
      <c r="P157" s="339">
        <v>0.17</v>
      </c>
      <c r="Q157" s="303">
        <f>SUMIF('Actividades inversión 887'!$B$14:$B$39,'Metas inversión 887'!$B157,'Actividades inversión 887'!M$14:M$39)</f>
        <v>253192740.43250746</v>
      </c>
      <c r="R157" s="303">
        <f>SUMIF('Actividades inversión 887'!$B$14:$B$39,'Metas inversión 887'!$B157,'Actividades inversión 887'!N$14:N$39)</f>
        <v>264728204.93778265</v>
      </c>
      <c r="S157" s="303">
        <f>SUMIF('Actividades inversión 887'!$B$14:$B$39,'Metas inversión 887'!$B157,'Actividades inversión 887'!O$14:O$39)</f>
        <v>234821911.9717895</v>
      </c>
      <c r="T157" s="303">
        <f>SUMIF('Actividades inversión 887'!$B$14:$B$39,'Metas inversión 887'!$B157,'Actividades inversión 887'!P$14:P$39)</f>
        <v>12159582.196235146</v>
      </c>
      <c r="U157" s="303">
        <f>SUMIF('Actividades inversión 887'!$B$14:$B$39,'Metas inversión 887'!$B157,'Actividades inversión 887'!Q$14:Q$39)</f>
        <v>83801567.01837438</v>
      </c>
      <c r="V157" s="303">
        <f>SUMIF('Actividades inversión 887'!$B$14:$B$39,'Metas inversión 887'!$B157,'Actividades inversión 887'!R$14:R$39)</f>
        <v>45035410.572016105</v>
      </c>
      <c r="W157" s="304" t="s">
        <v>345</v>
      </c>
      <c r="X157" s="304" t="s">
        <v>346</v>
      </c>
      <c r="Y157" s="304" t="s">
        <v>347</v>
      </c>
      <c r="Z157" s="304" t="s">
        <v>348</v>
      </c>
      <c r="AA157" s="536" t="s">
        <v>349</v>
      </c>
      <c r="AB157" s="305" t="s">
        <v>242</v>
      </c>
      <c r="AC157" s="377"/>
      <c r="AD157" s="377"/>
      <c r="AE157" s="377"/>
      <c r="AF157" s="377"/>
      <c r="AG157" s="377"/>
      <c r="AH157" s="377"/>
      <c r="AI157" s="377"/>
      <c r="AJ157" s="377"/>
      <c r="AK157" s="377"/>
      <c r="AL157" s="377"/>
      <c r="AM157" s="377"/>
      <c r="AN157" s="377"/>
      <c r="AO157" s="377"/>
      <c r="AP157" s="377"/>
      <c r="AQ157" s="378">
        <f t="shared" si="51"/>
        <v>0</v>
      </c>
      <c r="AR157" s="379">
        <f t="shared" si="51"/>
        <v>0</v>
      </c>
      <c r="AS157" s="309">
        <f t="shared" si="45"/>
        <v>29906292.965993136</v>
      </c>
      <c r="AT157" s="309">
        <f t="shared" si="45"/>
        <v>222662329.77555436</v>
      </c>
      <c r="AU157" s="309">
        <f t="shared" si="46"/>
        <v>38766156.44635828</v>
      </c>
      <c r="AV157" s="310"/>
      <c r="AW157" s="309"/>
      <c r="AX157" s="309"/>
      <c r="AY157" s="309"/>
      <c r="AZ157" s="311">
        <f>SUM('[1]01-USAQUEN:99-METROPOLITANO'!N157)</f>
        <v>253192740.43250746</v>
      </c>
      <c r="BA157" s="311">
        <f>SUM('[1]01-USAQUEN:99-METROPOLITANO'!O157)</f>
        <v>264728204.9377827</v>
      </c>
      <c r="BB157" s="311">
        <f>SUM('[1]01-USAQUEN:99-METROPOLITANO'!P157)</f>
        <v>234821911.9717895</v>
      </c>
      <c r="BC157" s="311">
        <f>SUM('[1]01-USAQUEN:99-METROPOLITANO'!Q157)</f>
        <v>12159582.196235146</v>
      </c>
      <c r="BD157" s="311">
        <f>SUM('[1]01-USAQUEN:99-METROPOLITANO'!R157)</f>
        <v>83801567.01837435</v>
      </c>
      <c r="BE157" s="311">
        <f>SUM('[1]01-USAQUEN:99-METROPOLITANO'!S157)</f>
        <v>45035410.572016105</v>
      </c>
    </row>
    <row r="158" spans="1:57" ht="15.75" hidden="1">
      <c r="A158" s="375"/>
      <c r="B158" s="375"/>
      <c r="C158" s="375"/>
      <c r="D158" s="375"/>
      <c r="E158" s="375"/>
      <c r="F158" s="375"/>
      <c r="G158" s="376"/>
      <c r="H158" s="312"/>
      <c r="I158" s="313"/>
      <c r="J158" s="314"/>
      <c r="K158" s="347"/>
      <c r="L158" s="347"/>
      <c r="M158" s="313"/>
      <c r="N158" s="313"/>
      <c r="O158" s="371"/>
      <c r="P158" s="341"/>
      <c r="Q158" s="317"/>
      <c r="R158" s="317"/>
      <c r="S158" s="317"/>
      <c r="T158" s="317"/>
      <c r="U158" s="317"/>
      <c r="V158" s="317"/>
      <c r="W158" s="318"/>
      <c r="X158" s="318"/>
      <c r="Y158" s="318"/>
      <c r="Z158" s="318"/>
      <c r="AA158" s="537"/>
      <c r="AB158" s="319" t="s">
        <v>243</v>
      </c>
      <c r="AC158" s="380"/>
      <c r="AD158" s="380"/>
      <c r="AE158" s="380"/>
      <c r="AF158" s="380"/>
      <c r="AG158" s="380"/>
      <c r="AH158" s="380"/>
      <c r="AI158" s="380"/>
      <c r="AJ158" s="380"/>
      <c r="AK158" s="380"/>
      <c r="AL158" s="380"/>
      <c r="AM158" s="380"/>
      <c r="AN158" s="380"/>
      <c r="AO158" s="380"/>
      <c r="AP158" s="380"/>
      <c r="AQ158" s="381">
        <f t="shared" si="51"/>
        <v>0</v>
      </c>
      <c r="AR158" s="382">
        <f t="shared" si="51"/>
        <v>0</v>
      </c>
      <c r="AS158" s="309">
        <f t="shared" si="45"/>
        <v>0</v>
      </c>
      <c r="AT158" s="309">
        <f t="shared" si="45"/>
        <v>0</v>
      </c>
      <c r="AU158" s="309">
        <f t="shared" si="46"/>
        <v>0</v>
      </c>
      <c r="AV158" s="310"/>
      <c r="AW158" s="309"/>
      <c r="AX158" s="309"/>
      <c r="AY158" s="309"/>
      <c r="AZ158" s="311"/>
      <c r="BA158" s="311"/>
      <c r="BB158" s="311"/>
      <c r="BC158" s="311"/>
      <c r="BD158" s="311"/>
      <c r="BE158" s="311"/>
    </row>
    <row r="159" spans="1:57" ht="15.75" hidden="1">
      <c r="A159" s="375"/>
      <c r="B159" s="375"/>
      <c r="C159" s="375"/>
      <c r="D159" s="375"/>
      <c r="E159" s="375"/>
      <c r="F159" s="375"/>
      <c r="G159" s="376"/>
      <c r="H159" s="312"/>
      <c r="I159" s="313"/>
      <c r="J159" s="314"/>
      <c r="K159" s="347"/>
      <c r="L159" s="347"/>
      <c r="M159" s="313"/>
      <c r="N159" s="313"/>
      <c r="O159" s="371"/>
      <c r="P159" s="341"/>
      <c r="Q159" s="317"/>
      <c r="R159" s="317"/>
      <c r="S159" s="317"/>
      <c r="T159" s="317"/>
      <c r="U159" s="317"/>
      <c r="V159" s="317"/>
      <c r="W159" s="318"/>
      <c r="X159" s="318"/>
      <c r="Y159" s="318"/>
      <c r="Z159" s="318"/>
      <c r="AA159" s="537"/>
      <c r="AB159" s="319" t="s">
        <v>244</v>
      </c>
      <c r="AC159" s="380"/>
      <c r="AD159" s="380"/>
      <c r="AE159" s="380"/>
      <c r="AF159" s="380"/>
      <c r="AG159" s="380"/>
      <c r="AH159" s="380"/>
      <c r="AI159" s="380"/>
      <c r="AJ159" s="380"/>
      <c r="AK159" s="380"/>
      <c r="AL159" s="380"/>
      <c r="AM159" s="380"/>
      <c r="AN159" s="380"/>
      <c r="AO159" s="380"/>
      <c r="AP159" s="380"/>
      <c r="AQ159" s="381">
        <f t="shared" si="51"/>
        <v>0</v>
      </c>
      <c r="AR159" s="382">
        <f t="shared" si="51"/>
        <v>0</v>
      </c>
      <c r="AS159" s="309">
        <f t="shared" si="45"/>
        <v>0</v>
      </c>
      <c r="AT159" s="309">
        <f t="shared" si="45"/>
        <v>0</v>
      </c>
      <c r="AU159" s="309">
        <f t="shared" si="46"/>
        <v>0</v>
      </c>
      <c r="AV159" s="310"/>
      <c r="AW159" s="309"/>
      <c r="AX159" s="309"/>
      <c r="AY159" s="309"/>
      <c r="AZ159" s="311"/>
      <c r="BA159" s="311"/>
      <c r="BB159" s="311"/>
      <c r="BC159" s="311"/>
      <c r="BD159" s="311"/>
      <c r="BE159" s="311"/>
    </row>
    <row r="160" spans="1:57" ht="15.75" hidden="1">
      <c r="A160" s="375"/>
      <c r="B160" s="375"/>
      <c r="C160" s="375"/>
      <c r="D160" s="375"/>
      <c r="E160" s="375"/>
      <c r="F160" s="375"/>
      <c r="G160" s="376"/>
      <c r="H160" s="312"/>
      <c r="I160" s="313"/>
      <c r="J160" s="314"/>
      <c r="K160" s="347"/>
      <c r="L160" s="347"/>
      <c r="M160" s="313"/>
      <c r="N160" s="313"/>
      <c r="O160" s="371"/>
      <c r="P160" s="341"/>
      <c r="Q160" s="317"/>
      <c r="R160" s="317"/>
      <c r="S160" s="317"/>
      <c r="T160" s="317"/>
      <c r="U160" s="317"/>
      <c r="V160" s="317"/>
      <c r="W160" s="318"/>
      <c r="X160" s="318"/>
      <c r="Y160" s="318"/>
      <c r="Z160" s="318"/>
      <c r="AA160" s="537"/>
      <c r="AB160" s="319" t="s">
        <v>245</v>
      </c>
      <c r="AC160" s="380"/>
      <c r="AD160" s="380"/>
      <c r="AE160" s="380"/>
      <c r="AF160" s="380"/>
      <c r="AG160" s="380"/>
      <c r="AH160" s="380"/>
      <c r="AI160" s="380"/>
      <c r="AJ160" s="380"/>
      <c r="AK160" s="380"/>
      <c r="AL160" s="380"/>
      <c r="AM160" s="380"/>
      <c r="AN160" s="380"/>
      <c r="AO160" s="380"/>
      <c r="AP160" s="380"/>
      <c r="AQ160" s="381">
        <f t="shared" si="51"/>
        <v>0</v>
      </c>
      <c r="AR160" s="382">
        <f t="shared" si="51"/>
        <v>0</v>
      </c>
      <c r="AS160" s="309">
        <f t="shared" si="45"/>
        <v>0</v>
      </c>
      <c r="AT160" s="309">
        <f t="shared" si="45"/>
        <v>0</v>
      </c>
      <c r="AU160" s="309">
        <f t="shared" si="46"/>
        <v>0</v>
      </c>
      <c r="AV160" s="310"/>
      <c r="AW160" s="309"/>
      <c r="AX160" s="309"/>
      <c r="AY160" s="309"/>
      <c r="AZ160" s="311"/>
      <c r="BA160" s="311"/>
      <c r="BB160" s="311"/>
      <c r="BC160" s="311"/>
      <c r="BD160" s="311"/>
      <c r="BE160" s="311"/>
    </row>
    <row r="161" spans="1:57" ht="15.75" hidden="1">
      <c r="A161" s="375"/>
      <c r="B161" s="375"/>
      <c r="C161" s="375"/>
      <c r="D161" s="375"/>
      <c r="E161" s="375"/>
      <c r="F161" s="375"/>
      <c r="G161" s="376"/>
      <c r="H161" s="312"/>
      <c r="I161" s="313"/>
      <c r="J161" s="314"/>
      <c r="K161" s="347"/>
      <c r="L161" s="347"/>
      <c r="M161" s="313"/>
      <c r="N161" s="313"/>
      <c r="O161" s="371"/>
      <c r="P161" s="341"/>
      <c r="Q161" s="317"/>
      <c r="R161" s="317"/>
      <c r="S161" s="317"/>
      <c r="T161" s="317"/>
      <c r="U161" s="317"/>
      <c r="V161" s="317"/>
      <c r="W161" s="318"/>
      <c r="X161" s="318"/>
      <c r="Y161" s="318"/>
      <c r="Z161" s="318"/>
      <c r="AA161" s="537"/>
      <c r="AB161" s="319" t="s">
        <v>246</v>
      </c>
      <c r="AC161" s="380"/>
      <c r="AD161" s="380"/>
      <c r="AE161" s="380"/>
      <c r="AF161" s="380"/>
      <c r="AG161" s="380"/>
      <c r="AH161" s="380"/>
      <c r="AI161" s="380"/>
      <c r="AJ161" s="380"/>
      <c r="AK161" s="380"/>
      <c r="AL161" s="380"/>
      <c r="AM161" s="380"/>
      <c r="AN161" s="380"/>
      <c r="AO161" s="380"/>
      <c r="AP161" s="380"/>
      <c r="AQ161" s="381">
        <f t="shared" si="51"/>
        <v>0</v>
      </c>
      <c r="AR161" s="382">
        <f t="shared" si="51"/>
        <v>0</v>
      </c>
      <c r="AS161" s="309">
        <f t="shared" si="45"/>
        <v>0</v>
      </c>
      <c r="AT161" s="309">
        <f t="shared" si="45"/>
        <v>0</v>
      </c>
      <c r="AU161" s="309">
        <f t="shared" si="46"/>
        <v>0</v>
      </c>
      <c r="AV161" s="310"/>
      <c r="AW161" s="309"/>
      <c r="AX161" s="309"/>
      <c r="AY161" s="309"/>
      <c r="AZ161" s="311"/>
      <c r="BA161" s="311"/>
      <c r="BB161" s="311"/>
      <c r="BC161" s="311"/>
      <c r="BD161" s="311"/>
      <c r="BE161" s="311"/>
    </row>
    <row r="162" spans="1:57" ht="15.75" hidden="1">
      <c r="A162" s="375"/>
      <c r="B162" s="375"/>
      <c r="C162" s="375"/>
      <c r="D162" s="375"/>
      <c r="E162" s="375"/>
      <c r="F162" s="375"/>
      <c r="G162" s="376"/>
      <c r="H162" s="312"/>
      <c r="I162" s="313"/>
      <c r="J162" s="314"/>
      <c r="K162" s="347"/>
      <c r="L162" s="347"/>
      <c r="M162" s="313"/>
      <c r="N162" s="313"/>
      <c r="O162" s="371"/>
      <c r="P162" s="341"/>
      <c r="Q162" s="317"/>
      <c r="R162" s="317"/>
      <c r="S162" s="317"/>
      <c r="T162" s="317"/>
      <c r="U162" s="317"/>
      <c r="V162" s="317"/>
      <c r="W162" s="318"/>
      <c r="X162" s="318"/>
      <c r="Y162" s="318"/>
      <c r="Z162" s="318"/>
      <c r="AA162" s="537"/>
      <c r="AB162" s="383" t="s">
        <v>247</v>
      </c>
      <c r="AC162" s="380"/>
      <c r="AD162" s="380"/>
      <c r="AE162" s="380"/>
      <c r="AF162" s="380"/>
      <c r="AG162" s="380"/>
      <c r="AH162" s="380"/>
      <c r="AI162" s="380"/>
      <c r="AJ162" s="380"/>
      <c r="AK162" s="380"/>
      <c r="AL162" s="380"/>
      <c r="AM162" s="380"/>
      <c r="AN162" s="380"/>
      <c r="AO162" s="380"/>
      <c r="AP162" s="380"/>
      <c r="AQ162" s="381">
        <f t="shared" si="51"/>
        <v>0</v>
      </c>
      <c r="AR162" s="382">
        <f t="shared" si="51"/>
        <v>0</v>
      </c>
      <c r="AS162" s="309">
        <f t="shared" si="45"/>
        <v>0</v>
      </c>
      <c r="AT162" s="309">
        <f t="shared" si="45"/>
        <v>0</v>
      </c>
      <c r="AU162" s="309">
        <f t="shared" si="46"/>
        <v>0</v>
      </c>
      <c r="AV162" s="310"/>
      <c r="AW162" s="309"/>
      <c r="AX162" s="309"/>
      <c r="AY162" s="309"/>
      <c r="AZ162" s="311"/>
      <c r="BA162" s="311"/>
      <c r="BB162" s="311"/>
      <c r="BC162" s="311"/>
      <c r="BD162" s="311"/>
      <c r="BE162" s="311"/>
    </row>
    <row r="163" spans="1:57" ht="15.75" hidden="1">
      <c r="A163" s="375"/>
      <c r="B163" s="375"/>
      <c r="C163" s="375"/>
      <c r="D163" s="375"/>
      <c r="E163" s="375"/>
      <c r="F163" s="375"/>
      <c r="G163" s="376"/>
      <c r="H163" s="312"/>
      <c r="I163" s="313"/>
      <c r="J163" s="314"/>
      <c r="K163" s="347"/>
      <c r="L163" s="347"/>
      <c r="M163" s="313"/>
      <c r="N163" s="313"/>
      <c r="O163" s="371"/>
      <c r="P163" s="341"/>
      <c r="Q163" s="317"/>
      <c r="R163" s="317"/>
      <c r="S163" s="317"/>
      <c r="T163" s="317"/>
      <c r="U163" s="317"/>
      <c r="V163" s="317"/>
      <c r="W163" s="318"/>
      <c r="X163" s="318"/>
      <c r="Y163" s="318"/>
      <c r="Z163" s="318"/>
      <c r="AA163" s="537"/>
      <c r="AB163" s="324" t="s">
        <v>248</v>
      </c>
      <c r="AC163" s="325">
        <f aca="true" t="shared" si="52" ref="AC163:AP163">SUM(AC157:AC162)</f>
        <v>0</v>
      </c>
      <c r="AD163" s="325">
        <f t="shared" si="52"/>
        <v>0</v>
      </c>
      <c r="AE163" s="325">
        <f t="shared" si="52"/>
        <v>0</v>
      </c>
      <c r="AF163" s="325">
        <f t="shared" si="52"/>
        <v>0</v>
      </c>
      <c r="AG163" s="325">
        <f t="shared" si="52"/>
        <v>0</v>
      </c>
      <c r="AH163" s="325">
        <f t="shared" si="52"/>
        <v>0</v>
      </c>
      <c r="AI163" s="325">
        <f t="shared" si="52"/>
        <v>0</v>
      </c>
      <c r="AJ163" s="325">
        <f t="shared" si="52"/>
        <v>0</v>
      </c>
      <c r="AK163" s="325">
        <f t="shared" si="52"/>
        <v>0</v>
      </c>
      <c r="AL163" s="325">
        <f t="shared" si="52"/>
        <v>0</v>
      </c>
      <c r="AM163" s="325">
        <f t="shared" si="52"/>
        <v>0</v>
      </c>
      <c r="AN163" s="325">
        <f t="shared" si="52"/>
        <v>0</v>
      </c>
      <c r="AO163" s="325">
        <f t="shared" si="52"/>
        <v>0</v>
      </c>
      <c r="AP163" s="325">
        <f t="shared" si="52"/>
        <v>0</v>
      </c>
      <c r="AQ163" s="384">
        <f>SUM(AQ157:AQ162)</f>
        <v>0</v>
      </c>
      <c r="AR163" s="385">
        <f>SUM(AR157:AR162)</f>
        <v>0</v>
      </c>
      <c r="AS163" s="309">
        <f t="shared" si="45"/>
        <v>0</v>
      </c>
      <c r="AT163" s="309">
        <f t="shared" si="45"/>
        <v>0</v>
      </c>
      <c r="AU163" s="309">
        <f t="shared" si="46"/>
        <v>0</v>
      </c>
      <c r="AV163" s="310"/>
      <c r="AW163" s="309"/>
      <c r="AX163" s="309"/>
      <c r="AY163" s="309"/>
      <c r="AZ163" s="311"/>
      <c r="BA163" s="311"/>
      <c r="BB163" s="311"/>
      <c r="BC163" s="311"/>
      <c r="BD163" s="311"/>
      <c r="BE163" s="311"/>
    </row>
    <row r="164" spans="1:57" ht="15.75" hidden="1">
      <c r="A164" s="375"/>
      <c r="B164" s="375"/>
      <c r="C164" s="375"/>
      <c r="D164" s="375"/>
      <c r="E164" s="375"/>
      <c r="F164" s="375"/>
      <c r="G164" s="376"/>
      <c r="H164" s="312"/>
      <c r="I164" s="313"/>
      <c r="J164" s="314"/>
      <c r="K164" s="347"/>
      <c r="L164" s="347"/>
      <c r="M164" s="313"/>
      <c r="N164" s="313"/>
      <c r="O164" s="371"/>
      <c r="P164" s="341"/>
      <c r="Q164" s="317"/>
      <c r="R164" s="317"/>
      <c r="S164" s="317"/>
      <c r="T164" s="317"/>
      <c r="U164" s="317"/>
      <c r="V164" s="317"/>
      <c r="W164" s="318"/>
      <c r="X164" s="318"/>
      <c r="Y164" s="318"/>
      <c r="Z164" s="318"/>
      <c r="AA164" s="537"/>
      <c r="AB164" s="319" t="s">
        <v>249</v>
      </c>
      <c r="AC164" s="320"/>
      <c r="AD164" s="320"/>
      <c r="AE164" s="320"/>
      <c r="AF164" s="320"/>
      <c r="AG164" s="320"/>
      <c r="AH164" s="320"/>
      <c r="AI164" s="320"/>
      <c r="AJ164" s="320"/>
      <c r="AK164" s="320"/>
      <c r="AL164" s="320"/>
      <c r="AM164" s="320"/>
      <c r="AN164" s="320"/>
      <c r="AO164" s="320"/>
      <c r="AP164" s="320"/>
      <c r="AQ164" s="381">
        <f>+AC164+AE164+AG164+AI164+AK164+AM164+AO164</f>
        <v>0</v>
      </c>
      <c r="AR164" s="382">
        <f aca="true" t="shared" si="53" ref="AR164:AR170">+AD164+AF164+AH164+AJ164+AL164+AN164+AP164</f>
        <v>0</v>
      </c>
      <c r="AS164" s="309">
        <f t="shared" si="45"/>
        <v>0</v>
      </c>
      <c r="AT164" s="309">
        <f t="shared" si="45"/>
        <v>0</v>
      </c>
      <c r="AU164" s="309">
        <f t="shared" si="46"/>
        <v>0</v>
      </c>
      <c r="AV164" s="310"/>
      <c r="AW164" s="309"/>
      <c r="AX164" s="309"/>
      <c r="AY164" s="309"/>
      <c r="AZ164" s="311"/>
      <c r="BA164" s="311"/>
      <c r="BB164" s="311"/>
      <c r="BC164" s="311"/>
      <c r="BD164" s="311"/>
      <c r="BE164" s="311"/>
    </row>
    <row r="165" spans="1:57" ht="15.75" hidden="1">
      <c r="A165" s="375"/>
      <c r="B165" s="375"/>
      <c r="C165" s="375"/>
      <c r="D165" s="375"/>
      <c r="E165" s="375"/>
      <c r="F165" s="375"/>
      <c r="G165" s="376"/>
      <c r="H165" s="312"/>
      <c r="I165" s="313"/>
      <c r="J165" s="314"/>
      <c r="K165" s="347"/>
      <c r="L165" s="347"/>
      <c r="M165" s="313"/>
      <c r="N165" s="313"/>
      <c r="O165" s="371"/>
      <c r="P165" s="341"/>
      <c r="Q165" s="317"/>
      <c r="R165" s="317"/>
      <c r="S165" s="317"/>
      <c r="T165" s="317"/>
      <c r="U165" s="317"/>
      <c r="V165" s="317"/>
      <c r="W165" s="318"/>
      <c r="X165" s="318"/>
      <c r="Y165" s="318"/>
      <c r="Z165" s="318"/>
      <c r="AA165" s="537"/>
      <c r="AB165" s="319" t="s">
        <v>250</v>
      </c>
      <c r="AC165" s="320"/>
      <c r="AD165" s="320"/>
      <c r="AE165" s="320"/>
      <c r="AF165" s="320"/>
      <c r="AG165" s="320"/>
      <c r="AH165" s="320"/>
      <c r="AI165" s="320"/>
      <c r="AJ165" s="320"/>
      <c r="AK165" s="320"/>
      <c r="AL165" s="320"/>
      <c r="AM165" s="320"/>
      <c r="AN165" s="320"/>
      <c r="AO165" s="320"/>
      <c r="AP165" s="320"/>
      <c r="AQ165" s="381">
        <f aca="true" t="shared" si="54" ref="AQ165:AQ170">+AC165+AE165+AG165+AI165+AK165+AM165+AO165</f>
        <v>0</v>
      </c>
      <c r="AR165" s="382">
        <f t="shared" si="53"/>
        <v>0</v>
      </c>
      <c r="AS165" s="309">
        <f t="shared" si="45"/>
        <v>0</v>
      </c>
      <c r="AT165" s="309">
        <f t="shared" si="45"/>
        <v>0</v>
      </c>
      <c r="AU165" s="309">
        <f t="shared" si="46"/>
        <v>0</v>
      </c>
      <c r="AV165" s="310"/>
      <c r="AW165" s="309"/>
      <c r="AX165" s="309"/>
      <c r="AY165" s="309"/>
      <c r="AZ165" s="311"/>
      <c r="BA165" s="311"/>
      <c r="BB165" s="311"/>
      <c r="BC165" s="311"/>
      <c r="BD165" s="311"/>
      <c r="BE165" s="311"/>
    </row>
    <row r="166" spans="1:57" ht="15.75" hidden="1">
      <c r="A166" s="375"/>
      <c r="B166" s="375"/>
      <c r="C166" s="375"/>
      <c r="D166" s="375"/>
      <c r="E166" s="375"/>
      <c r="F166" s="375"/>
      <c r="G166" s="376"/>
      <c r="H166" s="312"/>
      <c r="I166" s="313"/>
      <c r="J166" s="314"/>
      <c r="K166" s="347"/>
      <c r="L166" s="347"/>
      <c r="M166" s="313"/>
      <c r="N166" s="313"/>
      <c r="O166" s="371"/>
      <c r="P166" s="341"/>
      <c r="Q166" s="317"/>
      <c r="R166" s="317"/>
      <c r="S166" s="317"/>
      <c r="T166" s="317"/>
      <c r="U166" s="317"/>
      <c r="V166" s="317"/>
      <c r="W166" s="318"/>
      <c r="X166" s="318"/>
      <c r="Y166" s="318"/>
      <c r="Z166" s="318"/>
      <c r="AA166" s="537"/>
      <c r="AB166" s="386" t="s">
        <v>251</v>
      </c>
      <c r="AC166" s="320"/>
      <c r="AD166" s="320"/>
      <c r="AE166" s="320"/>
      <c r="AF166" s="320"/>
      <c r="AG166" s="320"/>
      <c r="AH166" s="320"/>
      <c r="AI166" s="320"/>
      <c r="AJ166" s="320"/>
      <c r="AK166" s="320"/>
      <c r="AL166" s="320"/>
      <c r="AM166" s="320"/>
      <c r="AN166" s="320"/>
      <c r="AO166" s="320"/>
      <c r="AP166" s="320"/>
      <c r="AQ166" s="381">
        <f t="shared" si="54"/>
        <v>0</v>
      </c>
      <c r="AR166" s="382">
        <f t="shared" si="53"/>
        <v>0</v>
      </c>
      <c r="AS166" s="309">
        <f t="shared" si="45"/>
        <v>0</v>
      </c>
      <c r="AT166" s="309">
        <f t="shared" si="45"/>
        <v>0</v>
      </c>
      <c r="AU166" s="309">
        <f t="shared" si="46"/>
        <v>0</v>
      </c>
      <c r="AV166" s="310"/>
      <c r="AW166" s="309"/>
      <c r="AX166" s="309"/>
      <c r="AY166" s="309"/>
      <c r="AZ166" s="311"/>
      <c r="BA166" s="311"/>
      <c r="BB166" s="311"/>
      <c r="BC166" s="311"/>
      <c r="BD166" s="311"/>
      <c r="BE166" s="311"/>
    </row>
    <row r="167" spans="1:57" ht="15.75" hidden="1">
      <c r="A167" s="375"/>
      <c r="B167" s="375"/>
      <c r="C167" s="375"/>
      <c r="D167" s="375"/>
      <c r="E167" s="375"/>
      <c r="F167" s="375"/>
      <c r="G167" s="376"/>
      <c r="H167" s="312"/>
      <c r="I167" s="313"/>
      <c r="J167" s="314"/>
      <c r="K167" s="347"/>
      <c r="L167" s="347"/>
      <c r="M167" s="313"/>
      <c r="N167" s="313"/>
      <c r="O167" s="371"/>
      <c r="P167" s="341"/>
      <c r="Q167" s="317"/>
      <c r="R167" s="317"/>
      <c r="S167" s="317"/>
      <c r="T167" s="317"/>
      <c r="U167" s="317"/>
      <c r="V167" s="317"/>
      <c r="W167" s="318"/>
      <c r="X167" s="318"/>
      <c r="Y167" s="318"/>
      <c r="Z167" s="318"/>
      <c r="AA167" s="537"/>
      <c r="AB167" s="386" t="s">
        <v>252</v>
      </c>
      <c r="AC167" s="320"/>
      <c r="AD167" s="320"/>
      <c r="AE167" s="320"/>
      <c r="AF167" s="320"/>
      <c r="AG167" s="320"/>
      <c r="AH167" s="320"/>
      <c r="AI167" s="320"/>
      <c r="AJ167" s="320"/>
      <c r="AK167" s="320"/>
      <c r="AL167" s="320"/>
      <c r="AM167" s="320"/>
      <c r="AN167" s="320"/>
      <c r="AO167" s="320"/>
      <c r="AP167" s="320"/>
      <c r="AQ167" s="381">
        <f t="shared" si="54"/>
        <v>0</v>
      </c>
      <c r="AR167" s="382">
        <f t="shared" si="53"/>
        <v>0</v>
      </c>
      <c r="AS167" s="309">
        <f t="shared" si="45"/>
        <v>0</v>
      </c>
      <c r="AT167" s="309">
        <f t="shared" si="45"/>
        <v>0</v>
      </c>
      <c r="AU167" s="309">
        <f t="shared" si="46"/>
        <v>0</v>
      </c>
      <c r="AV167" s="310"/>
      <c r="AW167" s="309"/>
      <c r="AX167" s="309"/>
      <c r="AY167" s="309"/>
      <c r="AZ167" s="311"/>
      <c r="BA167" s="311"/>
      <c r="BB167" s="311"/>
      <c r="BC167" s="311"/>
      <c r="BD167" s="311"/>
      <c r="BE167" s="311"/>
    </row>
    <row r="168" spans="1:57" ht="15.75" hidden="1">
      <c r="A168" s="375"/>
      <c r="B168" s="375"/>
      <c r="C168" s="375"/>
      <c r="D168" s="375"/>
      <c r="E168" s="375"/>
      <c r="F168" s="375"/>
      <c r="G168" s="376"/>
      <c r="H168" s="312"/>
      <c r="I168" s="313"/>
      <c r="J168" s="314"/>
      <c r="K168" s="347"/>
      <c r="L168" s="347"/>
      <c r="M168" s="313"/>
      <c r="N168" s="313"/>
      <c r="O168" s="371"/>
      <c r="P168" s="341"/>
      <c r="Q168" s="317"/>
      <c r="R168" s="317"/>
      <c r="S168" s="317"/>
      <c r="T168" s="317"/>
      <c r="U168" s="317"/>
      <c r="V168" s="317"/>
      <c r="W168" s="318"/>
      <c r="X168" s="318"/>
      <c r="Y168" s="318"/>
      <c r="Z168" s="318"/>
      <c r="AA168" s="537"/>
      <c r="AB168" s="386" t="s">
        <v>253</v>
      </c>
      <c r="AC168" s="320"/>
      <c r="AD168" s="320"/>
      <c r="AE168" s="320"/>
      <c r="AF168" s="320"/>
      <c r="AG168" s="320"/>
      <c r="AH168" s="320"/>
      <c r="AI168" s="320"/>
      <c r="AJ168" s="320"/>
      <c r="AK168" s="320"/>
      <c r="AL168" s="320"/>
      <c r="AM168" s="320"/>
      <c r="AN168" s="320"/>
      <c r="AO168" s="320"/>
      <c r="AP168" s="320"/>
      <c r="AQ168" s="381">
        <f t="shared" si="54"/>
        <v>0</v>
      </c>
      <c r="AR168" s="382">
        <f t="shared" si="53"/>
        <v>0</v>
      </c>
      <c r="AS168" s="309">
        <f t="shared" si="45"/>
        <v>0</v>
      </c>
      <c r="AT168" s="309">
        <f t="shared" si="45"/>
        <v>0</v>
      </c>
      <c r="AU168" s="309">
        <f t="shared" si="46"/>
        <v>0</v>
      </c>
      <c r="AV168" s="310"/>
      <c r="AW168" s="309"/>
      <c r="AX168" s="309"/>
      <c r="AY168" s="309"/>
      <c r="AZ168" s="311"/>
      <c r="BA168" s="311"/>
      <c r="BB168" s="311"/>
      <c r="BC168" s="311"/>
      <c r="BD168" s="311"/>
      <c r="BE168" s="311"/>
    </row>
    <row r="169" spans="1:57" ht="15.75" hidden="1">
      <c r="A169" s="375"/>
      <c r="B169" s="375"/>
      <c r="C169" s="375"/>
      <c r="D169" s="375"/>
      <c r="E169" s="375"/>
      <c r="F169" s="375"/>
      <c r="G169" s="376"/>
      <c r="H169" s="312"/>
      <c r="I169" s="313"/>
      <c r="J169" s="314"/>
      <c r="K169" s="347"/>
      <c r="L169" s="347"/>
      <c r="M169" s="313"/>
      <c r="N169" s="313"/>
      <c r="O169" s="371"/>
      <c r="P169" s="341"/>
      <c r="Q169" s="317"/>
      <c r="R169" s="317"/>
      <c r="S169" s="317"/>
      <c r="T169" s="317"/>
      <c r="U169" s="317"/>
      <c r="V169" s="317"/>
      <c r="W169" s="318"/>
      <c r="X169" s="318"/>
      <c r="Y169" s="318"/>
      <c r="Z169" s="318"/>
      <c r="AA169" s="537"/>
      <c r="AB169" s="386" t="s">
        <v>254</v>
      </c>
      <c r="AC169" s="320"/>
      <c r="AD169" s="320"/>
      <c r="AE169" s="320"/>
      <c r="AF169" s="320"/>
      <c r="AG169" s="320"/>
      <c r="AH169" s="320"/>
      <c r="AI169" s="320"/>
      <c r="AJ169" s="320"/>
      <c r="AK169" s="320"/>
      <c r="AL169" s="320"/>
      <c r="AM169" s="320"/>
      <c r="AN169" s="320"/>
      <c r="AO169" s="320"/>
      <c r="AP169" s="320"/>
      <c r="AQ169" s="381">
        <f t="shared" si="54"/>
        <v>0</v>
      </c>
      <c r="AR169" s="382">
        <f t="shared" si="53"/>
        <v>0</v>
      </c>
      <c r="AS169" s="309">
        <f t="shared" si="45"/>
        <v>0</v>
      </c>
      <c r="AT169" s="309">
        <f t="shared" si="45"/>
        <v>0</v>
      </c>
      <c r="AU169" s="309">
        <f t="shared" si="46"/>
        <v>0</v>
      </c>
      <c r="AV169" s="310"/>
      <c r="AW169" s="309"/>
      <c r="AX169" s="309"/>
      <c r="AY169" s="309"/>
      <c r="AZ169" s="311"/>
      <c r="BA169" s="311"/>
      <c r="BB169" s="311"/>
      <c r="BC169" s="311"/>
      <c r="BD169" s="311"/>
      <c r="BE169" s="311"/>
    </row>
    <row r="170" spans="1:57" ht="15.75" hidden="1">
      <c r="A170" s="375"/>
      <c r="B170" s="375"/>
      <c r="C170" s="375"/>
      <c r="D170" s="375"/>
      <c r="E170" s="375"/>
      <c r="F170" s="375"/>
      <c r="G170" s="376"/>
      <c r="H170" s="312"/>
      <c r="I170" s="313"/>
      <c r="J170" s="314"/>
      <c r="K170" s="347"/>
      <c r="L170" s="347"/>
      <c r="M170" s="313"/>
      <c r="N170" s="313"/>
      <c r="O170" s="371"/>
      <c r="P170" s="341"/>
      <c r="Q170" s="317"/>
      <c r="R170" s="317"/>
      <c r="S170" s="317"/>
      <c r="T170" s="317"/>
      <c r="U170" s="317"/>
      <c r="V170" s="317"/>
      <c r="W170" s="318"/>
      <c r="X170" s="318"/>
      <c r="Y170" s="318"/>
      <c r="Z170" s="318"/>
      <c r="AA170" s="537"/>
      <c r="AB170" s="386" t="s">
        <v>255</v>
      </c>
      <c r="AC170" s="320"/>
      <c r="AD170" s="320"/>
      <c r="AE170" s="320"/>
      <c r="AF170" s="320"/>
      <c r="AG170" s="320"/>
      <c r="AH170" s="320"/>
      <c r="AI170" s="320"/>
      <c r="AJ170" s="320"/>
      <c r="AK170" s="320"/>
      <c r="AL170" s="320"/>
      <c r="AM170" s="320"/>
      <c r="AN170" s="320"/>
      <c r="AO170" s="320"/>
      <c r="AP170" s="320"/>
      <c r="AQ170" s="381">
        <f t="shared" si="54"/>
        <v>0</v>
      </c>
      <c r="AR170" s="382">
        <f t="shared" si="53"/>
        <v>0</v>
      </c>
      <c r="AS170" s="309">
        <f t="shared" si="45"/>
        <v>0</v>
      </c>
      <c r="AT170" s="309">
        <f t="shared" si="45"/>
        <v>0</v>
      </c>
      <c r="AU170" s="309">
        <f t="shared" si="46"/>
        <v>0</v>
      </c>
      <c r="AV170" s="310"/>
      <c r="AW170" s="309"/>
      <c r="AX170" s="309"/>
      <c r="AY170" s="309"/>
      <c r="AZ170" s="311"/>
      <c r="BA170" s="311"/>
      <c r="BB170" s="311"/>
      <c r="BC170" s="311"/>
      <c r="BD170" s="311"/>
      <c r="BE170" s="311"/>
    </row>
    <row r="171" spans="1:57" ht="15.75" hidden="1">
      <c r="A171" s="375"/>
      <c r="B171" s="375"/>
      <c r="C171" s="375"/>
      <c r="D171" s="375"/>
      <c r="E171" s="375"/>
      <c r="F171" s="375"/>
      <c r="G171" s="376"/>
      <c r="H171" s="312"/>
      <c r="I171" s="313"/>
      <c r="J171" s="314"/>
      <c r="K171" s="347"/>
      <c r="L171" s="347"/>
      <c r="M171" s="313"/>
      <c r="N171" s="313"/>
      <c r="O171" s="371"/>
      <c r="P171" s="341"/>
      <c r="Q171" s="317"/>
      <c r="R171" s="317"/>
      <c r="S171" s="317"/>
      <c r="T171" s="317"/>
      <c r="U171" s="317"/>
      <c r="V171" s="317"/>
      <c r="W171" s="318"/>
      <c r="X171" s="318"/>
      <c r="Y171" s="318"/>
      <c r="Z171" s="318"/>
      <c r="AA171" s="537"/>
      <c r="AB171" s="324" t="s">
        <v>256</v>
      </c>
      <c r="AC171" s="325">
        <f aca="true" t="shared" si="55" ref="AC171:AP171">SUM(AC165:AC170)+IF(AC163=0,AC164,AC163)</f>
        <v>0</v>
      </c>
      <c r="AD171" s="325">
        <f t="shared" si="55"/>
        <v>0</v>
      </c>
      <c r="AE171" s="325">
        <f t="shared" si="55"/>
        <v>0</v>
      </c>
      <c r="AF171" s="325">
        <f t="shared" si="55"/>
        <v>0</v>
      </c>
      <c r="AG171" s="325">
        <f t="shared" si="55"/>
        <v>0</v>
      </c>
      <c r="AH171" s="325">
        <f t="shared" si="55"/>
        <v>0</v>
      </c>
      <c r="AI171" s="325">
        <f t="shared" si="55"/>
        <v>0</v>
      </c>
      <c r="AJ171" s="325">
        <f t="shared" si="55"/>
        <v>0</v>
      </c>
      <c r="AK171" s="325">
        <f t="shared" si="55"/>
        <v>0</v>
      </c>
      <c r="AL171" s="325">
        <f t="shared" si="55"/>
        <v>0</v>
      </c>
      <c r="AM171" s="325">
        <f t="shared" si="55"/>
        <v>0</v>
      </c>
      <c r="AN171" s="325">
        <f t="shared" si="55"/>
        <v>0</v>
      </c>
      <c r="AO171" s="325">
        <f t="shared" si="55"/>
        <v>0</v>
      </c>
      <c r="AP171" s="325">
        <f t="shared" si="55"/>
        <v>0</v>
      </c>
      <c r="AQ171" s="384">
        <f>SUM(AQ165:AQ170)+IF(AQ163=0,AQ164,AQ163)</f>
        <v>0</v>
      </c>
      <c r="AR171" s="385">
        <f>SUM(AR165:AR170)+IF(AR163=0,AR164,AR163)</f>
        <v>0</v>
      </c>
      <c r="AS171" s="309">
        <f t="shared" si="45"/>
        <v>0</v>
      </c>
      <c r="AT171" s="309">
        <f t="shared" si="45"/>
        <v>0</v>
      </c>
      <c r="AU171" s="309">
        <f t="shared" si="46"/>
        <v>0</v>
      </c>
      <c r="AV171" s="310"/>
      <c r="AW171" s="309"/>
      <c r="AX171" s="309"/>
      <c r="AY171" s="309"/>
      <c r="AZ171" s="311"/>
      <c r="BA171" s="311"/>
      <c r="BB171" s="311"/>
      <c r="BC171" s="311"/>
      <c r="BD171" s="311"/>
      <c r="BE171" s="311"/>
    </row>
    <row r="172" spans="1:57" ht="16.5" hidden="1" thickBot="1">
      <c r="A172" s="375"/>
      <c r="B172" s="375"/>
      <c r="C172" s="375"/>
      <c r="D172" s="375"/>
      <c r="E172" s="375"/>
      <c r="F172" s="375"/>
      <c r="G172" s="376"/>
      <c r="H172" s="327"/>
      <c r="I172" s="328"/>
      <c r="J172" s="329"/>
      <c r="K172" s="349"/>
      <c r="L172" s="349"/>
      <c r="M172" s="328"/>
      <c r="N172" s="328"/>
      <c r="O172" s="373"/>
      <c r="P172" s="343"/>
      <c r="Q172" s="332"/>
      <c r="R172" s="332"/>
      <c r="S172" s="332"/>
      <c r="T172" s="332"/>
      <c r="U172" s="332"/>
      <c r="V172" s="332"/>
      <c r="W172" s="333"/>
      <c r="X172" s="333"/>
      <c r="Y172" s="333"/>
      <c r="Z172" s="333"/>
      <c r="AA172" s="538"/>
      <c r="AB172" s="387" t="s">
        <v>257</v>
      </c>
      <c r="AC172" s="388"/>
      <c r="AD172" s="388"/>
      <c r="AE172" s="388"/>
      <c r="AF172" s="388"/>
      <c r="AG172" s="388"/>
      <c r="AH172" s="388"/>
      <c r="AI172" s="388"/>
      <c r="AJ172" s="388"/>
      <c r="AK172" s="388"/>
      <c r="AL172" s="388"/>
      <c r="AM172" s="388"/>
      <c r="AN172" s="388"/>
      <c r="AO172" s="388"/>
      <c r="AP172" s="388"/>
      <c r="AQ172" s="389">
        <f>+AC172+AE172+AG172+AI172+AK172+AM172+AO172</f>
        <v>0</v>
      </c>
      <c r="AR172" s="390">
        <f>+AD172+AF172+AH172+AJ172+AL172+AN172+AP172</f>
        <v>0</v>
      </c>
      <c r="AS172" s="309">
        <f t="shared" si="45"/>
        <v>0</v>
      </c>
      <c r="AT172" s="309">
        <f t="shared" si="45"/>
        <v>0</v>
      </c>
      <c r="AU172" s="309">
        <f t="shared" si="46"/>
        <v>0</v>
      </c>
      <c r="AV172" s="310"/>
      <c r="AW172" s="309"/>
      <c r="AX172" s="309"/>
      <c r="AY172" s="309"/>
      <c r="AZ172" s="311"/>
      <c r="BA172" s="311"/>
      <c r="BB172" s="311"/>
      <c r="BC172" s="311"/>
      <c r="BD172" s="311"/>
      <c r="BE172" s="311"/>
    </row>
    <row r="173" spans="7:57" s="391" customFormat="1" ht="15">
      <c r="G173" s="392"/>
      <c r="H173" s="392"/>
      <c r="I173" s="392"/>
      <c r="J173" s="392"/>
      <c r="K173" s="392"/>
      <c r="L173" s="392"/>
      <c r="M173" s="392"/>
      <c r="N173" s="392"/>
      <c r="O173" s="392"/>
      <c r="P173" s="392"/>
      <c r="Q173" s="393">
        <f>SUBTOTAL(9,Q13:Q172)</f>
        <v>5604058999.999999</v>
      </c>
      <c r="R173" s="393">
        <f>SUBTOTAL(9,R13:R172)</f>
        <v>5859379999.999998</v>
      </c>
      <c r="S173" s="393">
        <f>SUBTOTAL(9,S13:S172)</f>
        <v>5197447000</v>
      </c>
      <c r="T173" s="393">
        <f>SUBTOTAL(9,T13:T172)</f>
        <v>269134951.99999994</v>
      </c>
      <c r="U173" s="393">
        <f>SUBTOTAL(9,U13:U172)</f>
        <v>1854827769.0000017</v>
      </c>
      <c r="V173" s="393">
        <f>SUBTOTAL(9,V13:V172)</f>
        <v>996794368.9999999</v>
      </c>
      <c r="W173" s="392"/>
      <c r="X173" s="392"/>
      <c r="Y173" s="392"/>
      <c r="Z173" s="392"/>
      <c r="AA173" s="392"/>
      <c r="AB173" s="392"/>
      <c r="AC173" s="392"/>
      <c r="AD173" s="392"/>
      <c r="AE173" s="392"/>
      <c r="AF173" s="392"/>
      <c r="AG173" s="392"/>
      <c r="AH173" s="392"/>
      <c r="AI173" s="392"/>
      <c r="AJ173" s="392"/>
      <c r="AK173" s="392"/>
      <c r="AL173" s="392"/>
      <c r="AM173" s="392"/>
      <c r="AN173" s="392"/>
      <c r="AO173" s="392"/>
      <c r="AP173" s="392"/>
      <c r="AQ173" s="392"/>
      <c r="AR173" s="392"/>
      <c r="AS173" s="309">
        <f t="shared" si="45"/>
        <v>661932999.9999981</v>
      </c>
      <c r="AT173" s="309">
        <f t="shared" si="45"/>
        <v>4928312048</v>
      </c>
      <c r="AU173" s="309">
        <f t="shared" si="46"/>
        <v>858033400.0000018</v>
      </c>
      <c r="AV173" s="310"/>
      <c r="AW173" s="309"/>
      <c r="AX173" s="309"/>
      <c r="AY173" s="309"/>
      <c r="AZ173" s="393">
        <f>SUBTOTAL(9,AZ13:AZ172)</f>
        <v>5604059000.000001</v>
      </c>
      <c r="BA173" s="393">
        <f>SUBTOTAL(9,BA13:BA172)</f>
        <v>5859379999.999999</v>
      </c>
      <c r="BB173" s="393">
        <f>SUBTOTAL(9,BB13:BB172)</f>
        <v>5197447000.000001</v>
      </c>
      <c r="BC173" s="393">
        <f>SUBTOTAL(9,BC13:BC172)</f>
        <v>269134951.99999994</v>
      </c>
      <c r="BD173" s="393">
        <f>SUBTOTAL(9,BD13:BD172)</f>
        <v>1854827769.0000014</v>
      </c>
      <c r="BE173" s="393">
        <f>SUBTOTAL(9,BE13:BE172)</f>
        <v>996794368.9999998</v>
      </c>
    </row>
    <row r="174" spans="16:57" ht="24" customHeight="1">
      <c r="P174" s="394"/>
      <c r="Q174" s="395">
        <v>5604059000</v>
      </c>
      <c r="R174" s="396">
        <v>5604059000</v>
      </c>
      <c r="S174" s="395">
        <v>0</v>
      </c>
      <c r="T174" s="395">
        <v>0</v>
      </c>
      <c r="U174" s="395">
        <v>1854827769</v>
      </c>
      <c r="V174" s="395">
        <v>314715451</v>
      </c>
      <c r="AB174" s="3"/>
      <c r="AC174" s="3"/>
      <c r="AD174" s="3"/>
      <c r="AE174" s="3"/>
      <c r="AF174" s="3"/>
      <c r="AG174" s="3"/>
      <c r="AH174" s="3"/>
      <c r="AI174" s="3"/>
      <c r="AJ174" s="3"/>
      <c r="AK174" s="3"/>
      <c r="AL174" s="3"/>
      <c r="AM174" s="3"/>
      <c r="AN174" s="3"/>
      <c r="AO174" s="3"/>
      <c r="AP174" s="3"/>
      <c r="AQ174" s="3"/>
      <c r="AR174" s="3"/>
      <c r="AS174" s="3"/>
      <c r="AT174" s="3"/>
      <c r="AU174" s="3"/>
      <c r="AW174" s="3"/>
      <c r="AX174" s="3"/>
      <c r="AY174" s="3"/>
      <c r="AZ174" s="3"/>
      <c r="BA174" s="311"/>
      <c r="BB174" s="311"/>
      <c r="BC174" s="311"/>
      <c r="BD174" s="311"/>
      <c r="BE174" s="311"/>
    </row>
    <row r="175" spans="16:52" ht="24" customHeight="1">
      <c r="P175" s="397"/>
      <c r="Q175" s="398">
        <f aca="true" t="shared" si="56" ref="Q175:V175">+Q173-Q174</f>
        <v>0</v>
      </c>
      <c r="R175" s="398">
        <f t="shared" si="56"/>
        <v>255320999.9999981</v>
      </c>
      <c r="S175" s="398">
        <f t="shared" si="56"/>
        <v>5197447000</v>
      </c>
      <c r="T175" s="398">
        <f t="shared" si="56"/>
        <v>269134951.99999994</v>
      </c>
      <c r="U175" s="398">
        <f t="shared" si="56"/>
        <v>0</v>
      </c>
      <c r="V175" s="398">
        <f t="shared" si="56"/>
        <v>682078917.9999999</v>
      </c>
      <c r="AB175" s="3"/>
      <c r="AC175" s="3"/>
      <c r="AD175" s="3"/>
      <c r="AE175" s="3"/>
      <c r="AF175" s="3"/>
      <c r="AG175" s="3"/>
      <c r="AH175" s="3"/>
      <c r="AI175" s="3"/>
      <c r="AJ175" s="3"/>
      <c r="AK175" s="3"/>
      <c r="AL175" s="3"/>
      <c r="AM175" s="3"/>
      <c r="AN175" s="3"/>
      <c r="AO175" s="3"/>
      <c r="AP175" s="3"/>
      <c r="AQ175" s="3"/>
      <c r="AR175" s="3"/>
      <c r="AS175" s="3"/>
      <c r="AT175" s="3"/>
      <c r="AU175" s="3"/>
      <c r="AW175" s="3"/>
      <c r="AX175" s="3"/>
      <c r="AY175" s="3"/>
      <c r="AZ175" s="3"/>
    </row>
    <row r="176" spans="16:52" ht="24" customHeight="1">
      <c r="P176" s="399">
        <f>SUM('[2]01-USAQUEN:99-METROPOLITANO'!M13:M28)</f>
        <v>38087</v>
      </c>
      <c r="T176" s="400"/>
      <c r="AB176" s="3"/>
      <c r="AC176" s="3"/>
      <c r="AD176" s="3"/>
      <c r="AE176" s="3"/>
      <c r="AF176" s="3"/>
      <c r="AG176" s="3"/>
      <c r="AH176" s="3"/>
      <c r="AI176" s="3"/>
      <c r="AJ176" s="3"/>
      <c r="AK176" s="3"/>
      <c r="AL176" s="3"/>
      <c r="AM176" s="3"/>
      <c r="AN176" s="3"/>
      <c r="AO176" s="3"/>
      <c r="AP176" s="3"/>
      <c r="AQ176" s="3"/>
      <c r="AR176" s="3"/>
      <c r="AS176" s="3"/>
      <c r="AT176" s="3"/>
      <c r="AU176" s="3"/>
      <c r="AW176" s="3"/>
      <c r="AX176" s="3"/>
      <c r="AY176" s="3"/>
      <c r="AZ176" s="3"/>
    </row>
    <row r="177" spans="16:52" ht="24" customHeight="1">
      <c r="P177" s="401"/>
      <c r="R177" s="402"/>
      <c r="AB177" s="3"/>
      <c r="AC177" s="3"/>
      <c r="AD177" s="3"/>
      <c r="AE177" s="3"/>
      <c r="AF177" s="3"/>
      <c r="AG177" s="3"/>
      <c r="AH177" s="3"/>
      <c r="AI177" s="3"/>
      <c r="AJ177" s="3"/>
      <c r="AK177" s="3"/>
      <c r="AL177" s="3"/>
      <c r="AM177" s="3"/>
      <c r="AN177" s="3"/>
      <c r="AO177" s="3"/>
      <c r="AP177" s="3"/>
      <c r="AQ177" s="3"/>
      <c r="AR177" s="3"/>
      <c r="AS177" s="3"/>
      <c r="AT177" s="3"/>
      <c r="AU177" s="3"/>
      <c r="AW177" s="3"/>
      <c r="AX177" s="3"/>
      <c r="AY177" s="3"/>
      <c r="AZ177" s="3"/>
    </row>
    <row r="178" spans="16:52" ht="24" customHeight="1">
      <c r="P178" s="401">
        <f>+P176-P177</f>
        <v>38087</v>
      </c>
      <c r="AB178" s="3"/>
      <c r="AC178" s="3"/>
      <c r="AD178" s="3"/>
      <c r="AE178" s="3"/>
      <c r="AF178" s="3"/>
      <c r="AG178" s="3"/>
      <c r="AH178" s="3"/>
      <c r="AI178" s="3"/>
      <c r="AJ178" s="3"/>
      <c r="AK178" s="3"/>
      <c r="AL178" s="3"/>
      <c r="AM178" s="3"/>
      <c r="AN178" s="3"/>
      <c r="AO178" s="3"/>
      <c r="AP178" s="3"/>
      <c r="AQ178" s="3"/>
      <c r="AR178" s="3"/>
      <c r="AS178" s="3"/>
      <c r="AT178" s="3"/>
      <c r="AU178" s="3"/>
      <c r="AW178" s="3"/>
      <c r="AX178" s="3"/>
      <c r="AY178" s="3"/>
      <c r="AZ178" s="3"/>
    </row>
    <row r="179" spans="16:52" ht="24" customHeight="1">
      <c r="P179" s="399"/>
      <c r="R179" s="403"/>
      <c r="S179" s="404"/>
      <c r="T179" s="3"/>
      <c r="AB179" s="3"/>
      <c r="AC179" s="3"/>
      <c r="AD179" s="3"/>
      <c r="AE179" s="3"/>
      <c r="AF179" s="3"/>
      <c r="AG179" s="3"/>
      <c r="AH179" s="3"/>
      <c r="AI179" s="3"/>
      <c r="AJ179" s="3"/>
      <c r="AK179" s="3"/>
      <c r="AL179" s="3"/>
      <c r="AM179" s="3"/>
      <c r="AN179" s="3"/>
      <c r="AO179" s="3"/>
      <c r="AP179" s="3"/>
      <c r="AQ179" s="3"/>
      <c r="AR179" s="3"/>
      <c r="AS179" s="3"/>
      <c r="AT179" s="3"/>
      <c r="AU179" s="3"/>
      <c r="AW179" s="3"/>
      <c r="AX179" s="3"/>
      <c r="AY179" s="3"/>
      <c r="AZ179" s="3"/>
    </row>
    <row r="180" spans="16:52" ht="24" customHeight="1">
      <c r="P180" s="399"/>
      <c r="R180" s="403"/>
      <c r="S180" s="404"/>
      <c r="AB180" s="3"/>
      <c r="AC180" s="3"/>
      <c r="AD180" s="3"/>
      <c r="AE180" s="3"/>
      <c r="AF180" s="3"/>
      <c r="AG180" s="3"/>
      <c r="AH180" s="3"/>
      <c r="AI180" s="3"/>
      <c r="AJ180" s="3"/>
      <c r="AK180" s="3"/>
      <c r="AL180" s="3"/>
      <c r="AM180" s="3"/>
      <c r="AN180" s="3"/>
      <c r="AO180" s="3"/>
      <c r="AP180" s="3"/>
      <c r="AQ180" s="3"/>
      <c r="AR180" s="3"/>
      <c r="AS180" s="3"/>
      <c r="AT180" s="3"/>
      <c r="AU180" s="3"/>
      <c r="AW180" s="3"/>
      <c r="AX180" s="3"/>
      <c r="AY180" s="3"/>
      <c r="AZ180" s="3"/>
    </row>
    <row r="181" spans="16:52" ht="24" customHeight="1">
      <c r="P181" s="399"/>
      <c r="R181" s="403"/>
      <c r="S181" s="404"/>
      <c r="AB181" s="3"/>
      <c r="AC181" s="3"/>
      <c r="AD181" s="3"/>
      <c r="AE181" s="3"/>
      <c r="AF181" s="3"/>
      <c r="AG181" s="3"/>
      <c r="AH181" s="3"/>
      <c r="AI181" s="3"/>
      <c r="AJ181" s="3"/>
      <c r="AK181" s="3"/>
      <c r="AL181" s="3"/>
      <c r="AM181" s="3"/>
      <c r="AN181" s="3"/>
      <c r="AO181" s="3"/>
      <c r="AP181" s="3"/>
      <c r="AQ181" s="3"/>
      <c r="AR181" s="3"/>
      <c r="AS181" s="3"/>
      <c r="AT181" s="3"/>
      <c r="AU181" s="3"/>
      <c r="AW181" s="3"/>
      <c r="AX181" s="3"/>
      <c r="AY181" s="3"/>
      <c r="AZ181" s="3"/>
    </row>
    <row r="182" spans="16:52" ht="24" customHeight="1">
      <c r="P182" s="399"/>
      <c r="R182" s="403"/>
      <c r="S182" s="404"/>
      <c r="AB182" s="3"/>
      <c r="AC182" s="3"/>
      <c r="AD182" s="3"/>
      <c r="AE182" s="3"/>
      <c r="AF182" s="3"/>
      <c r="AG182" s="3"/>
      <c r="AH182" s="3"/>
      <c r="AI182" s="3"/>
      <c r="AJ182" s="3"/>
      <c r="AK182" s="3"/>
      <c r="AL182" s="3"/>
      <c r="AM182" s="3"/>
      <c r="AN182" s="3"/>
      <c r="AO182" s="3"/>
      <c r="AP182" s="3"/>
      <c r="AQ182" s="3"/>
      <c r="AR182" s="3"/>
      <c r="AS182" s="3"/>
      <c r="AT182" s="3"/>
      <c r="AU182" s="3"/>
      <c r="AW182" s="3"/>
      <c r="AX182" s="3"/>
      <c r="AY182" s="3"/>
      <c r="AZ182" s="3"/>
    </row>
    <row r="183" spans="16:52" ht="24" customHeight="1">
      <c r="P183" s="399"/>
      <c r="R183" s="403"/>
      <c r="S183" s="404"/>
      <c r="AB183" s="3"/>
      <c r="AC183" s="3"/>
      <c r="AD183" s="3"/>
      <c r="AE183" s="3"/>
      <c r="AF183" s="3"/>
      <c r="AG183" s="3"/>
      <c r="AH183" s="3"/>
      <c r="AI183" s="3"/>
      <c r="AJ183" s="3"/>
      <c r="AK183" s="3"/>
      <c r="AL183" s="3"/>
      <c r="AM183" s="3"/>
      <c r="AN183" s="3"/>
      <c r="AO183" s="3"/>
      <c r="AP183" s="3"/>
      <c r="AQ183" s="3"/>
      <c r="AR183" s="3"/>
      <c r="AS183" s="3"/>
      <c r="AT183" s="3"/>
      <c r="AU183" s="3"/>
      <c r="AW183" s="3"/>
      <c r="AX183" s="3"/>
      <c r="AY183" s="3"/>
      <c r="AZ183" s="3"/>
    </row>
    <row r="184" spans="16:52" ht="24" customHeight="1">
      <c r="P184" s="399"/>
      <c r="R184" s="403"/>
      <c r="S184" s="404"/>
      <c r="U184" s="402"/>
      <c r="AB184" s="3"/>
      <c r="AC184" s="3"/>
      <c r="AD184" s="3"/>
      <c r="AE184" s="3"/>
      <c r="AF184" s="3"/>
      <c r="AG184" s="3"/>
      <c r="AH184" s="3"/>
      <c r="AI184" s="3"/>
      <c r="AJ184" s="3"/>
      <c r="AK184" s="3"/>
      <c r="AL184" s="3"/>
      <c r="AM184" s="3"/>
      <c r="AN184" s="3"/>
      <c r="AO184" s="3"/>
      <c r="AP184" s="3"/>
      <c r="AQ184" s="3"/>
      <c r="AR184" s="3"/>
      <c r="AS184" s="3"/>
      <c r="AT184" s="3"/>
      <c r="AU184" s="3"/>
      <c r="AW184" s="3"/>
      <c r="AX184" s="3"/>
      <c r="AY184" s="3"/>
      <c r="AZ184" s="3"/>
    </row>
    <row r="185" spans="16:52" ht="24" customHeight="1">
      <c r="P185" s="399"/>
      <c r="R185" s="403"/>
      <c r="S185" s="404"/>
      <c r="U185" s="402"/>
      <c r="V185" s="405"/>
      <c r="X185" s="406"/>
      <c r="AB185" s="3"/>
      <c r="AC185" s="3"/>
      <c r="AD185" s="3"/>
      <c r="AE185" s="3"/>
      <c r="AF185" s="3"/>
      <c r="AG185" s="3"/>
      <c r="AH185" s="3"/>
      <c r="AI185" s="3"/>
      <c r="AJ185" s="3"/>
      <c r="AK185" s="3"/>
      <c r="AL185" s="3"/>
      <c r="AM185" s="3"/>
      <c r="AN185" s="3"/>
      <c r="AO185" s="3"/>
      <c r="AP185" s="3"/>
      <c r="AQ185" s="3"/>
      <c r="AR185" s="3"/>
      <c r="AS185" s="3"/>
      <c r="AT185" s="3"/>
      <c r="AU185" s="3"/>
      <c r="AW185" s="3"/>
      <c r="AX185" s="3"/>
      <c r="AY185" s="3"/>
      <c r="AZ185" s="3"/>
    </row>
    <row r="186" spans="16:52" ht="24" customHeight="1">
      <c r="P186" s="399"/>
      <c r="R186" s="403"/>
      <c r="U186" s="402"/>
      <c r="V186" s="405"/>
      <c r="X186" s="406"/>
      <c r="AB186" s="3"/>
      <c r="AC186" s="3"/>
      <c r="AD186" s="3"/>
      <c r="AE186" s="3"/>
      <c r="AF186" s="3"/>
      <c r="AG186" s="3"/>
      <c r="AH186" s="3"/>
      <c r="AI186" s="3"/>
      <c r="AJ186" s="3"/>
      <c r="AK186" s="3"/>
      <c r="AL186" s="3"/>
      <c r="AM186" s="3"/>
      <c r="AN186" s="3"/>
      <c r="AO186" s="3"/>
      <c r="AP186" s="3"/>
      <c r="AQ186" s="3"/>
      <c r="AR186" s="3"/>
      <c r="AS186" s="3"/>
      <c r="AT186" s="3"/>
      <c r="AU186" s="3"/>
      <c r="AW186" s="3"/>
      <c r="AX186" s="3"/>
      <c r="AY186" s="3"/>
      <c r="AZ186" s="3"/>
    </row>
    <row r="187" spans="16:52" ht="24" customHeight="1">
      <c r="P187" s="399"/>
      <c r="R187" s="403"/>
      <c r="U187" s="402"/>
      <c r="V187" s="405"/>
      <c r="X187" s="406"/>
      <c r="AB187" s="3"/>
      <c r="AC187" s="3"/>
      <c r="AD187" s="3"/>
      <c r="AE187" s="3"/>
      <c r="AF187" s="3"/>
      <c r="AG187" s="3"/>
      <c r="AH187" s="3"/>
      <c r="AI187" s="3"/>
      <c r="AJ187" s="3"/>
      <c r="AK187" s="3"/>
      <c r="AL187" s="3"/>
      <c r="AM187" s="3"/>
      <c r="AN187" s="3"/>
      <c r="AO187" s="3"/>
      <c r="AP187" s="3"/>
      <c r="AQ187" s="3"/>
      <c r="AR187" s="3"/>
      <c r="AS187" s="3"/>
      <c r="AT187" s="3"/>
      <c r="AU187" s="3"/>
      <c r="AW187" s="3"/>
      <c r="AX187" s="3"/>
      <c r="AY187" s="3"/>
      <c r="AZ187" s="3"/>
    </row>
    <row r="188" spans="16:52" ht="24" customHeight="1">
      <c r="P188" s="399"/>
      <c r="R188" s="403"/>
      <c r="U188" s="402"/>
      <c r="V188" s="405"/>
      <c r="X188" s="406"/>
      <c r="AB188" s="3"/>
      <c r="AC188" s="3"/>
      <c r="AD188" s="3"/>
      <c r="AE188" s="3"/>
      <c r="AF188" s="3"/>
      <c r="AG188" s="3"/>
      <c r="AH188" s="3"/>
      <c r="AI188" s="3"/>
      <c r="AJ188" s="3"/>
      <c r="AK188" s="3"/>
      <c r="AL188" s="3"/>
      <c r="AM188" s="3"/>
      <c r="AN188" s="3"/>
      <c r="AO188" s="3"/>
      <c r="AP188" s="3"/>
      <c r="AQ188" s="3"/>
      <c r="AR188" s="3"/>
      <c r="AS188" s="3"/>
      <c r="AT188" s="3"/>
      <c r="AU188" s="3"/>
      <c r="AW188" s="3"/>
      <c r="AX188" s="3"/>
      <c r="AY188" s="3"/>
      <c r="AZ188" s="3"/>
    </row>
    <row r="189" spans="21:52" ht="24" customHeight="1">
      <c r="U189" s="402"/>
      <c r="V189" s="405"/>
      <c r="X189" s="406"/>
      <c r="AB189" s="3"/>
      <c r="AC189" s="3"/>
      <c r="AD189" s="3"/>
      <c r="AE189" s="3"/>
      <c r="AF189" s="3"/>
      <c r="AG189" s="3"/>
      <c r="AH189" s="3"/>
      <c r="AI189" s="3"/>
      <c r="AJ189" s="3"/>
      <c r="AK189" s="3"/>
      <c r="AL189" s="3"/>
      <c r="AM189" s="3"/>
      <c r="AN189" s="3"/>
      <c r="AO189" s="3"/>
      <c r="AP189" s="3"/>
      <c r="AQ189" s="3"/>
      <c r="AR189" s="3"/>
      <c r="AS189" s="3"/>
      <c r="AT189" s="3"/>
      <c r="AU189" s="3"/>
      <c r="AW189" s="3"/>
      <c r="AX189" s="3"/>
      <c r="AY189" s="3"/>
      <c r="AZ189" s="3"/>
    </row>
    <row r="190" spans="21:52" ht="24" customHeight="1">
      <c r="U190" s="402"/>
      <c r="V190" s="405"/>
      <c r="X190" s="406"/>
      <c r="AB190" s="3"/>
      <c r="AC190" s="3"/>
      <c r="AD190" s="3"/>
      <c r="AE190" s="3"/>
      <c r="AF190" s="3"/>
      <c r="AG190" s="3"/>
      <c r="AH190" s="3"/>
      <c r="AI190" s="3"/>
      <c r="AJ190" s="3"/>
      <c r="AK190" s="3"/>
      <c r="AL190" s="3"/>
      <c r="AM190" s="3"/>
      <c r="AN190" s="3"/>
      <c r="AO190" s="3"/>
      <c r="AP190" s="3"/>
      <c r="AQ190" s="3"/>
      <c r="AR190" s="3"/>
      <c r="AS190" s="3"/>
      <c r="AT190" s="3"/>
      <c r="AU190" s="3"/>
      <c r="AW190" s="3"/>
      <c r="AX190" s="3"/>
      <c r="AY190" s="3"/>
      <c r="AZ190" s="3"/>
    </row>
    <row r="191" spans="21:52" ht="24" customHeight="1">
      <c r="U191" s="402"/>
      <c r="V191" s="405"/>
      <c r="W191" s="407"/>
      <c r="X191" s="406"/>
      <c r="AB191" s="3"/>
      <c r="AC191" s="3"/>
      <c r="AD191" s="3"/>
      <c r="AE191" s="3"/>
      <c r="AF191" s="3"/>
      <c r="AG191" s="3"/>
      <c r="AH191" s="3"/>
      <c r="AI191" s="3"/>
      <c r="AJ191" s="3"/>
      <c r="AK191" s="3"/>
      <c r="AL191" s="3"/>
      <c r="AM191" s="3"/>
      <c r="AN191" s="3"/>
      <c r="AO191" s="3"/>
      <c r="AP191" s="3"/>
      <c r="AQ191" s="3"/>
      <c r="AR191" s="3"/>
      <c r="AS191" s="3"/>
      <c r="AT191" s="3"/>
      <c r="AU191" s="3"/>
      <c r="AW191" s="3"/>
      <c r="AX191" s="3"/>
      <c r="AY191" s="3"/>
      <c r="AZ191" s="3"/>
    </row>
    <row r="192" spans="21:52" ht="24" customHeight="1">
      <c r="U192" s="402"/>
      <c r="V192" s="405"/>
      <c r="W192" s="407"/>
      <c r="X192" s="406"/>
      <c r="AB192" s="3"/>
      <c r="AC192" s="3"/>
      <c r="AD192" s="3"/>
      <c r="AE192" s="3"/>
      <c r="AF192" s="3"/>
      <c r="AG192" s="3"/>
      <c r="AH192" s="3"/>
      <c r="AI192" s="3"/>
      <c r="AJ192" s="3"/>
      <c r="AK192" s="3"/>
      <c r="AL192" s="3"/>
      <c r="AM192" s="3"/>
      <c r="AN192" s="3"/>
      <c r="AO192" s="3"/>
      <c r="AP192" s="3"/>
      <c r="AQ192" s="3"/>
      <c r="AR192" s="3"/>
      <c r="AS192" s="3"/>
      <c r="AT192" s="3"/>
      <c r="AU192" s="3"/>
      <c r="AW192" s="3"/>
      <c r="AX192" s="3"/>
      <c r="AY192" s="3"/>
      <c r="AZ192" s="3"/>
    </row>
    <row r="193" spans="18:52" ht="24" customHeight="1">
      <c r="R193" s="402"/>
      <c r="U193" s="402"/>
      <c r="V193" s="405"/>
      <c r="W193" s="407"/>
      <c r="X193" s="406"/>
      <c r="AB193" s="3"/>
      <c r="AC193" s="3"/>
      <c r="AD193" s="3"/>
      <c r="AE193" s="3"/>
      <c r="AF193" s="3"/>
      <c r="AG193" s="3"/>
      <c r="AH193" s="3"/>
      <c r="AI193" s="3"/>
      <c r="AJ193" s="3"/>
      <c r="AK193" s="3"/>
      <c r="AL193" s="3"/>
      <c r="AM193" s="3"/>
      <c r="AN193" s="3"/>
      <c r="AO193" s="3"/>
      <c r="AP193" s="3"/>
      <c r="AQ193" s="3"/>
      <c r="AR193" s="3"/>
      <c r="AS193" s="3"/>
      <c r="AT193" s="3"/>
      <c r="AU193" s="3"/>
      <c r="AW193" s="3"/>
      <c r="AX193" s="3"/>
      <c r="AY193" s="3"/>
      <c r="AZ193" s="3"/>
    </row>
    <row r="194" spans="21:52" ht="24" customHeight="1">
      <c r="U194" s="402"/>
      <c r="V194" s="405"/>
      <c r="W194" s="407"/>
      <c r="X194" s="406"/>
      <c r="AB194" s="3"/>
      <c r="AC194" s="3"/>
      <c r="AD194" s="3"/>
      <c r="AE194" s="3"/>
      <c r="AF194" s="3"/>
      <c r="AG194" s="3"/>
      <c r="AH194" s="3"/>
      <c r="AI194" s="3"/>
      <c r="AJ194" s="3"/>
      <c r="AK194" s="3"/>
      <c r="AL194" s="3"/>
      <c r="AM194" s="3"/>
      <c r="AN194" s="3"/>
      <c r="AO194" s="3"/>
      <c r="AP194" s="3"/>
      <c r="AQ194" s="3"/>
      <c r="AR194" s="3"/>
      <c r="AS194" s="3"/>
      <c r="AT194" s="3"/>
      <c r="AU194" s="3"/>
      <c r="AW194" s="3"/>
      <c r="AX194" s="3"/>
      <c r="AY194" s="3"/>
      <c r="AZ194" s="3"/>
    </row>
    <row r="195" spans="21:52" ht="24" customHeight="1">
      <c r="U195" s="402"/>
      <c r="V195" s="405"/>
      <c r="W195" s="407"/>
      <c r="X195" s="406"/>
      <c r="AB195" s="3"/>
      <c r="AC195" s="3"/>
      <c r="AD195" s="3"/>
      <c r="AE195" s="3"/>
      <c r="AF195" s="3"/>
      <c r="AG195" s="3"/>
      <c r="AH195" s="3"/>
      <c r="AI195" s="3"/>
      <c r="AJ195" s="3"/>
      <c r="AK195" s="3"/>
      <c r="AL195" s="3"/>
      <c r="AM195" s="3"/>
      <c r="AN195" s="3"/>
      <c r="AO195" s="3"/>
      <c r="AP195" s="3"/>
      <c r="AQ195" s="3"/>
      <c r="AR195" s="3"/>
      <c r="AS195" s="3"/>
      <c r="AT195" s="3"/>
      <c r="AU195" s="3"/>
      <c r="AW195" s="3"/>
      <c r="AX195" s="3"/>
      <c r="AY195" s="3"/>
      <c r="AZ195" s="3"/>
    </row>
    <row r="196" spans="18:52" ht="24" customHeight="1">
      <c r="R196" s="408"/>
      <c r="U196" s="402"/>
      <c r="V196" s="405"/>
      <c r="W196" s="407"/>
      <c r="X196" s="406"/>
      <c r="AB196" s="3"/>
      <c r="AC196" s="3"/>
      <c r="AD196" s="3"/>
      <c r="AE196" s="3"/>
      <c r="AF196" s="3"/>
      <c r="AG196" s="3"/>
      <c r="AH196" s="3"/>
      <c r="AI196" s="3"/>
      <c r="AJ196" s="3"/>
      <c r="AK196" s="3"/>
      <c r="AL196" s="3"/>
      <c r="AM196" s="3"/>
      <c r="AN196" s="3"/>
      <c r="AO196" s="3"/>
      <c r="AP196" s="3"/>
      <c r="AQ196" s="3"/>
      <c r="AR196" s="3"/>
      <c r="AS196" s="3"/>
      <c r="AT196" s="3"/>
      <c r="AU196" s="3"/>
      <c r="AW196" s="3"/>
      <c r="AX196" s="3"/>
      <c r="AY196" s="3"/>
      <c r="AZ196" s="3"/>
    </row>
    <row r="197" spans="21:52" ht="24" customHeight="1">
      <c r="U197" s="402"/>
      <c r="V197" s="405"/>
      <c r="W197" s="407"/>
      <c r="X197" s="406"/>
      <c r="AB197" s="3"/>
      <c r="AC197" s="3"/>
      <c r="AD197" s="3"/>
      <c r="AE197" s="3"/>
      <c r="AF197" s="3"/>
      <c r="AG197" s="3"/>
      <c r="AH197" s="3"/>
      <c r="AI197" s="3"/>
      <c r="AJ197" s="3"/>
      <c r="AK197" s="3"/>
      <c r="AL197" s="3"/>
      <c r="AM197" s="3"/>
      <c r="AN197" s="3"/>
      <c r="AO197" s="3"/>
      <c r="AP197" s="3"/>
      <c r="AQ197" s="3"/>
      <c r="AR197" s="3"/>
      <c r="AS197" s="3"/>
      <c r="AT197" s="3"/>
      <c r="AU197" s="3"/>
      <c r="AW197" s="3"/>
      <c r="AX197" s="3"/>
      <c r="AY197" s="3"/>
      <c r="AZ197" s="3"/>
    </row>
    <row r="198" spans="21:52" ht="24" customHeight="1">
      <c r="U198" s="402"/>
      <c r="V198" s="405"/>
      <c r="W198" s="407"/>
      <c r="X198" s="406"/>
      <c r="AB198" s="3"/>
      <c r="AC198" s="3"/>
      <c r="AD198" s="3"/>
      <c r="AE198" s="3"/>
      <c r="AF198" s="3"/>
      <c r="AG198" s="3"/>
      <c r="AH198" s="3"/>
      <c r="AI198" s="3"/>
      <c r="AJ198" s="3"/>
      <c r="AK198" s="3"/>
      <c r="AL198" s="3"/>
      <c r="AM198" s="3"/>
      <c r="AN198" s="3"/>
      <c r="AO198" s="3"/>
      <c r="AP198" s="3"/>
      <c r="AQ198" s="3"/>
      <c r="AR198" s="3"/>
      <c r="AS198" s="3"/>
      <c r="AT198" s="3"/>
      <c r="AU198" s="3"/>
      <c r="AW198" s="3"/>
      <c r="AX198" s="3"/>
      <c r="AY198" s="3"/>
      <c r="AZ198" s="3"/>
    </row>
    <row r="199" spans="21:52" ht="24" customHeight="1">
      <c r="U199" s="402"/>
      <c r="V199" s="405"/>
      <c r="W199" s="407"/>
      <c r="X199" s="406"/>
      <c r="AB199" s="3"/>
      <c r="AC199" s="3"/>
      <c r="AD199" s="3"/>
      <c r="AE199" s="3"/>
      <c r="AF199" s="3"/>
      <c r="AG199" s="3"/>
      <c r="AH199" s="3"/>
      <c r="AI199" s="3"/>
      <c r="AJ199" s="3"/>
      <c r="AK199" s="3"/>
      <c r="AL199" s="3"/>
      <c r="AM199" s="3"/>
      <c r="AN199" s="3"/>
      <c r="AO199" s="3"/>
      <c r="AP199" s="3"/>
      <c r="AQ199" s="3"/>
      <c r="AR199" s="3"/>
      <c r="AS199" s="3"/>
      <c r="AT199" s="3"/>
      <c r="AU199" s="3"/>
      <c r="AW199" s="3"/>
      <c r="AX199" s="3"/>
      <c r="AY199" s="3"/>
      <c r="AZ199" s="3"/>
    </row>
    <row r="200" spans="21:52" ht="24" customHeight="1">
      <c r="U200" s="402"/>
      <c r="V200" s="405"/>
      <c r="W200" s="407"/>
      <c r="X200" s="406"/>
      <c r="AB200" s="3"/>
      <c r="AC200" s="3"/>
      <c r="AD200" s="3"/>
      <c r="AE200" s="3"/>
      <c r="AF200" s="3"/>
      <c r="AG200" s="3"/>
      <c r="AH200" s="3"/>
      <c r="AI200" s="3"/>
      <c r="AJ200" s="3"/>
      <c r="AK200" s="3"/>
      <c r="AL200" s="3"/>
      <c r="AM200" s="3"/>
      <c r="AN200" s="3"/>
      <c r="AO200" s="3"/>
      <c r="AP200" s="3"/>
      <c r="AQ200" s="3"/>
      <c r="AR200" s="3"/>
      <c r="AS200" s="3"/>
      <c r="AT200" s="3"/>
      <c r="AU200" s="3"/>
      <c r="AW200" s="3"/>
      <c r="AX200" s="3"/>
      <c r="AY200" s="3"/>
      <c r="AZ200" s="3"/>
    </row>
    <row r="201" spans="21:52" ht="24" customHeight="1">
      <c r="U201" s="402"/>
      <c r="V201" s="405"/>
      <c r="W201" s="407"/>
      <c r="X201" s="406"/>
      <c r="AB201" s="3"/>
      <c r="AC201" s="3"/>
      <c r="AD201" s="3"/>
      <c r="AE201" s="3"/>
      <c r="AF201" s="3"/>
      <c r="AG201" s="3"/>
      <c r="AH201" s="3"/>
      <c r="AI201" s="3"/>
      <c r="AJ201" s="3"/>
      <c r="AK201" s="3"/>
      <c r="AL201" s="3"/>
      <c r="AM201" s="3"/>
      <c r="AN201" s="3"/>
      <c r="AO201" s="3"/>
      <c r="AP201" s="3"/>
      <c r="AQ201" s="3"/>
      <c r="AR201" s="3"/>
      <c r="AS201" s="3"/>
      <c r="AT201" s="3"/>
      <c r="AU201" s="3"/>
      <c r="AW201" s="3"/>
      <c r="AX201" s="3"/>
      <c r="AY201" s="3"/>
      <c r="AZ201" s="3"/>
    </row>
    <row r="202" spans="21:52" ht="24" customHeight="1">
      <c r="U202" s="402"/>
      <c r="V202" s="405"/>
      <c r="W202" s="407"/>
      <c r="X202" s="406"/>
      <c r="AB202" s="3"/>
      <c r="AC202" s="3"/>
      <c r="AD202" s="3"/>
      <c r="AE202" s="3"/>
      <c r="AF202" s="3"/>
      <c r="AG202" s="3"/>
      <c r="AH202" s="3"/>
      <c r="AI202" s="3"/>
      <c r="AJ202" s="3"/>
      <c r="AK202" s="3"/>
      <c r="AL202" s="3"/>
      <c r="AM202" s="3"/>
      <c r="AN202" s="3"/>
      <c r="AO202" s="3"/>
      <c r="AP202" s="3"/>
      <c r="AQ202" s="3"/>
      <c r="AR202" s="3"/>
      <c r="AS202" s="3"/>
      <c r="AT202" s="3"/>
      <c r="AU202" s="3"/>
      <c r="AW202" s="3"/>
      <c r="AX202" s="3"/>
      <c r="AY202" s="3"/>
      <c r="AZ202" s="3"/>
    </row>
    <row r="203" spans="28:52" ht="24" customHeight="1">
      <c r="AB203" s="3"/>
      <c r="AC203" s="3"/>
      <c r="AD203" s="3"/>
      <c r="AE203" s="3"/>
      <c r="AF203" s="3"/>
      <c r="AG203" s="3"/>
      <c r="AH203" s="3"/>
      <c r="AI203" s="3"/>
      <c r="AJ203" s="3"/>
      <c r="AK203" s="3"/>
      <c r="AL203" s="3"/>
      <c r="AM203" s="3"/>
      <c r="AN203" s="3"/>
      <c r="AO203" s="3"/>
      <c r="AP203" s="3"/>
      <c r="AQ203" s="3"/>
      <c r="AR203" s="3"/>
      <c r="AS203" s="3"/>
      <c r="AT203" s="3"/>
      <c r="AU203" s="3"/>
      <c r="AW203" s="3"/>
      <c r="AX203" s="3"/>
      <c r="AY203" s="3"/>
      <c r="AZ203" s="3"/>
    </row>
    <row r="204" spans="18:52" ht="24" customHeight="1">
      <c r="R204" s="408"/>
      <c r="U204" s="407"/>
      <c r="AB204" s="3"/>
      <c r="AC204" s="3"/>
      <c r="AD204" s="3"/>
      <c r="AE204" s="3"/>
      <c r="AF204" s="3"/>
      <c r="AG204" s="3"/>
      <c r="AH204" s="3"/>
      <c r="AI204" s="3"/>
      <c r="AJ204" s="3"/>
      <c r="AK204" s="3"/>
      <c r="AL204" s="3"/>
      <c r="AM204" s="3"/>
      <c r="AN204" s="3"/>
      <c r="AO204" s="3"/>
      <c r="AP204" s="3"/>
      <c r="AQ204" s="3"/>
      <c r="AR204" s="3"/>
      <c r="AS204" s="3"/>
      <c r="AT204" s="3"/>
      <c r="AU204" s="3"/>
      <c r="AW204" s="3"/>
      <c r="AX204" s="3"/>
      <c r="AY204" s="3"/>
      <c r="AZ204" s="3"/>
    </row>
    <row r="205" spans="21:52" ht="24" customHeight="1">
      <c r="U205" s="407"/>
      <c r="V205" s="405"/>
      <c r="W205" s="402"/>
      <c r="AB205" s="3"/>
      <c r="AC205" s="3"/>
      <c r="AD205" s="3"/>
      <c r="AE205" s="3"/>
      <c r="AF205" s="3"/>
      <c r="AG205" s="3"/>
      <c r="AH205" s="3"/>
      <c r="AI205" s="3"/>
      <c r="AJ205" s="3"/>
      <c r="AK205" s="3"/>
      <c r="AL205" s="3"/>
      <c r="AM205" s="3"/>
      <c r="AN205" s="3"/>
      <c r="AO205" s="3"/>
      <c r="AP205" s="3"/>
      <c r="AQ205" s="3"/>
      <c r="AR205" s="3"/>
      <c r="AS205" s="3"/>
      <c r="AT205" s="3"/>
      <c r="AU205" s="3"/>
      <c r="AW205" s="3"/>
      <c r="AX205" s="3"/>
      <c r="AY205" s="3"/>
      <c r="AZ205" s="3"/>
    </row>
    <row r="206" spans="21:52" ht="24" customHeight="1">
      <c r="U206" s="407"/>
      <c r="V206" s="405"/>
      <c r="AB206" s="3"/>
      <c r="AC206" s="3"/>
      <c r="AD206" s="3"/>
      <c r="AE206" s="3"/>
      <c r="AF206" s="3"/>
      <c r="AG206" s="3"/>
      <c r="AH206" s="3"/>
      <c r="AI206" s="3"/>
      <c r="AJ206" s="3"/>
      <c r="AK206" s="3"/>
      <c r="AL206" s="3"/>
      <c r="AM206" s="3"/>
      <c r="AN206" s="3"/>
      <c r="AO206" s="3"/>
      <c r="AP206" s="3"/>
      <c r="AQ206" s="3"/>
      <c r="AR206" s="3"/>
      <c r="AS206" s="3"/>
      <c r="AT206" s="3"/>
      <c r="AU206" s="3"/>
      <c r="AW206" s="3"/>
      <c r="AX206" s="3"/>
      <c r="AY206" s="3"/>
      <c r="AZ206" s="3"/>
    </row>
    <row r="207" spans="21:52" ht="24" customHeight="1">
      <c r="U207" s="407"/>
      <c r="V207" s="405"/>
      <c r="AB207" s="3"/>
      <c r="AC207" s="3"/>
      <c r="AD207" s="3"/>
      <c r="AE207" s="3"/>
      <c r="AF207" s="3"/>
      <c r="AG207" s="3"/>
      <c r="AH207" s="3"/>
      <c r="AI207" s="3"/>
      <c r="AJ207" s="3"/>
      <c r="AK207" s="3"/>
      <c r="AL207" s="3"/>
      <c r="AM207" s="3"/>
      <c r="AN207" s="3"/>
      <c r="AO207" s="3"/>
      <c r="AP207" s="3"/>
      <c r="AQ207" s="3"/>
      <c r="AR207" s="3"/>
      <c r="AS207" s="3"/>
      <c r="AT207" s="3"/>
      <c r="AU207" s="3"/>
      <c r="AW207" s="3"/>
      <c r="AX207" s="3"/>
      <c r="AY207" s="3"/>
      <c r="AZ207" s="3"/>
    </row>
    <row r="208" spans="21:52" ht="24" customHeight="1">
      <c r="U208" s="407"/>
      <c r="V208" s="405"/>
      <c r="AB208" s="3"/>
      <c r="AC208" s="3"/>
      <c r="AD208" s="3"/>
      <c r="AE208" s="3"/>
      <c r="AF208" s="3"/>
      <c r="AG208" s="3"/>
      <c r="AH208" s="3"/>
      <c r="AI208" s="3"/>
      <c r="AJ208" s="3"/>
      <c r="AK208" s="3"/>
      <c r="AL208" s="3"/>
      <c r="AM208" s="3"/>
      <c r="AN208" s="3"/>
      <c r="AO208" s="3"/>
      <c r="AP208" s="3"/>
      <c r="AQ208" s="3"/>
      <c r="AR208" s="3"/>
      <c r="AS208" s="3"/>
      <c r="AT208" s="3"/>
      <c r="AU208" s="3"/>
      <c r="AW208" s="3"/>
      <c r="AX208" s="3"/>
      <c r="AY208" s="3"/>
      <c r="AZ208" s="3"/>
    </row>
    <row r="209" spans="18:52" ht="24" customHeight="1">
      <c r="R209" s="402"/>
      <c r="U209" s="407"/>
      <c r="V209" s="405"/>
      <c r="AB209" s="3"/>
      <c r="AC209" s="3"/>
      <c r="AD209" s="3"/>
      <c r="AE209" s="3"/>
      <c r="AF209" s="3"/>
      <c r="AG209" s="3"/>
      <c r="AH209" s="3"/>
      <c r="AI209" s="3"/>
      <c r="AJ209" s="3"/>
      <c r="AK209" s="3"/>
      <c r="AL209" s="3"/>
      <c r="AM209" s="3"/>
      <c r="AN209" s="3"/>
      <c r="AO209" s="3"/>
      <c r="AP209" s="3"/>
      <c r="AQ209" s="3"/>
      <c r="AR209" s="3"/>
      <c r="AS209" s="3"/>
      <c r="AT209" s="3"/>
      <c r="AU209" s="3"/>
      <c r="AW209" s="3"/>
      <c r="AX209" s="3"/>
      <c r="AY209" s="3"/>
      <c r="AZ209" s="3"/>
    </row>
    <row r="210" spans="21:52" ht="24" customHeight="1">
      <c r="U210" s="407"/>
      <c r="V210" s="405"/>
      <c r="AB210" s="3"/>
      <c r="AC210" s="3"/>
      <c r="AD210" s="3"/>
      <c r="AE210" s="3"/>
      <c r="AF210" s="3"/>
      <c r="AG210" s="3"/>
      <c r="AH210" s="3"/>
      <c r="AI210" s="3"/>
      <c r="AJ210" s="3"/>
      <c r="AK210" s="3"/>
      <c r="AL210" s="3"/>
      <c r="AM210" s="3"/>
      <c r="AN210" s="3"/>
      <c r="AO210" s="3"/>
      <c r="AP210" s="3"/>
      <c r="AQ210" s="3"/>
      <c r="AR210" s="3"/>
      <c r="AS210" s="3"/>
      <c r="AT210" s="3"/>
      <c r="AU210" s="3"/>
      <c r="AW210" s="3"/>
      <c r="AX210" s="3"/>
      <c r="AY210" s="3"/>
      <c r="AZ210" s="3"/>
    </row>
    <row r="211" spans="21:52" ht="24" customHeight="1">
      <c r="U211" s="402"/>
      <c r="V211" s="405"/>
      <c r="AB211" s="3"/>
      <c r="AC211" s="3"/>
      <c r="AD211" s="3"/>
      <c r="AE211" s="3"/>
      <c r="AF211" s="3"/>
      <c r="AG211" s="3"/>
      <c r="AH211" s="3"/>
      <c r="AI211" s="3"/>
      <c r="AJ211" s="3"/>
      <c r="AK211" s="3"/>
      <c r="AL211" s="3"/>
      <c r="AM211" s="3"/>
      <c r="AN211" s="3"/>
      <c r="AO211" s="3"/>
      <c r="AP211" s="3"/>
      <c r="AQ211" s="3"/>
      <c r="AR211" s="3"/>
      <c r="AS211" s="3"/>
      <c r="AT211" s="3"/>
      <c r="AU211" s="3"/>
      <c r="AW211" s="3"/>
      <c r="AX211" s="3"/>
      <c r="AY211" s="3"/>
      <c r="AZ211" s="3"/>
    </row>
    <row r="212" spans="28:52" ht="24" customHeight="1">
      <c r="AB212" s="3"/>
      <c r="AC212" s="3"/>
      <c r="AD212" s="3"/>
      <c r="AE212" s="3"/>
      <c r="AF212" s="3"/>
      <c r="AG212" s="3"/>
      <c r="AH212" s="3"/>
      <c r="AI212" s="3"/>
      <c r="AJ212" s="3"/>
      <c r="AK212" s="3"/>
      <c r="AL212" s="3"/>
      <c r="AM212" s="3"/>
      <c r="AN212" s="3"/>
      <c r="AO212" s="3"/>
      <c r="AP212" s="3"/>
      <c r="AQ212" s="3"/>
      <c r="AR212" s="3"/>
      <c r="AS212" s="3"/>
      <c r="AT212" s="3"/>
      <c r="AU212" s="3"/>
      <c r="AW212" s="3"/>
      <c r="AX212" s="3"/>
      <c r="AY212" s="3"/>
      <c r="AZ212" s="3"/>
    </row>
    <row r="213" spans="18:52" ht="24" customHeight="1">
      <c r="R213" s="408"/>
      <c r="AB213" s="3"/>
      <c r="AC213" s="3"/>
      <c r="AD213" s="3"/>
      <c r="AE213" s="3"/>
      <c r="AF213" s="3"/>
      <c r="AG213" s="3"/>
      <c r="AH213" s="3"/>
      <c r="AI213" s="3"/>
      <c r="AJ213" s="3"/>
      <c r="AK213" s="3"/>
      <c r="AL213" s="3"/>
      <c r="AM213" s="3"/>
      <c r="AN213" s="3"/>
      <c r="AO213" s="3"/>
      <c r="AP213" s="3"/>
      <c r="AQ213" s="3"/>
      <c r="AR213" s="3"/>
      <c r="AS213" s="3"/>
      <c r="AT213" s="3"/>
      <c r="AU213" s="3"/>
      <c r="AW213" s="3"/>
      <c r="AX213" s="3"/>
      <c r="AY213" s="3"/>
      <c r="AZ213" s="3"/>
    </row>
    <row r="214" spans="21:52" ht="24" customHeight="1">
      <c r="U214" s="407"/>
      <c r="V214" s="405"/>
      <c r="AB214" s="3"/>
      <c r="AC214" s="3"/>
      <c r="AD214" s="3"/>
      <c r="AE214" s="3"/>
      <c r="AF214" s="3"/>
      <c r="AG214" s="3"/>
      <c r="AH214" s="3"/>
      <c r="AI214" s="3"/>
      <c r="AJ214" s="3"/>
      <c r="AK214" s="3"/>
      <c r="AL214" s="3"/>
      <c r="AM214" s="3"/>
      <c r="AN214" s="3"/>
      <c r="AO214" s="3"/>
      <c r="AP214" s="3"/>
      <c r="AQ214" s="3"/>
      <c r="AR214" s="3"/>
      <c r="AS214" s="3"/>
      <c r="AT214" s="3"/>
      <c r="AU214" s="3"/>
      <c r="AW214" s="3"/>
      <c r="AX214" s="3"/>
      <c r="AY214" s="3"/>
      <c r="AZ214" s="3"/>
    </row>
    <row r="215" spans="21:52" ht="24" customHeight="1">
      <c r="U215" s="407"/>
      <c r="V215" s="405"/>
      <c r="AB215" s="3"/>
      <c r="AC215" s="3"/>
      <c r="AD215" s="3"/>
      <c r="AE215" s="3"/>
      <c r="AF215" s="3"/>
      <c r="AG215" s="3"/>
      <c r="AH215" s="3"/>
      <c r="AI215" s="3"/>
      <c r="AJ215" s="3"/>
      <c r="AK215" s="3"/>
      <c r="AL215" s="3"/>
      <c r="AM215" s="3"/>
      <c r="AN215" s="3"/>
      <c r="AO215" s="3"/>
      <c r="AP215" s="3"/>
      <c r="AQ215" s="3"/>
      <c r="AR215" s="3"/>
      <c r="AS215" s="3"/>
      <c r="AT215" s="3"/>
      <c r="AU215" s="3"/>
      <c r="AW215" s="3"/>
      <c r="AX215" s="3"/>
      <c r="AY215" s="3"/>
      <c r="AZ215" s="3"/>
    </row>
    <row r="216" spans="21:52" ht="24" customHeight="1">
      <c r="U216" s="407"/>
      <c r="V216" s="405"/>
      <c r="AB216" s="3"/>
      <c r="AC216" s="3"/>
      <c r="AD216" s="3"/>
      <c r="AE216" s="3"/>
      <c r="AF216" s="3"/>
      <c r="AG216" s="3"/>
      <c r="AH216" s="3"/>
      <c r="AI216" s="3"/>
      <c r="AJ216" s="3"/>
      <c r="AK216" s="3"/>
      <c r="AL216" s="3"/>
      <c r="AM216" s="3"/>
      <c r="AN216" s="3"/>
      <c r="AO216" s="3"/>
      <c r="AP216" s="3"/>
      <c r="AQ216" s="3"/>
      <c r="AR216" s="3"/>
      <c r="AS216" s="3"/>
      <c r="AT216" s="3"/>
      <c r="AU216" s="3"/>
      <c r="AW216" s="3"/>
      <c r="AX216" s="3"/>
      <c r="AY216" s="3"/>
      <c r="AZ216" s="3"/>
    </row>
    <row r="217" spans="21:52" ht="24" customHeight="1">
      <c r="U217" s="407"/>
      <c r="V217" s="405"/>
      <c r="AB217" s="3"/>
      <c r="AC217" s="3"/>
      <c r="AD217" s="3"/>
      <c r="AE217" s="3"/>
      <c r="AF217" s="3"/>
      <c r="AG217" s="3"/>
      <c r="AH217" s="3"/>
      <c r="AI217" s="3"/>
      <c r="AJ217" s="3"/>
      <c r="AK217" s="3"/>
      <c r="AL217" s="3"/>
      <c r="AM217" s="3"/>
      <c r="AN217" s="3"/>
      <c r="AO217" s="3"/>
      <c r="AP217" s="3"/>
      <c r="AQ217" s="3"/>
      <c r="AR217" s="3"/>
      <c r="AS217" s="3"/>
      <c r="AT217" s="3"/>
      <c r="AU217" s="3"/>
      <c r="AW217" s="3"/>
      <c r="AX217" s="3"/>
      <c r="AY217" s="3"/>
      <c r="AZ217" s="3"/>
    </row>
    <row r="218" spans="21:52" ht="24" customHeight="1">
      <c r="U218" s="407"/>
      <c r="V218" s="405"/>
      <c r="AB218" s="3"/>
      <c r="AC218" s="3"/>
      <c r="AD218" s="3"/>
      <c r="AE218" s="3"/>
      <c r="AF218" s="3"/>
      <c r="AG218" s="3"/>
      <c r="AH218" s="3"/>
      <c r="AI218" s="3"/>
      <c r="AJ218" s="3"/>
      <c r="AK218" s="3"/>
      <c r="AL218" s="3"/>
      <c r="AM218" s="3"/>
      <c r="AN218" s="3"/>
      <c r="AO218" s="3"/>
      <c r="AP218" s="3"/>
      <c r="AQ218" s="3"/>
      <c r="AR218" s="3"/>
      <c r="AS218" s="3"/>
      <c r="AT218" s="3"/>
      <c r="AU218" s="3"/>
      <c r="AW218" s="3"/>
      <c r="AX218" s="3"/>
      <c r="AY218" s="3"/>
      <c r="AZ218" s="3"/>
    </row>
    <row r="219" spans="21:52" ht="24" customHeight="1">
      <c r="U219" s="407"/>
      <c r="V219" s="405"/>
      <c r="AB219" s="3"/>
      <c r="AC219" s="3"/>
      <c r="AD219" s="3"/>
      <c r="AE219" s="3"/>
      <c r="AF219" s="3"/>
      <c r="AG219" s="3"/>
      <c r="AH219" s="3"/>
      <c r="AI219" s="3"/>
      <c r="AJ219" s="3"/>
      <c r="AK219" s="3"/>
      <c r="AL219" s="3"/>
      <c r="AM219" s="3"/>
      <c r="AN219" s="3"/>
      <c r="AO219" s="3"/>
      <c r="AP219" s="3"/>
      <c r="AQ219" s="3"/>
      <c r="AR219" s="3"/>
      <c r="AS219" s="3"/>
      <c r="AT219" s="3"/>
      <c r="AU219" s="3"/>
      <c r="AW219" s="3"/>
      <c r="AX219" s="3"/>
      <c r="AY219" s="3"/>
      <c r="AZ219" s="3"/>
    </row>
    <row r="220" spans="22:52" ht="24" customHeight="1">
      <c r="V220" s="405"/>
      <c r="AB220" s="3"/>
      <c r="AC220" s="3"/>
      <c r="AD220" s="3"/>
      <c r="AE220" s="3"/>
      <c r="AF220" s="3"/>
      <c r="AG220" s="3"/>
      <c r="AH220" s="3"/>
      <c r="AI220" s="3"/>
      <c r="AJ220" s="3"/>
      <c r="AK220" s="3"/>
      <c r="AL220" s="3"/>
      <c r="AM220" s="3"/>
      <c r="AN220" s="3"/>
      <c r="AO220" s="3"/>
      <c r="AP220" s="3"/>
      <c r="AQ220" s="3"/>
      <c r="AR220" s="3"/>
      <c r="AS220" s="3"/>
      <c r="AT220" s="3"/>
      <c r="AU220" s="3"/>
      <c r="AW220" s="3"/>
      <c r="AX220" s="3"/>
      <c r="AY220" s="3"/>
      <c r="AZ220" s="3"/>
    </row>
    <row r="221" spans="28:52" ht="24" customHeight="1">
      <c r="AB221" s="3"/>
      <c r="AC221" s="3"/>
      <c r="AD221" s="3"/>
      <c r="AE221" s="3"/>
      <c r="AF221" s="3"/>
      <c r="AG221" s="3"/>
      <c r="AH221" s="3"/>
      <c r="AI221" s="3"/>
      <c r="AJ221" s="3"/>
      <c r="AK221" s="3"/>
      <c r="AL221" s="3"/>
      <c r="AM221" s="3"/>
      <c r="AN221" s="3"/>
      <c r="AO221" s="3"/>
      <c r="AP221" s="3"/>
      <c r="AQ221" s="3"/>
      <c r="AR221" s="3"/>
      <c r="AS221" s="3"/>
      <c r="AT221" s="3"/>
      <c r="AU221" s="3"/>
      <c r="AW221" s="3"/>
      <c r="AX221" s="3"/>
      <c r="AY221" s="3"/>
      <c r="AZ221" s="3"/>
    </row>
    <row r="222" spans="18:52" ht="24" customHeight="1">
      <c r="R222" s="408"/>
      <c r="AB222" s="3"/>
      <c r="AC222" s="3"/>
      <c r="AD222" s="3"/>
      <c r="AE222" s="3"/>
      <c r="AF222" s="3"/>
      <c r="AG222" s="3"/>
      <c r="AH222" s="3"/>
      <c r="AI222" s="3"/>
      <c r="AJ222" s="3"/>
      <c r="AK222" s="3"/>
      <c r="AL222" s="3"/>
      <c r="AM222" s="3"/>
      <c r="AN222" s="3"/>
      <c r="AO222" s="3"/>
      <c r="AP222" s="3"/>
      <c r="AQ222" s="3"/>
      <c r="AR222" s="3"/>
      <c r="AS222" s="3"/>
      <c r="AT222" s="3"/>
      <c r="AU222" s="3"/>
      <c r="AW222" s="3"/>
      <c r="AX222" s="3"/>
      <c r="AY222" s="3"/>
      <c r="AZ222" s="3"/>
    </row>
    <row r="223" spans="21:52" ht="24" customHeight="1">
      <c r="U223" s="407"/>
      <c r="V223" s="405"/>
      <c r="AB223" s="3"/>
      <c r="AC223" s="3"/>
      <c r="AD223" s="3"/>
      <c r="AE223" s="3"/>
      <c r="AF223" s="3"/>
      <c r="AG223" s="3"/>
      <c r="AH223" s="3"/>
      <c r="AI223" s="3"/>
      <c r="AJ223" s="3"/>
      <c r="AK223" s="3"/>
      <c r="AL223" s="3"/>
      <c r="AM223" s="3"/>
      <c r="AN223" s="3"/>
      <c r="AO223" s="3"/>
      <c r="AP223" s="3"/>
      <c r="AQ223" s="3"/>
      <c r="AR223" s="3"/>
      <c r="AS223" s="3"/>
      <c r="AT223" s="3"/>
      <c r="AU223" s="3"/>
      <c r="AW223" s="3"/>
      <c r="AX223" s="3"/>
      <c r="AY223" s="3"/>
      <c r="AZ223" s="3"/>
    </row>
    <row r="224" spans="21:52" ht="24" customHeight="1">
      <c r="U224" s="407"/>
      <c r="V224" s="405"/>
      <c r="AB224" s="3"/>
      <c r="AC224" s="3"/>
      <c r="AD224" s="3"/>
      <c r="AE224" s="3"/>
      <c r="AF224" s="3"/>
      <c r="AG224" s="3"/>
      <c r="AH224" s="3"/>
      <c r="AI224" s="3"/>
      <c r="AJ224" s="3"/>
      <c r="AK224" s="3"/>
      <c r="AL224" s="3"/>
      <c r="AM224" s="3"/>
      <c r="AN224" s="3"/>
      <c r="AO224" s="3"/>
      <c r="AP224" s="3"/>
      <c r="AQ224" s="3"/>
      <c r="AR224" s="3"/>
      <c r="AS224" s="3"/>
      <c r="AT224" s="3"/>
      <c r="AU224" s="3"/>
      <c r="AW224" s="3"/>
      <c r="AX224" s="3"/>
      <c r="AY224" s="3"/>
      <c r="AZ224" s="3"/>
    </row>
    <row r="225" spans="21:52" ht="24" customHeight="1">
      <c r="U225" s="407"/>
      <c r="V225" s="405"/>
      <c r="AB225" s="3"/>
      <c r="AC225" s="3"/>
      <c r="AD225" s="3"/>
      <c r="AE225" s="3"/>
      <c r="AF225" s="3"/>
      <c r="AG225" s="3"/>
      <c r="AH225" s="3"/>
      <c r="AI225" s="3"/>
      <c r="AJ225" s="3"/>
      <c r="AK225" s="3"/>
      <c r="AL225" s="3"/>
      <c r="AM225" s="3"/>
      <c r="AN225" s="3"/>
      <c r="AO225" s="3"/>
      <c r="AP225" s="3"/>
      <c r="AQ225" s="3"/>
      <c r="AR225" s="3"/>
      <c r="AS225" s="3"/>
      <c r="AT225" s="3"/>
      <c r="AU225" s="3"/>
      <c r="AW225" s="3"/>
      <c r="AX225" s="3"/>
      <c r="AY225" s="3"/>
      <c r="AZ225" s="3"/>
    </row>
    <row r="226" spans="21:52" ht="24" customHeight="1">
      <c r="U226" s="407"/>
      <c r="V226" s="405"/>
      <c r="AB226" s="3"/>
      <c r="AC226" s="3"/>
      <c r="AD226" s="3"/>
      <c r="AE226" s="3"/>
      <c r="AF226" s="3"/>
      <c r="AG226" s="3"/>
      <c r="AH226" s="3"/>
      <c r="AI226" s="3"/>
      <c r="AJ226" s="3"/>
      <c r="AK226" s="3"/>
      <c r="AL226" s="3"/>
      <c r="AM226" s="3"/>
      <c r="AN226" s="3"/>
      <c r="AO226" s="3"/>
      <c r="AP226" s="3"/>
      <c r="AQ226" s="3"/>
      <c r="AR226" s="3"/>
      <c r="AS226" s="3"/>
      <c r="AT226" s="3"/>
      <c r="AU226" s="3"/>
      <c r="AW226" s="3"/>
      <c r="AX226" s="3"/>
      <c r="AY226" s="3"/>
      <c r="AZ226" s="3"/>
    </row>
    <row r="227" spans="21:52" ht="24" customHeight="1">
      <c r="U227" s="407"/>
      <c r="V227" s="405"/>
      <c r="AB227" s="3"/>
      <c r="AC227" s="3"/>
      <c r="AD227" s="3"/>
      <c r="AE227" s="3"/>
      <c r="AF227" s="3"/>
      <c r="AG227" s="3"/>
      <c r="AH227" s="3"/>
      <c r="AI227" s="3"/>
      <c r="AJ227" s="3"/>
      <c r="AK227" s="3"/>
      <c r="AL227" s="3"/>
      <c r="AM227" s="3"/>
      <c r="AN227" s="3"/>
      <c r="AO227" s="3"/>
      <c r="AP227" s="3"/>
      <c r="AQ227" s="3"/>
      <c r="AR227" s="3"/>
      <c r="AS227" s="3"/>
      <c r="AT227" s="3"/>
      <c r="AU227" s="3"/>
      <c r="AW227" s="3"/>
      <c r="AX227" s="3"/>
      <c r="AY227" s="3"/>
      <c r="AZ227" s="3"/>
    </row>
    <row r="228" spans="21:52" ht="24" customHeight="1">
      <c r="U228" s="407"/>
      <c r="V228" s="405"/>
      <c r="AB228" s="3"/>
      <c r="AC228" s="3"/>
      <c r="AD228" s="3"/>
      <c r="AE228" s="3"/>
      <c r="AF228" s="3"/>
      <c r="AG228" s="3"/>
      <c r="AH228" s="3"/>
      <c r="AI228" s="3"/>
      <c r="AJ228" s="3"/>
      <c r="AK228" s="3"/>
      <c r="AL228" s="3"/>
      <c r="AM228" s="3"/>
      <c r="AN228" s="3"/>
      <c r="AO228" s="3"/>
      <c r="AP228" s="3"/>
      <c r="AQ228" s="3"/>
      <c r="AR228" s="3"/>
      <c r="AS228" s="3"/>
      <c r="AT228" s="3"/>
      <c r="AU228" s="3"/>
      <c r="AW228" s="3"/>
      <c r="AX228" s="3"/>
      <c r="AY228" s="3"/>
      <c r="AZ228" s="3"/>
    </row>
    <row r="229" spans="21:52" ht="24" customHeight="1">
      <c r="U229" s="402"/>
      <c r="V229" s="405"/>
      <c r="AB229" s="3"/>
      <c r="AC229" s="3"/>
      <c r="AD229" s="3"/>
      <c r="AE229" s="3"/>
      <c r="AF229" s="3"/>
      <c r="AG229" s="3"/>
      <c r="AH229" s="3"/>
      <c r="AI229" s="3"/>
      <c r="AJ229" s="3"/>
      <c r="AK229" s="3"/>
      <c r="AL229" s="3"/>
      <c r="AM229" s="3"/>
      <c r="AN229" s="3"/>
      <c r="AO229" s="3"/>
      <c r="AP229" s="3"/>
      <c r="AQ229" s="3"/>
      <c r="AR229" s="3"/>
      <c r="AS229" s="3"/>
      <c r="AT229" s="3"/>
      <c r="AU229" s="3"/>
      <c r="AW229" s="3"/>
      <c r="AX229" s="3"/>
      <c r="AY229" s="3"/>
      <c r="AZ229" s="3"/>
    </row>
    <row r="230" spans="28:52" ht="24" customHeight="1">
      <c r="AB230" s="3"/>
      <c r="AC230" s="3"/>
      <c r="AD230" s="3"/>
      <c r="AE230" s="3"/>
      <c r="AF230" s="3"/>
      <c r="AG230" s="3"/>
      <c r="AH230" s="3"/>
      <c r="AI230" s="3"/>
      <c r="AJ230" s="3"/>
      <c r="AK230" s="3"/>
      <c r="AL230" s="3"/>
      <c r="AM230" s="3"/>
      <c r="AN230" s="3"/>
      <c r="AO230" s="3"/>
      <c r="AP230" s="3"/>
      <c r="AQ230" s="3"/>
      <c r="AR230" s="3"/>
      <c r="AS230" s="3"/>
      <c r="AT230" s="3"/>
      <c r="AU230" s="3"/>
      <c r="AW230" s="3"/>
      <c r="AX230" s="3"/>
      <c r="AY230" s="3"/>
      <c r="AZ230" s="3"/>
    </row>
    <row r="231" spans="18:52" ht="24" customHeight="1">
      <c r="R231" s="408"/>
      <c r="U231" s="407"/>
      <c r="AB231" s="3"/>
      <c r="AC231" s="3"/>
      <c r="AD231" s="3"/>
      <c r="AE231" s="3"/>
      <c r="AF231" s="3"/>
      <c r="AG231" s="3"/>
      <c r="AH231" s="3"/>
      <c r="AI231" s="3"/>
      <c r="AJ231" s="3"/>
      <c r="AK231" s="3"/>
      <c r="AL231" s="3"/>
      <c r="AM231" s="3"/>
      <c r="AN231" s="3"/>
      <c r="AO231" s="3"/>
      <c r="AP231" s="3"/>
      <c r="AQ231" s="3"/>
      <c r="AR231" s="3"/>
      <c r="AS231" s="3"/>
      <c r="AT231" s="3"/>
      <c r="AU231" s="3"/>
      <c r="AW231" s="3"/>
      <c r="AX231" s="3"/>
      <c r="AY231" s="3"/>
      <c r="AZ231" s="3"/>
    </row>
    <row r="232" spans="21:52" ht="24" customHeight="1">
      <c r="U232" s="407"/>
      <c r="V232" s="405"/>
      <c r="AB232" s="3"/>
      <c r="AC232" s="3"/>
      <c r="AD232" s="3"/>
      <c r="AE232" s="3"/>
      <c r="AF232" s="3"/>
      <c r="AG232" s="3"/>
      <c r="AH232" s="3"/>
      <c r="AI232" s="3"/>
      <c r="AJ232" s="3"/>
      <c r="AK232" s="3"/>
      <c r="AL232" s="3"/>
      <c r="AM232" s="3"/>
      <c r="AN232" s="3"/>
      <c r="AO232" s="3"/>
      <c r="AP232" s="3"/>
      <c r="AQ232" s="3"/>
      <c r="AR232" s="3"/>
      <c r="AS232" s="3"/>
      <c r="AT232" s="3"/>
      <c r="AU232" s="3"/>
      <c r="AW232" s="3"/>
      <c r="AX232" s="3"/>
      <c r="AY232" s="3"/>
      <c r="AZ232" s="3"/>
    </row>
    <row r="233" spans="21:52" ht="24" customHeight="1">
      <c r="U233" s="407"/>
      <c r="V233" s="405"/>
      <c r="AB233" s="3"/>
      <c r="AC233" s="3"/>
      <c r="AD233" s="3"/>
      <c r="AE233" s="3"/>
      <c r="AF233" s="3"/>
      <c r="AG233" s="3"/>
      <c r="AH233" s="3"/>
      <c r="AI233" s="3"/>
      <c r="AJ233" s="3"/>
      <c r="AK233" s="3"/>
      <c r="AL233" s="3"/>
      <c r="AM233" s="3"/>
      <c r="AN233" s="3"/>
      <c r="AO233" s="3"/>
      <c r="AP233" s="3"/>
      <c r="AQ233" s="3"/>
      <c r="AR233" s="3"/>
      <c r="AS233" s="3"/>
      <c r="AT233" s="3"/>
      <c r="AU233" s="3"/>
      <c r="AW233" s="3"/>
      <c r="AX233" s="3"/>
      <c r="AY233" s="3"/>
      <c r="AZ233" s="3"/>
    </row>
    <row r="234" spans="21:52" ht="24" customHeight="1">
      <c r="U234" s="407"/>
      <c r="V234" s="405"/>
      <c r="AB234" s="3"/>
      <c r="AC234" s="3"/>
      <c r="AD234" s="3"/>
      <c r="AE234" s="3"/>
      <c r="AF234" s="3"/>
      <c r="AG234" s="3"/>
      <c r="AH234" s="3"/>
      <c r="AI234" s="3"/>
      <c r="AJ234" s="3"/>
      <c r="AK234" s="3"/>
      <c r="AL234" s="3"/>
      <c r="AM234" s="3"/>
      <c r="AN234" s="3"/>
      <c r="AO234" s="3"/>
      <c r="AP234" s="3"/>
      <c r="AQ234" s="3"/>
      <c r="AR234" s="3"/>
      <c r="AS234" s="3"/>
      <c r="AT234" s="3"/>
      <c r="AU234" s="3"/>
      <c r="AW234" s="3"/>
      <c r="AX234" s="3"/>
      <c r="AY234" s="3"/>
      <c r="AZ234" s="3"/>
    </row>
    <row r="235" spans="21:52" ht="24" customHeight="1">
      <c r="U235" s="407"/>
      <c r="V235" s="405"/>
      <c r="AB235" s="3"/>
      <c r="AC235" s="3"/>
      <c r="AD235" s="3"/>
      <c r="AE235" s="3"/>
      <c r="AF235" s="3"/>
      <c r="AG235" s="3"/>
      <c r="AH235" s="3"/>
      <c r="AI235" s="3"/>
      <c r="AJ235" s="3"/>
      <c r="AK235" s="3"/>
      <c r="AL235" s="3"/>
      <c r="AM235" s="3"/>
      <c r="AN235" s="3"/>
      <c r="AO235" s="3"/>
      <c r="AP235" s="3"/>
      <c r="AQ235" s="3"/>
      <c r="AR235" s="3"/>
      <c r="AS235" s="3"/>
      <c r="AT235" s="3"/>
      <c r="AU235" s="3"/>
      <c r="AW235" s="3"/>
      <c r="AX235" s="3"/>
      <c r="AY235" s="3"/>
      <c r="AZ235" s="3"/>
    </row>
    <row r="236" spans="21:52" ht="24" customHeight="1">
      <c r="U236" s="407"/>
      <c r="V236" s="405"/>
      <c r="AB236" s="3"/>
      <c r="AC236" s="3"/>
      <c r="AD236" s="3"/>
      <c r="AE236" s="3"/>
      <c r="AF236" s="3"/>
      <c r="AG236" s="3"/>
      <c r="AH236" s="3"/>
      <c r="AI236" s="3"/>
      <c r="AJ236" s="3"/>
      <c r="AK236" s="3"/>
      <c r="AL236" s="3"/>
      <c r="AM236" s="3"/>
      <c r="AN236" s="3"/>
      <c r="AO236" s="3"/>
      <c r="AP236" s="3"/>
      <c r="AQ236" s="3"/>
      <c r="AR236" s="3"/>
      <c r="AS236" s="3"/>
      <c r="AT236" s="3"/>
      <c r="AU236" s="3"/>
      <c r="AW236" s="3"/>
      <c r="AX236" s="3"/>
      <c r="AY236" s="3"/>
      <c r="AZ236" s="3"/>
    </row>
    <row r="237" spans="21:52" ht="24" customHeight="1">
      <c r="U237" s="407"/>
      <c r="V237" s="405"/>
      <c r="AB237" s="3"/>
      <c r="AC237" s="3"/>
      <c r="AD237" s="3"/>
      <c r="AE237" s="3"/>
      <c r="AF237" s="3"/>
      <c r="AG237" s="3"/>
      <c r="AH237" s="3"/>
      <c r="AI237" s="3"/>
      <c r="AJ237" s="3"/>
      <c r="AK237" s="3"/>
      <c r="AL237" s="3"/>
      <c r="AM237" s="3"/>
      <c r="AN237" s="3"/>
      <c r="AO237" s="3"/>
      <c r="AP237" s="3"/>
      <c r="AQ237" s="3"/>
      <c r="AR237" s="3"/>
      <c r="AS237" s="3"/>
      <c r="AT237" s="3"/>
      <c r="AU237" s="3"/>
      <c r="AW237" s="3"/>
      <c r="AX237" s="3"/>
      <c r="AY237" s="3"/>
      <c r="AZ237" s="3"/>
    </row>
    <row r="238" spans="21:52" ht="24" customHeight="1">
      <c r="U238" s="407"/>
      <c r="V238" s="405"/>
      <c r="AB238" s="3"/>
      <c r="AC238" s="3"/>
      <c r="AD238" s="3"/>
      <c r="AE238" s="3"/>
      <c r="AF238" s="3"/>
      <c r="AG238" s="3"/>
      <c r="AH238" s="3"/>
      <c r="AI238" s="3"/>
      <c r="AJ238" s="3"/>
      <c r="AK238" s="3"/>
      <c r="AL238" s="3"/>
      <c r="AM238" s="3"/>
      <c r="AN238" s="3"/>
      <c r="AO238" s="3"/>
      <c r="AP238" s="3"/>
      <c r="AQ238" s="3"/>
      <c r="AR238" s="3"/>
      <c r="AS238" s="3"/>
      <c r="AT238" s="3"/>
      <c r="AU238" s="3"/>
      <c r="AW238" s="3"/>
      <c r="AX238" s="3"/>
      <c r="AY238" s="3"/>
      <c r="AZ238" s="3"/>
    </row>
    <row r="239" spans="22:52" ht="24" customHeight="1">
      <c r="V239" s="405"/>
      <c r="AB239" s="3"/>
      <c r="AC239" s="3"/>
      <c r="AD239" s="3"/>
      <c r="AE239" s="3"/>
      <c r="AF239" s="3"/>
      <c r="AG239" s="3"/>
      <c r="AH239" s="3"/>
      <c r="AI239" s="3"/>
      <c r="AJ239" s="3"/>
      <c r="AK239" s="3"/>
      <c r="AL239" s="3"/>
      <c r="AM239" s="3"/>
      <c r="AN239" s="3"/>
      <c r="AO239" s="3"/>
      <c r="AP239" s="3"/>
      <c r="AQ239" s="3"/>
      <c r="AR239" s="3"/>
      <c r="AS239" s="3"/>
      <c r="AT239" s="3"/>
      <c r="AU239" s="3"/>
      <c r="AW239" s="3"/>
      <c r="AX239" s="3"/>
      <c r="AY239" s="3"/>
      <c r="AZ239" s="3"/>
    </row>
    <row r="240" spans="18:52" ht="24" customHeight="1">
      <c r="R240" s="408"/>
      <c r="U240" s="407"/>
      <c r="AB240" s="3"/>
      <c r="AC240" s="3"/>
      <c r="AD240" s="3"/>
      <c r="AE240" s="3"/>
      <c r="AF240" s="3"/>
      <c r="AG240" s="3"/>
      <c r="AH240" s="3"/>
      <c r="AI240" s="3"/>
      <c r="AJ240" s="3"/>
      <c r="AK240" s="3"/>
      <c r="AL240" s="3"/>
      <c r="AM240" s="3"/>
      <c r="AN240" s="3"/>
      <c r="AO240" s="3"/>
      <c r="AP240" s="3"/>
      <c r="AQ240" s="3"/>
      <c r="AR240" s="3"/>
      <c r="AS240" s="3"/>
      <c r="AT240" s="3"/>
      <c r="AU240" s="3"/>
      <c r="AW240" s="3"/>
      <c r="AX240" s="3"/>
      <c r="AY240" s="3"/>
      <c r="AZ240" s="3"/>
    </row>
    <row r="241" spans="18:22" ht="24" customHeight="1">
      <c r="R241" s="402"/>
      <c r="U241" s="407"/>
      <c r="V241" s="405"/>
    </row>
    <row r="242" spans="21:22" ht="24" customHeight="1">
      <c r="U242" s="407"/>
      <c r="V242" s="405"/>
    </row>
    <row r="243" spans="21:22" ht="24" customHeight="1">
      <c r="U243" s="407"/>
      <c r="V243" s="405"/>
    </row>
    <row r="244" spans="21:22" ht="24" customHeight="1">
      <c r="U244" s="407"/>
      <c r="V244" s="405"/>
    </row>
    <row r="245" spans="21:22" ht="24" customHeight="1">
      <c r="U245" s="407"/>
      <c r="V245" s="405"/>
    </row>
    <row r="246" spans="21:22" ht="24" customHeight="1">
      <c r="U246" s="407"/>
      <c r="V246" s="405"/>
    </row>
    <row r="247" spans="21:22" ht="24" customHeight="1">
      <c r="U247" s="407"/>
      <c r="V247" s="405"/>
    </row>
    <row r="250" spans="18:21" ht="24" customHeight="1">
      <c r="R250" s="408"/>
      <c r="U250" s="407"/>
    </row>
    <row r="251" spans="21:22" ht="24" customHeight="1">
      <c r="U251" s="407"/>
      <c r="V251" s="402"/>
    </row>
    <row r="252" spans="21:22" ht="24" customHeight="1">
      <c r="U252" s="407"/>
      <c r="V252" s="402"/>
    </row>
    <row r="253" spans="21:22" ht="24" customHeight="1">
      <c r="U253" s="407"/>
      <c r="V253" s="402"/>
    </row>
    <row r="254" spans="21:22" ht="24" customHeight="1">
      <c r="U254" s="407"/>
      <c r="V254" s="402"/>
    </row>
    <row r="255" spans="21:22" ht="24" customHeight="1">
      <c r="U255" s="407"/>
      <c r="V255" s="402"/>
    </row>
    <row r="256" spans="21:22" ht="24" customHeight="1">
      <c r="U256" s="407"/>
      <c r="V256" s="402"/>
    </row>
    <row r="257" spans="18:22" ht="24" customHeight="1">
      <c r="R257" s="402"/>
      <c r="U257" s="407"/>
      <c r="V257" s="402"/>
    </row>
    <row r="259" ht="24" customHeight="1">
      <c r="R259" s="402"/>
    </row>
    <row r="260" spans="18:21" ht="24" customHeight="1">
      <c r="R260" s="408"/>
      <c r="U260" s="407"/>
    </row>
    <row r="261" spans="21:22" ht="24" customHeight="1">
      <c r="U261" s="407"/>
      <c r="V261" s="402"/>
    </row>
    <row r="262" spans="21:22" ht="24" customHeight="1">
      <c r="U262" s="407"/>
      <c r="V262" s="402"/>
    </row>
    <row r="263" spans="21:22" ht="24" customHeight="1">
      <c r="U263" s="407"/>
      <c r="V263" s="402"/>
    </row>
    <row r="264" spans="21:22" ht="24" customHeight="1">
      <c r="U264" s="407"/>
      <c r="V264" s="402"/>
    </row>
    <row r="265" spans="21:22" ht="24" customHeight="1">
      <c r="U265" s="407"/>
      <c r="V265" s="402"/>
    </row>
    <row r="266" spans="21:22" ht="24" customHeight="1">
      <c r="U266" s="407"/>
      <c r="V266" s="402"/>
    </row>
    <row r="267" spans="21:22" ht="24" customHeight="1">
      <c r="U267" s="407"/>
      <c r="V267" s="402"/>
    </row>
    <row r="268" ht="24" customHeight="1">
      <c r="U268" s="402"/>
    </row>
    <row r="269" spans="18:21" ht="24" customHeight="1">
      <c r="R269" s="408"/>
      <c r="U269" s="407"/>
    </row>
    <row r="270" spans="21:22" ht="24" customHeight="1">
      <c r="U270" s="407"/>
      <c r="V270" s="402"/>
    </row>
    <row r="271" spans="21:22" ht="24" customHeight="1">
      <c r="U271" s="407"/>
      <c r="V271" s="402"/>
    </row>
    <row r="272" spans="21:22" ht="24" customHeight="1">
      <c r="U272" s="407"/>
      <c r="V272" s="402"/>
    </row>
    <row r="273" spans="21:22" ht="24" customHeight="1">
      <c r="U273" s="407"/>
      <c r="V273" s="402"/>
    </row>
    <row r="274" spans="21:22" ht="24" customHeight="1">
      <c r="U274" s="407"/>
      <c r="V274" s="402"/>
    </row>
    <row r="275" spans="21:22" ht="24" customHeight="1">
      <c r="U275" s="407"/>
      <c r="V275" s="402"/>
    </row>
    <row r="276" spans="21:22" ht="24" customHeight="1">
      <c r="U276" s="407"/>
      <c r="V276" s="402"/>
    </row>
    <row r="278" spans="18:21" ht="24" customHeight="1">
      <c r="R278" s="408"/>
      <c r="U278" s="407"/>
    </row>
    <row r="279" spans="21:22" ht="24" customHeight="1">
      <c r="U279" s="407"/>
      <c r="V279" s="402"/>
    </row>
    <row r="280" spans="21:22" ht="24" customHeight="1">
      <c r="U280" s="407"/>
      <c r="V280" s="402"/>
    </row>
    <row r="281" spans="21:22" ht="24" customHeight="1">
      <c r="U281" s="407"/>
      <c r="V281" s="402"/>
    </row>
    <row r="282" spans="21:22" ht="24" customHeight="1">
      <c r="U282" s="407"/>
      <c r="V282" s="402"/>
    </row>
    <row r="283" spans="21:22" ht="24" customHeight="1">
      <c r="U283" s="407"/>
      <c r="V283" s="402"/>
    </row>
    <row r="284" spans="21:22" ht="24" customHeight="1">
      <c r="U284" s="407"/>
      <c r="V284" s="402"/>
    </row>
    <row r="285" spans="21:22" ht="24" customHeight="1">
      <c r="U285" s="407"/>
      <c r="V285" s="402"/>
    </row>
    <row r="286" spans="21:22" ht="24" customHeight="1">
      <c r="U286" s="407"/>
      <c r="V286" s="402"/>
    </row>
    <row r="287" spans="21:22" ht="24" customHeight="1">
      <c r="U287" s="407"/>
      <c r="V287" s="402"/>
    </row>
    <row r="288" spans="21:22" ht="24" customHeight="1">
      <c r="U288" s="402"/>
      <c r="V288" s="405"/>
    </row>
    <row r="289" spans="21:22" ht="24" customHeight="1">
      <c r="U289" s="402"/>
      <c r="V289" s="405"/>
    </row>
    <row r="290" spans="18:22" ht="24" customHeight="1">
      <c r="R290" s="408"/>
      <c r="U290" s="402"/>
      <c r="V290" s="405"/>
    </row>
    <row r="291" spans="21:22" ht="24" customHeight="1">
      <c r="U291" s="402"/>
      <c r="V291" s="405"/>
    </row>
    <row r="292" spans="21:22" ht="24" customHeight="1">
      <c r="U292" s="402"/>
      <c r="V292" s="405"/>
    </row>
    <row r="293" spans="21:22" ht="24" customHeight="1">
      <c r="U293" s="402"/>
      <c r="V293" s="405"/>
    </row>
    <row r="294" spans="21:22" ht="24" customHeight="1">
      <c r="U294" s="402"/>
      <c r="V294" s="405"/>
    </row>
    <row r="295" spans="21:22" ht="24" customHeight="1">
      <c r="U295" s="402"/>
      <c r="V295" s="405"/>
    </row>
    <row r="296" spans="21:22" ht="24" customHeight="1">
      <c r="U296" s="407"/>
      <c r="V296" s="402"/>
    </row>
    <row r="297" spans="21:22" ht="24" customHeight="1">
      <c r="U297" s="407"/>
      <c r="V297" s="402"/>
    </row>
    <row r="298" spans="21:22" ht="24" customHeight="1">
      <c r="U298" s="402"/>
      <c r="V298" s="405"/>
    </row>
    <row r="299" spans="21:22" ht="24" customHeight="1">
      <c r="U299" s="402"/>
      <c r="V299" s="405"/>
    </row>
    <row r="300" spans="18:22" ht="24" customHeight="1">
      <c r="R300" s="408"/>
      <c r="U300" s="402"/>
      <c r="V300" s="405"/>
    </row>
    <row r="301" spans="21:22" ht="24" customHeight="1">
      <c r="U301" s="402"/>
      <c r="V301" s="405"/>
    </row>
    <row r="302" spans="21:22" ht="24" customHeight="1">
      <c r="U302" s="402"/>
      <c r="V302" s="405"/>
    </row>
    <row r="303" spans="21:22" ht="24" customHeight="1">
      <c r="U303" s="402"/>
      <c r="V303" s="405"/>
    </row>
    <row r="304" spans="21:22" ht="24" customHeight="1">
      <c r="U304" s="402"/>
      <c r="V304" s="405"/>
    </row>
    <row r="305" spans="21:22" ht="24" customHeight="1">
      <c r="U305" s="402"/>
      <c r="V305" s="405"/>
    </row>
    <row r="306" spans="21:22" ht="24" customHeight="1">
      <c r="U306" s="407"/>
      <c r="V306" s="402"/>
    </row>
    <row r="307" spans="21:22" ht="24" customHeight="1">
      <c r="U307" s="407"/>
      <c r="V307" s="402"/>
    </row>
    <row r="310" spans="18:21" ht="24" customHeight="1">
      <c r="R310" s="408"/>
      <c r="U310" s="407"/>
    </row>
    <row r="311" spans="18:22" ht="24" customHeight="1">
      <c r="R311" s="408"/>
      <c r="U311" s="407"/>
      <c r="V311" s="402"/>
    </row>
    <row r="312" spans="18:22" ht="24" customHeight="1">
      <c r="R312" s="408"/>
      <c r="U312" s="407"/>
      <c r="V312" s="402"/>
    </row>
    <row r="313" spans="18:22" ht="24" customHeight="1">
      <c r="R313" s="408"/>
      <c r="U313" s="407"/>
      <c r="V313" s="402"/>
    </row>
    <row r="314" spans="18:22" ht="24" customHeight="1">
      <c r="R314" s="408"/>
      <c r="U314" s="407"/>
      <c r="V314" s="402"/>
    </row>
    <row r="315" spans="18:22" ht="24" customHeight="1">
      <c r="R315" s="408"/>
      <c r="U315" s="407"/>
      <c r="V315" s="402"/>
    </row>
    <row r="316" spans="18:22" ht="24" customHeight="1">
      <c r="R316" s="408"/>
      <c r="U316" s="407"/>
      <c r="V316" s="402"/>
    </row>
    <row r="317" spans="18:22" ht="24" customHeight="1">
      <c r="R317" s="408"/>
      <c r="U317" s="407"/>
      <c r="V317" s="402"/>
    </row>
    <row r="318" ht="24" customHeight="1">
      <c r="R318" s="408"/>
    </row>
    <row r="319" ht="24" customHeight="1">
      <c r="R319" s="408"/>
    </row>
    <row r="320" spans="18:21" ht="24" customHeight="1">
      <c r="R320" s="408"/>
      <c r="U320" s="407"/>
    </row>
    <row r="321" spans="18:22" ht="24" customHeight="1">
      <c r="R321" s="408"/>
      <c r="U321" s="407"/>
      <c r="V321" s="402"/>
    </row>
    <row r="322" spans="18:22" ht="24" customHeight="1">
      <c r="R322" s="408"/>
      <c r="U322" s="407"/>
      <c r="V322" s="402"/>
    </row>
    <row r="323" spans="18:22" ht="24" customHeight="1">
      <c r="R323" s="408"/>
      <c r="U323" s="407"/>
      <c r="V323" s="402"/>
    </row>
    <row r="324" spans="18:22" ht="24" customHeight="1">
      <c r="R324" s="408"/>
      <c r="U324" s="407"/>
      <c r="V324" s="402"/>
    </row>
    <row r="325" spans="18:22" ht="24" customHeight="1">
      <c r="R325" s="408"/>
      <c r="U325" s="407"/>
      <c r="V325" s="402"/>
    </row>
    <row r="326" spans="18:22" ht="24" customHeight="1">
      <c r="R326" s="408"/>
      <c r="U326" s="407"/>
      <c r="V326" s="402"/>
    </row>
    <row r="327" spans="18:22" ht="24" customHeight="1">
      <c r="R327" s="408"/>
      <c r="U327" s="407"/>
      <c r="V327" s="402"/>
    </row>
    <row r="328" ht="24" customHeight="1">
      <c r="R328" s="408"/>
    </row>
    <row r="329" ht="24" customHeight="1">
      <c r="R329" s="408"/>
    </row>
    <row r="330" spans="18:21" ht="24" customHeight="1">
      <c r="R330" s="408"/>
      <c r="U330" s="407"/>
    </row>
    <row r="331" spans="18:22" ht="24" customHeight="1">
      <c r="R331" s="408"/>
      <c r="U331" s="407"/>
      <c r="V331" s="402"/>
    </row>
    <row r="332" spans="18:22" ht="24" customHeight="1">
      <c r="R332" s="408"/>
      <c r="U332" s="407"/>
      <c r="V332" s="402"/>
    </row>
    <row r="333" spans="18:22" ht="24" customHeight="1">
      <c r="R333" s="408"/>
      <c r="U333" s="407"/>
      <c r="V333" s="402"/>
    </row>
    <row r="334" spans="18:22" ht="24" customHeight="1">
      <c r="R334" s="408"/>
      <c r="U334" s="407"/>
      <c r="V334" s="402"/>
    </row>
    <row r="335" spans="18:22" ht="24" customHeight="1">
      <c r="R335" s="408"/>
      <c r="U335" s="407"/>
      <c r="V335" s="402"/>
    </row>
    <row r="336" spans="18:22" ht="24" customHeight="1">
      <c r="R336" s="408"/>
      <c r="U336" s="407"/>
      <c r="V336" s="402"/>
    </row>
    <row r="337" spans="18:22" ht="24" customHeight="1">
      <c r="R337" s="408"/>
      <c r="U337" s="407"/>
      <c r="V337" s="402"/>
    </row>
    <row r="338" ht="24" customHeight="1">
      <c r="R338" s="408"/>
    </row>
    <row r="339" ht="24" customHeight="1">
      <c r="R339" s="408"/>
    </row>
    <row r="340" spans="18:21" ht="24" customHeight="1">
      <c r="R340" s="408"/>
      <c r="U340" s="407"/>
    </row>
    <row r="341" spans="21:22" ht="24" customHeight="1">
      <c r="U341" s="407"/>
      <c r="V341" s="402"/>
    </row>
    <row r="342" spans="21:22" ht="24" customHeight="1">
      <c r="U342" s="407"/>
      <c r="V342" s="402"/>
    </row>
    <row r="343" spans="21:22" ht="24" customHeight="1">
      <c r="U343" s="407"/>
      <c r="V343" s="402"/>
    </row>
    <row r="344" spans="21:22" ht="24" customHeight="1">
      <c r="U344" s="407"/>
      <c r="V344" s="402"/>
    </row>
    <row r="345" spans="21:22" ht="24" customHeight="1">
      <c r="U345" s="407"/>
      <c r="V345" s="402"/>
    </row>
    <row r="346" spans="21:22" ht="24" customHeight="1">
      <c r="U346" s="407"/>
      <c r="V346" s="402"/>
    </row>
    <row r="347" spans="21:22" ht="24" customHeight="1">
      <c r="U347" s="407"/>
      <c r="V347" s="402"/>
    </row>
    <row r="350" spans="18:21" ht="24" customHeight="1">
      <c r="R350" s="408"/>
      <c r="U350" s="407"/>
    </row>
    <row r="351" spans="21:22" ht="24" customHeight="1">
      <c r="U351" s="407"/>
      <c r="V351" s="402"/>
    </row>
    <row r="352" spans="21:22" ht="24" customHeight="1">
      <c r="U352" s="407"/>
      <c r="V352" s="402"/>
    </row>
    <row r="353" spans="21:22" ht="24" customHeight="1">
      <c r="U353" s="407"/>
      <c r="V353" s="402"/>
    </row>
    <row r="354" spans="21:22" ht="24" customHeight="1">
      <c r="U354" s="407"/>
      <c r="V354" s="402"/>
    </row>
    <row r="355" spans="21:22" ht="24" customHeight="1">
      <c r="U355" s="407"/>
      <c r="V355" s="402"/>
    </row>
    <row r="356" spans="21:22" ht="24" customHeight="1">
      <c r="U356" s="407"/>
      <c r="V356" s="402"/>
    </row>
    <row r="357" spans="21:22" ht="24" customHeight="1">
      <c r="U357" s="407"/>
      <c r="V357" s="402"/>
    </row>
    <row r="359" spans="18:21" ht="24" customHeight="1">
      <c r="R359" s="408"/>
      <c r="U359" s="407"/>
    </row>
    <row r="360" spans="21:22" ht="24" customHeight="1">
      <c r="U360" s="407"/>
      <c r="V360" s="402"/>
    </row>
    <row r="361" spans="21:22" ht="24" customHeight="1">
      <c r="U361" s="407"/>
      <c r="V361" s="402"/>
    </row>
    <row r="362" spans="21:22" ht="24" customHeight="1">
      <c r="U362" s="407"/>
      <c r="V362" s="402"/>
    </row>
    <row r="363" spans="21:22" ht="24" customHeight="1">
      <c r="U363" s="407"/>
      <c r="V363" s="402"/>
    </row>
    <row r="364" spans="21:22" ht="24" customHeight="1">
      <c r="U364" s="407"/>
      <c r="V364" s="402"/>
    </row>
    <row r="365" spans="21:22" ht="24" customHeight="1">
      <c r="U365" s="407"/>
      <c r="V365" s="402"/>
    </row>
    <row r="366" spans="21:22" ht="24" customHeight="1">
      <c r="U366" s="407"/>
      <c r="V366" s="402"/>
    </row>
    <row r="369" spans="18:21" ht="24" customHeight="1">
      <c r="R369" s="408"/>
      <c r="U369" s="407"/>
    </row>
    <row r="370" spans="21:22" ht="24" customHeight="1">
      <c r="U370" s="407"/>
      <c r="V370" s="402"/>
    </row>
    <row r="371" spans="21:22" ht="24" customHeight="1">
      <c r="U371" s="407"/>
      <c r="V371" s="402"/>
    </row>
    <row r="372" spans="21:22" ht="24" customHeight="1">
      <c r="U372" s="407"/>
      <c r="V372" s="402"/>
    </row>
    <row r="373" spans="21:22" ht="24" customHeight="1">
      <c r="U373" s="407"/>
      <c r="V373" s="402"/>
    </row>
    <row r="374" spans="21:22" ht="24" customHeight="1">
      <c r="U374" s="407"/>
      <c r="V374" s="402"/>
    </row>
    <row r="375" spans="21:22" ht="24" customHeight="1">
      <c r="U375" s="407"/>
      <c r="V375" s="402"/>
    </row>
    <row r="376" spans="21:22" ht="24" customHeight="1">
      <c r="U376" s="407"/>
      <c r="V376" s="402"/>
    </row>
    <row r="379" ht="24" customHeight="1">
      <c r="U379" s="407"/>
    </row>
    <row r="380" spans="21:22" ht="24" customHeight="1">
      <c r="U380" s="407"/>
      <c r="V380" s="402"/>
    </row>
    <row r="381" spans="21:22" ht="24" customHeight="1">
      <c r="U381" s="407"/>
      <c r="V381" s="402"/>
    </row>
    <row r="382" spans="21:22" ht="24" customHeight="1">
      <c r="U382" s="407"/>
      <c r="V382" s="402"/>
    </row>
    <row r="383" spans="21:22" ht="24" customHeight="1">
      <c r="U383" s="407"/>
      <c r="V383" s="402"/>
    </row>
    <row r="384" spans="21:22" ht="24" customHeight="1">
      <c r="U384" s="407"/>
      <c r="V384" s="402"/>
    </row>
    <row r="385" spans="21:22" ht="24" customHeight="1">
      <c r="U385" s="407"/>
      <c r="V385" s="402"/>
    </row>
    <row r="386" spans="21:22" ht="24" customHeight="1">
      <c r="U386" s="407"/>
      <c r="V386" s="402"/>
    </row>
    <row r="388" ht="24" customHeight="1">
      <c r="U388" s="409"/>
    </row>
    <row r="389" spans="19:20" ht="24" customHeight="1">
      <c r="S389" s="407"/>
      <c r="T389" s="409"/>
    </row>
    <row r="390" spans="19:20" ht="24" customHeight="1">
      <c r="S390" s="407"/>
      <c r="T390" s="409"/>
    </row>
    <row r="391" spans="19:20" ht="24" customHeight="1">
      <c r="S391" s="407"/>
      <c r="T391" s="409"/>
    </row>
    <row r="392" spans="19:20" ht="24" customHeight="1">
      <c r="S392" s="407"/>
      <c r="T392" s="409"/>
    </row>
    <row r="393" spans="19:20" ht="24" customHeight="1">
      <c r="S393" s="407"/>
      <c r="T393" s="409"/>
    </row>
    <row r="394" spans="19:20" ht="24" customHeight="1">
      <c r="S394" s="407"/>
      <c r="T394" s="409"/>
    </row>
    <row r="395" ht="24" customHeight="1">
      <c r="S395" s="407"/>
    </row>
    <row r="397" ht="24" customHeight="1">
      <c r="U397" s="402"/>
    </row>
    <row r="399" ht="24" customHeight="1">
      <c r="U399" s="409"/>
    </row>
    <row r="400" ht="24" customHeight="1">
      <c r="U400" s="409"/>
    </row>
    <row r="401" ht="24" customHeight="1">
      <c r="U401" s="409"/>
    </row>
    <row r="402" spans="21:22" ht="24" customHeight="1">
      <c r="U402" s="409"/>
      <c r="V402" s="410"/>
    </row>
    <row r="403" spans="21:22" ht="24" customHeight="1">
      <c r="U403" s="409"/>
      <c r="V403" s="410"/>
    </row>
    <row r="404" spans="21:22" ht="24" customHeight="1">
      <c r="U404" s="409"/>
      <c r="V404" s="410"/>
    </row>
    <row r="405" spans="21:22" ht="24" customHeight="1">
      <c r="U405" s="409"/>
      <c r="V405" s="410"/>
    </row>
    <row r="406" spans="21:22" ht="24" customHeight="1">
      <c r="U406" s="409"/>
      <c r="V406" s="410"/>
    </row>
    <row r="407" spans="21:22" ht="24" customHeight="1">
      <c r="U407" s="409"/>
      <c r="V407" s="410"/>
    </row>
    <row r="408" spans="21:22" ht="24" customHeight="1">
      <c r="U408" s="409"/>
      <c r="V408" s="410"/>
    </row>
    <row r="410" ht="24" customHeight="1">
      <c r="X410" s="409"/>
    </row>
    <row r="411" ht="24" customHeight="1">
      <c r="X411" s="409"/>
    </row>
    <row r="412" ht="24" customHeight="1">
      <c r="X412" s="409"/>
    </row>
    <row r="413" ht="24" customHeight="1">
      <c r="X413" s="409"/>
    </row>
    <row r="414" ht="24" customHeight="1">
      <c r="X414" s="409"/>
    </row>
    <row r="415" ht="24" customHeight="1">
      <c r="X415" s="409"/>
    </row>
    <row r="416" ht="24" customHeight="1">
      <c r="X416" s="409"/>
    </row>
    <row r="417" ht="24" customHeight="1">
      <c r="X417" s="409"/>
    </row>
    <row r="418" ht="24" customHeight="1">
      <c r="X418" s="409"/>
    </row>
    <row r="419" ht="24" customHeight="1">
      <c r="X419" s="409"/>
    </row>
    <row r="420" ht="24" customHeight="1">
      <c r="X420" s="409"/>
    </row>
    <row r="421" ht="24" customHeight="1">
      <c r="X421" s="409"/>
    </row>
    <row r="422" ht="24" customHeight="1" thickBot="1"/>
    <row r="423" spans="19:20" ht="24" customHeight="1" thickBot="1">
      <c r="S423" s="411"/>
      <c r="T423" s="412"/>
    </row>
    <row r="424" spans="20:25" ht="24" customHeight="1">
      <c r="T424" s="412"/>
      <c r="V424" s="402"/>
      <c r="X424" s="407"/>
      <c r="Y424" s="398"/>
    </row>
    <row r="425" spans="20:25" ht="24" customHeight="1">
      <c r="T425" s="412"/>
      <c r="V425" s="402"/>
      <c r="X425" s="407"/>
      <c r="Y425" s="398"/>
    </row>
    <row r="426" spans="20:25" ht="24" customHeight="1">
      <c r="T426" s="412"/>
      <c r="V426" s="402"/>
      <c r="X426" s="407"/>
      <c r="Y426" s="398"/>
    </row>
    <row r="427" spans="20:25" ht="24" customHeight="1">
      <c r="T427" s="412"/>
      <c r="V427" s="402"/>
      <c r="X427" s="407"/>
      <c r="Y427" s="398"/>
    </row>
    <row r="428" spans="20:25" ht="24" customHeight="1">
      <c r="T428" s="412"/>
      <c r="V428" s="402"/>
      <c r="X428" s="407"/>
      <c r="Y428" s="398"/>
    </row>
    <row r="429" spans="20:25" ht="24" customHeight="1">
      <c r="T429" s="412"/>
      <c r="V429" s="402"/>
      <c r="X429" s="407"/>
      <c r="Y429" s="398"/>
    </row>
    <row r="430" ht="24" customHeight="1">
      <c r="T430" s="412"/>
    </row>
    <row r="431" spans="24:25" ht="24" customHeight="1">
      <c r="X431" s="398"/>
      <c r="Y431" s="398"/>
    </row>
    <row r="432" spans="24:25" ht="24" customHeight="1">
      <c r="X432" s="398"/>
      <c r="Y432" s="398"/>
    </row>
    <row r="433" spans="24:25" ht="24" customHeight="1">
      <c r="X433" s="398"/>
      <c r="Y433" s="398"/>
    </row>
    <row r="434" spans="20:25" ht="24" customHeight="1">
      <c r="T434" s="412"/>
      <c r="U434" s="402"/>
      <c r="X434" s="398"/>
      <c r="Y434" s="398"/>
    </row>
    <row r="435" spans="20:25" ht="24" customHeight="1">
      <c r="T435" s="412"/>
      <c r="U435" s="402"/>
      <c r="X435" s="398"/>
      <c r="Y435" s="398"/>
    </row>
    <row r="436" spans="20:25" ht="24" customHeight="1">
      <c r="T436" s="412"/>
      <c r="U436" s="402"/>
      <c r="X436" s="398"/>
      <c r="Y436" s="398"/>
    </row>
    <row r="437" spans="20:21" ht="24" customHeight="1">
      <c r="T437" s="412"/>
      <c r="U437" s="402"/>
    </row>
    <row r="438" spans="20:21" ht="24" customHeight="1">
      <c r="T438" s="412"/>
      <c r="U438" s="402"/>
    </row>
    <row r="439" spans="20:23" ht="24" customHeight="1">
      <c r="T439" s="412"/>
      <c r="U439" s="402"/>
      <c r="W439" s="413"/>
    </row>
    <row r="440" ht="24" customHeight="1">
      <c r="T440" s="412"/>
    </row>
    <row r="446" ht="24" customHeight="1">
      <c r="V446" s="413"/>
    </row>
    <row r="448" ht="24" customHeight="1" thickBot="1"/>
    <row r="449" ht="24" customHeight="1" thickBot="1">
      <c r="V449" s="414"/>
    </row>
  </sheetData>
  <sheetProtection/>
  <mergeCells count="219">
    <mergeCell ref="Y157:Y172"/>
    <mergeCell ref="Z157:Z172"/>
    <mergeCell ref="AA157:AA172"/>
    <mergeCell ref="S157:S172"/>
    <mergeCell ref="T157:T172"/>
    <mergeCell ref="U157:U172"/>
    <mergeCell ref="V157:V172"/>
    <mergeCell ref="W157:W172"/>
    <mergeCell ref="X157:X172"/>
    <mergeCell ref="AA141:AA156"/>
    <mergeCell ref="H157:H172"/>
    <mergeCell ref="I157:I172"/>
    <mergeCell ref="J157:J172"/>
    <mergeCell ref="M157:M172"/>
    <mergeCell ref="N157:N172"/>
    <mergeCell ref="O157:O172"/>
    <mergeCell ref="P157:P172"/>
    <mergeCell ref="Q157:Q172"/>
    <mergeCell ref="R157:R172"/>
    <mergeCell ref="U141:U156"/>
    <mergeCell ref="V141:V156"/>
    <mergeCell ref="W141:W156"/>
    <mergeCell ref="X141:X156"/>
    <mergeCell ref="Y141:Y156"/>
    <mergeCell ref="Z141:Z156"/>
    <mergeCell ref="O141:O156"/>
    <mergeCell ref="P141:P156"/>
    <mergeCell ref="Q141:Q156"/>
    <mergeCell ref="R141:R156"/>
    <mergeCell ref="S141:S156"/>
    <mergeCell ref="T141:T156"/>
    <mergeCell ref="W125:W140"/>
    <mergeCell ref="X125:X140"/>
    <mergeCell ref="Y125:Y140"/>
    <mergeCell ref="Z125:Z140"/>
    <mergeCell ref="AA125:AA140"/>
    <mergeCell ref="H141:H156"/>
    <mergeCell ref="I141:I156"/>
    <mergeCell ref="K141:K156"/>
    <mergeCell ref="M141:M156"/>
    <mergeCell ref="N141:N156"/>
    <mergeCell ref="Q125:Q140"/>
    <mergeCell ref="R125:R140"/>
    <mergeCell ref="S125:S140"/>
    <mergeCell ref="T125:T140"/>
    <mergeCell ref="U125:U140"/>
    <mergeCell ref="V125:V140"/>
    <mergeCell ref="Y109:Y124"/>
    <mergeCell ref="Z109:Z124"/>
    <mergeCell ref="AA109:AA124"/>
    <mergeCell ref="H125:H140"/>
    <mergeCell ref="I125:I140"/>
    <mergeCell ref="J125:J140"/>
    <mergeCell ref="M125:M140"/>
    <mergeCell ref="N125:N140"/>
    <mergeCell ref="O125:O140"/>
    <mergeCell ref="P125:P140"/>
    <mergeCell ref="S109:S124"/>
    <mergeCell ref="T109:T124"/>
    <mergeCell ref="U109:U124"/>
    <mergeCell ref="V109:V124"/>
    <mergeCell ref="W109:W124"/>
    <mergeCell ref="X109:X124"/>
    <mergeCell ref="AA93:AA108"/>
    <mergeCell ref="H109:H124"/>
    <mergeCell ref="I109:I124"/>
    <mergeCell ref="J109:J124"/>
    <mergeCell ref="M109:M124"/>
    <mergeCell ref="N109:N124"/>
    <mergeCell ref="O109:O124"/>
    <mergeCell ref="P109:P124"/>
    <mergeCell ref="Q109:Q124"/>
    <mergeCell ref="R109:R124"/>
    <mergeCell ref="U93:U108"/>
    <mergeCell ref="V93:V108"/>
    <mergeCell ref="W93:W108"/>
    <mergeCell ref="X93:X108"/>
    <mergeCell ref="Y93:Y108"/>
    <mergeCell ref="Z93:Z108"/>
    <mergeCell ref="O93:O108"/>
    <mergeCell ref="P93:P108"/>
    <mergeCell ref="Q93:Q108"/>
    <mergeCell ref="R93:R108"/>
    <mergeCell ref="S93:S108"/>
    <mergeCell ref="T93:T108"/>
    <mergeCell ref="H93:H108"/>
    <mergeCell ref="I93:I108"/>
    <mergeCell ref="J93:J108"/>
    <mergeCell ref="K93:K108"/>
    <mergeCell ref="M93:M108"/>
    <mergeCell ref="N93:N108"/>
    <mergeCell ref="V77:V92"/>
    <mergeCell ref="W77:W92"/>
    <mergeCell ref="X77:X92"/>
    <mergeCell ref="Y77:Y92"/>
    <mergeCell ref="Z77:Z92"/>
    <mergeCell ref="AA77:AA92"/>
    <mergeCell ref="P77:P92"/>
    <mergeCell ref="Q77:Q92"/>
    <mergeCell ref="R77:R92"/>
    <mergeCell ref="S77:S92"/>
    <mergeCell ref="T77:T92"/>
    <mergeCell ref="U77:U92"/>
    <mergeCell ref="H77:H92"/>
    <mergeCell ref="I77:I92"/>
    <mergeCell ref="K77:K92"/>
    <mergeCell ref="M77:M92"/>
    <mergeCell ref="N77:N92"/>
    <mergeCell ref="O77:O92"/>
    <mergeCell ref="V61:V76"/>
    <mergeCell ref="W61:W76"/>
    <mergeCell ref="X61:X76"/>
    <mergeCell ref="Y61:Y76"/>
    <mergeCell ref="Z61:Z76"/>
    <mergeCell ref="AA61:AA76"/>
    <mergeCell ref="P61:P76"/>
    <mergeCell ref="Q61:Q76"/>
    <mergeCell ref="R61:R76"/>
    <mergeCell ref="S61:S76"/>
    <mergeCell ref="T61:T76"/>
    <mergeCell ref="U61:U76"/>
    <mergeCell ref="X45:X60"/>
    <mergeCell ref="Y45:Y60"/>
    <mergeCell ref="Z45:Z60"/>
    <mergeCell ref="AA45:AA60"/>
    <mergeCell ref="H61:H76"/>
    <mergeCell ref="I61:I76"/>
    <mergeCell ref="K61:K76"/>
    <mergeCell ref="M61:M76"/>
    <mergeCell ref="N61:N76"/>
    <mergeCell ref="O61:O76"/>
    <mergeCell ref="R45:R60"/>
    <mergeCell ref="S45:S60"/>
    <mergeCell ref="T45:T60"/>
    <mergeCell ref="U45:U60"/>
    <mergeCell ref="V45:V60"/>
    <mergeCell ref="W45:W60"/>
    <mergeCell ref="AA29:AA44"/>
    <mergeCell ref="H45:H60"/>
    <mergeCell ref="I45:I60"/>
    <mergeCell ref="J45:J60"/>
    <mergeCell ref="K45:K60"/>
    <mergeCell ref="M45:M60"/>
    <mergeCell ref="N45:N60"/>
    <mergeCell ref="O45:O60"/>
    <mergeCell ref="P45:P60"/>
    <mergeCell ref="Q45:Q60"/>
    <mergeCell ref="U29:U44"/>
    <mergeCell ref="V29:V44"/>
    <mergeCell ref="W29:W44"/>
    <mergeCell ref="X29:X44"/>
    <mergeCell ref="Y29:Y44"/>
    <mergeCell ref="Z29:Z44"/>
    <mergeCell ref="O29:O44"/>
    <mergeCell ref="P29:P44"/>
    <mergeCell ref="Q29:Q44"/>
    <mergeCell ref="R29:R44"/>
    <mergeCell ref="S29:S44"/>
    <mergeCell ref="T29:T44"/>
    <mergeCell ref="Y13:Y28"/>
    <mergeCell ref="Z13:Z28"/>
    <mergeCell ref="AA13:AA28"/>
    <mergeCell ref="H29:H44"/>
    <mergeCell ref="I29:I44"/>
    <mergeCell ref="J29:J44"/>
    <mergeCell ref="K29:K44"/>
    <mergeCell ref="L29:L44"/>
    <mergeCell ref="M29:M44"/>
    <mergeCell ref="N29:N44"/>
    <mergeCell ref="S13:S28"/>
    <mergeCell ref="T13:T28"/>
    <mergeCell ref="U13:U28"/>
    <mergeCell ref="V13:V28"/>
    <mergeCell ref="W13:W28"/>
    <mergeCell ref="X13:X28"/>
    <mergeCell ref="M13:M28"/>
    <mergeCell ref="N13:N28"/>
    <mergeCell ref="O13:O28"/>
    <mergeCell ref="P13:P28"/>
    <mergeCell ref="Q13:Q28"/>
    <mergeCell ref="R13:R28"/>
    <mergeCell ref="AO11:AP11"/>
    <mergeCell ref="AQ11:AR11"/>
    <mergeCell ref="AZ11:BA11"/>
    <mergeCell ref="BB11:BC11"/>
    <mergeCell ref="BD11:BE11"/>
    <mergeCell ref="H13:H28"/>
    <mergeCell ref="I13:I28"/>
    <mergeCell ref="J13:J28"/>
    <mergeCell ref="K13:K28"/>
    <mergeCell ref="L13:L28"/>
    <mergeCell ref="AC11:AD11"/>
    <mergeCell ref="AE11:AF11"/>
    <mergeCell ref="AG11:AH11"/>
    <mergeCell ref="AI11:AJ11"/>
    <mergeCell ref="AK11:AL11"/>
    <mergeCell ref="AM11:AN11"/>
    <mergeCell ref="W11:W12"/>
    <mergeCell ref="X11:X12"/>
    <mergeCell ref="Y11:Y12"/>
    <mergeCell ref="Z11:Z12"/>
    <mergeCell ref="AA11:AA12"/>
    <mergeCell ref="AB11:AB12"/>
    <mergeCell ref="AK1:AN5"/>
    <mergeCell ref="AO1:AQ5"/>
    <mergeCell ref="G11:G12"/>
    <mergeCell ref="H11:H12"/>
    <mergeCell ref="I11:I12"/>
    <mergeCell ref="J11:L11"/>
    <mergeCell ref="O11:P11"/>
    <mergeCell ref="Q11:R11"/>
    <mergeCell ref="S11:T11"/>
    <mergeCell ref="U11:V11"/>
    <mergeCell ref="A1:D5"/>
    <mergeCell ref="E1:N5"/>
    <mergeCell ref="O1:R5"/>
    <mergeCell ref="S1:U5"/>
    <mergeCell ref="W1:Y5"/>
    <mergeCell ref="Z1:AJ5"/>
  </mergeCells>
  <conditionalFormatting sqref="Q173:T173 AZ173:BE173">
    <cfRule type="cellIs" priority="2" dxfId="8" operator="notEqual" stopIfTrue="1">
      <formula>#REF!</formula>
    </cfRule>
  </conditionalFormatting>
  <conditionalFormatting sqref="Q13:V29 Q157:V157 Q141:V141 Q125:V125 Q109:V109 Q45:V77 Q93:V93">
    <cfRule type="cellIs" priority="1" dxfId="9" operator="notEqual" stopIfTrue="1">
      <formula>AZ13</formula>
    </cfRule>
  </conditionalFormatting>
  <dataValidations count="1">
    <dataValidation type="whole" allowBlank="1" showInputMessage="1" showErrorMessage="1" sqref="AC13:AR172">
      <formula1>0</formula1>
      <formula2>99999999999</formula2>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Hoja3">
    <tabColor rgb="FFFFC000"/>
  </sheetPr>
  <dimension ref="A1:BY96"/>
  <sheetViews>
    <sheetView showGridLines="0" zoomScale="85" zoomScaleNormal="85" zoomScalePageLayoutView="0" workbookViewId="0" topLeftCell="C1">
      <selection activeCell="F26" sqref="F26"/>
    </sheetView>
  </sheetViews>
  <sheetFormatPr defaultColWidth="11.421875" defaultRowHeight="15" outlineLevelRow="2"/>
  <cols>
    <col min="1" max="1" width="5.421875" style="2" hidden="1" customWidth="1"/>
    <col min="2" max="2" width="7.28125" style="2" hidden="1" customWidth="1"/>
    <col min="3" max="3" width="7.140625" style="2" customWidth="1"/>
    <col min="4" max="4" width="35.421875" style="2" customWidth="1"/>
    <col min="5" max="5" width="7.28125" style="2" customWidth="1"/>
    <col min="6" max="6" width="38.00390625" style="2" customWidth="1"/>
    <col min="7" max="7" width="11.421875" style="2" hidden="1" customWidth="1"/>
    <col min="8" max="8" width="9.00390625" style="2" hidden="1" customWidth="1"/>
    <col min="9" max="9" width="10.28125" style="2" hidden="1" customWidth="1"/>
    <col min="10" max="10" width="35.7109375" style="2" customWidth="1"/>
    <col min="11" max="11" width="11.421875" style="2" customWidth="1"/>
    <col min="12" max="12" width="11.421875" style="419" customWidth="1"/>
    <col min="13" max="13" width="21.8515625" style="2" bestFit="1" customWidth="1"/>
    <col min="14" max="14" width="20.57421875" style="2" customWidth="1"/>
    <col min="15" max="15" width="24.7109375" style="2" customWidth="1"/>
    <col min="16" max="16" width="31.140625" style="2" customWidth="1"/>
    <col min="17" max="17" width="28.00390625" style="2" customWidth="1"/>
    <col min="18" max="18" width="25.57421875" style="2" customWidth="1"/>
    <col min="19" max="19" width="50.7109375" style="2" customWidth="1"/>
    <col min="20" max="20" width="45.28125" style="2" customWidth="1"/>
    <col min="21" max="21" width="19.421875" style="2" customWidth="1"/>
    <col min="22" max="22" width="19.8515625" style="2" customWidth="1"/>
    <col min="23" max="23" width="9.7109375" style="2" customWidth="1"/>
    <col min="24" max="24" width="18.00390625" style="2" customWidth="1"/>
    <col min="25" max="25" width="15.7109375" style="2" customWidth="1"/>
    <col min="26" max="26" width="9.7109375" style="2" customWidth="1"/>
    <col min="27" max="28" width="15.7109375" style="2" customWidth="1"/>
    <col min="29" max="29" width="9.7109375" style="2" customWidth="1"/>
    <col min="30" max="31" width="15.7109375" style="2" customWidth="1"/>
    <col min="32" max="32" width="9.7109375" style="2" customWidth="1"/>
    <col min="33" max="34" width="15.7109375" style="2" customWidth="1"/>
    <col min="35" max="35" width="9.7109375" style="2" customWidth="1"/>
    <col min="36" max="37" width="15.7109375" style="2" customWidth="1"/>
    <col min="38" max="38" width="9.7109375" style="2" customWidth="1"/>
    <col min="39" max="40" width="15.7109375" style="2" customWidth="1"/>
    <col min="41" max="41" width="9.7109375" style="2" customWidth="1"/>
    <col min="42" max="43" width="15.7109375" style="2" customWidth="1"/>
    <col min="44" max="44" width="9.7109375" style="2" customWidth="1"/>
    <col min="45" max="46" width="15.7109375" style="2" customWidth="1"/>
    <col min="47" max="47" width="9.7109375" style="2" customWidth="1"/>
    <col min="48" max="53" width="11.421875" style="2" customWidth="1"/>
    <col min="54" max="54" width="17.7109375" style="2" customWidth="1"/>
    <col min="55" max="55" width="15.00390625" style="2" customWidth="1"/>
    <col min="56" max="56" width="17.57421875" style="2" customWidth="1"/>
    <col min="57" max="57" width="13.28125" style="287" bestFit="1" customWidth="1"/>
    <col min="58" max="58" width="15.00390625" style="2" customWidth="1"/>
    <col min="59" max="59" width="11.421875" style="2" customWidth="1"/>
    <col min="60" max="60" width="13.28125" style="2" bestFit="1" customWidth="1"/>
    <col min="61" max="16384" width="11.421875" style="2" customWidth="1"/>
  </cols>
  <sheetData>
    <row r="1" spans="1:57" s="252" customFormat="1" ht="12">
      <c r="A1" s="245"/>
      <c r="B1" s="246"/>
      <c r="C1" s="248"/>
      <c r="D1" s="249" t="s">
        <v>350</v>
      </c>
      <c r="E1" s="250"/>
      <c r="F1" s="250"/>
      <c r="G1" s="250"/>
      <c r="H1" s="250"/>
      <c r="I1" s="251"/>
      <c r="J1" s="242" t="s">
        <v>204</v>
      </c>
      <c r="K1" s="243"/>
      <c r="L1" s="243"/>
      <c r="M1" s="244"/>
      <c r="N1" s="249"/>
      <c r="O1" s="251"/>
      <c r="P1" s="249"/>
      <c r="Q1" s="250"/>
      <c r="R1" s="251"/>
      <c r="S1" s="267" t="s">
        <v>351</v>
      </c>
      <c r="T1" s="268"/>
      <c r="U1" s="268"/>
      <c r="V1" s="268"/>
      <c r="W1" s="268"/>
      <c r="X1" s="268"/>
      <c r="Y1" s="268"/>
      <c r="Z1" s="268"/>
      <c r="AA1" s="269"/>
      <c r="AB1" s="242" t="s">
        <v>204</v>
      </c>
      <c r="AC1" s="243"/>
      <c r="AD1" s="243"/>
      <c r="AE1" s="244"/>
      <c r="AF1" s="415"/>
      <c r="AG1" s="415"/>
      <c r="AH1" s="249"/>
      <c r="AI1" s="250"/>
      <c r="AJ1" s="251"/>
      <c r="AK1" s="267" t="s">
        <v>352</v>
      </c>
      <c r="AL1" s="268"/>
      <c r="AM1" s="268"/>
      <c r="AN1" s="268"/>
      <c r="AO1" s="268"/>
      <c r="AP1" s="268"/>
      <c r="AQ1" s="268"/>
      <c r="AR1" s="269"/>
      <c r="AS1" s="242" t="s">
        <v>204</v>
      </c>
      <c r="AT1" s="243"/>
      <c r="AU1" s="243"/>
      <c r="AV1" s="244"/>
      <c r="AW1" s="245"/>
      <c r="AX1" s="246"/>
      <c r="AY1" s="248"/>
      <c r="BE1" s="253"/>
    </row>
    <row r="2" spans="1:57" s="252" customFormat="1" ht="12">
      <c r="A2" s="263"/>
      <c r="B2" s="264"/>
      <c r="C2" s="266"/>
      <c r="D2" s="267"/>
      <c r="E2" s="268"/>
      <c r="F2" s="268"/>
      <c r="G2" s="268"/>
      <c r="H2" s="268"/>
      <c r="I2" s="269"/>
      <c r="J2" s="260"/>
      <c r="K2" s="261"/>
      <c r="L2" s="261"/>
      <c r="M2" s="262"/>
      <c r="N2" s="267"/>
      <c r="O2" s="269"/>
      <c r="P2" s="267"/>
      <c r="Q2" s="268"/>
      <c r="R2" s="269"/>
      <c r="S2" s="267"/>
      <c r="T2" s="268"/>
      <c r="U2" s="268"/>
      <c r="V2" s="268"/>
      <c r="W2" s="268"/>
      <c r="X2" s="268"/>
      <c r="Y2" s="268"/>
      <c r="Z2" s="268"/>
      <c r="AA2" s="269"/>
      <c r="AB2" s="260"/>
      <c r="AC2" s="261"/>
      <c r="AD2" s="261"/>
      <c r="AE2" s="262"/>
      <c r="AF2" s="416"/>
      <c r="AG2" s="416"/>
      <c r="AH2" s="267"/>
      <c r="AI2" s="268"/>
      <c r="AJ2" s="269"/>
      <c r="AK2" s="267"/>
      <c r="AL2" s="268"/>
      <c r="AM2" s="268"/>
      <c r="AN2" s="268"/>
      <c r="AO2" s="268"/>
      <c r="AP2" s="268"/>
      <c r="AQ2" s="268"/>
      <c r="AR2" s="269"/>
      <c r="AS2" s="260"/>
      <c r="AT2" s="261"/>
      <c r="AU2" s="261"/>
      <c r="AV2" s="262"/>
      <c r="AW2" s="263"/>
      <c r="AX2" s="264"/>
      <c r="AY2" s="266"/>
      <c r="BE2" s="253"/>
    </row>
    <row r="3" spans="1:57" s="252" customFormat="1" ht="12">
      <c r="A3" s="263"/>
      <c r="B3" s="264"/>
      <c r="C3" s="266"/>
      <c r="D3" s="267"/>
      <c r="E3" s="268"/>
      <c r="F3" s="268"/>
      <c r="G3" s="268"/>
      <c r="H3" s="268"/>
      <c r="I3" s="269"/>
      <c r="J3" s="260"/>
      <c r="K3" s="261"/>
      <c r="L3" s="261"/>
      <c r="M3" s="262"/>
      <c r="N3" s="267"/>
      <c r="O3" s="269"/>
      <c r="P3" s="267"/>
      <c r="Q3" s="268"/>
      <c r="R3" s="269"/>
      <c r="S3" s="267"/>
      <c r="T3" s="268"/>
      <c r="U3" s="268"/>
      <c r="V3" s="268"/>
      <c r="W3" s="268"/>
      <c r="X3" s="268"/>
      <c r="Y3" s="268"/>
      <c r="Z3" s="268"/>
      <c r="AA3" s="269"/>
      <c r="AB3" s="260"/>
      <c r="AC3" s="261"/>
      <c r="AD3" s="261"/>
      <c r="AE3" s="262"/>
      <c r="AF3" s="416"/>
      <c r="AG3" s="416"/>
      <c r="AH3" s="267"/>
      <c r="AI3" s="268"/>
      <c r="AJ3" s="269"/>
      <c r="AK3" s="267"/>
      <c r="AL3" s="268"/>
      <c r="AM3" s="268"/>
      <c r="AN3" s="268"/>
      <c r="AO3" s="268"/>
      <c r="AP3" s="268"/>
      <c r="AQ3" s="268"/>
      <c r="AR3" s="269"/>
      <c r="AS3" s="260"/>
      <c r="AT3" s="261"/>
      <c r="AU3" s="261"/>
      <c r="AV3" s="262"/>
      <c r="AW3" s="263"/>
      <c r="AX3" s="264"/>
      <c r="AY3" s="266"/>
      <c r="BE3" s="253"/>
    </row>
    <row r="4" spans="1:57" s="252" customFormat="1" ht="12">
      <c r="A4" s="263"/>
      <c r="B4" s="264"/>
      <c r="C4" s="266"/>
      <c r="D4" s="267"/>
      <c r="E4" s="268"/>
      <c r="F4" s="268"/>
      <c r="G4" s="268"/>
      <c r="H4" s="268"/>
      <c r="I4" s="269"/>
      <c r="J4" s="260"/>
      <c r="K4" s="261"/>
      <c r="L4" s="261"/>
      <c r="M4" s="262"/>
      <c r="N4" s="267"/>
      <c r="O4" s="269"/>
      <c r="P4" s="267"/>
      <c r="Q4" s="268"/>
      <c r="R4" s="269"/>
      <c r="S4" s="267"/>
      <c r="T4" s="268"/>
      <c r="U4" s="268"/>
      <c r="V4" s="268"/>
      <c r="W4" s="268"/>
      <c r="X4" s="268"/>
      <c r="Y4" s="268"/>
      <c r="Z4" s="268"/>
      <c r="AA4" s="269"/>
      <c r="AB4" s="260"/>
      <c r="AC4" s="261"/>
      <c r="AD4" s="261"/>
      <c r="AE4" s="262"/>
      <c r="AF4" s="416"/>
      <c r="AG4" s="416"/>
      <c r="AH4" s="267"/>
      <c r="AI4" s="268"/>
      <c r="AJ4" s="269"/>
      <c r="AK4" s="267"/>
      <c r="AL4" s="268"/>
      <c r="AM4" s="268"/>
      <c r="AN4" s="268"/>
      <c r="AO4" s="268"/>
      <c r="AP4" s="268"/>
      <c r="AQ4" s="268"/>
      <c r="AR4" s="269"/>
      <c r="AS4" s="260"/>
      <c r="AT4" s="261"/>
      <c r="AU4" s="261"/>
      <c r="AV4" s="262"/>
      <c r="AW4" s="263"/>
      <c r="AX4" s="264"/>
      <c r="AY4" s="266"/>
      <c r="BE4" s="253"/>
    </row>
    <row r="5" spans="1:57" s="252" customFormat="1" ht="12">
      <c r="A5" s="263"/>
      <c r="B5" s="264"/>
      <c r="C5" s="266"/>
      <c r="D5" s="267"/>
      <c r="E5" s="268"/>
      <c r="F5" s="268"/>
      <c r="G5" s="268"/>
      <c r="H5" s="268"/>
      <c r="I5" s="269"/>
      <c r="J5" s="260"/>
      <c r="K5" s="261"/>
      <c r="L5" s="261"/>
      <c r="M5" s="262"/>
      <c r="N5" s="267"/>
      <c r="O5" s="269"/>
      <c r="P5" s="267"/>
      <c r="Q5" s="268"/>
      <c r="R5" s="269"/>
      <c r="S5" s="267"/>
      <c r="T5" s="268"/>
      <c r="U5" s="268"/>
      <c r="V5" s="268"/>
      <c r="W5" s="268"/>
      <c r="X5" s="268"/>
      <c r="Y5" s="268"/>
      <c r="Z5" s="268"/>
      <c r="AA5" s="269"/>
      <c r="AB5" s="260"/>
      <c r="AC5" s="261"/>
      <c r="AD5" s="261"/>
      <c r="AE5" s="262"/>
      <c r="AF5" s="416"/>
      <c r="AG5" s="416"/>
      <c r="AH5" s="267"/>
      <c r="AI5" s="268"/>
      <c r="AJ5" s="269"/>
      <c r="AK5" s="267"/>
      <c r="AL5" s="268"/>
      <c r="AM5" s="268"/>
      <c r="AN5" s="268"/>
      <c r="AO5" s="268"/>
      <c r="AP5" s="268"/>
      <c r="AQ5" s="268"/>
      <c r="AR5" s="269"/>
      <c r="AS5" s="260"/>
      <c r="AT5" s="261"/>
      <c r="AU5" s="261"/>
      <c r="AV5" s="262"/>
      <c r="AW5" s="263"/>
      <c r="AX5" s="264"/>
      <c r="AY5" s="266"/>
      <c r="BE5" s="253"/>
    </row>
    <row r="6" spans="1:57" s="252" customFormat="1" ht="12">
      <c r="A6" s="263"/>
      <c r="B6" s="264"/>
      <c r="C6" s="266"/>
      <c r="D6" s="267"/>
      <c r="E6" s="268"/>
      <c r="F6" s="268"/>
      <c r="G6" s="268"/>
      <c r="H6" s="268"/>
      <c r="I6" s="269"/>
      <c r="J6" s="260"/>
      <c r="K6" s="261"/>
      <c r="L6" s="261"/>
      <c r="M6" s="262"/>
      <c r="N6" s="267"/>
      <c r="O6" s="269"/>
      <c r="P6" s="267"/>
      <c r="Q6" s="268"/>
      <c r="R6" s="269"/>
      <c r="S6" s="267"/>
      <c r="T6" s="268"/>
      <c r="U6" s="268"/>
      <c r="V6" s="268"/>
      <c r="W6" s="268"/>
      <c r="X6" s="268"/>
      <c r="Y6" s="268"/>
      <c r="Z6" s="268"/>
      <c r="AA6" s="269"/>
      <c r="AB6" s="260"/>
      <c r="AC6" s="261"/>
      <c r="AD6" s="261"/>
      <c r="AE6" s="262"/>
      <c r="AF6" s="416"/>
      <c r="AG6" s="416"/>
      <c r="AH6" s="267"/>
      <c r="AI6" s="268"/>
      <c r="AJ6" s="269"/>
      <c r="AK6" s="267"/>
      <c r="AL6" s="268"/>
      <c r="AM6" s="268"/>
      <c r="AN6" s="268"/>
      <c r="AO6" s="268"/>
      <c r="AP6" s="268"/>
      <c r="AQ6" s="268"/>
      <c r="AR6" s="269"/>
      <c r="AS6" s="260"/>
      <c r="AT6" s="261"/>
      <c r="AU6" s="261"/>
      <c r="AV6" s="262"/>
      <c r="AW6" s="263"/>
      <c r="AX6" s="264"/>
      <c r="AY6" s="266"/>
      <c r="BE6" s="253"/>
    </row>
    <row r="7" spans="1:57" s="252" customFormat="1" ht="12">
      <c r="A7" s="263"/>
      <c r="B7" s="264"/>
      <c r="C7" s="266"/>
      <c r="D7" s="267"/>
      <c r="E7" s="268"/>
      <c r="F7" s="268"/>
      <c r="G7" s="268"/>
      <c r="H7" s="268"/>
      <c r="I7" s="269"/>
      <c r="J7" s="260"/>
      <c r="K7" s="261"/>
      <c r="L7" s="261"/>
      <c r="M7" s="262"/>
      <c r="N7" s="267"/>
      <c r="O7" s="269"/>
      <c r="P7" s="267"/>
      <c r="Q7" s="268"/>
      <c r="R7" s="269"/>
      <c r="S7" s="267"/>
      <c r="T7" s="268"/>
      <c r="U7" s="268"/>
      <c r="V7" s="268"/>
      <c r="W7" s="268"/>
      <c r="X7" s="268"/>
      <c r="Y7" s="268"/>
      <c r="Z7" s="268"/>
      <c r="AA7" s="269"/>
      <c r="AB7" s="260"/>
      <c r="AC7" s="261"/>
      <c r="AD7" s="261"/>
      <c r="AE7" s="262"/>
      <c r="AF7" s="416"/>
      <c r="AG7" s="416"/>
      <c r="AH7" s="267"/>
      <c r="AI7" s="268"/>
      <c r="AJ7" s="269"/>
      <c r="AK7" s="267"/>
      <c r="AL7" s="268"/>
      <c r="AM7" s="268"/>
      <c r="AN7" s="268"/>
      <c r="AO7" s="268"/>
      <c r="AP7" s="268"/>
      <c r="AQ7" s="268"/>
      <c r="AR7" s="269"/>
      <c r="AS7" s="260"/>
      <c r="AT7" s="261"/>
      <c r="AU7" s="261"/>
      <c r="AV7" s="262"/>
      <c r="AW7" s="263"/>
      <c r="AX7" s="264"/>
      <c r="AY7" s="266"/>
      <c r="BE7" s="253"/>
    </row>
    <row r="8" spans="1:57" s="252" customFormat="1" ht="12.75" thickBot="1">
      <c r="A8" s="279"/>
      <c r="B8" s="280"/>
      <c r="C8" s="282"/>
      <c r="D8" s="283"/>
      <c r="E8" s="284"/>
      <c r="F8" s="284"/>
      <c r="G8" s="284"/>
      <c r="H8" s="284"/>
      <c r="I8" s="285"/>
      <c r="J8" s="276"/>
      <c r="K8" s="277"/>
      <c r="L8" s="277"/>
      <c r="M8" s="278"/>
      <c r="N8" s="283"/>
      <c r="O8" s="285"/>
      <c r="P8" s="283"/>
      <c r="Q8" s="284"/>
      <c r="R8" s="285"/>
      <c r="S8" s="283"/>
      <c r="T8" s="284"/>
      <c r="U8" s="284"/>
      <c r="V8" s="284"/>
      <c r="W8" s="284"/>
      <c r="X8" s="284"/>
      <c r="Y8" s="284"/>
      <c r="Z8" s="284"/>
      <c r="AA8" s="285"/>
      <c r="AB8" s="276"/>
      <c r="AC8" s="277"/>
      <c r="AD8" s="277"/>
      <c r="AE8" s="278"/>
      <c r="AF8" s="417"/>
      <c r="AG8" s="417"/>
      <c r="AH8" s="283"/>
      <c r="AI8" s="284"/>
      <c r="AJ8" s="285"/>
      <c r="AK8" s="283"/>
      <c r="AL8" s="284"/>
      <c r="AM8" s="284"/>
      <c r="AN8" s="284"/>
      <c r="AO8" s="284"/>
      <c r="AP8" s="284"/>
      <c r="AQ8" s="284"/>
      <c r="AR8" s="285"/>
      <c r="AS8" s="276"/>
      <c r="AT8" s="277"/>
      <c r="AU8" s="277"/>
      <c r="AV8" s="278"/>
      <c r="AW8" s="279"/>
      <c r="AX8" s="280"/>
      <c r="AY8" s="282"/>
      <c r="BE8" s="253"/>
    </row>
    <row r="9" ht="15"/>
    <row r="10" ht="15"/>
    <row r="11" spans="6:9" ht="25.5">
      <c r="F11" s="418" t="s">
        <v>3</v>
      </c>
      <c r="G11" s="418"/>
      <c r="H11" s="418"/>
      <c r="I11" s="418"/>
    </row>
    <row r="12" spans="2:53" ht="39" customHeight="1">
      <c r="B12" s="288" t="s">
        <v>353</v>
      </c>
      <c r="C12" s="420" t="s">
        <v>354</v>
      </c>
      <c r="D12" s="421"/>
      <c r="E12" s="289" t="s">
        <v>355</v>
      </c>
      <c r="F12" s="289" t="s">
        <v>8</v>
      </c>
      <c r="G12" s="290" t="s">
        <v>18</v>
      </c>
      <c r="H12" s="212"/>
      <c r="I12" s="213"/>
      <c r="J12" s="422"/>
      <c r="K12" s="211" t="s">
        <v>0</v>
      </c>
      <c r="L12" s="211"/>
      <c r="M12" s="211" t="s">
        <v>163</v>
      </c>
      <c r="N12" s="211"/>
      <c r="O12" s="211" t="s">
        <v>164</v>
      </c>
      <c r="P12" s="211"/>
      <c r="Q12" s="211" t="s">
        <v>158</v>
      </c>
      <c r="R12" s="211"/>
      <c r="S12" s="209" t="s">
        <v>1</v>
      </c>
      <c r="T12" s="209" t="s">
        <v>2</v>
      </c>
      <c r="U12" s="423" t="s">
        <v>356</v>
      </c>
      <c r="V12" s="424"/>
      <c r="W12" s="425"/>
      <c r="X12" s="290" t="s">
        <v>357</v>
      </c>
      <c r="Y12" s="212"/>
      <c r="Z12" s="213"/>
      <c r="AA12" s="290" t="s">
        <v>358</v>
      </c>
      <c r="AB12" s="212"/>
      <c r="AC12" s="213"/>
      <c r="AD12" s="290" t="s">
        <v>359</v>
      </c>
      <c r="AE12" s="212"/>
      <c r="AF12" s="213"/>
      <c r="AG12" s="290" t="s">
        <v>360</v>
      </c>
      <c r="AH12" s="212"/>
      <c r="AI12" s="213"/>
      <c r="AJ12" s="290" t="s">
        <v>361</v>
      </c>
      <c r="AK12" s="212"/>
      <c r="AL12" s="213"/>
      <c r="AM12" s="290" t="s">
        <v>362</v>
      </c>
      <c r="AN12" s="212"/>
      <c r="AO12" s="213"/>
      <c r="AP12" s="290" t="s">
        <v>363</v>
      </c>
      <c r="AQ12" s="212"/>
      <c r="AR12" s="213"/>
      <c r="AS12" s="290" t="s">
        <v>364</v>
      </c>
      <c r="AT12" s="212"/>
      <c r="AU12" s="213"/>
      <c r="AV12" s="290" t="s">
        <v>365</v>
      </c>
      <c r="AW12" s="212"/>
      <c r="AX12" s="213"/>
      <c r="AY12" s="290" t="s">
        <v>366</v>
      </c>
      <c r="AZ12" s="212"/>
      <c r="BA12" s="213"/>
    </row>
    <row r="13" spans="1:53" ht="101.25">
      <c r="A13" s="1" t="s">
        <v>225</v>
      </c>
      <c r="B13" s="292"/>
      <c r="C13" s="426"/>
      <c r="D13" s="421" t="s">
        <v>9</v>
      </c>
      <c r="E13" s="289"/>
      <c r="F13" s="289"/>
      <c r="G13" s="293" t="s">
        <v>4</v>
      </c>
      <c r="H13" s="293" t="s">
        <v>5</v>
      </c>
      <c r="I13" s="293" t="s">
        <v>6</v>
      </c>
      <c r="J13" s="293" t="s">
        <v>7</v>
      </c>
      <c r="K13" s="198" t="s">
        <v>115</v>
      </c>
      <c r="L13" s="88" t="s">
        <v>116</v>
      </c>
      <c r="M13" s="427" t="s">
        <v>167</v>
      </c>
      <c r="N13" s="427" t="s">
        <v>168</v>
      </c>
      <c r="O13" s="88" t="s">
        <v>169</v>
      </c>
      <c r="P13" s="88" t="s">
        <v>170</v>
      </c>
      <c r="Q13" s="88" t="s">
        <v>165</v>
      </c>
      <c r="R13" s="198" t="s">
        <v>170</v>
      </c>
      <c r="S13" s="209"/>
      <c r="T13" s="209"/>
      <c r="U13" s="198" t="s">
        <v>367</v>
      </c>
      <c r="V13" s="198" t="s">
        <v>368</v>
      </c>
      <c r="W13" s="198" t="s">
        <v>369</v>
      </c>
      <c r="X13" s="198" t="s">
        <v>367</v>
      </c>
      <c r="Y13" s="198" t="s">
        <v>368</v>
      </c>
      <c r="Z13" s="198" t="s">
        <v>369</v>
      </c>
      <c r="AA13" s="198" t="s">
        <v>367</v>
      </c>
      <c r="AB13" s="198" t="s">
        <v>368</v>
      </c>
      <c r="AC13" s="198" t="s">
        <v>369</v>
      </c>
      <c r="AD13" s="198" t="s">
        <v>367</v>
      </c>
      <c r="AE13" s="198" t="s">
        <v>368</v>
      </c>
      <c r="AF13" s="198" t="s">
        <v>369</v>
      </c>
      <c r="AG13" s="198" t="s">
        <v>367</v>
      </c>
      <c r="AH13" s="198" t="s">
        <v>368</v>
      </c>
      <c r="AI13" s="198" t="s">
        <v>369</v>
      </c>
      <c r="AJ13" s="198" t="s">
        <v>367</v>
      </c>
      <c r="AK13" s="198" t="s">
        <v>368</v>
      </c>
      <c r="AL13" s="198" t="s">
        <v>369</v>
      </c>
      <c r="AM13" s="198" t="s">
        <v>367</v>
      </c>
      <c r="AN13" s="198" t="s">
        <v>368</v>
      </c>
      <c r="AO13" s="198" t="s">
        <v>369</v>
      </c>
      <c r="AP13" s="198" t="s">
        <v>367</v>
      </c>
      <c r="AQ13" s="198" t="s">
        <v>368</v>
      </c>
      <c r="AR13" s="198" t="s">
        <v>369</v>
      </c>
      <c r="AS13" s="198" t="s">
        <v>367</v>
      </c>
      <c r="AT13" s="198" t="s">
        <v>368</v>
      </c>
      <c r="AU13" s="198" t="s">
        <v>369</v>
      </c>
      <c r="AV13" s="198" t="s">
        <v>367</v>
      </c>
      <c r="AW13" s="198" t="s">
        <v>368</v>
      </c>
      <c r="AX13" s="198" t="s">
        <v>369</v>
      </c>
      <c r="AY13" s="198" t="s">
        <v>367</v>
      </c>
      <c r="AZ13" s="198" t="s">
        <v>368</v>
      </c>
      <c r="BA13" s="198" t="s">
        <v>369</v>
      </c>
    </row>
    <row r="14" spans="1:60" s="3" customFormat="1" ht="216" outlineLevel="2">
      <c r="A14" s="428"/>
      <c r="B14" s="295" t="s">
        <v>230</v>
      </c>
      <c r="C14" s="429">
        <v>887</v>
      </c>
      <c r="D14" s="430" t="s">
        <v>20</v>
      </c>
      <c r="E14" s="431"/>
      <c r="F14" s="432" t="s">
        <v>61</v>
      </c>
      <c r="G14" s="431" t="s">
        <v>38</v>
      </c>
      <c r="H14" s="431"/>
      <c r="I14" s="433"/>
      <c r="J14" s="432" t="s">
        <v>39</v>
      </c>
      <c r="K14" s="434">
        <v>20</v>
      </c>
      <c r="L14" s="435">
        <v>20</v>
      </c>
      <c r="M14" s="436">
        <v>1001765297.1098325</v>
      </c>
      <c r="N14" s="436">
        <v>1047405736.9095167</v>
      </c>
      <c r="O14" s="437">
        <v>929080517.918817</v>
      </c>
      <c r="P14" s="437">
        <v>48109781.70517485</v>
      </c>
      <c r="Q14" s="436">
        <v>331563620.4222426</v>
      </c>
      <c r="R14" s="437">
        <v>178184063.94698784</v>
      </c>
      <c r="S14" s="438" t="s">
        <v>370</v>
      </c>
      <c r="T14" s="439"/>
      <c r="U14" s="437"/>
      <c r="V14" s="437"/>
      <c r="W14" s="440">
        <f>IF(U14=0,"",V14/U14)</f>
      </c>
      <c r="X14" s="437">
        <f>+N14</f>
        <v>1047405736.9095167</v>
      </c>
      <c r="Y14" s="437">
        <f aca="true" t="shared" si="0" ref="X14:Y16">+O14</f>
        <v>929080517.918817</v>
      </c>
      <c r="Z14" s="440">
        <f>IF(X14=0,"",Y14/X14)</f>
        <v>0.8870301977342315</v>
      </c>
      <c r="AA14" s="441"/>
      <c r="AB14" s="441"/>
      <c r="AC14" s="440">
        <f>IF(AA14=0,"",AB14/AA14)</f>
      </c>
      <c r="AD14" s="441"/>
      <c r="AE14" s="441"/>
      <c r="AF14" s="440">
        <f>IF(AD14=0,"",AE14/AD14)</f>
      </c>
      <c r="AG14" s="441"/>
      <c r="AH14" s="441"/>
      <c r="AI14" s="440">
        <f>IF(AG14=0,"",AH14/AG14)</f>
      </c>
      <c r="AJ14" s="441"/>
      <c r="AK14" s="441"/>
      <c r="AL14" s="440">
        <f>IF(AJ14=0,"",AK14/AJ14)</f>
      </c>
      <c r="AM14" s="441"/>
      <c r="AN14" s="441"/>
      <c r="AO14" s="440">
        <f>IF(AM14=0,"",AN14/AM14)</f>
      </c>
      <c r="AP14" s="441"/>
      <c r="AQ14" s="441"/>
      <c r="AR14" s="440">
        <f>IF(AP14=0,"",AQ14/AP14)</f>
      </c>
      <c r="AS14" s="441"/>
      <c r="AT14" s="441"/>
      <c r="AU14" s="440">
        <f>IF(AS14=0,"",AT14/AS14)</f>
      </c>
      <c r="AV14" s="441"/>
      <c r="AW14" s="441"/>
      <c r="AX14" s="440">
        <f>IF(AV14=0,"",AW14/AV14)</f>
      </c>
      <c r="AY14" s="441"/>
      <c r="AZ14" s="441"/>
      <c r="BA14" s="440">
        <f>IF(AY14=0,"",AZ14/AY14)</f>
      </c>
      <c r="BB14" s="442">
        <f>+N14-O14</f>
        <v>118325218.99069965</v>
      </c>
      <c r="BC14" s="442">
        <f>+O14-P14</f>
        <v>880970736.2136422</v>
      </c>
      <c r="BD14" s="442">
        <f>+Q14-R14</f>
        <v>153379556.47525474</v>
      </c>
      <c r="BE14" s="443"/>
      <c r="BF14" s="442"/>
      <c r="BG14" s="401"/>
      <c r="BH14" s="442"/>
    </row>
    <row r="15" spans="1:60" s="3" customFormat="1" ht="204" outlineLevel="2">
      <c r="A15" s="428"/>
      <c r="B15" s="295" t="s">
        <v>230</v>
      </c>
      <c r="C15" s="444">
        <v>887</v>
      </c>
      <c r="D15" s="430" t="s">
        <v>20</v>
      </c>
      <c r="E15" s="431"/>
      <c r="F15" s="432" t="s">
        <v>63</v>
      </c>
      <c r="G15" s="431" t="s">
        <v>38</v>
      </c>
      <c r="H15" s="431"/>
      <c r="I15" s="433"/>
      <c r="J15" s="432" t="s">
        <v>371</v>
      </c>
      <c r="K15" s="445">
        <v>1</v>
      </c>
      <c r="L15" s="445">
        <v>0.9</v>
      </c>
      <c r="M15" s="436">
        <v>134575520.25228965</v>
      </c>
      <c r="N15" s="436">
        <v>140706782.68302685</v>
      </c>
      <c r="O15" s="437">
        <v>124811165.26587287</v>
      </c>
      <c r="P15" s="437">
        <v>6462989.804974394</v>
      </c>
      <c r="Q15" s="436">
        <v>44541717.35015081</v>
      </c>
      <c r="R15" s="437">
        <v>23936957.264855303</v>
      </c>
      <c r="S15" s="438" t="s">
        <v>372</v>
      </c>
      <c r="T15" s="439" t="s">
        <v>373</v>
      </c>
      <c r="U15" s="437"/>
      <c r="V15" s="437"/>
      <c r="W15" s="440"/>
      <c r="X15" s="437">
        <f t="shared" si="0"/>
        <v>140706782.68302685</v>
      </c>
      <c r="Y15" s="437">
        <f t="shared" si="0"/>
        <v>124811165.26587287</v>
      </c>
      <c r="Z15" s="440">
        <f>IF(X15=0,"",Y15/X15)</f>
        <v>0.8870301977342316</v>
      </c>
      <c r="AA15" s="441"/>
      <c r="AB15" s="441"/>
      <c r="AC15" s="440"/>
      <c r="AD15" s="441"/>
      <c r="AE15" s="441"/>
      <c r="AF15" s="440"/>
      <c r="AG15" s="441"/>
      <c r="AH15" s="441"/>
      <c r="AI15" s="440"/>
      <c r="AJ15" s="441"/>
      <c r="AK15" s="441"/>
      <c r="AL15" s="440"/>
      <c r="AM15" s="441"/>
      <c r="AN15" s="441"/>
      <c r="AO15" s="440"/>
      <c r="AP15" s="441"/>
      <c r="AQ15" s="441"/>
      <c r="AR15" s="440"/>
      <c r="AS15" s="441"/>
      <c r="AT15" s="441"/>
      <c r="AU15" s="440"/>
      <c r="AV15" s="441"/>
      <c r="AW15" s="441"/>
      <c r="AX15" s="440"/>
      <c r="AY15" s="441"/>
      <c r="AZ15" s="441"/>
      <c r="BA15" s="440"/>
      <c r="BB15" s="442">
        <f aca="true" t="shared" si="1" ref="BB15:BC41">+N15-O15</f>
        <v>15895617.417153984</v>
      </c>
      <c r="BC15" s="442">
        <f t="shared" si="1"/>
        <v>118348175.46089847</v>
      </c>
      <c r="BD15" s="442">
        <f aca="true" t="shared" si="2" ref="BD15:BD41">+Q15-R15</f>
        <v>20604760.085295506</v>
      </c>
      <c r="BE15" s="443"/>
      <c r="BF15" s="442"/>
      <c r="BG15" s="401"/>
      <c r="BH15" s="442"/>
    </row>
    <row r="16" spans="1:60" s="3" customFormat="1" ht="67.5" outlineLevel="2">
      <c r="A16" s="428"/>
      <c r="B16" s="295" t="s">
        <v>230</v>
      </c>
      <c r="C16" s="444">
        <v>887</v>
      </c>
      <c r="D16" s="430" t="s">
        <v>20</v>
      </c>
      <c r="E16" s="444"/>
      <c r="F16" s="432" t="s">
        <v>65</v>
      </c>
      <c r="G16" s="431" t="s">
        <v>38</v>
      </c>
      <c r="H16" s="431"/>
      <c r="I16" s="433"/>
      <c r="J16" s="432" t="s">
        <v>99</v>
      </c>
      <c r="K16" s="434">
        <v>120</v>
      </c>
      <c r="L16" s="446">
        <v>61</v>
      </c>
      <c r="M16" s="436">
        <v>279680952.19522125</v>
      </c>
      <c r="N16" s="436">
        <v>292423219.9685327</v>
      </c>
      <c r="O16" s="437">
        <v>259388226.63076824</v>
      </c>
      <c r="P16" s="437">
        <v>13431678.65369996</v>
      </c>
      <c r="Q16" s="436">
        <v>92568617.959244</v>
      </c>
      <c r="R16" s="437">
        <v>49746870.663701914</v>
      </c>
      <c r="S16" s="447" t="s">
        <v>374</v>
      </c>
      <c r="T16" s="439"/>
      <c r="U16" s="437"/>
      <c r="V16" s="437"/>
      <c r="W16" s="440"/>
      <c r="X16" s="437">
        <f t="shared" si="0"/>
        <v>292423219.9685327</v>
      </c>
      <c r="Y16" s="437">
        <f t="shared" si="0"/>
        <v>259388226.63076824</v>
      </c>
      <c r="Z16" s="440">
        <f>IF(X16=0,"",Y16/X16)</f>
        <v>0.8870301977342315</v>
      </c>
      <c r="AA16" s="441"/>
      <c r="AB16" s="441"/>
      <c r="AC16" s="440"/>
      <c r="AD16" s="441"/>
      <c r="AE16" s="441"/>
      <c r="AF16" s="440"/>
      <c r="AG16" s="441"/>
      <c r="AH16" s="441"/>
      <c r="AI16" s="440"/>
      <c r="AJ16" s="441"/>
      <c r="AK16" s="441"/>
      <c r="AL16" s="440"/>
      <c r="AM16" s="441"/>
      <c r="AN16" s="441"/>
      <c r="AO16" s="440"/>
      <c r="AP16" s="441"/>
      <c r="AQ16" s="441"/>
      <c r="AR16" s="440"/>
      <c r="AS16" s="441"/>
      <c r="AT16" s="441"/>
      <c r="AU16" s="440"/>
      <c r="AV16" s="441"/>
      <c r="AW16" s="441"/>
      <c r="AX16" s="440"/>
      <c r="AY16" s="441"/>
      <c r="AZ16" s="441"/>
      <c r="BA16" s="440"/>
      <c r="BB16" s="442">
        <f t="shared" si="1"/>
        <v>33034993.337764442</v>
      </c>
      <c r="BC16" s="442">
        <f t="shared" si="1"/>
        <v>245956547.97706828</v>
      </c>
      <c r="BD16" s="442">
        <f t="shared" si="2"/>
        <v>42821747.29554208</v>
      </c>
      <c r="BE16" s="443"/>
      <c r="BF16" s="442"/>
      <c r="BG16" s="401"/>
      <c r="BH16" s="442"/>
    </row>
    <row r="17" spans="1:60" s="463" customFormat="1" ht="15" outlineLevel="2">
      <c r="A17" s="448"/>
      <c r="B17" s="448"/>
      <c r="C17" s="449"/>
      <c r="D17" s="450"/>
      <c r="E17" s="449"/>
      <c r="F17" s="451"/>
      <c r="G17" s="452"/>
      <c r="H17" s="452"/>
      <c r="I17" s="453"/>
      <c r="J17" s="454"/>
      <c r="K17" s="455"/>
      <c r="L17" s="456"/>
      <c r="M17" s="455">
        <f aca="true" t="shared" si="3" ref="M17:R17">SUM(M14:M16)</f>
        <v>1416021769.5573432</v>
      </c>
      <c r="N17" s="455">
        <f>SUM(N14:N16)</f>
        <v>1480535739.5610762</v>
      </c>
      <c r="O17" s="455">
        <f t="shared" si="3"/>
        <v>1313279909.815458</v>
      </c>
      <c r="P17" s="455">
        <f t="shared" si="3"/>
        <v>68004450.1638492</v>
      </c>
      <c r="Q17" s="457">
        <f t="shared" si="3"/>
        <v>468673955.7316374</v>
      </c>
      <c r="R17" s="458">
        <f t="shared" si="3"/>
        <v>251867891.87554505</v>
      </c>
      <c r="S17" s="459"/>
      <c r="T17" s="460"/>
      <c r="U17" s="461"/>
      <c r="V17" s="461"/>
      <c r="W17" s="462"/>
      <c r="X17" s="461">
        <f>+X14+X15+X16</f>
        <v>1480535739.5610762</v>
      </c>
      <c r="Y17" s="461">
        <f>+Y14+Y15+Y16</f>
        <v>1313279909.815458</v>
      </c>
      <c r="Z17" s="461">
        <f>+Z14+Z15+Z16</f>
        <v>2.6610905932026947</v>
      </c>
      <c r="AA17" s="449"/>
      <c r="AB17" s="449"/>
      <c r="AC17" s="462"/>
      <c r="AD17" s="449"/>
      <c r="AE17" s="449"/>
      <c r="AF17" s="462"/>
      <c r="AG17" s="449"/>
      <c r="AH17" s="449"/>
      <c r="AI17" s="462"/>
      <c r="AJ17" s="449"/>
      <c r="AK17" s="449"/>
      <c r="AL17" s="462"/>
      <c r="AM17" s="449"/>
      <c r="AN17" s="449"/>
      <c r="AO17" s="462"/>
      <c r="AP17" s="449"/>
      <c r="AQ17" s="449"/>
      <c r="AR17" s="462"/>
      <c r="AS17" s="449"/>
      <c r="AT17" s="449"/>
      <c r="AU17" s="462"/>
      <c r="AV17" s="449"/>
      <c r="AW17" s="449"/>
      <c r="AX17" s="462"/>
      <c r="AY17" s="449"/>
      <c r="AZ17" s="449"/>
      <c r="BA17" s="462"/>
      <c r="BB17" s="442">
        <f t="shared" si="1"/>
        <v>167255829.7456181</v>
      </c>
      <c r="BC17" s="442">
        <f t="shared" si="1"/>
        <v>1245275459.651609</v>
      </c>
      <c r="BD17" s="442">
        <f t="shared" si="2"/>
        <v>216806063.85609236</v>
      </c>
      <c r="BE17" s="443"/>
      <c r="BF17" s="442"/>
      <c r="BG17" s="401"/>
      <c r="BH17" s="442"/>
    </row>
    <row r="18" spans="1:60" s="3" customFormat="1" ht="228" outlineLevel="2">
      <c r="A18" s="428"/>
      <c r="B18" s="295" t="s">
        <v>259</v>
      </c>
      <c r="C18" s="444">
        <v>887</v>
      </c>
      <c r="D18" s="464" t="s">
        <v>45</v>
      </c>
      <c r="E18" s="444"/>
      <c r="F18" s="465" t="s">
        <v>67</v>
      </c>
      <c r="G18" s="431"/>
      <c r="H18" s="431" t="s">
        <v>38</v>
      </c>
      <c r="I18" s="433"/>
      <c r="J18" s="465" t="s">
        <v>100</v>
      </c>
      <c r="K18" s="466">
        <v>36</v>
      </c>
      <c r="L18" s="467">
        <v>0</v>
      </c>
      <c r="M18" s="436">
        <v>212751816.30378258</v>
      </c>
      <c r="N18" s="436">
        <v>222444791.78646362</v>
      </c>
      <c r="O18" s="437">
        <v>197315247.64329678</v>
      </c>
      <c r="P18" s="437">
        <v>10217406.68127001</v>
      </c>
      <c r="Q18" s="436">
        <v>70416456.49794956</v>
      </c>
      <c r="R18" s="437">
        <v>37842180.54915782</v>
      </c>
      <c r="S18" s="438" t="s">
        <v>375</v>
      </c>
      <c r="T18" s="468" t="s">
        <v>376</v>
      </c>
      <c r="U18" s="437"/>
      <c r="V18" s="437"/>
      <c r="W18" s="440"/>
      <c r="X18" s="437">
        <f aca="true" t="shared" si="4" ref="X18:Y20">+N18</f>
        <v>222444791.78646362</v>
      </c>
      <c r="Y18" s="437">
        <f t="shared" si="4"/>
        <v>197315247.64329678</v>
      </c>
      <c r="Z18" s="440">
        <f>IF(X18=0,"",Y18/X18)</f>
        <v>0.8870301977342315</v>
      </c>
      <c r="AA18" s="441"/>
      <c r="AB18" s="441"/>
      <c r="AC18" s="440"/>
      <c r="AD18" s="441"/>
      <c r="AE18" s="441"/>
      <c r="AF18" s="440"/>
      <c r="AG18" s="441"/>
      <c r="AH18" s="441"/>
      <c r="AI18" s="440"/>
      <c r="AJ18" s="441"/>
      <c r="AK18" s="441"/>
      <c r="AL18" s="440"/>
      <c r="AM18" s="441"/>
      <c r="AN18" s="441"/>
      <c r="AO18" s="440"/>
      <c r="AP18" s="441"/>
      <c r="AQ18" s="441"/>
      <c r="AR18" s="440"/>
      <c r="AS18" s="441"/>
      <c r="AT18" s="441"/>
      <c r="AU18" s="440"/>
      <c r="AV18" s="441"/>
      <c r="AW18" s="441"/>
      <c r="AX18" s="440"/>
      <c r="AY18" s="441"/>
      <c r="AZ18" s="441"/>
      <c r="BA18" s="440"/>
      <c r="BB18" s="442">
        <f t="shared" si="1"/>
        <v>25129544.14316684</v>
      </c>
      <c r="BC18" s="442">
        <f t="shared" si="1"/>
        <v>187097840.96202677</v>
      </c>
      <c r="BD18" s="442">
        <f t="shared" si="2"/>
        <v>32574275.948791735</v>
      </c>
      <c r="BE18" s="443"/>
      <c r="BF18" s="442"/>
      <c r="BG18" s="401"/>
      <c r="BH18" s="442"/>
    </row>
    <row r="19" spans="1:60" s="3" customFormat="1" ht="240" outlineLevel="2">
      <c r="A19" s="428"/>
      <c r="B19" s="295" t="s">
        <v>259</v>
      </c>
      <c r="C19" s="444">
        <v>887</v>
      </c>
      <c r="D19" s="464" t="s">
        <v>45</v>
      </c>
      <c r="E19" s="444"/>
      <c r="F19" s="465" t="s">
        <v>69</v>
      </c>
      <c r="G19" s="431"/>
      <c r="H19" s="431" t="s">
        <v>38</v>
      </c>
      <c r="I19" s="433"/>
      <c r="J19" s="465" t="s">
        <v>101</v>
      </c>
      <c r="K19" s="466">
        <v>20</v>
      </c>
      <c r="L19" s="467">
        <v>0</v>
      </c>
      <c r="M19" s="436">
        <v>569870063.9809349</v>
      </c>
      <c r="N19" s="436">
        <v>595833351.4134326</v>
      </c>
      <c r="O19" s="437">
        <v>528522175.520907</v>
      </c>
      <c r="P19" s="437">
        <v>27368011.70646951</v>
      </c>
      <c r="Q19" s="436">
        <v>188615219.6815994</v>
      </c>
      <c r="R19" s="437">
        <v>101362828.41380961</v>
      </c>
      <c r="S19" s="438" t="s">
        <v>377</v>
      </c>
      <c r="T19" s="468" t="s">
        <v>378</v>
      </c>
      <c r="U19" s="437"/>
      <c r="V19" s="437"/>
      <c r="W19" s="440"/>
      <c r="X19" s="437">
        <f t="shared" si="4"/>
        <v>595833351.4134326</v>
      </c>
      <c r="Y19" s="437">
        <f t="shared" si="4"/>
        <v>528522175.520907</v>
      </c>
      <c r="Z19" s="440">
        <f>IF(X19=0,"",Y19/X19)</f>
        <v>0.8870301977342315</v>
      </c>
      <c r="AA19" s="441"/>
      <c r="AB19" s="441"/>
      <c r="AC19" s="440"/>
      <c r="AD19" s="441"/>
      <c r="AE19" s="441"/>
      <c r="AF19" s="440"/>
      <c r="AG19" s="441"/>
      <c r="AH19" s="441"/>
      <c r="AI19" s="440"/>
      <c r="AJ19" s="441"/>
      <c r="AK19" s="441"/>
      <c r="AL19" s="440"/>
      <c r="AM19" s="441"/>
      <c r="AN19" s="441"/>
      <c r="AO19" s="440"/>
      <c r="AP19" s="441"/>
      <c r="AQ19" s="441"/>
      <c r="AR19" s="440"/>
      <c r="AS19" s="441"/>
      <c r="AT19" s="441"/>
      <c r="AU19" s="440"/>
      <c r="AV19" s="441"/>
      <c r="AW19" s="441"/>
      <c r="AX19" s="440"/>
      <c r="AY19" s="441"/>
      <c r="AZ19" s="441"/>
      <c r="BA19" s="440"/>
      <c r="BB19" s="442">
        <f t="shared" si="1"/>
        <v>67311175.89252561</v>
      </c>
      <c r="BC19" s="442">
        <f t="shared" si="1"/>
        <v>501154163.81443745</v>
      </c>
      <c r="BD19" s="442">
        <f t="shared" si="2"/>
        <v>87252391.2677898</v>
      </c>
      <c r="BE19" s="443"/>
      <c r="BF19" s="442"/>
      <c r="BG19" s="401"/>
      <c r="BH19" s="442"/>
    </row>
    <row r="20" spans="1:60" s="3" customFormat="1" ht="84" outlineLevel="2">
      <c r="A20" s="428"/>
      <c r="B20" s="295" t="s">
        <v>259</v>
      </c>
      <c r="C20" s="444">
        <v>887</v>
      </c>
      <c r="D20" s="464" t="s">
        <v>45</v>
      </c>
      <c r="E20" s="444"/>
      <c r="F20" s="465" t="s">
        <v>71</v>
      </c>
      <c r="G20" s="431"/>
      <c r="H20" s="431" t="s">
        <v>38</v>
      </c>
      <c r="I20" s="433"/>
      <c r="J20" s="465" t="s">
        <v>102</v>
      </c>
      <c r="K20" s="466">
        <v>2</v>
      </c>
      <c r="L20" s="467">
        <v>0</v>
      </c>
      <c r="M20" s="436">
        <v>270704411.865129</v>
      </c>
      <c r="N20" s="436">
        <v>283037708.34573644</v>
      </c>
      <c r="O20" s="437">
        <v>251062994.40016237</v>
      </c>
      <c r="P20" s="437">
        <v>13000580.274674073</v>
      </c>
      <c r="Q20" s="436">
        <v>89597568.53349593</v>
      </c>
      <c r="R20" s="437">
        <v>48150212.803008914</v>
      </c>
      <c r="S20" s="438" t="s">
        <v>379</v>
      </c>
      <c r="T20" s="468" t="s">
        <v>380</v>
      </c>
      <c r="U20" s="437"/>
      <c r="V20" s="437"/>
      <c r="W20" s="440"/>
      <c r="X20" s="437">
        <f t="shared" si="4"/>
        <v>283037708.34573644</v>
      </c>
      <c r="Y20" s="437">
        <f t="shared" si="4"/>
        <v>251062994.40016237</v>
      </c>
      <c r="Z20" s="440">
        <f>IF(X20=0,"",Y20/X20)</f>
        <v>0.8870301977342316</v>
      </c>
      <c r="AA20" s="441"/>
      <c r="AB20" s="441"/>
      <c r="AC20" s="440"/>
      <c r="AD20" s="441"/>
      <c r="AE20" s="441"/>
      <c r="AF20" s="440"/>
      <c r="AG20" s="441"/>
      <c r="AH20" s="441"/>
      <c r="AI20" s="440"/>
      <c r="AJ20" s="441"/>
      <c r="AK20" s="441"/>
      <c r="AL20" s="440"/>
      <c r="AM20" s="441"/>
      <c r="AN20" s="441"/>
      <c r="AO20" s="440"/>
      <c r="AP20" s="441"/>
      <c r="AQ20" s="441"/>
      <c r="AR20" s="440"/>
      <c r="AS20" s="441"/>
      <c r="AT20" s="441"/>
      <c r="AU20" s="440"/>
      <c r="AV20" s="441"/>
      <c r="AW20" s="441"/>
      <c r="AX20" s="440"/>
      <c r="AY20" s="441"/>
      <c r="AZ20" s="441"/>
      <c r="BA20" s="440"/>
      <c r="BB20" s="442">
        <f t="shared" si="1"/>
        <v>31974713.945574075</v>
      </c>
      <c r="BC20" s="442">
        <f t="shared" si="1"/>
        <v>238062414.12548828</v>
      </c>
      <c r="BD20" s="442">
        <f t="shared" si="2"/>
        <v>41447355.73048702</v>
      </c>
      <c r="BE20" s="443"/>
      <c r="BF20" s="442"/>
      <c r="BG20" s="401"/>
      <c r="BH20" s="442"/>
    </row>
    <row r="21" spans="1:60" s="463" customFormat="1" ht="15" outlineLevel="2">
      <c r="A21" s="448"/>
      <c r="B21" s="448"/>
      <c r="C21" s="449"/>
      <c r="D21" s="469"/>
      <c r="E21" s="449"/>
      <c r="F21" s="470"/>
      <c r="G21" s="452"/>
      <c r="H21" s="452"/>
      <c r="I21" s="453"/>
      <c r="J21" s="451"/>
      <c r="K21" s="455"/>
      <c r="L21" s="456"/>
      <c r="M21" s="455">
        <f aca="true" t="shared" si="5" ref="M21:R21">SUM(M18:M20)</f>
        <v>1053326292.1498464</v>
      </c>
      <c r="N21" s="455">
        <f>SUM(N18:N20)</f>
        <v>1101315851.5456326</v>
      </c>
      <c r="O21" s="455">
        <f t="shared" si="5"/>
        <v>976900417.5643661</v>
      </c>
      <c r="P21" s="471">
        <f t="shared" si="5"/>
        <v>50585998.6624136</v>
      </c>
      <c r="Q21" s="455">
        <f t="shared" si="5"/>
        <v>348629244.7130449</v>
      </c>
      <c r="R21" s="472">
        <f t="shared" si="5"/>
        <v>187355221.76597634</v>
      </c>
      <c r="S21" s="459"/>
      <c r="T21" s="460"/>
      <c r="U21" s="461"/>
      <c r="V21" s="461"/>
      <c r="W21" s="462"/>
      <c r="X21" s="461">
        <f>+X18+X19+X20</f>
        <v>1101315851.5456326</v>
      </c>
      <c r="Y21" s="461">
        <f>+Y18+Y19+Y20</f>
        <v>976900417.5643661</v>
      </c>
      <c r="Z21" s="461">
        <f>+Z18+Z19+Z20</f>
        <v>2.6610905932026947</v>
      </c>
      <c r="AA21" s="449"/>
      <c r="AB21" s="449"/>
      <c r="AC21" s="462"/>
      <c r="AD21" s="449"/>
      <c r="AE21" s="449"/>
      <c r="AF21" s="462"/>
      <c r="AG21" s="449"/>
      <c r="AH21" s="449"/>
      <c r="AI21" s="462"/>
      <c r="AJ21" s="449"/>
      <c r="AK21" s="449"/>
      <c r="AL21" s="462"/>
      <c r="AM21" s="449"/>
      <c r="AN21" s="449"/>
      <c r="AO21" s="462"/>
      <c r="AP21" s="449"/>
      <c r="AQ21" s="449"/>
      <c r="AR21" s="462"/>
      <c r="AS21" s="449"/>
      <c r="AT21" s="449"/>
      <c r="AU21" s="462"/>
      <c r="AV21" s="449"/>
      <c r="AW21" s="449"/>
      <c r="AX21" s="462"/>
      <c r="AY21" s="449"/>
      <c r="AZ21" s="449"/>
      <c r="BA21" s="462"/>
      <c r="BB21" s="442">
        <f t="shared" si="1"/>
        <v>124415433.9812665</v>
      </c>
      <c r="BC21" s="442">
        <f t="shared" si="1"/>
        <v>926314418.9019525</v>
      </c>
      <c r="BD21" s="442">
        <f t="shared" si="2"/>
        <v>161274022.94706854</v>
      </c>
      <c r="BE21" s="443"/>
      <c r="BF21" s="442"/>
      <c r="BG21" s="401"/>
      <c r="BH21" s="442"/>
    </row>
    <row r="22" spans="1:77" s="463" customFormat="1" ht="90" outlineLevel="1">
      <c r="A22" s="473"/>
      <c r="B22" s="295" t="s">
        <v>270</v>
      </c>
      <c r="C22" s="444">
        <v>887</v>
      </c>
      <c r="D22" s="430" t="s">
        <v>47</v>
      </c>
      <c r="E22" s="444"/>
      <c r="F22" s="432" t="s">
        <v>73</v>
      </c>
      <c r="G22" s="433"/>
      <c r="H22" s="431" t="s">
        <v>38</v>
      </c>
      <c r="I22" s="433"/>
      <c r="J22" s="432" t="s">
        <v>103</v>
      </c>
      <c r="K22" s="434">
        <v>5</v>
      </c>
      <c r="L22" s="474">
        <v>3</v>
      </c>
      <c r="M22" s="436">
        <v>217142920.13035277</v>
      </c>
      <c r="N22" s="436">
        <v>227035954.35975718</v>
      </c>
      <c r="O22" s="437">
        <v>201387747.48851532</v>
      </c>
      <c r="P22" s="475">
        <v>10428289.457056452</v>
      </c>
      <c r="Q22" s="436">
        <v>71869821.15990019</v>
      </c>
      <c r="R22" s="476">
        <v>38623226.49603674</v>
      </c>
      <c r="S22" s="477" t="s">
        <v>381</v>
      </c>
      <c r="T22" s="478" t="s">
        <v>382</v>
      </c>
      <c r="U22" s="437"/>
      <c r="V22" s="437"/>
      <c r="W22" s="440"/>
      <c r="X22" s="437">
        <f aca="true" t="shared" si="6" ref="X22:Y24">+N22</f>
        <v>227035954.35975718</v>
      </c>
      <c r="Y22" s="437">
        <f t="shared" si="6"/>
        <v>201387747.48851532</v>
      </c>
      <c r="Z22" s="440">
        <f>IF(X22=0,"",Y22/X22)</f>
        <v>0.8870301977342312</v>
      </c>
      <c r="AA22" s="441"/>
      <c r="AB22" s="441"/>
      <c r="AC22" s="440"/>
      <c r="AD22" s="441"/>
      <c r="AE22" s="441"/>
      <c r="AF22" s="440"/>
      <c r="AG22" s="441"/>
      <c r="AH22" s="441"/>
      <c r="AI22" s="440"/>
      <c r="AJ22" s="441"/>
      <c r="AK22" s="441"/>
      <c r="AL22" s="440"/>
      <c r="AM22" s="441"/>
      <c r="AN22" s="441"/>
      <c r="AO22" s="440"/>
      <c r="AP22" s="441"/>
      <c r="AQ22" s="441"/>
      <c r="AR22" s="440"/>
      <c r="AS22" s="441"/>
      <c r="AT22" s="441"/>
      <c r="AU22" s="440"/>
      <c r="AV22" s="441"/>
      <c r="AW22" s="441"/>
      <c r="AX22" s="440"/>
      <c r="AY22" s="441"/>
      <c r="AZ22" s="441"/>
      <c r="BA22" s="440"/>
      <c r="BB22" s="442">
        <f t="shared" si="1"/>
        <v>25648206.871241868</v>
      </c>
      <c r="BC22" s="442">
        <f t="shared" si="1"/>
        <v>190959458.03145885</v>
      </c>
      <c r="BD22" s="442">
        <f t="shared" si="2"/>
        <v>33246594.66386345</v>
      </c>
      <c r="BE22" s="443"/>
      <c r="BF22" s="442"/>
      <c r="BG22" s="401"/>
      <c r="BH22" s="442"/>
      <c r="BI22" s="3"/>
      <c r="BJ22" s="3"/>
      <c r="BK22" s="3"/>
      <c r="BL22" s="3"/>
      <c r="BM22" s="3"/>
      <c r="BN22" s="3"/>
      <c r="BO22" s="3"/>
      <c r="BP22" s="3"/>
      <c r="BQ22" s="3"/>
      <c r="BR22" s="3"/>
      <c r="BS22" s="3"/>
      <c r="BT22" s="3"/>
      <c r="BU22" s="3"/>
      <c r="BV22" s="3"/>
      <c r="BW22" s="3"/>
      <c r="BX22" s="3"/>
      <c r="BY22" s="3"/>
    </row>
    <row r="23" spans="1:60" s="3" customFormat="1" ht="105" outlineLevel="2">
      <c r="A23" s="428"/>
      <c r="B23" s="295" t="s">
        <v>270</v>
      </c>
      <c r="C23" s="444">
        <v>887</v>
      </c>
      <c r="D23" s="430" t="s">
        <v>47</v>
      </c>
      <c r="E23" s="444"/>
      <c r="F23" s="432" t="s">
        <v>75</v>
      </c>
      <c r="G23" s="431"/>
      <c r="H23" s="431" t="s">
        <v>38</v>
      </c>
      <c r="I23" s="433"/>
      <c r="J23" s="432" t="s">
        <v>104</v>
      </c>
      <c r="K23" s="434">
        <v>14</v>
      </c>
      <c r="L23" s="474">
        <v>8</v>
      </c>
      <c r="M23" s="436">
        <v>241504475.01065463</v>
      </c>
      <c r="N23" s="436">
        <v>252507421.99322486</v>
      </c>
      <c r="O23" s="437">
        <v>223981708.46001124</v>
      </c>
      <c r="P23" s="475">
        <v>11598253.21071347</v>
      </c>
      <c r="Q23" s="436">
        <v>178040666.84023997</v>
      </c>
      <c r="R23" s="437">
        <v>95680007.12812065</v>
      </c>
      <c r="S23" s="479" t="s">
        <v>383</v>
      </c>
      <c r="T23" s="480"/>
      <c r="U23" s="437"/>
      <c r="V23" s="437"/>
      <c r="W23" s="440">
        <f>IF(U23=0,"",V23/U23)</f>
      </c>
      <c r="X23" s="437">
        <f t="shared" si="6"/>
        <v>252507421.99322486</v>
      </c>
      <c r="Y23" s="437">
        <f t="shared" si="6"/>
        <v>223981708.46001124</v>
      </c>
      <c r="Z23" s="440">
        <f>IF(X23=0,"",Y23/X23)</f>
        <v>0.8870301977342313</v>
      </c>
      <c r="AA23" s="441"/>
      <c r="AB23" s="441"/>
      <c r="AC23" s="440">
        <f>IF(AA23=0,"",AB23/AA23)</f>
      </c>
      <c r="AD23" s="441"/>
      <c r="AE23" s="441"/>
      <c r="AF23" s="440">
        <f>IF(AD23=0,"",AE23/AD23)</f>
      </c>
      <c r="AG23" s="441"/>
      <c r="AH23" s="441"/>
      <c r="AI23" s="440">
        <f>IF(AG23=0,"",AH23/AG23)</f>
      </c>
      <c r="AJ23" s="441"/>
      <c r="AK23" s="441"/>
      <c r="AL23" s="440">
        <f>IF(AJ23=0,"",AK23/AJ23)</f>
      </c>
      <c r="AM23" s="441"/>
      <c r="AN23" s="441"/>
      <c r="AO23" s="440">
        <f>IF(AM23=0,"",AN23/AM23)</f>
      </c>
      <c r="AP23" s="441"/>
      <c r="AQ23" s="441"/>
      <c r="AR23" s="440">
        <f>IF(AP23=0,"",AQ23/AP23)</f>
      </c>
      <c r="AS23" s="441"/>
      <c r="AT23" s="441"/>
      <c r="AU23" s="440">
        <f>IF(AS23=0,"",AT23/AS23)</f>
      </c>
      <c r="AV23" s="441"/>
      <c r="AW23" s="441"/>
      <c r="AX23" s="440">
        <f>IF(AV23=0,"",AW23/AV23)</f>
      </c>
      <c r="AY23" s="441"/>
      <c r="AZ23" s="441"/>
      <c r="BA23" s="440">
        <f>IF(AY23=0,"",AZ23/AY23)</f>
      </c>
      <c r="BB23" s="442">
        <f t="shared" si="1"/>
        <v>28525713.533213615</v>
      </c>
      <c r="BC23" s="442">
        <f t="shared" si="1"/>
        <v>212383455.24929777</v>
      </c>
      <c r="BD23" s="442">
        <f t="shared" si="2"/>
        <v>82360659.71211933</v>
      </c>
      <c r="BE23" s="443"/>
      <c r="BF23" s="442"/>
      <c r="BG23" s="401"/>
      <c r="BH23" s="442"/>
    </row>
    <row r="24" spans="1:60" s="3" customFormat="1" ht="90" outlineLevel="1">
      <c r="A24" s="473"/>
      <c r="B24" s="295" t="s">
        <v>270</v>
      </c>
      <c r="C24" s="444">
        <v>887</v>
      </c>
      <c r="D24" s="430" t="s">
        <v>47</v>
      </c>
      <c r="E24" s="444"/>
      <c r="F24" s="432" t="s">
        <v>77</v>
      </c>
      <c r="G24" s="431"/>
      <c r="H24" s="431" t="s">
        <v>38</v>
      </c>
      <c r="I24" s="433"/>
      <c r="J24" s="432" t="s">
        <v>105</v>
      </c>
      <c r="K24" s="466">
        <v>3</v>
      </c>
      <c r="L24" s="474">
        <v>0</v>
      </c>
      <c r="M24" s="436">
        <v>296416305.5855779</v>
      </c>
      <c r="N24" s="436">
        <v>309921036.2742476</v>
      </c>
      <c r="O24" s="437">
        <v>274909318.0883437</v>
      </c>
      <c r="P24" s="475">
        <v>14235394.055592889</v>
      </c>
      <c r="Q24" s="436">
        <v>0</v>
      </c>
      <c r="R24" s="481"/>
      <c r="S24" s="477" t="s">
        <v>384</v>
      </c>
      <c r="T24" s="468"/>
      <c r="U24" s="437"/>
      <c r="V24" s="437"/>
      <c r="W24" s="440"/>
      <c r="X24" s="437">
        <f t="shared" si="6"/>
        <v>309921036.2742476</v>
      </c>
      <c r="Y24" s="437">
        <f t="shared" si="6"/>
        <v>274909318.0883437</v>
      </c>
      <c r="Z24" s="440">
        <v>0</v>
      </c>
      <c r="AA24" s="441"/>
      <c r="AB24" s="441"/>
      <c r="AC24" s="440"/>
      <c r="AD24" s="441"/>
      <c r="AE24" s="441"/>
      <c r="AF24" s="440"/>
      <c r="AG24" s="441"/>
      <c r="AH24" s="441"/>
      <c r="AI24" s="440"/>
      <c r="AJ24" s="441"/>
      <c r="AK24" s="441"/>
      <c r="AL24" s="440"/>
      <c r="AM24" s="441"/>
      <c r="AN24" s="441"/>
      <c r="AO24" s="440"/>
      <c r="AP24" s="441"/>
      <c r="AQ24" s="441"/>
      <c r="AR24" s="440"/>
      <c r="AS24" s="441"/>
      <c r="AT24" s="441"/>
      <c r="AU24" s="440"/>
      <c r="AV24" s="441"/>
      <c r="AW24" s="441"/>
      <c r="AX24" s="440"/>
      <c r="AY24" s="441"/>
      <c r="AZ24" s="441"/>
      <c r="BA24" s="440"/>
      <c r="BB24" s="442">
        <f t="shared" si="1"/>
        <v>35011718.18590391</v>
      </c>
      <c r="BC24" s="442">
        <f t="shared" si="1"/>
        <v>260673924.0327508</v>
      </c>
      <c r="BD24" s="442">
        <f t="shared" si="2"/>
        <v>0</v>
      </c>
      <c r="BE24" s="443"/>
      <c r="BF24" s="442"/>
      <c r="BG24" s="401"/>
      <c r="BH24" s="442"/>
    </row>
    <row r="25" spans="1:60" s="463" customFormat="1" ht="15" outlineLevel="1">
      <c r="A25" s="482"/>
      <c r="B25" s="448"/>
      <c r="C25" s="449"/>
      <c r="D25" s="450"/>
      <c r="E25" s="449"/>
      <c r="F25" s="451"/>
      <c r="G25" s="452"/>
      <c r="H25" s="452"/>
      <c r="I25" s="453"/>
      <c r="J25" s="454"/>
      <c r="K25" s="455"/>
      <c r="L25" s="483"/>
      <c r="M25" s="455">
        <f aca="true" t="shared" si="7" ref="M25:R25">SUM(M22:M24)</f>
        <v>755063700.7265854</v>
      </c>
      <c r="N25" s="455">
        <f>SUM(N22:N24)</f>
        <v>789464412.6272297</v>
      </c>
      <c r="O25" s="455">
        <f t="shared" si="7"/>
        <v>700278774.0368702</v>
      </c>
      <c r="P25" s="471">
        <f t="shared" si="7"/>
        <v>36261936.72336281</v>
      </c>
      <c r="Q25" s="455">
        <f t="shared" si="7"/>
        <v>249910488.00014016</v>
      </c>
      <c r="R25" s="484">
        <f t="shared" si="7"/>
        <v>134303233.62415737</v>
      </c>
      <c r="S25" s="485"/>
      <c r="T25" s="460"/>
      <c r="U25" s="461"/>
      <c r="V25" s="461"/>
      <c r="W25" s="462"/>
      <c r="X25" s="461">
        <f>+X22+X23+X24</f>
        <v>789464412.6272297</v>
      </c>
      <c r="Y25" s="461">
        <f>+Y22+Y23+Y24</f>
        <v>700278774.0368702</v>
      </c>
      <c r="Z25" s="461">
        <f>+Z22+Z23+Z24</f>
        <v>1.7740603954684624</v>
      </c>
      <c r="AA25" s="449"/>
      <c r="AB25" s="449"/>
      <c r="AC25" s="462"/>
      <c r="AD25" s="449"/>
      <c r="AE25" s="449"/>
      <c r="AF25" s="462"/>
      <c r="AG25" s="449"/>
      <c r="AH25" s="449"/>
      <c r="AI25" s="462"/>
      <c r="AJ25" s="449"/>
      <c r="AK25" s="449"/>
      <c r="AL25" s="462"/>
      <c r="AM25" s="449"/>
      <c r="AN25" s="449"/>
      <c r="AO25" s="462"/>
      <c r="AP25" s="449"/>
      <c r="AQ25" s="449"/>
      <c r="AR25" s="462"/>
      <c r="AS25" s="449"/>
      <c r="AT25" s="449"/>
      <c r="AU25" s="462"/>
      <c r="AV25" s="449"/>
      <c r="AW25" s="449"/>
      <c r="AX25" s="462"/>
      <c r="AY25" s="449"/>
      <c r="AZ25" s="449"/>
      <c r="BA25" s="462"/>
      <c r="BB25" s="442">
        <f t="shared" si="1"/>
        <v>89185638.59035945</v>
      </c>
      <c r="BC25" s="442">
        <f t="shared" si="1"/>
        <v>664016837.3135074</v>
      </c>
      <c r="BD25" s="442">
        <f t="shared" si="2"/>
        <v>115607254.37598279</v>
      </c>
      <c r="BE25" s="443"/>
      <c r="BF25" s="442"/>
      <c r="BG25" s="401"/>
      <c r="BH25" s="442"/>
    </row>
    <row r="26" spans="1:77" s="463" customFormat="1" ht="409.5" outlineLevel="1">
      <c r="A26" s="473"/>
      <c r="B26" s="295" t="s">
        <v>279</v>
      </c>
      <c r="C26" s="444">
        <v>887</v>
      </c>
      <c r="D26" s="432" t="s">
        <v>385</v>
      </c>
      <c r="E26" s="444"/>
      <c r="F26" s="432" t="s">
        <v>79</v>
      </c>
      <c r="G26" s="433"/>
      <c r="H26" s="431" t="s">
        <v>38</v>
      </c>
      <c r="I26" s="433"/>
      <c r="J26" s="430" t="s">
        <v>106</v>
      </c>
      <c r="K26" s="486">
        <v>2</v>
      </c>
      <c r="L26" s="487">
        <v>2</v>
      </c>
      <c r="M26" s="436">
        <v>259134932.2775291</v>
      </c>
      <c r="N26" s="436">
        <v>270941123.1195653</v>
      </c>
      <c r="O26" s="437">
        <v>240332958.0150828</v>
      </c>
      <c r="P26" s="475">
        <v>12444955.979235057</v>
      </c>
      <c r="Q26" s="436">
        <v>85768309.77445023</v>
      </c>
      <c r="R26" s="437">
        <v>46092348.65397336</v>
      </c>
      <c r="S26" s="438" t="s">
        <v>386</v>
      </c>
      <c r="T26" s="488" t="s">
        <v>387</v>
      </c>
      <c r="U26" s="440"/>
      <c r="V26" s="440"/>
      <c r="W26" s="440"/>
      <c r="X26" s="437">
        <f>+N26</f>
        <v>270941123.1195653</v>
      </c>
      <c r="Y26" s="437">
        <f>+O26</f>
        <v>240332958.0150828</v>
      </c>
      <c r="Z26" s="440">
        <f>IF(X26=0,"",Y26/X26)</f>
        <v>0.8870301977342316</v>
      </c>
      <c r="AA26" s="441"/>
      <c r="AB26" s="441"/>
      <c r="AC26" s="440"/>
      <c r="AD26" s="441"/>
      <c r="AE26" s="441"/>
      <c r="AF26" s="440"/>
      <c r="AG26" s="441"/>
      <c r="AH26" s="441"/>
      <c r="AI26" s="440"/>
      <c r="AJ26" s="441"/>
      <c r="AK26" s="441"/>
      <c r="AL26" s="440"/>
      <c r="AM26" s="441"/>
      <c r="AN26" s="441"/>
      <c r="AO26" s="440"/>
      <c r="AP26" s="441"/>
      <c r="AQ26" s="441"/>
      <c r="AR26" s="440"/>
      <c r="AS26" s="441"/>
      <c r="AT26" s="441"/>
      <c r="AU26" s="440"/>
      <c r="AV26" s="441"/>
      <c r="AW26" s="441"/>
      <c r="AX26" s="440"/>
      <c r="AY26" s="441"/>
      <c r="AZ26" s="441"/>
      <c r="BA26" s="440"/>
      <c r="BB26" s="442">
        <f t="shared" si="1"/>
        <v>30608165.1044825</v>
      </c>
      <c r="BC26" s="442">
        <f t="shared" si="1"/>
        <v>227888002.03584775</v>
      </c>
      <c r="BD26" s="442">
        <f t="shared" si="2"/>
        <v>39675961.120476864</v>
      </c>
      <c r="BE26" s="443"/>
      <c r="BF26" s="442"/>
      <c r="BG26" s="401"/>
      <c r="BH26" s="442"/>
      <c r="BI26" s="3"/>
      <c r="BJ26" s="3"/>
      <c r="BK26" s="3"/>
      <c r="BL26" s="3"/>
      <c r="BM26" s="3"/>
      <c r="BN26" s="3"/>
      <c r="BO26" s="3"/>
      <c r="BP26" s="3"/>
      <c r="BQ26" s="3"/>
      <c r="BR26" s="3"/>
      <c r="BS26" s="3"/>
      <c r="BT26" s="3"/>
      <c r="BU26" s="3"/>
      <c r="BV26" s="3"/>
      <c r="BW26" s="3"/>
      <c r="BX26" s="3"/>
      <c r="BY26" s="3"/>
    </row>
    <row r="27" spans="1:60" s="3" customFormat="1" ht="84" outlineLevel="2">
      <c r="A27" s="428"/>
      <c r="B27" s="295" t="s">
        <v>279</v>
      </c>
      <c r="C27" s="444">
        <v>887</v>
      </c>
      <c r="D27" s="432" t="s">
        <v>385</v>
      </c>
      <c r="E27" s="444"/>
      <c r="F27" s="432" t="s">
        <v>81</v>
      </c>
      <c r="G27" s="433"/>
      <c r="H27" s="431" t="s">
        <v>38</v>
      </c>
      <c r="I27" s="433"/>
      <c r="J27" s="430" t="s">
        <v>388</v>
      </c>
      <c r="K27" s="486">
        <v>4</v>
      </c>
      <c r="L27" s="487">
        <v>2</v>
      </c>
      <c r="M27" s="436">
        <v>239623541.50521457</v>
      </c>
      <c r="N27" s="436">
        <v>250540793.13312438</v>
      </c>
      <c r="O27" s="437">
        <v>222237249.27336654</v>
      </c>
      <c r="P27" s="475">
        <v>11507921.372897023</v>
      </c>
      <c r="Q27" s="436">
        <v>79310442.46500549</v>
      </c>
      <c r="R27" s="437">
        <v>42621856.20319765</v>
      </c>
      <c r="S27" s="438" t="s">
        <v>389</v>
      </c>
      <c r="T27" s="488" t="s">
        <v>390</v>
      </c>
      <c r="U27" s="437"/>
      <c r="V27" s="437"/>
      <c r="W27" s="440"/>
      <c r="X27" s="437">
        <f>+N27</f>
        <v>250540793.13312438</v>
      </c>
      <c r="Y27" s="437">
        <f>+O27</f>
        <v>222237249.27336654</v>
      </c>
      <c r="Z27" s="440">
        <f>IF(X27=0,"",Y27/X27)</f>
        <v>0.8870301977342316</v>
      </c>
      <c r="AA27" s="441"/>
      <c r="AB27" s="441"/>
      <c r="AC27" s="440"/>
      <c r="AD27" s="441"/>
      <c r="AE27" s="441"/>
      <c r="AF27" s="440"/>
      <c r="AG27" s="441"/>
      <c r="AH27" s="441"/>
      <c r="AI27" s="440"/>
      <c r="AJ27" s="441"/>
      <c r="AK27" s="441"/>
      <c r="AL27" s="440"/>
      <c r="AM27" s="441"/>
      <c r="AN27" s="441"/>
      <c r="AO27" s="440"/>
      <c r="AP27" s="441"/>
      <c r="AQ27" s="441"/>
      <c r="AR27" s="440"/>
      <c r="AS27" s="441"/>
      <c r="AT27" s="441"/>
      <c r="AU27" s="440"/>
      <c r="AV27" s="441"/>
      <c r="AW27" s="441"/>
      <c r="AX27" s="440"/>
      <c r="AY27" s="441"/>
      <c r="AZ27" s="441"/>
      <c r="BA27" s="440"/>
      <c r="BB27" s="442">
        <f t="shared" si="1"/>
        <v>28303543.85975784</v>
      </c>
      <c r="BC27" s="442">
        <f t="shared" si="1"/>
        <v>210729327.9004695</v>
      </c>
      <c r="BD27" s="442">
        <f t="shared" si="2"/>
        <v>36688586.26180784</v>
      </c>
      <c r="BE27" s="443"/>
      <c r="BF27" s="442"/>
      <c r="BG27" s="401"/>
      <c r="BH27" s="442"/>
    </row>
    <row r="28" spans="1:60" s="463" customFormat="1" ht="15" outlineLevel="2">
      <c r="A28" s="448"/>
      <c r="B28" s="448"/>
      <c r="C28" s="449"/>
      <c r="D28" s="451"/>
      <c r="E28" s="449"/>
      <c r="F28" s="451"/>
      <c r="G28" s="453"/>
      <c r="H28" s="452"/>
      <c r="I28" s="453"/>
      <c r="J28" s="489"/>
      <c r="K28" s="455"/>
      <c r="L28" s="456"/>
      <c r="M28" s="455">
        <f aca="true" t="shared" si="8" ref="M28:R28">SUM(M26:M27)</f>
        <v>498758473.7827437</v>
      </c>
      <c r="N28" s="455">
        <f>SUM(N26:N27)</f>
        <v>521481916.2526897</v>
      </c>
      <c r="O28" s="455">
        <f t="shared" si="8"/>
        <v>462570207.28844935</v>
      </c>
      <c r="P28" s="455">
        <f t="shared" si="8"/>
        <v>23952877.352132082</v>
      </c>
      <c r="Q28" s="455">
        <f t="shared" si="8"/>
        <v>165078752.2394557</v>
      </c>
      <c r="R28" s="455">
        <f t="shared" si="8"/>
        <v>88714204.85717101</v>
      </c>
      <c r="S28" s="460"/>
      <c r="T28" s="460"/>
      <c r="U28" s="461"/>
      <c r="V28" s="461"/>
      <c r="W28" s="462"/>
      <c r="X28" s="461">
        <f>+X26+X27</f>
        <v>521481916.2526897</v>
      </c>
      <c r="Y28" s="461">
        <f>+Y26+Y27</f>
        <v>462570207.28844935</v>
      </c>
      <c r="Z28" s="461">
        <f>+Z26+Z27</f>
        <v>1.7740603954684633</v>
      </c>
      <c r="AA28" s="449"/>
      <c r="AB28" s="449"/>
      <c r="AC28" s="462"/>
      <c r="AD28" s="449"/>
      <c r="AE28" s="449"/>
      <c r="AF28" s="462"/>
      <c r="AG28" s="449"/>
      <c r="AH28" s="449"/>
      <c r="AI28" s="462"/>
      <c r="AJ28" s="449"/>
      <c r="AK28" s="449"/>
      <c r="AL28" s="462"/>
      <c r="AM28" s="449"/>
      <c r="AN28" s="449"/>
      <c r="AO28" s="462"/>
      <c r="AP28" s="449"/>
      <c r="AQ28" s="449"/>
      <c r="AR28" s="462"/>
      <c r="AS28" s="449"/>
      <c r="AT28" s="449"/>
      <c r="AU28" s="462"/>
      <c r="AV28" s="449"/>
      <c r="AW28" s="449"/>
      <c r="AX28" s="462"/>
      <c r="AY28" s="449"/>
      <c r="AZ28" s="449"/>
      <c r="BA28" s="462"/>
      <c r="BB28" s="442">
        <f t="shared" si="1"/>
        <v>58911708.96424037</v>
      </c>
      <c r="BC28" s="442">
        <f t="shared" si="1"/>
        <v>438617329.93631727</v>
      </c>
      <c r="BD28" s="442">
        <f t="shared" si="2"/>
        <v>76364547.38228469</v>
      </c>
      <c r="BE28" s="443"/>
      <c r="BF28" s="442"/>
      <c r="BG28" s="401"/>
      <c r="BH28" s="442"/>
    </row>
    <row r="29" spans="1:60" s="3" customFormat="1" ht="409.5" hidden="1" outlineLevel="2">
      <c r="A29" s="428"/>
      <c r="B29" s="295" t="s">
        <v>288</v>
      </c>
      <c r="C29" s="444">
        <v>887</v>
      </c>
      <c r="D29" s="430" t="s">
        <v>391</v>
      </c>
      <c r="E29" s="444"/>
      <c r="F29" s="432" t="s">
        <v>392</v>
      </c>
      <c r="G29" s="433"/>
      <c r="H29" s="431" t="s">
        <v>38</v>
      </c>
      <c r="I29" s="433"/>
      <c r="J29" s="432" t="s">
        <v>393</v>
      </c>
      <c r="K29" s="490">
        <v>180000</v>
      </c>
      <c r="L29" s="490">
        <v>104786</v>
      </c>
      <c r="M29" s="436">
        <v>421975067.34902644</v>
      </c>
      <c r="N29" s="436">
        <v>441200256.83590025</v>
      </c>
      <c r="O29" s="437">
        <v>391357951.06154233</v>
      </c>
      <c r="P29" s="437">
        <v>20265354.004334535</v>
      </c>
      <c r="Q29" s="436">
        <v>139665030.7829771</v>
      </c>
      <c r="R29" s="437">
        <v>75056734.94727755</v>
      </c>
      <c r="S29" s="491" t="s">
        <v>292</v>
      </c>
      <c r="T29" s="491"/>
      <c r="U29" s="437"/>
      <c r="V29" s="437"/>
      <c r="W29" s="440"/>
      <c r="X29" s="437">
        <f>+N29</f>
        <v>441200256.83590025</v>
      </c>
      <c r="Y29" s="437">
        <f>+O29</f>
        <v>391357951.06154233</v>
      </c>
      <c r="Z29" s="440">
        <f>IF(X29=0,"",Y29/X29)</f>
        <v>0.8870301977342315</v>
      </c>
      <c r="AA29" s="441"/>
      <c r="AB29" s="441"/>
      <c r="AC29" s="440"/>
      <c r="AD29" s="441"/>
      <c r="AE29" s="441"/>
      <c r="AF29" s="440"/>
      <c r="AG29" s="441"/>
      <c r="AH29" s="441"/>
      <c r="AI29" s="440"/>
      <c r="AJ29" s="441"/>
      <c r="AK29" s="441"/>
      <c r="AL29" s="440"/>
      <c r="AM29" s="441"/>
      <c r="AN29" s="441"/>
      <c r="AO29" s="440"/>
      <c r="AP29" s="441"/>
      <c r="AQ29" s="441"/>
      <c r="AR29" s="440"/>
      <c r="AS29" s="441"/>
      <c r="AT29" s="441"/>
      <c r="AU29" s="440"/>
      <c r="AV29" s="441"/>
      <c r="AW29" s="441"/>
      <c r="AX29" s="440"/>
      <c r="AY29" s="441"/>
      <c r="AZ29" s="441"/>
      <c r="BA29" s="440"/>
      <c r="BB29" s="442">
        <f t="shared" si="1"/>
        <v>49842305.774357915</v>
      </c>
      <c r="BC29" s="442">
        <f t="shared" si="1"/>
        <v>371092597.0572078</v>
      </c>
      <c r="BD29" s="442">
        <f t="shared" si="2"/>
        <v>64608295.83569956</v>
      </c>
      <c r="BE29" s="443"/>
      <c r="BF29" s="442"/>
      <c r="BG29" s="401"/>
      <c r="BH29" s="442"/>
    </row>
    <row r="30" spans="1:60" s="463" customFormat="1" ht="15" hidden="1" outlineLevel="2">
      <c r="A30" s="448"/>
      <c r="B30" s="448"/>
      <c r="C30" s="449"/>
      <c r="D30" s="450"/>
      <c r="E30" s="449"/>
      <c r="F30" s="451"/>
      <c r="G30" s="453"/>
      <c r="H30" s="452"/>
      <c r="I30" s="453"/>
      <c r="J30" s="454"/>
      <c r="K30" s="455"/>
      <c r="L30" s="456"/>
      <c r="M30" s="455">
        <f aca="true" t="shared" si="9" ref="M30:R30">SUM(M29)</f>
        <v>421975067.34902644</v>
      </c>
      <c r="N30" s="455">
        <f>+N29</f>
        <v>441200256.83590025</v>
      </c>
      <c r="O30" s="455">
        <f t="shared" si="9"/>
        <v>391357951.06154233</v>
      </c>
      <c r="P30" s="455">
        <f t="shared" si="9"/>
        <v>20265354.004334535</v>
      </c>
      <c r="Q30" s="455">
        <f t="shared" si="9"/>
        <v>139665030.7829771</v>
      </c>
      <c r="R30" s="455">
        <f t="shared" si="9"/>
        <v>75056734.94727755</v>
      </c>
      <c r="S30" s="492"/>
      <c r="T30" s="493"/>
      <c r="U30" s="461"/>
      <c r="V30" s="461"/>
      <c r="W30" s="462"/>
      <c r="X30" s="461">
        <f>+X29</f>
        <v>441200256.83590025</v>
      </c>
      <c r="Y30" s="461">
        <f>+Y29</f>
        <v>391357951.06154233</v>
      </c>
      <c r="Z30" s="461">
        <f>+Z29</f>
        <v>0.8870301977342315</v>
      </c>
      <c r="AA30" s="449"/>
      <c r="AB30" s="449"/>
      <c r="AC30" s="462"/>
      <c r="AD30" s="449"/>
      <c r="AE30" s="449"/>
      <c r="AF30" s="462"/>
      <c r="AG30" s="449"/>
      <c r="AH30" s="449"/>
      <c r="AI30" s="462"/>
      <c r="AJ30" s="449"/>
      <c r="AK30" s="449"/>
      <c r="AL30" s="462"/>
      <c r="AM30" s="449"/>
      <c r="AN30" s="449"/>
      <c r="AO30" s="462"/>
      <c r="AP30" s="449"/>
      <c r="AQ30" s="449"/>
      <c r="AR30" s="462"/>
      <c r="AS30" s="449"/>
      <c r="AT30" s="449"/>
      <c r="AU30" s="462"/>
      <c r="AV30" s="449"/>
      <c r="AW30" s="449"/>
      <c r="AX30" s="462"/>
      <c r="AY30" s="449"/>
      <c r="AZ30" s="449"/>
      <c r="BA30" s="462"/>
      <c r="BB30" s="442">
        <f t="shared" si="1"/>
        <v>49842305.774357915</v>
      </c>
      <c r="BC30" s="442">
        <f t="shared" si="1"/>
        <v>371092597.0572078</v>
      </c>
      <c r="BD30" s="442">
        <f t="shared" si="2"/>
        <v>64608295.83569956</v>
      </c>
      <c r="BE30" s="443"/>
      <c r="BF30" s="442"/>
      <c r="BG30" s="401"/>
      <c r="BH30" s="442"/>
    </row>
    <row r="31" spans="1:60" s="3" customFormat="1" ht="409.5" hidden="1" outlineLevel="2">
      <c r="A31" s="428"/>
      <c r="B31" s="295" t="s">
        <v>297</v>
      </c>
      <c r="C31" s="444">
        <v>887</v>
      </c>
      <c r="D31" s="430" t="s">
        <v>298</v>
      </c>
      <c r="E31" s="444"/>
      <c r="F31" s="432" t="s">
        <v>394</v>
      </c>
      <c r="G31" s="433"/>
      <c r="H31" s="431" t="s">
        <v>38</v>
      </c>
      <c r="I31" s="433"/>
      <c r="J31" s="432" t="s">
        <v>395</v>
      </c>
      <c r="K31" s="490">
        <v>16000</v>
      </c>
      <c r="L31" s="494">
        <v>6892</v>
      </c>
      <c r="M31" s="436">
        <v>288513119.30703247</v>
      </c>
      <c r="N31" s="436">
        <v>301657780.7273691</v>
      </c>
      <c r="O31" s="437">
        <v>267579560.8866677</v>
      </c>
      <c r="P31" s="437">
        <v>13855843.508440657</v>
      </c>
      <c r="Q31" s="436">
        <v>95491882.8319784</v>
      </c>
      <c r="R31" s="437">
        <v>51317848.84989167</v>
      </c>
      <c r="S31" s="438" t="s">
        <v>396</v>
      </c>
      <c r="T31" s="438" t="s">
        <v>305</v>
      </c>
      <c r="U31" s="437"/>
      <c r="V31" s="437"/>
      <c r="W31" s="440"/>
      <c r="X31" s="437">
        <f>+N31</f>
        <v>301657780.7273691</v>
      </c>
      <c r="Y31" s="437">
        <f>+O31</f>
        <v>267579560.8866677</v>
      </c>
      <c r="Z31" s="440">
        <f>IF(X31=0,"",Y31/X31)</f>
        <v>0.8870301977342315</v>
      </c>
      <c r="AA31" s="441"/>
      <c r="AB31" s="441"/>
      <c r="AC31" s="440"/>
      <c r="AD31" s="441"/>
      <c r="AE31" s="441"/>
      <c r="AF31" s="440"/>
      <c r="AG31" s="441"/>
      <c r="AH31" s="441"/>
      <c r="AI31" s="440"/>
      <c r="AJ31" s="441"/>
      <c r="AK31" s="441"/>
      <c r="AL31" s="440"/>
      <c r="AM31" s="441"/>
      <c r="AN31" s="441"/>
      <c r="AO31" s="440"/>
      <c r="AP31" s="441"/>
      <c r="AQ31" s="441"/>
      <c r="AR31" s="440"/>
      <c r="AS31" s="441"/>
      <c r="AT31" s="441"/>
      <c r="AU31" s="440"/>
      <c r="AV31" s="441"/>
      <c r="AW31" s="441"/>
      <c r="AX31" s="440"/>
      <c r="AY31" s="441"/>
      <c r="AZ31" s="441"/>
      <c r="BA31" s="440"/>
      <c r="BB31" s="442">
        <f t="shared" si="1"/>
        <v>34078219.84070143</v>
      </c>
      <c r="BC31" s="442">
        <f t="shared" si="1"/>
        <v>253723717.37822706</v>
      </c>
      <c r="BD31" s="442">
        <f t="shared" si="2"/>
        <v>44174033.982086726</v>
      </c>
      <c r="BE31" s="443"/>
      <c r="BF31" s="442"/>
      <c r="BG31" s="401"/>
      <c r="BH31" s="442"/>
    </row>
    <row r="32" spans="1:60" s="463" customFormat="1" ht="15" hidden="1" outlineLevel="2">
      <c r="A32" s="448"/>
      <c r="B32" s="448"/>
      <c r="C32" s="449"/>
      <c r="D32" s="450"/>
      <c r="E32" s="449"/>
      <c r="F32" s="451"/>
      <c r="G32" s="453"/>
      <c r="H32" s="452"/>
      <c r="I32" s="453"/>
      <c r="J32" s="454"/>
      <c r="K32" s="455"/>
      <c r="L32" s="456"/>
      <c r="M32" s="455">
        <f aca="true" t="shared" si="10" ref="M32:R32">SUM(M31)</f>
        <v>288513119.30703247</v>
      </c>
      <c r="N32" s="455">
        <f t="shared" si="10"/>
        <v>301657780.7273691</v>
      </c>
      <c r="O32" s="455">
        <f t="shared" si="10"/>
        <v>267579560.8866677</v>
      </c>
      <c r="P32" s="455">
        <f t="shared" si="10"/>
        <v>13855843.508440657</v>
      </c>
      <c r="Q32" s="455">
        <f t="shared" si="10"/>
        <v>95491882.8319784</v>
      </c>
      <c r="R32" s="455">
        <f t="shared" si="10"/>
        <v>51317848.84989167</v>
      </c>
      <c r="S32" s="492"/>
      <c r="T32" s="493"/>
      <c r="U32" s="461"/>
      <c r="V32" s="461"/>
      <c r="W32" s="462"/>
      <c r="X32" s="461">
        <f>+X31</f>
        <v>301657780.7273691</v>
      </c>
      <c r="Y32" s="461">
        <f>+Y31</f>
        <v>267579560.8866677</v>
      </c>
      <c r="Z32" s="461">
        <f>+Z31</f>
        <v>0.8870301977342315</v>
      </c>
      <c r="AA32" s="449"/>
      <c r="AB32" s="449"/>
      <c r="AC32" s="462"/>
      <c r="AD32" s="449"/>
      <c r="AE32" s="449"/>
      <c r="AF32" s="462"/>
      <c r="AG32" s="449"/>
      <c r="AH32" s="449"/>
      <c r="AI32" s="462"/>
      <c r="AJ32" s="449"/>
      <c r="AK32" s="449"/>
      <c r="AL32" s="462"/>
      <c r="AM32" s="449"/>
      <c r="AN32" s="449"/>
      <c r="AO32" s="462"/>
      <c r="AP32" s="449"/>
      <c r="AQ32" s="449"/>
      <c r="AR32" s="462"/>
      <c r="AS32" s="449"/>
      <c r="AT32" s="449"/>
      <c r="AU32" s="462"/>
      <c r="AV32" s="449"/>
      <c r="AW32" s="449"/>
      <c r="AX32" s="462"/>
      <c r="AY32" s="449"/>
      <c r="AZ32" s="449"/>
      <c r="BA32" s="462"/>
      <c r="BB32" s="442">
        <f t="shared" si="1"/>
        <v>34078219.84070143</v>
      </c>
      <c r="BC32" s="442">
        <f t="shared" si="1"/>
        <v>253723717.37822706</v>
      </c>
      <c r="BD32" s="442">
        <f t="shared" si="2"/>
        <v>44174033.982086726</v>
      </c>
      <c r="BE32" s="443"/>
      <c r="BF32" s="442"/>
      <c r="BG32" s="401"/>
      <c r="BH32" s="442"/>
    </row>
    <row r="33" spans="1:60" s="3" customFormat="1" ht="409.5" hidden="1" outlineLevel="2">
      <c r="A33" s="428"/>
      <c r="B33" s="295" t="s">
        <v>307</v>
      </c>
      <c r="C33" s="444">
        <v>887</v>
      </c>
      <c r="D33" s="432" t="s">
        <v>308</v>
      </c>
      <c r="E33" s="444"/>
      <c r="F33" s="432" t="s">
        <v>397</v>
      </c>
      <c r="G33" s="431" t="s">
        <v>38</v>
      </c>
      <c r="H33" s="431"/>
      <c r="I33" s="433"/>
      <c r="J33" s="432" t="s">
        <v>398</v>
      </c>
      <c r="K33" s="490">
        <v>14000</v>
      </c>
      <c r="L33" s="495">
        <v>5843</v>
      </c>
      <c r="M33" s="436">
        <v>258611296.7118563</v>
      </c>
      <c r="N33" s="436">
        <v>270393630.71079665</v>
      </c>
      <c r="O33" s="437">
        <v>239847315.71547475</v>
      </c>
      <c r="P33" s="437">
        <v>12419808.37946267</v>
      </c>
      <c r="Q33" s="436">
        <v>85594997.21866766</v>
      </c>
      <c r="R33" s="437">
        <v>45999209.55902971</v>
      </c>
      <c r="S33" s="438" t="s">
        <v>399</v>
      </c>
      <c r="T33" s="438" t="s">
        <v>400</v>
      </c>
      <c r="U33" s="437"/>
      <c r="V33" s="437"/>
      <c r="W33" s="440"/>
      <c r="X33" s="437">
        <f>+N33</f>
        <v>270393630.71079665</v>
      </c>
      <c r="Y33" s="437">
        <f>+O33</f>
        <v>239847315.71547475</v>
      </c>
      <c r="Z33" s="440">
        <f>IF(X33=0,"",Y33/X33)</f>
        <v>0.8870301977342316</v>
      </c>
      <c r="AA33" s="441"/>
      <c r="AB33" s="441"/>
      <c r="AC33" s="440"/>
      <c r="AD33" s="441"/>
      <c r="AE33" s="441"/>
      <c r="AF33" s="440"/>
      <c r="AG33" s="441"/>
      <c r="AH33" s="441"/>
      <c r="AI33" s="440"/>
      <c r="AJ33" s="441"/>
      <c r="AK33" s="441"/>
      <c r="AL33" s="440"/>
      <c r="AM33" s="441"/>
      <c r="AN33" s="441"/>
      <c r="AO33" s="440"/>
      <c r="AP33" s="441"/>
      <c r="AQ33" s="441"/>
      <c r="AR33" s="440"/>
      <c r="AS33" s="441"/>
      <c r="AT33" s="441"/>
      <c r="AU33" s="440"/>
      <c r="AV33" s="441"/>
      <c r="AW33" s="441"/>
      <c r="AX33" s="440"/>
      <c r="AY33" s="441"/>
      <c r="AZ33" s="441"/>
      <c r="BA33" s="440"/>
      <c r="BB33" s="442">
        <f t="shared" si="1"/>
        <v>30546314.9953219</v>
      </c>
      <c r="BC33" s="442">
        <f t="shared" si="1"/>
        <v>227427507.3360121</v>
      </c>
      <c r="BD33" s="442">
        <f t="shared" si="2"/>
        <v>39595787.65963794</v>
      </c>
      <c r="BE33" s="443"/>
      <c r="BF33" s="442"/>
      <c r="BG33" s="401"/>
      <c r="BH33" s="442"/>
    </row>
    <row r="34" spans="1:60" s="3" customFormat="1" ht="15" hidden="1" outlineLevel="2">
      <c r="A34" s="448"/>
      <c r="B34" s="452"/>
      <c r="C34" s="449"/>
      <c r="D34" s="451"/>
      <c r="E34" s="449"/>
      <c r="F34" s="451"/>
      <c r="G34" s="452"/>
      <c r="H34" s="452"/>
      <c r="I34" s="453"/>
      <c r="J34" s="451"/>
      <c r="K34" s="496"/>
      <c r="L34" s="497"/>
      <c r="M34" s="455">
        <f aca="true" t="shared" si="11" ref="M34:R34">+M33</f>
        <v>258611296.7118563</v>
      </c>
      <c r="N34" s="455">
        <f t="shared" si="11"/>
        <v>270393630.71079665</v>
      </c>
      <c r="O34" s="455">
        <f t="shared" si="11"/>
        <v>239847315.71547475</v>
      </c>
      <c r="P34" s="455">
        <f t="shared" si="11"/>
        <v>12419808.37946267</v>
      </c>
      <c r="Q34" s="455">
        <f t="shared" si="11"/>
        <v>85594997.21866766</v>
      </c>
      <c r="R34" s="455">
        <f t="shared" si="11"/>
        <v>45999209.55902971</v>
      </c>
      <c r="S34" s="455"/>
      <c r="T34" s="493"/>
      <c r="U34" s="461"/>
      <c r="V34" s="461"/>
      <c r="W34" s="462"/>
      <c r="X34" s="461">
        <f>+X33</f>
        <v>270393630.71079665</v>
      </c>
      <c r="Y34" s="461">
        <f>+Y33</f>
        <v>239847315.71547475</v>
      </c>
      <c r="Z34" s="461">
        <f>+Z33</f>
        <v>0.8870301977342316</v>
      </c>
      <c r="AA34" s="449"/>
      <c r="AB34" s="449"/>
      <c r="AC34" s="462"/>
      <c r="AD34" s="449"/>
      <c r="AE34" s="449"/>
      <c r="AF34" s="462"/>
      <c r="AG34" s="449"/>
      <c r="AH34" s="449"/>
      <c r="AI34" s="462"/>
      <c r="AJ34" s="449"/>
      <c r="AK34" s="449"/>
      <c r="AL34" s="462"/>
      <c r="AM34" s="449"/>
      <c r="AN34" s="449"/>
      <c r="AO34" s="462"/>
      <c r="AP34" s="449"/>
      <c r="AQ34" s="449"/>
      <c r="AR34" s="462"/>
      <c r="AS34" s="449"/>
      <c r="AT34" s="449"/>
      <c r="AU34" s="462"/>
      <c r="AV34" s="449"/>
      <c r="AW34" s="449"/>
      <c r="AX34" s="462"/>
      <c r="AY34" s="449"/>
      <c r="AZ34" s="449"/>
      <c r="BA34" s="462"/>
      <c r="BB34" s="442">
        <f t="shared" si="1"/>
        <v>30546314.9953219</v>
      </c>
      <c r="BC34" s="442">
        <f t="shared" si="1"/>
        <v>227427507.3360121</v>
      </c>
      <c r="BD34" s="442">
        <f t="shared" si="2"/>
        <v>39595787.65963794</v>
      </c>
      <c r="BE34" s="443"/>
      <c r="BF34" s="442"/>
      <c r="BG34" s="401"/>
      <c r="BH34" s="442"/>
    </row>
    <row r="35" spans="1:60" s="3" customFormat="1" ht="324" hidden="1" outlineLevel="2">
      <c r="A35" s="428"/>
      <c r="B35" s="295" t="s">
        <v>318</v>
      </c>
      <c r="C35" s="444">
        <v>887</v>
      </c>
      <c r="D35" s="430" t="s">
        <v>319</v>
      </c>
      <c r="E35" s="444"/>
      <c r="F35" s="432" t="s">
        <v>401</v>
      </c>
      <c r="G35" s="431" t="s">
        <v>38</v>
      </c>
      <c r="H35" s="431"/>
      <c r="I35" s="433"/>
      <c r="J35" s="432" t="s">
        <v>402</v>
      </c>
      <c r="K35" s="498">
        <v>0.9</v>
      </c>
      <c r="L35" s="499">
        <v>0.95</v>
      </c>
      <c r="M35" s="436">
        <v>322700750.10554075</v>
      </c>
      <c r="N35" s="436">
        <v>337403000.42405033</v>
      </c>
      <c r="O35" s="437">
        <v>299286650.1822684</v>
      </c>
      <c r="P35" s="437">
        <v>15497704.590551008</v>
      </c>
      <c r="Q35" s="436">
        <v>106807282.4309821</v>
      </c>
      <c r="R35" s="437">
        <v>57398805.14771154</v>
      </c>
      <c r="S35" s="438" t="s">
        <v>403</v>
      </c>
      <c r="T35" s="500"/>
      <c r="U35" s="437"/>
      <c r="V35" s="437"/>
      <c r="W35" s="440">
        <f>IF(U35=0,"",V35/U35)</f>
      </c>
      <c r="X35" s="437">
        <f>+N35</f>
        <v>337403000.42405033</v>
      </c>
      <c r="Y35" s="437">
        <f>+O35</f>
        <v>299286650.1822684</v>
      </c>
      <c r="Z35" s="440">
        <f>IF(X35=0,"",Y35/X35)</f>
        <v>0.8870301977342315</v>
      </c>
      <c r="AA35" s="441"/>
      <c r="AB35" s="441"/>
      <c r="AC35" s="440">
        <f>IF(AA35=0,"",AB35/AA35)</f>
      </c>
      <c r="AD35" s="441"/>
      <c r="AE35" s="441"/>
      <c r="AF35" s="440">
        <f>IF(AD35=0,"",AE35/AD35)</f>
      </c>
      <c r="AG35" s="441"/>
      <c r="AH35" s="441"/>
      <c r="AI35" s="440">
        <f>IF(AG35=0,"",AH35/AG35)</f>
      </c>
      <c r="AJ35" s="441"/>
      <c r="AK35" s="441"/>
      <c r="AL35" s="440">
        <f>IF(AJ35=0,"",AK35/AJ35)</f>
      </c>
      <c r="AM35" s="441"/>
      <c r="AN35" s="441"/>
      <c r="AO35" s="440">
        <f>IF(AM35=0,"",AN35/AM35)</f>
      </c>
      <c r="AP35" s="441"/>
      <c r="AQ35" s="441"/>
      <c r="AR35" s="440">
        <f>IF(AP35=0,"",AQ35/AP35)</f>
      </c>
      <c r="AS35" s="441"/>
      <c r="AT35" s="441"/>
      <c r="AU35" s="440">
        <f>IF(AS35=0,"",AT35/AS35)</f>
      </c>
      <c r="AV35" s="441"/>
      <c r="AW35" s="441"/>
      <c r="AX35" s="440">
        <f>IF(AV35=0,"",AW35/AV35)</f>
      </c>
      <c r="AY35" s="441"/>
      <c r="AZ35" s="441"/>
      <c r="BA35" s="440">
        <f>IF(AY35=0,"",AZ35/AY35)</f>
      </c>
      <c r="BB35" s="442">
        <f t="shared" si="1"/>
        <v>38116350.24178195</v>
      </c>
      <c r="BC35" s="442">
        <f t="shared" si="1"/>
        <v>283788945.59171736</v>
      </c>
      <c r="BD35" s="442">
        <f t="shared" si="2"/>
        <v>49408477.28327056</v>
      </c>
      <c r="BE35" s="443"/>
      <c r="BF35" s="442"/>
      <c r="BG35" s="401"/>
      <c r="BH35" s="442"/>
    </row>
    <row r="36" spans="1:60" s="463" customFormat="1" ht="15" hidden="1" outlineLevel="2">
      <c r="A36" s="448"/>
      <c r="B36" s="448"/>
      <c r="C36" s="449"/>
      <c r="D36" s="450"/>
      <c r="E36" s="449"/>
      <c r="F36" s="451"/>
      <c r="G36" s="453"/>
      <c r="H36" s="452"/>
      <c r="I36" s="453"/>
      <c r="J36" s="489"/>
      <c r="K36" s="455"/>
      <c r="L36" s="456"/>
      <c r="M36" s="455">
        <f aca="true" t="shared" si="12" ref="M36:R36">+M35</f>
        <v>322700750.10554075</v>
      </c>
      <c r="N36" s="455">
        <f t="shared" si="12"/>
        <v>337403000.42405033</v>
      </c>
      <c r="O36" s="455">
        <f t="shared" si="12"/>
        <v>299286650.1822684</v>
      </c>
      <c r="P36" s="455">
        <f t="shared" si="12"/>
        <v>15497704.590551008</v>
      </c>
      <c r="Q36" s="455">
        <f t="shared" si="12"/>
        <v>106807282.4309821</v>
      </c>
      <c r="R36" s="455">
        <f t="shared" si="12"/>
        <v>57398805.14771154</v>
      </c>
      <c r="S36" s="501"/>
      <c r="T36" s="501"/>
      <c r="U36" s="461"/>
      <c r="V36" s="461"/>
      <c r="W36" s="462"/>
      <c r="X36" s="461">
        <f>+X35</f>
        <v>337403000.42405033</v>
      </c>
      <c r="Y36" s="461">
        <f>+Y35</f>
        <v>299286650.1822684</v>
      </c>
      <c r="Z36" s="461">
        <f>+Z35</f>
        <v>0.8870301977342315</v>
      </c>
      <c r="AA36" s="449"/>
      <c r="AB36" s="449"/>
      <c r="AC36" s="462"/>
      <c r="AD36" s="449"/>
      <c r="AE36" s="449"/>
      <c r="AF36" s="462"/>
      <c r="AG36" s="449"/>
      <c r="AH36" s="449"/>
      <c r="AI36" s="462"/>
      <c r="AJ36" s="449"/>
      <c r="AK36" s="449"/>
      <c r="AL36" s="462"/>
      <c r="AM36" s="449"/>
      <c r="AN36" s="449"/>
      <c r="AO36" s="462"/>
      <c r="AP36" s="449"/>
      <c r="AQ36" s="449"/>
      <c r="AR36" s="462"/>
      <c r="AS36" s="449"/>
      <c r="AT36" s="449"/>
      <c r="AU36" s="462"/>
      <c r="AV36" s="449"/>
      <c r="AW36" s="449"/>
      <c r="AX36" s="462"/>
      <c r="AY36" s="449"/>
      <c r="AZ36" s="449"/>
      <c r="BA36" s="462"/>
      <c r="BB36" s="442">
        <f t="shared" si="1"/>
        <v>38116350.24178195</v>
      </c>
      <c r="BC36" s="442">
        <f t="shared" si="1"/>
        <v>283788945.59171736</v>
      </c>
      <c r="BD36" s="442">
        <f t="shared" si="2"/>
        <v>49408477.28327056</v>
      </c>
      <c r="BE36" s="443"/>
      <c r="BF36" s="442"/>
      <c r="BG36" s="401"/>
      <c r="BH36" s="442"/>
    </row>
    <row r="37" spans="1:71" s="463" customFormat="1" ht="409.5" hidden="1" outlineLevel="1">
      <c r="A37" s="473"/>
      <c r="B37" s="295" t="s">
        <v>328</v>
      </c>
      <c r="C37" s="444">
        <v>887</v>
      </c>
      <c r="D37" s="502" t="s">
        <v>404</v>
      </c>
      <c r="E37" s="444"/>
      <c r="F37" s="432" t="s">
        <v>405</v>
      </c>
      <c r="G37" s="433"/>
      <c r="H37" s="431" t="s">
        <v>38</v>
      </c>
      <c r="I37" s="433"/>
      <c r="J37" s="432" t="s">
        <v>406</v>
      </c>
      <c r="K37" s="490">
        <v>15000</v>
      </c>
      <c r="L37" s="490">
        <v>8343</v>
      </c>
      <c r="M37" s="436">
        <v>335895789.8775177</v>
      </c>
      <c r="N37" s="436">
        <v>351199206.377472</v>
      </c>
      <c r="O37" s="437">
        <v>311524301.47711414</v>
      </c>
      <c r="P37" s="437">
        <v>16131396.419218248</v>
      </c>
      <c r="Q37" s="436">
        <v>111174568.0327436</v>
      </c>
      <c r="R37" s="437">
        <v>59745807.8012235</v>
      </c>
      <c r="S37" s="491" t="s">
        <v>407</v>
      </c>
      <c r="T37" s="500"/>
      <c r="U37" s="437"/>
      <c r="V37" s="437"/>
      <c r="W37" s="440"/>
      <c r="X37" s="437">
        <f>+N37</f>
        <v>351199206.377472</v>
      </c>
      <c r="Y37" s="437">
        <f>+O37</f>
        <v>311524301.47711414</v>
      </c>
      <c r="Z37" s="440">
        <f>IF(X37=0,"",Y37/X37)</f>
        <v>0.8870301977342315</v>
      </c>
      <c r="AA37" s="441"/>
      <c r="AB37" s="441"/>
      <c r="AC37" s="440"/>
      <c r="AD37" s="441"/>
      <c r="AE37" s="441"/>
      <c r="AF37" s="440"/>
      <c r="AG37" s="441"/>
      <c r="AH37" s="441"/>
      <c r="AI37" s="440"/>
      <c r="AJ37" s="441"/>
      <c r="AK37" s="441"/>
      <c r="AL37" s="440"/>
      <c r="AM37" s="441"/>
      <c r="AN37" s="441"/>
      <c r="AO37" s="440"/>
      <c r="AP37" s="441"/>
      <c r="AQ37" s="441"/>
      <c r="AR37" s="440"/>
      <c r="AS37" s="441"/>
      <c r="AT37" s="441"/>
      <c r="AU37" s="440"/>
      <c r="AV37" s="441"/>
      <c r="AW37" s="441"/>
      <c r="AX37" s="440"/>
      <c r="AY37" s="441"/>
      <c r="AZ37" s="441"/>
      <c r="BA37" s="440"/>
      <c r="BB37" s="442">
        <f t="shared" si="1"/>
        <v>39674904.90035784</v>
      </c>
      <c r="BC37" s="442">
        <f t="shared" si="1"/>
        <v>295392905.0578959</v>
      </c>
      <c r="BD37" s="442">
        <f t="shared" si="2"/>
        <v>51428760.2315201</v>
      </c>
      <c r="BE37" s="443"/>
      <c r="BF37" s="442"/>
      <c r="BG37" s="401"/>
      <c r="BH37" s="442"/>
      <c r="BI37" s="3"/>
      <c r="BJ37" s="3"/>
      <c r="BK37" s="3"/>
      <c r="BL37" s="3"/>
      <c r="BM37" s="3"/>
      <c r="BN37" s="3"/>
      <c r="BO37" s="3"/>
      <c r="BP37" s="3"/>
      <c r="BQ37" s="3"/>
      <c r="BR37" s="3"/>
      <c r="BS37" s="3"/>
    </row>
    <row r="38" spans="1:60" s="463" customFormat="1" ht="15" hidden="1" outlineLevel="1">
      <c r="A38" s="482"/>
      <c r="B38" s="448"/>
      <c r="C38" s="449"/>
      <c r="D38" s="451"/>
      <c r="E38" s="449"/>
      <c r="F38" s="451"/>
      <c r="G38" s="453"/>
      <c r="H38" s="453"/>
      <c r="I38" s="453"/>
      <c r="J38" s="449"/>
      <c r="K38" s="496"/>
      <c r="L38" s="483"/>
      <c r="M38" s="455">
        <f aca="true" t="shared" si="13" ref="M38:R38">SUM(M37)</f>
        <v>335895789.8775177</v>
      </c>
      <c r="N38" s="455">
        <f t="shared" si="13"/>
        <v>351199206.377472</v>
      </c>
      <c r="O38" s="455">
        <f t="shared" si="13"/>
        <v>311524301.47711414</v>
      </c>
      <c r="P38" s="455">
        <f t="shared" si="13"/>
        <v>16131396.419218248</v>
      </c>
      <c r="Q38" s="455">
        <f t="shared" si="13"/>
        <v>111174568.0327436</v>
      </c>
      <c r="R38" s="455">
        <f t="shared" si="13"/>
        <v>59745807.8012235</v>
      </c>
      <c r="S38" s="452"/>
      <c r="T38" s="493"/>
      <c r="U38" s="461"/>
      <c r="V38" s="461"/>
      <c r="W38" s="462"/>
      <c r="X38" s="461">
        <f>+X37</f>
        <v>351199206.377472</v>
      </c>
      <c r="Y38" s="461">
        <f>+Y37</f>
        <v>311524301.47711414</v>
      </c>
      <c r="Z38" s="461">
        <f>+Z37</f>
        <v>0.8870301977342315</v>
      </c>
      <c r="AA38" s="449"/>
      <c r="AB38" s="449"/>
      <c r="AC38" s="462"/>
      <c r="AD38" s="449"/>
      <c r="AE38" s="449"/>
      <c r="AF38" s="462"/>
      <c r="AG38" s="449"/>
      <c r="AH38" s="449"/>
      <c r="AI38" s="462"/>
      <c r="AJ38" s="449"/>
      <c r="AK38" s="449"/>
      <c r="AL38" s="462"/>
      <c r="AM38" s="449"/>
      <c r="AN38" s="449"/>
      <c r="AO38" s="462"/>
      <c r="AP38" s="449"/>
      <c r="AQ38" s="449"/>
      <c r="AR38" s="462"/>
      <c r="AS38" s="449"/>
      <c r="AT38" s="449"/>
      <c r="AU38" s="462"/>
      <c r="AV38" s="449"/>
      <c r="AW38" s="449"/>
      <c r="AX38" s="462"/>
      <c r="AY38" s="449"/>
      <c r="AZ38" s="449"/>
      <c r="BA38" s="462"/>
      <c r="BB38" s="442">
        <f t="shared" si="1"/>
        <v>39674904.90035784</v>
      </c>
      <c r="BC38" s="442">
        <f t="shared" si="1"/>
        <v>295392905.0578959</v>
      </c>
      <c r="BD38" s="442">
        <f t="shared" si="2"/>
        <v>51428760.2315201</v>
      </c>
      <c r="BE38" s="443"/>
      <c r="BF38" s="442"/>
      <c r="BG38" s="401"/>
      <c r="BH38" s="442"/>
    </row>
    <row r="39" spans="1:60" s="3" customFormat="1" ht="384" hidden="1" outlineLevel="1">
      <c r="A39" s="473"/>
      <c r="B39" s="375" t="s">
        <v>339</v>
      </c>
      <c r="C39" s="444">
        <v>887</v>
      </c>
      <c r="D39" s="432" t="s">
        <v>408</v>
      </c>
      <c r="E39" s="444"/>
      <c r="F39" s="432" t="s">
        <v>409</v>
      </c>
      <c r="G39" s="431" t="s">
        <v>38</v>
      </c>
      <c r="H39" s="431"/>
      <c r="I39" s="433"/>
      <c r="J39" s="432" t="s">
        <v>410</v>
      </c>
      <c r="K39" s="490">
        <v>3</v>
      </c>
      <c r="L39" s="490">
        <v>3</v>
      </c>
      <c r="M39" s="436">
        <v>253192740.43250746</v>
      </c>
      <c r="N39" s="436">
        <v>264728204.93778265</v>
      </c>
      <c r="O39" s="503">
        <v>234821911.9717895</v>
      </c>
      <c r="P39" s="437">
        <v>12159582.196235146</v>
      </c>
      <c r="Q39" s="436">
        <v>83801567.01837438</v>
      </c>
      <c r="R39" s="437">
        <v>45035410.572016105</v>
      </c>
      <c r="S39" s="491" t="s">
        <v>411</v>
      </c>
      <c r="T39" s="500" t="s">
        <v>412</v>
      </c>
      <c r="U39" s="437"/>
      <c r="V39" s="437"/>
      <c r="W39" s="440"/>
      <c r="X39" s="437">
        <f>+N39</f>
        <v>264728204.93778265</v>
      </c>
      <c r="Y39" s="437">
        <f>+O39</f>
        <v>234821911.9717895</v>
      </c>
      <c r="Z39" s="440">
        <f>IF(X39=0,"",Y39/X39)</f>
        <v>0.8870301977342315</v>
      </c>
      <c r="AA39" s="441"/>
      <c r="AB39" s="441"/>
      <c r="AC39" s="440"/>
      <c r="AD39" s="441"/>
      <c r="AE39" s="441"/>
      <c r="AF39" s="440"/>
      <c r="AG39" s="441"/>
      <c r="AH39" s="441"/>
      <c r="AI39" s="440"/>
      <c r="AJ39" s="441"/>
      <c r="AK39" s="441"/>
      <c r="AL39" s="440"/>
      <c r="AM39" s="441"/>
      <c r="AN39" s="441"/>
      <c r="AO39" s="440"/>
      <c r="AP39" s="441"/>
      <c r="AQ39" s="441"/>
      <c r="AR39" s="440"/>
      <c r="AS39" s="441"/>
      <c r="AT39" s="441"/>
      <c r="AU39" s="440"/>
      <c r="AV39" s="441"/>
      <c r="AW39" s="441"/>
      <c r="AX39" s="440"/>
      <c r="AY39" s="441"/>
      <c r="AZ39" s="441"/>
      <c r="BA39" s="440"/>
      <c r="BB39" s="442">
        <f t="shared" si="1"/>
        <v>29906292.965993136</v>
      </c>
      <c r="BC39" s="442">
        <f t="shared" si="1"/>
        <v>222662329.77555436</v>
      </c>
      <c r="BD39" s="442">
        <f t="shared" si="2"/>
        <v>38766156.44635828</v>
      </c>
      <c r="BE39" s="443"/>
      <c r="BF39" s="442"/>
      <c r="BG39" s="401"/>
      <c r="BH39" s="442"/>
    </row>
    <row r="40" spans="1:60" s="3" customFormat="1" ht="15" outlineLevel="1">
      <c r="A40" s="504"/>
      <c r="B40" s="505"/>
      <c r="C40" s="449"/>
      <c r="D40" s="451"/>
      <c r="E40" s="449"/>
      <c r="F40" s="451"/>
      <c r="G40" s="452"/>
      <c r="H40" s="452"/>
      <c r="I40" s="453"/>
      <c r="J40" s="451"/>
      <c r="K40" s="496"/>
      <c r="L40" s="449"/>
      <c r="M40" s="496">
        <f aca="true" t="shared" si="14" ref="M40:R40">+M39</f>
        <v>253192740.43250746</v>
      </c>
      <c r="N40" s="496">
        <f t="shared" si="14"/>
        <v>264728204.93778265</v>
      </c>
      <c r="O40" s="496">
        <f t="shared" si="14"/>
        <v>234821911.9717895</v>
      </c>
      <c r="P40" s="496">
        <f t="shared" si="14"/>
        <v>12159582.196235146</v>
      </c>
      <c r="Q40" s="496">
        <f t="shared" si="14"/>
        <v>83801567.01837438</v>
      </c>
      <c r="R40" s="496">
        <f t="shared" si="14"/>
        <v>45035410.572016105</v>
      </c>
      <c r="S40" s="501"/>
      <c r="T40" s="460"/>
      <c r="U40" s="461"/>
      <c r="V40" s="461"/>
      <c r="W40" s="462"/>
      <c r="X40" s="461">
        <f>+X39</f>
        <v>264728204.93778265</v>
      </c>
      <c r="Y40" s="461">
        <f>+Y39</f>
        <v>234821911.9717895</v>
      </c>
      <c r="Z40" s="461">
        <f>+Z39</f>
        <v>0.8870301977342315</v>
      </c>
      <c r="AA40" s="449"/>
      <c r="AB40" s="449"/>
      <c r="AC40" s="462"/>
      <c r="AD40" s="449"/>
      <c r="AE40" s="449"/>
      <c r="AF40" s="462"/>
      <c r="AG40" s="449"/>
      <c r="AH40" s="449"/>
      <c r="AI40" s="462"/>
      <c r="AJ40" s="449"/>
      <c r="AK40" s="449"/>
      <c r="AL40" s="462"/>
      <c r="AM40" s="449"/>
      <c r="AN40" s="449"/>
      <c r="AO40" s="462"/>
      <c r="AP40" s="449"/>
      <c r="AQ40" s="449"/>
      <c r="AR40" s="462"/>
      <c r="AS40" s="449"/>
      <c r="AT40" s="449"/>
      <c r="AU40" s="462"/>
      <c r="AV40" s="449"/>
      <c r="AW40" s="449"/>
      <c r="AX40" s="462"/>
      <c r="AY40" s="449"/>
      <c r="AZ40" s="449"/>
      <c r="BA40" s="462"/>
      <c r="BB40" s="442">
        <f t="shared" si="1"/>
        <v>29906292.965993136</v>
      </c>
      <c r="BC40" s="442">
        <f t="shared" si="1"/>
        <v>222662329.77555436</v>
      </c>
      <c r="BD40" s="442">
        <f t="shared" si="2"/>
        <v>38766156.44635828</v>
      </c>
      <c r="BE40" s="443"/>
      <c r="BF40" s="442"/>
      <c r="BG40" s="401"/>
      <c r="BH40" s="442"/>
    </row>
    <row r="41" spans="1:60" s="515" customFormat="1" ht="15">
      <c r="A41" s="506" t="s">
        <v>413</v>
      </c>
      <c r="B41" s="506"/>
      <c r="C41" s="507"/>
      <c r="D41" s="507"/>
      <c r="E41" s="507"/>
      <c r="F41" s="508"/>
      <c r="G41" s="508"/>
      <c r="H41" s="508"/>
      <c r="I41" s="508"/>
      <c r="J41" s="507"/>
      <c r="K41" s="509"/>
      <c r="L41" s="510"/>
      <c r="M41" s="511">
        <f aca="true" t="shared" si="15" ref="M41:R41">+M17+M21+M25+M28+M30+M32+M34+M36+M38+M40</f>
        <v>5604058999.999999</v>
      </c>
      <c r="N41" s="511">
        <f t="shared" si="15"/>
        <v>5859379999.999998</v>
      </c>
      <c r="O41" s="512">
        <f t="shared" si="15"/>
        <v>5197447000</v>
      </c>
      <c r="P41" s="511">
        <f t="shared" si="15"/>
        <v>269134951.99999994</v>
      </c>
      <c r="Q41" s="511">
        <f t="shared" si="15"/>
        <v>1854827769.0000017</v>
      </c>
      <c r="R41" s="511">
        <f t="shared" si="15"/>
        <v>996794368.9999999</v>
      </c>
      <c r="S41" s="513">
        <f>SUBTOTAL(9,S14:S39)</f>
        <v>0</v>
      </c>
      <c r="T41" s="513">
        <f>SUBTOTAL(9,T14:T39)</f>
        <v>0</v>
      </c>
      <c r="U41" s="511">
        <f>SUBTOTAL(9,U14:U39)</f>
        <v>0</v>
      </c>
      <c r="V41" s="511">
        <f>SUBTOTAL(9,V14:V39)</f>
        <v>0</v>
      </c>
      <c r="W41" s="514"/>
      <c r="X41" s="511">
        <f>+X17+X21+X25+X28+X30+X32+X34+X36+X38+X40</f>
        <v>5859379999.999998</v>
      </c>
      <c r="Y41" s="511">
        <f>+Y17+Y21+Y25+Y28+Y30+Y32+Y34+Y36+Y38+Y40</f>
        <v>5197447000</v>
      </c>
      <c r="Z41" s="511">
        <f>+Z17+Z21+Z25+Z28+Z30+Z32+Z34+Z36+Z38+Z40</f>
        <v>14.192483163747706</v>
      </c>
      <c r="AA41" s="511">
        <f>SUBTOTAL(9,AA14:AA39)</f>
        <v>0</v>
      </c>
      <c r="AB41" s="511">
        <f>SUBTOTAL(9,AB14:AB39)</f>
        <v>0</v>
      </c>
      <c r="AC41" s="511"/>
      <c r="AD41" s="511">
        <f>SUBTOTAL(9,AD14:AD39)</f>
        <v>0</v>
      </c>
      <c r="AE41" s="511">
        <f>SUBTOTAL(9,AE14:AE39)</f>
        <v>0</v>
      </c>
      <c r="AF41" s="511"/>
      <c r="AG41" s="511">
        <f>SUBTOTAL(9,AG14:AG39)</f>
        <v>0</v>
      </c>
      <c r="AH41" s="511">
        <f>SUBTOTAL(9,AH14:AH39)</f>
        <v>0</v>
      </c>
      <c r="AI41" s="511"/>
      <c r="AJ41" s="511">
        <f>SUBTOTAL(9,AJ14:AJ39)</f>
        <v>0</v>
      </c>
      <c r="AK41" s="511">
        <f>SUBTOTAL(9,AK14:AK39)</f>
        <v>0</v>
      </c>
      <c r="AL41" s="511"/>
      <c r="AM41" s="511">
        <f>SUBTOTAL(9,AM14:AM39)</f>
        <v>0</v>
      </c>
      <c r="AN41" s="511">
        <f>SUBTOTAL(9,AN14:AN39)</f>
        <v>0</v>
      </c>
      <c r="AO41" s="511"/>
      <c r="AP41" s="511">
        <f>SUBTOTAL(9,AP14:AP39)</f>
        <v>0</v>
      </c>
      <c r="AQ41" s="511">
        <f>SUBTOTAL(9,AQ14:AQ39)</f>
        <v>0</v>
      </c>
      <c r="AR41" s="511"/>
      <c r="AS41" s="511">
        <f>SUBTOTAL(9,AS14:AS39)</f>
        <v>0</v>
      </c>
      <c r="AT41" s="511">
        <f>SUBTOTAL(9,AT14:AT39)</f>
        <v>0</v>
      </c>
      <c r="AU41" s="511"/>
      <c r="AV41" s="511">
        <f>SUBTOTAL(9,AV14:AV39)</f>
        <v>0</v>
      </c>
      <c r="AW41" s="511">
        <f>SUBTOTAL(9,AW14:AW39)</f>
        <v>0</v>
      </c>
      <c r="AX41" s="511"/>
      <c r="AY41" s="511">
        <f>SUBTOTAL(9,AY14:AY39)</f>
        <v>0</v>
      </c>
      <c r="AZ41" s="511">
        <f>SUBTOTAL(9,AZ14:AZ39)</f>
        <v>0</v>
      </c>
      <c r="BA41" s="511"/>
      <c r="BB41" s="442">
        <f t="shared" si="1"/>
        <v>661932999.9999981</v>
      </c>
      <c r="BC41" s="442">
        <f t="shared" si="1"/>
        <v>4928312048</v>
      </c>
      <c r="BD41" s="442">
        <f t="shared" si="2"/>
        <v>858033400.0000018</v>
      </c>
      <c r="BE41" s="443"/>
      <c r="BF41" s="442"/>
      <c r="BG41" s="401"/>
      <c r="BH41" s="442"/>
    </row>
    <row r="42" spans="13:25" ht="15">
      <c r="M42" s="413">
        <f>+'Metas inversión 887'!Q174</f>
        <v>5604059000</v>
      </c>
      <c r="N42" s="413">
        <f>+'Metas inversión 887'!R174</f>
        <v>5604059000</v>
      </c>
      <c r="O42" s="413">
        <f>+'Metas inversión 887'!S174</f>
        <v>0</v>
      </c>
      <c r="P42" s="413">
        <f>+'Metas inversión 887'!T174</f>
        <v>0</v>
      </c>
      <c r="Q42" s="413">
        <f>+'Metas inversión 887'!U174</f>
        <v>1854827769</v>
      </c>
      <c r="R42" s="413">
        <f>+'Metas inversión 887'!V174</f>
        <v>314715451</v>
      </c>
      <c r="U42" s="516">
        <f>+N42</f>
        <v>5604059000</v>
      </c>
      <c r="V42" s="516">
        <f>+O42</f>
        <v>0</v>
      </c>
      <c r="X42" s="516">
        <f>+N42</f>
        <v>5604059000</v>
      </c>
      <c r="Y42" s="516">
        <f>+O42</f>
        <v>0</v>
      </c>
    </row>
    <row r="43" spans="13:25" ht="15">
      <c r="M43" s="413">
        <f aca="true" t="shared" si="16" ref="M43:R43">+M41-M42</f>
        <v>0</v>
      </c>
      <c r="N43" s="413">
        <f t="shared" si="16"/>
        <v>255320999.9999981</v>
      </c>
      <c r="O43" s="413">
        <f t="shared" si="16"/>
        <v>5197447000</v>
      </c>
      <c r="P43" s="413">
        <f t="shared" si="16"/>
        <v>269134951.99999994</v>
      </c>
      <c r="Q43" s="413">
        <f t="shared" si="16"/>
        <v>0</v>
      </c>
      <c r="R43" s="413">
        <f t="shared" si="16"/>
        <v>682078917.9999999</v>
      </c>
      <c r="U43" s="516"/>
      <c r="V43" s="516"/>
      <c r="X43" s="401">
        <f>+X41-X42</f>
        <v>255320999.9999981</v>
      </c>
      <c r="Y43" s="401">
        <f>+Y41-Y42</f>
        <v>5197447000</v>
      </c>
    </row>
    <row r="44" spans="14:22" ht="15">
      <c r="N44" s="517"/>
      <c r="U44" s="516"/>
      <c r="V44" s="516"/>
    </row>
    <row r="45" spans="14:18" ht="15">
      <c r="N45" s="413"/>
      <c r="O45" s="518"/>
      <c r="P45" s="518"/>
      <c r="Q45" s="518"/>
      <c r="R45" s="518"/>
    </row>
    <row r="46" spans="14:19" ht="15">
      <c r="N46" s="4"/>
      <c r="O46" s="4"/>
      <c r="P46" s="519"/>
      <c r="Q46" s="520"/>
      <c r="R46" s="520"/>
      <c r="S46" s="4"/>
    </row>
    <row r="47" spans="14:19" ht="15">
      <c r="N47" s="521"/>
      <c r="O47" s="522"/>
      <c r="P47" s="522"/>
      <c r="Q47" s="522"/>
      <c r="R47" s="4"/>
      <c r="S47" s="4"/>
    </row>
    <row r="48" spans="13:19" ht="15">
      <c r="M48" s="523">
        <v>1416021769.5573432</v>
      </c>
      <c r="N48" s="4"/>
      <c r="O48" s="524"/>
      <c r="P48" s="519"/>
      <c r="Q48" s="520"/>
      <c r="R48" s="520"/>
      <c r="S48" s="4"/>
    </row>
    <row r="49" spans="13:19" ht="15">
      <c r="M49" s="523">
        <f>70801088.4778672*20</f>
        <v>1416021769.557344</v>
      </c>
      <c r="N49" s="4"/>
      <c r="O49" s="525"/>
      <c r="P49" s="4"/>
      <c r="Q49" s="4"/>
      <c r="R49" s="526"/>
      <c r="S49" s="4"/>
    </row>
    <row r="50" spans="13:19" ht="15">
      <c r="M50" s="523">
        <v>1416021769.5573432</v>
      </c>
      <c r="N50" s="4"/>
      <c r="O50" s="525"/>
      <c r="P50" s="4"/>
      <c r="Q50" s="4"/>
      <c r="R50" s="521"/>
      <c r="S50" s="4"/>
    </row>
    <row r="51" spans="14:19" ht="15">
      <c r="N51" s="4"/>
      <c r="O51" s="525"/>
      <c r="P51" s="4"/>
      <c r="Q51" s="4"/>
      <c r="R51" s="4"/>
      <c r="S51" s="4"/>
    </row>
    <row r="52" ht="15">
      <c r="O52" s="527"/>
    </row>
    <row r="53" ht="15">
      <c r="O53" s="528"/>
    </row>
    <row r="54" ht="15"/>
    <row r="55" ht="15"/>
    <row r="56" ht="15"/>
    <row r="57" spans="14:18" ht="15">
      <c r="N57" s="529">
        <f>+N17/20</f>
        <v>74026786.97805381</v>
      </c>
      <c r="O57" s="529">
        <f>+O17/20</f>
        <v>65663995.4907729</v>
      </c>
      <c r="P57" s="529">
        <f>+P17/20</f>
        <v>3400222.50819246</v>
      </c>
      <c r="Q57" s="529">
        <f>+Q17/20</f>
        <v>23433697.78658187</v>
      </c>
      <c r="R57" s="529">
        <f>+R17/20</f>
        <v>12593394.593777252</v>
      </c>
    </row>
    <row r="58" spans="14:18" ht="15">
      <c r="N58" s="529">
        <f>+N21/20</f>
        <v>55065792.57728163</v>
      </c>
      <c r="O58" s="529">
        <f>+O21/20</f>
        <v>48845020.87821831</v>
      </c>
      <c r="P58" s="529">
        <f>+P21/20</f>
        <v>2529299.93312068</v>
      </c>
      <c r="Q58" s="529">
        <f>+Q21/20</f>
        <v>17431462.235652246</v>
      </c>
      <c r="R58" s="529">
        <f>+R21/20</f>
        <v>9367761.088298816</v>
      </c>
    </row>
    <row r="59" spans="14:18" ht="15">
      <c r="N59" s="529">
        <f>+N25/20</f>
        <v>39473220.631361485</v>
      </c>
      <c r="O59" s="529">
        <f>+O25/20</f>
        <v>35013938.701843515</v>
      </c>
      <c r="P59" s="529">
        <f>+P25/20</f>
        <v>1813096.8361681406</v>
      </c>
      <c r="Q59" s="529">
        <f>+Q25/20</f>
        <v>12495524.400007008</v>
      </c>
      <c r="R59" s="529">
        <f>+R25/20</f>
        <v>6715161.681207868</v>
      </c>
    </row>
    <row r="60" spans="14:18" ht="15">
      <c r="N60" s="529">
        <f>+N28</f>
        <v>521481916.2526897</v>
      </c>
      <c r="O60" s="529">
        <f>+O28</f>
        <v>462570207.28844935</v>
      </c>
      <c r="P60" s="529">
        <f>+P28</f>
        <v>23952877.352132082</v>
      </c>
      <c r="Q60" s="529">
        <f>+Q28</f>
        <v>165078752.2394557</v>
      </c>
      <c r="R60" s="529">
        <f>+R28</f>
        <v>88714204.85717101</v>
      </c>
    </row>
    <row r="61" spans="14:18" ht="15">
      <c r="N61" s="529">
        <f>+N30</f>
        <v>441200256.83590025</v>
      </c>
      <c r="O61" s="529">
        <f>+O30</f>
        <v>391357951.06154233</v>
      </c>
      <c r="P61" s="529">
        <f>+P30</f>
        <v>20265354.004334535</v>
      </c>
      <c r="Q61" s="529">
        <f>+Q30</f>
        <v>139665030.7829771</v>
      </c>
      <c r="R61" s="529">
        <f>+R30</f>
        <v>75056734.94727755</v>
      </c>
    </row>
    <row r="62" spans="14:18" ht="15">
      <c r="N62" s="529">
        <f>+N32</f>
        <v>301657780.7273691</v>
      </c>
      <c r="O62" s="529">
        <f>+O32</f>
        <v>267579560.8866677</v>
      </c>
      <c r="P62" s="529">
        <f>+P32</f>
        <v>13855843.508440657</v>
      </c>
      <c r="Q62" s="529">
        <f>+Q32</f>
        <v>95491882.8319784</v>
      </c>
      <c r="R62" s="529">
        <f>+R32</f>
        <v>51317848.84989167</v>
      </c>
    </row>
    <row r="63" spans="14:18" ht="15">
      <c r="N63" s="529">
        <f>+N34</f>
        <v>270393630.71079665</v>
      </c>
      <c r="O63" s="529">
        <f>+O34</f>
        <v>239847315.71547475</v>
      </c>
      <c r="P63" s="529">
        <f>+P34</f>
        <v>12419808.37946267</v>
      </c>
      <c r="Q63" s="529">
        <f>+Q34</f>
        <v>85594997.21866766</v>
      </c>
      <c r="R63" s="529">
        <f>+R34</f>
        <v>45999209.55902971</v>
      </c>
    </row>
    <row r="64" spans="14:18" ht="15">
      <c r="N64" s="529">
        <f>+N36</f>
        <v>337403000.42405033</v>
      </c>
      <c r="O64" s="529">
        <f>+O36</f>
        <v>299286650.1822684</v>
      </c>
      <c r="P64" s="529">
        <f>+P36</f>
        <v>15497704.590551008</v>
      </c>
      <c r="Q64" s="529">
        <f>+Q36</f>
        <v>106807282.4309821</v>
      </c>
      <c r="R64" s="529">
        <f>+R36</f>
        <v>57398805.14771154</v>
      </c>
    </row>
    <row r="65" spans="14:18" ht="15">
      <c r="N65" s="529">
        <f>+N38</f>
        <v>351199206.377472</v>
      </c>
      <c r="O65" s="529">
        <f>+O38</f>
        <v>311524301.47711414</v>
      </c>
      <c r="P65" s="529">
        <f>+P38</f>
        <v>16131396.419218248</v>
      </c>
      <c r="Q65" s="529">
        <f>+Q38</f>
        <v>111174568.0327436</v>
      </c>
      <c r="R65" s="529">
        <f>+R38</f>
        <v>59745807.8012235</v>
      </c>
    </row>
    <row r="66" spans="14:21" ht="15">
      <c r="N66" s="529">
        <f>+N40</f>
        <v>264728204.93778265</v>
      </c>
      <c r="O66" s="529">
        <f>+O40</f>
        <v>234821911.9717895</v>
      </c>
      <c r="P66" s="529">
        <f>+P40</f>
        <v>12159582.196235146</v>
      </c>
      <c r="Q66" s="529">
        <f>+Q40</f>
        <v>83801567.01837438</v>
      </c>
      <c r="R66" s="529">
        <f>+R40</f>
        <v>45035410.572016105</v>
      </c>
      <c r="S66" s="530">
        <v>348629244.7130449</v>
      </c>
      <c r="T66" s="531">
        <v>59153206.467686474</v>
      </c>
      <c r="U66" s="523">
        <v>42403231.85532066</v>
      </c>
    </row>
    <row r="67" spans="19:21" ht="15">
      <c r="S67" s="530">
        <v>348629244.7130449</v>
      </c>
      <c r="T67" s="531">
        <v>59153206.467686474</v>
      </c>
      <c r="U67" s="523">
        <v>42403231.85532066</v>
      </c>
    </row>
    <row r="68" spans="19:21" ht="15">
      <c r="S68" s="530">
        <f>17431462.2356523*20</f>
        <v>348629244.713046</v>
      </c>
      <c r="T68" s="531">
        <f>2957660.32338432*20</f>
        <v>59153206.4676864</v>
      </c>
      <c r="U68" s="523">
        <f>2120161.59276603*20</f>
        <v>42403231.8553206</v>
      </c>
    </row>
    <row r="70" ht="15">
      <c r="P70" s="532"/>
    </row>
    <row r="71" ht="15">
      <c r="P71" s="532"/>
    </row>
    <row r="96" spans="14:18" ht="15">
      <c r="N96" s="2">
        <v>31238343.3174881</v>
      </c>
      <c r="O96" s="2">
        <v>16180908.8854246</v>
      </c>
      <c r="P96" s="2">
        <v>7806010.34936144</v>
      </c>
      <c r="Q96" s="2">
        <v>40593863.63189395</v>
      </c>
      <c r="R96" s="2">
        <v>22901424.4333698</v>
      </c>
    </row>
  </sheetData>
  <sheetProtection/>
  <autoFilter ref="A13:AU39"/>
  <mergeCells count="33">
    <mergeCell ref="AM12:AO12"/>
    <mergeCell ref="AP12:AR12"/>
    <mergeCell ref="AS12:AU12"/>
    <mergeCell ref="AV12:AX12"/>
    <mergeCell ref="AY12:BA12"/>
    <mergeCell ref="U12:W12"/>
    <mergeCell ref="X12:Z12"/>
    <mergeCell ref="AA12:AC12"/>
    <mergeCell ref="AD12:AF12"/>
    <mergeCell ref="AG12:AI12"/>
    <mergeCell ref="AJ12:AL12"/>
    <mergeCell ref="K12:L12"/>
    <mergeCell ref="M12:N12"/>
    <mergeCell ref="O12:P12"/>
    <mergeCell ref="Q12:R12"/>
    <mergeCell ref="S12:S13"/>
    <mergeCell ref="T12:T13"/>
    <mergeCell ref="AB1:AE8"/>
    <mergeCell ref="AH1:AJ8"/>
    <mergeCell ref="AK1:AR8"/>
    <mergeCell ref="AS1:AV8"/>
    <mergeCell ref="AW1:AY8"/>
    <mergeCell ref="B12:B13"/>
    <mergeCell ref="C12:C13"/>
    <mergeCell ref="E12:E13"/>
    <mergeCell ref="F12:F13"/>
    <mergeCell ref="G12:I12"/>
    <mergeCell ref="A1:C8"/>
    <mergeCell ref="D1:I8"/>
    <mergeCell ref="J1:M8"/>
    <mergeCell ref="N1:O8"/>
    <mergeCell ref="P1:R8"/>
    <mergeCell ref="S1:AA8"/>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BZ356"/>
  <sheetViews>
    <sheetView showGridLines="0" zoomScale="76" zoomScaleNormal="76" zoomScalePageLayoutView="0" workbookViewId="0" topLeftCell="H9">
      <selection activeCell="I32" sqref="I32:I47"/>
    </sheetView>
  </sheetViews>
  <sheetFormatPr defaultColWidth="11.421875" defaultRowHeight="18" customHeight="1"/>
  <cols>
    <col min="1" max="1" width="11.421875" style="2" hidden="1" customWidth="1"/>
    <col min="2" max="2" width="8.140625" style="2" hidden="1" customWidth="1"/>
    <col min="3" max="3" width="8.7109375" style="2" hidden="1" customWidth="1"/>
    <col min="4" max="4" width="8.28125" style="2" hidden="1" customWidth="1"/>
    <col min="5" max="5" width="7.421875" style="2" hidden="1" customWidth="1"/>
    <col min="6" max="6" width="11.421875" style="2" hidden="1" customWidth="1"/>
    <col min="7" max="7" width="11.28125" style="2" hidden="1" customWidth="1"/>
    <col min="8" max="8" width="9.28125" style="3" customWidth="1"/>
    <col min="9" max="9" width="40.7109375" style="7" customWidth="1"/>
    <col min="10" max="12" width="7.57421875" style="3" customWidth="1"/>
    <col min="13" max="13" width="16.57421875" style="3" customWidth="1"/>
    <col min="14" max="14" width="21.421875" style="3" customWidth="1"/>
    <col min="15" max="15" width="11.7109375" style="3" customWidth="1"/>
    <col min="16" max="16" width="12.57421875" style="3" customWidth="1"/>
    <col min="17" max="17" width="18.140625" style="2" customWidth="1"/>
    <col min="18" max="18" width="24.28125" style="2" customWidth="1"/>
    <col min="19" max="19" width="21.8515625" style="2" customWidth="1"/>
    <col min="20" max="20" width="19.7109375" style="2" customWidth="1"/>
    <col min="21" max="21" width="16.8515625" style="2" customWidth="1"/>
    <col min="22" max="22" width="21.28125" style="2" customWidth="1"/>
    <col min="23" max="27" width="50.7109375" style="2" customWidth="1"/>
    <col min="28" max="28" width="35.28125" style="2" customWidth="1"/>
    <col min="29" max="44" width="10.7109375" style="2" customWidth="1"/>
    <col min="45" max="45" width="13.8515625" style="2" hidden="1" customWidth="1"/>
    <col min="46" max="46" width="0" style="2" hidden="1" customWidth="1"/>
    <col min="47" max="47" width="15.57421875" style="2" hidden="1" customWidth="1"/>
    <col min="48" max="48" width="12.7109375" style="287" hidden="1" customWidth="1"/>
    <col min="49" max="50" width="12.7109375" style="2" hidden="1" customWidth="1"/>
    <col min="51" max="51" width="13.28125" style="2" hidden="1" customWidth="1"/>
    <col min="52" max="53" width="14.8515625" style="544" hidden="1" customWidth="1"/>
    <col min="54" max="54" width="14.421875" style="544" hidden="1" customWidth="1"/>
    <col min="55" max="55" width="18.00390625" style="544" hidden="1" customWidth="1"/>
    <col min="56" max="57" width="14.00390625" style="544" hidden="1" customWidth="1"/>
    <col min="58" max="60" width="0" style="2" hidden="1" customWidth="1"/>
    <col min="61" max="78" width="11.421875" style="3" customWidth="1"/>
    <col min="79" max="16384" width="11.421875" style="2" customWidth="1"/>
  </cols>
  <sheetData>
    <row r="1" spans="1:48" s="252" customFormat="1" ht="18" customHeight="1">
      <c r="A1" s="236"/>
      <c r="B1" s="237"/>
      <c r="C1" s="237"/>
      <c r="D1" s="238"/>
      <c r="E1" s="239" t="s">
        <v>203</v>
      </c>
      <c r="F1" s="240"/>
      <c r="G1" s="240"/>
      <c r="H1" s="240"/>
      <c r="I1" s="240"/>
      <c r="J1" s="240"/>
      <c r="K1" s="240"/>
      <c r="L1" s="240"/>
      <c r="M1" s="240"/>
      <c r="N1" s="241"/>
      <c r="O1" s="242" t="s">
        <v>204</v>
      </c>
      <c r="P1" s="243"/>
      <c r="Q1" s="243"/>
      <c r="R1" s="244"/>
      <c r="S1" s="245"/>
      <c r="T1" s="246"/>
      <c r="U1" s="246"/>
      <c r="V1" s="247"/>
      <c r="W1" s="245"/>
      <c r="X1" s="246"/>
      <c r="Y1" s="248"/>
      <c r="Z1" s="249" t="s">
        <v>205</v>
      </c>
      <c r="AA1" s="250"/>
      <c r="AB1" s="250"/>
      <c r="AC1" s="250"/>
      <c r="AD1" s="250"/>
      <c r="AE1" s="250"/>
      <c r="AF1" s="250"/>
      <c r="AG1" s="250"/>
      <c r="AH1" s="250"/>
      <c r="AI1" s="250"/>
      <c r="AJ1" s="251"/>
      <c r="AK1" s="242" t="s">
        <v>204</v>
      </c>
      <c r="AL1" s="243"/>
      <c r="AM1" s="243"/>
      <c r="AN1" s="244"/>
      <c r="AO1" s="245"/>
      <c r="AP1" s="246"/>
      <c r="AQ1" s="246"/>
      <c r="AR1" s="247"/>
      <c r="AV1" s="253"/>
    </row>
    <row r="2" spans="1:48" s="252" customFormat="1" ht="18" customHeight="1">
      <c r="A2" s="254"/>
      <c r="B2" s="255"/>
      <c r="C2" s="255"/>
      <c r="D2" s="256"/>
      <c r="E2" s="257"/>
      <c r="F2" s="258"/>
      <c r="G2" s="258"/>
      <c r="H2" s="258"/>
      <c r="I2" s="258"/>
      <c r="J2" s="258"/>
      <c r="K2" s="258"/>
      <c r="L2" s="258"/>
      <c r="M2" s="258"/>
      <c r="N2" s="259"/>
      <c r="O2" s="260"/>
      <c r="P2" s="261"/>
      <c r="Q2" s="261"/>
      <c r="R2" s="262"/>
      <c r="S2" s="263"/>
      <c r="T2" s="264"/>
      <c r="U2" s="264"/>
      <c r="V2" s="265"/>
      <c r="W2" s="263"/>
      <c r="X2" s="264"/>
      <c r="Y2" s="266"/>
      <c r="Z2" s="267"/>
      <c r="AA2" s="268"/>
      <c r="AB2" s="268"/>
      <c r="AC2" s="268"/>
      <c r="AD2" s="268"/>
      <c r="AE2" s="268"/>
      <c r="AF2" s="268"/>
      <c r="AG2" s="268"/>
      <c r="AH2" s="268"/>
      <c r="AI2" s="268"/>
      <c r="AJ2" s="269"/>
      <c r="AK2" s="260"/>
      <c r="AL2" s="261"/>
      <c r="AM2" s="261"/>
      <c r="AN2" s="262"/>
      <c r="AO2" s="263"/>
      <c r="AP2" s="264"/>
      <c r="AQ2" s="264"/>
      <c r="AR2" s="265"/>
      <c r="AV2" s="253"/>
    </row>
    <row r="3" spans="1:48" s="252" customFormat="1" ht="18" customHeight="1">
      <c r="A3" s="254"/>
      <c r="B3" s="255"/>
      <c r="C3" s="255"/>
      <c r="D3" s="256"/>
      <c r="E3" s="257"/>
      <c r="F3" s="258"/>
      <c r="G3" s="258"/>
      <c r="H3" s="258"/>
      <c r="I3" s="258"/>
      <c r="J3" s="258"/>
      <c r="K3" s="258"/>
      <c r="L3" s="258"/>
      <c r="M3" s="258"/>
      <c r="N3" s="259"/>
      <c r="O3" s="260"/>
      <c r="P3" s="261"/>
      <c r="Q3" s="261"/>
      <c r="R3" s="262"/>
      <c r="S3" s="263"/>
      <c r="T3" s="264"/>
      <c r="U3" s="264"/>
      <c r="V3" s="265"/>
      <c r="W3" s="263"/>
      <c r="X3" s="264"/>
      <c r="Y3" s="266"/>
      <c r="Z3" s="267"/>
      <c r="AA3" s="268"/>
      <c r="AB3" s="268"/>
      <c r="AC3" s="268"/>
      <c r="AD3" s="268"/>
      <c r="AE3" s="268"/>
      <c r="AF3" s="268"/>
      <c r="AG3" s="268"/>
      <c r="AH3" s="268"/>
      <c r="AI3" s="268"/>
      <c r="AJ3" s="269"/>
      <c r="AK3" s="260"/>
      <c r="AL3" s="261"/>
      <c r="AM3" s="261"/>
      <c r="AN3" s="262"/>
      <c r="AO3" s="263"/>
      <c r="AP3" s="264"/>
      <c r="AQ3" s="264"/>
      <c r="AR3" s="265"/>
      <c r="AV3" s="253"/>
    </row>
    <row r="4" spans="1:48" s="252" customFormat="1" ht="18" customHeight="1">
      <c r="A4" s="254"/>
      <c r="B4" s="255"/>
      <c r="C4" s="255"/>
      <c r="D4" s="256"/>
      <c r="E4" s="257"/>
      <c r="F4" s="258"/>
      <c r="G4" s="258"/>
      <c r="H4" s="258"/>
      <c r="I4" s="258"/>
      <c r="J4" s="258"/>
      <c r="K4" s="258"/>
      <c r="L4" s="258"/>
      <c r="M4" s="258"/>
      <c r="N4" s="259"/>
      <c r="O4" s="260"/>
      <c r="P4" s="261"/>
      <c r="Q4" s="261"/>
      <c r="R4" s="262"/>
      <c r="S4" s="263"/>
      <c r="T4" s="264"/>
      <c r="U4" s="264"/>
      <c r="V4" s="265"/>
      <c r="W4" s="263"/>
      <c r="X4" s="264"/>
      <c r="Y4" s="266"/>
      <c r="Z4" s="267"/>
      <c r="AA4" s="268"/>
      <c r="AB4" s="268"/>
      <c r="AC4" s="268"/>
      <c r="AD4" s="268"/>
      <c r="AE4" s="268"/>
      <c r="AF4" s="268"/>
      <c r="AG4" s="268"/>
      <c r="AH4" s="268"/>
      <c r="AI4" s="268"/>
      <c r="AJ4" s="269"/>
      <c r="AK4" s="260"/>
      <c r="AL4" s="261"/>
      <c r="AM4" s="261"/>
      <c r="AN4" s="262"/>
      <c r="AO4" s="263"/>
      <c r="AP4" s="264"/>
      <c r="AQ4" s="264"/>
      <c r="AR4" s="265"/>
      <c r="AV4" s="253"/>
    </row>
    <row r="5" spans="1:48" s="252" customFormat="1" ht="18" customHeight="1">
      <c r="A5" s="254"/>
      <c r="B5" s="255"/>
      <c r="C5" s="255"/>
      <c r="D5" s="256"/>
      <c r="E5" s="257"/>
      <c r="F5" s="258"/>
      <c r="G5" s="258"/>
      <c r="H5" s="258"/>
      <c r="I5" s="258"/>
      <c r="J5" s="258"/>
      <c r="K5" s="258"/>
      <c r="L5" s="258"/>
      <c r="M5" s="258"/>
      <c r="N5" s="259"/>
      <c r="O5" s="260"/>
      <c r="P5" s="261"/>
      <c r="Q5" s="261"/>
      <c r="R5" s="262"/>
      <c r="S5" s="263"/>
      <c r="T5" s="264"/>
      <c r="U5" s="264"/>
      <c r="V5" s="265"/>
      <c r="W5" s="263"/>
      <c r="X5" s="264"/>
      <c r="Y5" s="266"/>
      <c r="Z5" s="267"/>
      <c r="AA5" s="268"/>
      <c r="AB5" s="268"/>
      <c r="AC5" s="268"/>
      <c r="AD5" s="268"/>
      <c r="AE5" s="268"/>
      <c r="AF5" s="268"/>
      <c r="AG5" s="268"/>
      <c r="AH5" s="268"/>
      <c r="AI5" s="268"/>
      <c r="AJ5" s="269"/>
      <c r="AK5" s="260"/>
      <c r="AL5" s="261"/>
      <c r="AM5" s="261"/>
      <c r="AN5" s="262"/>
      <c r="AO5" s="263"/>
      <c r="AP5" s="264"/>
      <c r="AQ5" s="264"/>
      <c r="AR5" s="265"/>
      <c r="AV5" s="253"/>
    </row>
    <row r="6" spans="1:48" s="252" customFormat="1" ht="18" customHeight="1">
      <c r="A6" s="254"/>
      <c r="B6" s="255"/>
      <c r="C6" s="255"/>
      <c r="D6" s="256"/>
      <c r="E6" s="257"/>
      <c r="F6" s="258"/>
      <c r="G6" s="258"/>
      <c r="H6" s="258"/>
      <c r="I6" s="258"/>
      <c r="J6" s="258"/>
      <c r="K6" s="258"/>
      <c r="L6" s="258"/>
      <c r="M6" s="258"/>
      <c r="N6" s="259"/>
      <c r="O6" s="260"/>
      <c r="P6" s="261"/>
      <c r="Q6" s="261"/>
      <c r="R6" s="262"/>
      <c r="S6" s="263"/>
      <c r="T6" s="264"/>
      <c r="U6" s="264"/>
      <c r="V6" s="265"/>
      <c r="W6" s="263"/>
      <c r="X6" s="264"/>
      <c r="Y6" s="266"/>
      <c r="Z6" s="267"/>
      <c r="AA6" s="268"/>
      <c r="AB6" s="268"/>
      <c r="AC6" s="268"/>
      <c r="AD6" s="268"/>
      <c r="AE6" s="268"/>
      <c r="AF6" s="268"/>
      <c r="AG6" s="268"/>
      <c r="AH6" s="268"/>
      <c r="AI6" s="268"/>
      <c r="AJ6" s="269"/>
      <c r="AK6" s="260"/>
      <c r="AL6" s="261"/>
      <c r="AM6" s="261"/>
      <c r="AN6" s="262"/>
      <c r="AO6" s="263"/>
      <c r="AP6" s="264"/>
      <c r="AQ6" s="264"/>
      <c r="AR6" s="265"/>
      <c r="AV6" s="253"/>
    </row>
    <row r="7" spans="1:48" s="252" customFormat="1" ht="18" customHeight="1">
      <c r="A7" s="254"/>
      <c r="B7" s="255"/>
      <c r="C7" s="255"/>
      <c r="D7" s="256"/>
      <c r="E7" s="257"/>
      <c r="F7" s="258"/>
      <c r="G7" s="258"/>
      <c r="H7" s="258"/>
      <c r="I7" s="258"/>
      <c r="J7" s="258"/>
      <c r="K7" s="258"/>
      <c r="L7" s="258"/>
      <c r="M7" s="258"/>
      <c r="N7" s="259"/>
      <c r="O7" s="260"/>
      <c r="P7" s="261"/>
      <c r="Q7" s="261"/>
      <c r="R7" s="262"/>
      <c r="S7" s="263"/>
      <c r="T7" s="264"/>
      <c r="U7" s="264"/>
      <c r="V7" s="265"/>
      <c r="W7" s="263"/>
      <c r="X7" s="264"/>
      <c r="Y7" s="266"/>
      <c r="Z7" s="267"/>
      <c r="AA7" s="268"/>
      <c r="AB7" s="268"/>
      <c r="AC7" s="268"/>
      <c r="AD7" s="268"/>
      <c r="AE7" s="268"/>
      <c r="AF7" s="268"/>
      <c r="AG7" s="268"/>
      <c r="AH7" s="268"/>
      <c r="AI7" s="268"/>
      <c r="AJ7" s="269"/>
      <c r="AK7" s="260"/>
      <c r="AL7" s="261"/>
      <c r="AM7" s="261"/>
      <c r="AN7" s="262"/>
      <c r="AO7" s="263"/>
      <c r="AP7" s="264"/>
      <c r="AQ7" s="264"/>
      <c r="AR7" s="265"/>
      <c r="AV7" s="253"/>
    </row>
    <row r="8" spans="1:48" s="252" customFormat="1" ht="18" customHeight="1" thickBot="1">
      <c r="A8" s="270"/>
      <c r="B8" s="271"/>
      <c r="C8" s="271"/>
      <c r="D8" s="272"/>
      <c r="E8" s="273"/>
      <c r="F8" s="274"/>
      <c r="G8" s="274"/>
      <c r="H8" s="274"/>
      <c r="I8" s="274"/>
      <c r="J8" s="274"/>
      <c r="K8" s="274"/>
      <c r="L8" s="274"/>
      <c r="M8" s="274"/>
      <c r="N8" s="275"/>
      <c r="O8" s="276"/>
      <c r="P8" s="277"/>
      <c r="Q8" s="277"/>
      <c r="R8" s="278"/>
      <c r="S8" s="279"/>
      <c r="T8" s="280"/>
      <c r="U8" s="280"/>
      <c r="V8" s="281"/>
      <c r="W8" s="279"/>
      <c r="X8" s="280"/>
      <c r="Y8" s="282"/>
      <c r="Z8" s="283"/>
      <c r="AA8" s="284"/>
      <c r="AB8" s="284"/>
      <c r="AC8" s="284"/>
      <c r="AD8" s="284"/>
      <c r="AE8" s="284"/>
      <c r="AF8" s="284"/>
      <c r="AG8" s="284"/>
      <c r="AH8" s="284"/>
      <c r="AI8" s="284"/>
      <c r="AJ8" s="285"/>
      <c r="AK8" s="276"/>
      <c r="AL8" s="277"/>
      <c r="AM8" s="277"/>
      <c r="AN8" s="278"/>
      <c r="AO8" s="279"/>
      <c r="AP8" s="280"/>
      <c r="AQ8" s="280"/>
      <c r="AR8" s="281"/>
      <c r="AV8" s="253"/>
    </row>
    <row r="10" spans="8:10" ht="18" customHeight="1">
      <c r="H10" s="2"/>
      <c r="I10" s="286" t="s">
        <v>206</v>
      </c>
      <c r="J10" s="286"/>
    </row>
    <row r="11" spans="9:10" ht="18" customHeight="1">
      <c r="I11" s="286" t="s">
        <v>207</v>
      </c>
      <c r="J11" s="286"/>
    </row>
    <row r="12" spans="9:10" ht="18" customHeight="1">
      <c r="I12" s="286" t="s">
        <v>208</v>
      </c>
      <c r="J12" s="286"/>
    </row>
    <row r="13" spans="9:10" ht="18" customHeight="1">
      <c r="I13" s="545" t="s">
        <v>414</v>
      </c>
      <c r="J13" s="286"/>
    </row>
    <row r="14" spans="7:57" ht="18" customHeight="1">
      <c r="G14" s="288" t="s">
        <v>210</v>
      </c>
      <c r="H14" s="289" t="s">
        <v>211</v>
      </c>
      <c r="I14" s="289" t="s">
        <v>9</v>
      </c>
      <c r="J14" s="290" t="s">
        <v>154</v>
      </c>
      <c r="K14" s="212"/>
      <c r="L14" s="213"/>
      <c r="M14" s="199"/>
      <c r="N14" s="199"/>
      <c r="O14" s="211" t="s">
        <v>0</v>
      </c>
      <c r="P14" s="211"/>
      <c r="Q14" s="211" t="s">
        <v>163</v>
      </c>
      <c r="R14" s="211"/>
      <c r="S14" s="211" t="s">
        <v>164</v>
      </c>
      <c r="T14" s="211"/>
      <c r="U14" s="211" t="s">
        <v>158</v>
      </c>
      <c r="V14" s="211"/>
      <c r="W14" s="209" t="s">
        <v>159</v>
      </c>
      <c r="X14" s="209" t="s">
        <v>160</v>
      </c>
      <c r="Y14" s="209" t="s">
        <v>161</v>
      </c>
      <c r="Z14" s="209" t="s">
        <v>162</v>
      </c>
      <c r="AA14" s="209" t="s">
        <v>2</v>
      </c>
      <c r="AB14" s="209" t="s">
        <v>212</v>
      </c>
      <c r="AC14" s="209" t="s">
        <v>213</v>
      </c>
      <c r="AD14" s="209"/>
      <c r="AE14" s="209" t="s">
        <v>214</v>
      </c>
      <c r="AF14" s="209"/>
      <c r="AG14" s="209" t="s">
        <v>215</v>
      </c>
      <c r="AH14" s="209"/>
      <c r="AI14" s="209" t="s">
        <v>216</v>
      </c>
      <c r="AJ14" s="209"/>
      <c r="AK14" s="209" t="s">
        <v>217</v>
      </c>
      <c r="AL14" s="209"/>
      <c r="AM14" s="209" t="s">
        <v>218</v>
      </c>
      <c r="AN14" s="209"/>
      <c r="AO14" s="209" t="s">
        <v>219</v>
      </c>
      <c r="AP14" s="209"/>
      <c r="AQ14" s="209" t="s">
        <v>220</v>
      </c>
      <c r="AR14" s="209"/>
      <c r="AZ14" s="546" t="s">
        <v>163</v>
      </c>
      <c r="BA14" s="546"/>
      <c r="BB14" s="546" t="s">
        <v>164</v>
      </c>
      <c r="BC14" s="546"/>
      <c r="BD14" s="546" t="s">
        <v>158</v>
      </c>
      <c r="BE14" s="546"/>
    </row>
    <row r="15" spans="1:57" ht="18" customHeight="1" thickBot="1">
      <c r="A15" s="1" t="s">
        <v>221</v>
      </c>
      <c r="B15" s="1" t="s">
        <v>211</v>
      </c>
      <c r="C15" s="1" t="s">
        <v>222</v>
      </c>
      <c r="D15" s="1" t="s">
        <v>223</v>
      </c>
      <c r="E15" s="1" t="s">
        <v>224</v>
      </c>
      <c r="F15" s="1" t="s">
        <v>225</v>
      </c>
      <c r="G15" s="292"/>
      <c r="H15" s="289"/>
      <c r="I15" s="289"/>
      <c r="J15" s="293" t="s">
        <v>4</v>
      </c>
      <c r="K15" s="293" t="s">
        <v>5</v>
      </c>
      <c r="L15" s="293" t="s">
        <v>6</v>
      </c>
      <c r="M15" s="293" t="s">
        <v>155</v>
      </c>
      <c r="N15" s="293" t="s">
        <v>7</v>
      </c>
      <c r="O15" s="198" t="s">
        <v>115</v>
      </c>
      <c r="P15" s="198" t="s">
        <v>226</v>
      </c>
      <c r="Q15" s="198" t="s">
        <v>167</v>
      </c>
      <c r="R15" s="198" t="s">
        <v>168</v>
      </c>
      <c r="S15" s="198" t="s">
        <v>169</v>
      </c>
      <c r="T15" s="198" t="s">
        <v>170</v>
      </c>
      <c r="U15" s="198" t="s">
        <v>165</v>
      </c>
      <c r="V15" s="198" t="s">
        <v>170</v>
      </c>
      <c r="W15" s="209"/>
      <c r="X15" s="209"/>
      <c r="Y15" s="209"/>
      <c r="Z15" s="209"/>
      <c r="AA15" s="209"/>
      <c r="AB15" s="209"/>
      <c r="AC15" s="198" t="s">
        <v>227</v>
      </c>
      <c r="AD15" s="198" t="s">
        <v>228</v>
      </c>
      <c r="AE15" s="198" t="s">
        <v>227</v>
      </c>
      <c r="AF15" s="198" t="s">
        <v>228</v>
      </c>
      <c r="AG15" s="198" t="s">
        <v>227</v>
      </c>
      <c r="AH15" s="198" t="s">
        <v>228</v>
      </c>
      <c r="AI15" s="198" t="s">
        <v>227</v>
      </c>
      <c r="AJ15" s="198" t="s">
        <v>228</v>
      </c>
      <c r="AK15" s="198" t="s">
        <v>227</v>
      </c>
      <c r="AL15" s="198" t="s">
        <v>228</v>
      </c>
      <c r="AM15" s="198" t="s">
        <v>227</v>
      </c>
      <c r="AN15" s="198" t="s">
        <v>228</v>
      </c>
      <c r="AO15" s="198" t="s">
        <v>227</v>
      </c>
      <c r="AP15" s="198" t="s">
        <v>228</v>
      </c>
      <c r="AQ15" s="198" t="s">
        <v>227</v>
      </c>
      <c r="AR15" s="198" t="s">
        <v>228</v>
      </c>
      <c r="AZ15" s="547" t="s">
        <v>167</v>
      </c>
      <c r="BA15" s="547" t="s">
        <v>168</v>
      </c>
      <c r="BB15" s="547" t="s">
        <v>169</v>
      </c>
      <c r="BC15" s="547" t="s">
        <v>170</v>
      </c>
      <c r="BD15" s="547" t="s">
        <v>165</v>
      </c>
      <c r="BE15" s="547" t="s">
        <v>170</v>
      </c>
    </row>
    <row r="16" spans="1:78" s="287" customFormat="1" ht="24" customHeight="1">
      <c r="A16" s="295"/>
      <c r="B16" s="295" t="s">
        <v>415</v>
      </c>
      <c r="C16" s="295" t="s">
        <v>231</v>
      </c>
      <c r="D16" s="295" t="s">
        <v>232</v>
      </c>
      <c r="E16" s="295" t="s">
        <v>233</v>
      </c>
      <c r="F16" s="295" t="s">
        <v>233</v>
      </c>
      <c r="G16" s="296">
        <v>11</v>
      </c>
      <c r="H16" s="297">
        <v>946</v>
      </c>
      <c r="I16" s="301" t="s">
        <v>416</v>
      </c>
      <c r="J16" s="299"/>
      <c r="K16" s="300"/>
      <c r="L16" s="300"/>
      <c r="M16" s="300" t="s">
        <v>417</v>
      </c>
      <c r="N16" s="301" t="s">
        <v>418</v>
      </c>
      <c r="O16" s="302">
        <v>22</v>
      </c>
      <c r="P16" s="548">
        <v>22</v>
      </c>
      <c r="Q16" s="303">
        <f>SUMIF('Actividades inversión 946'!$B$14:$B$25,'Metas inversión 946'!$B16,'Actividades inversión 946'!M$14:M$25)</f>
        <v>73552712.87128714</v>
      </c>
      <c r="R16" s="303">
        <f>SUMIF('Actividades inversión 946'!$B$14:$B$25,'Metas inversión 946'!$B16,'Actividades inversión 946'!N$14:N$25)</f>
        <v>73552712.87128714</v>
      </c>
      <c r="S16" s="303">
        <f>SUMIF('Actividades inversión 946'!$B$14:$B$25,'Metas inversión 946'!$B16,'Actividades inversión 946'!O$14:O$25)</f>
        <v>53135550.600523405</v>
      </c>
      <c r="T16" s="303">
        <f>SUMIF('Actividades inversión 946'!$B$14:$B$25,'Metas inversión 946'!$B16,'Actividades inversión 946'!P$14:P$25)</f>
        <v>330227.1940311587</v>
      </c>
      <c r="U16" s="303">
        <f>SUMIF('Actividades inversión 946'!$B$14:$B$25,'Metas inversión 946'!$B16,'Actividades inversión 946'!Q$14:Q$25)</f>
        <v>16635000</v>
      </c>
      <c r="V16" s="303">
        <f>SUMIF('Actividades inversión 946'!$B$14:$B$25,'Metas inversión 946'!$B16,'Actividades inversión 946'!R$14:R$25)</f>
        <v>16635000</v>
      </c>
      <c r="W16" s="549" t="s">
        <v>419</v>
      </c>
      <c r="X16" s="549" t="s">
        <v>420</v>
      </c>
      <c r="Y16" s="549" t="s">
        <v>421</v>
      </c>
      <c r="Z16" s="550" t="s">
        <v>422</v>
      </c>
      <c r="AA16" s="551" t="s">
        <v>423</v>
      </c>
      <c r="AB16" s="305" t="s">
        <v>242</v>
      </c>
      <c r="AC16" s="307"/>
      <c r="AD16" s="307"/>
      <c r="AE16" s="307"/>
      <c r="AF16" s="307"/>
      <c r="AG16" s="307"/>
      <c r="AH16" s="307"/>
      <c r="AI16" s="307"/>
      <c r="AJ16" s="307"/>
      <c r="AK16" s="307"/>
      <c r="AL16" s="307"/>
      <c r="AM16" s="307"/>
      <c r="AN16" s="307"/>
      <c r="AO16" s="307"/>
      <c r="AP16" s="307"/>
      <c r="AQ16" s="307">
        <f aca="true" t="shared" si="0" ref="AQ16:AR21">+AC16+AE16+AG16+AI16+AK16+AM16+AO16</f>
        <v>0</v>
      </c>
      <c r="AR16" s="308">
        <f t="shared" si="0"/>
        <v>0</v>
      </c>
      <c r="AS16" s="309">
        <f>+R16-S16</f>
        <v>20417162.270763732</v>
      </c>
      <c r="AT16" s="309">
        <f>+S16-T16</f>
        <v>52805323.40649225</v>
      </c>
      <c r="AU16" s="309">
        <f>+U16-V16</f>
        <v>0</v>
      </c>
      <c r="AV16" s="310">
        <f>+'[4]Metas'!S16:S31-S16</f>
        <v>-53135550.600523405</v>
      </c>
      <c r="AW16" s="309">
        <f>+'[4]Metas'!T16:T31-T16</f>
        <v>-330227.1940311587</v>
      </c>
      <c r="AX16" s="309">
        <f>+'[4]Metas'!U16:U31-U16</f>
        <v>50764279</v>
      </c>
      <c r="AY16" s="309">
        <f>+'[4]Metas'!V16:V31-V16</f>
        <v>29004620.236901768</v>
      </c>
      <c r="AZ16" s="552">
        <f>+'[3]99-METROPOLITANO'!N14</f>
        <v>73552712.87128714</v>
      </c>
      <c r="BA16" s="552">
        <f>+'[3]99-METROPOLITANO'!O14</f>
        <v>73552712.87128714</v>
      </c>
      <c r="BB16" s="552" t="e">
        <f>+'[3]99-METROPOLITANO'!#REF!</f>
        <v>#REF!</v>
      </c>
      <c r="BC16" s="552" t="e">
        <f>+'[3]99-METROPOLITANO'!#REF!</f>
        <v>#REF!</v>
      </c>
      <c r="BD16" s="552">
        <f>+'[3]99-METROPOLITANO'!R14</f>
        <v>16635000</v>
      </c>
      <c r="BE16" s="552">
        <f>+'[3]99-METROPOLITANO'!S14</f>
        <v>16635000</v>
      </c>
      <c r="BI16" s="3"/>
      <c r="BJ16" s="3"/>
      <c r="BK16" s="3"/>
      <c r="BL16" s="3"/>
      <c r="BM16" s="3"/>
      <c r="BN16" s="3"/>
      <c r="BO16" s="3"/>
      <c r="BP16" s="3"/>
      <c r="BQ16" s="3"/>
      <c r="BR16" s="3"/>
      <c r="BS16" s="3"/>
      <c r="BT16" s="3"/>
      <c r="BU16" s="3"/>
      <c r="BV16" s="3"/>
      <c r="BW16" s="3"/>
      <c r="BX16" s="3"/>
      <c r="BY16" s="3"/>
      <c r="BZ16" s="3"/>
    </row>
    <row r="17" spans="1:78" s="287" customFormat="1" ht="15.75" customHeight="1">
      <c r="A17" s="295"/>
      <c r="B17" s="295"/>
      <c r="C17" s="295"/>
      <c r="D17" s="295"/>
      <c r="E17" s="295"/>
      <c r="F17" s="295"/>
      <c r="G17" s="296"/>
      <c r="H17" s="312"/>
      <c r="I17" s="315"/>
      <c r="J17" s="314"/>
      <c r="K17" s="314"/>
      <c r="L17" s="314"/>
      <c r="M17" s="314"/>
      <c r="N17" s="315"/>
      <c r="O17" s="316"/>
      <c r="P17" s="553"/>
      <c r="Q17" s="317"/>
      <c r="R17" s="317"/>
      <c r="S17" s="317"/>
      <c r="T17" s="317"/>
      <c r="U17" s="317"/>
      <c r="V17" s="317"/>
      <c r="W17" s="554"/>
      <c r="X17" s="555"/>
      <c r="Y17" s="555"/>
      <c r="Z17" s="556"/>
      <c r="AA17" s="557"/>
      <c r="AB17" s="319" t="s">
        <v>243</v>
      </c>
      <c r="AC17" s="321"/>
      <c r="AD17" s="321"/>
      <c r="AE17" s="321"/>
      <c r="AF17" s="321"/>
      <c r="AG17" s="321"/>
      <c r="AH17" s="321"/>
      <c r="AI17" s="321"/>
      <c r="AJ17" s="321"/>
      <c r="AK17" s="321"/>
      <c r="AL17" s="321"/>
      <c r="AM17" s="321"/>
      <c r="AN17" s="321"/>
      <c r="AO17" s="321"/>
      <c r="AP17" s="321"/>
      <c r="AQ17" s="321">
        <f t="shared" si="0"/>
        <v>0</v>
      </c>
      <c r="AR17" s="322">
        <f t="shared" si="0"/>
        <v>0</v>
      </c>
      <c r="AS17" s="309">
        <f aca="true" t="shared" si="1" ref="AS17:AT80">+R17-S17</f>
        <v>0</v>
      </c>
      <c r="AT17" s="309">
        <f t="shared" si="1"/>
        <v>0</v>
      </c>
      <c r="AU17" s="309">
        <f aca="true" t="shared" si="2" ref="AU17:AU80">+U17-V17</f>
        <v>0</v>
      </c>
      <c r="AV17" s="310" t="e">
        <f>+'[4]Metas'!S17:S32-S17</f>
        <v>#REF!</v>
      </c>
      <c r="AW17" s="309" t="e">
        <f>+'[4]Metas'!T17:T32-T17</f>
        <v>#REF!</v>
      </c>
      <c r="AX17" s="309" t="e">
        <f>+'[4]Metas'!U17:U32-U17</f>
        <v>#REF!</v>
      </c>
      <c r="AY17" s="309" t="e">
        <f>+'[4]Metas'!V17:V32-V17</f>
        <v>#REF!</v>
      </c>
      <c r="AZ17" s="552"/>
      <c r="BA17" s="552"/>
      <c r="BB17" s="552"/>
      <c r="BC17" s="552"/>
      <c r="BD17" s="552"/>
      <c r="BE17" s="552"/>
      <c r="BI17" s="3"/>
      <c r="BJ17" s="3"/>
      <c r="BK17" s="3"/>
      <c r="BL17" s="3"/>
      <c r="BM17" s="3"/>
      <c r="BN17" s="3"/>
      <c r="BO17" s="3"/>
      <c r="BP17" s="3"/>
      <c r="BQ17" s="3"/>
      <c r="BR17" s="3"/>
      <c r="BS17" s="3"/>
      <c r="BT17" s="3"/>
      <c r="BU17" s="3"/>
      <c r="BV17" s="3"/>
      <c r="BW17" s="3"/>
      <c r="BX17" s="3"/>
      <c r="BY17" s="3"/>
      <c r="BZ17" s="3"/>
    </row>
    <row r="18" spans="1:78" s="287" customFormat="1" ht="15.75" customHeight="1">
      <c r="A18" s="295"/>
      <c r="B18" s="295"/>
      <c r="C18" s="295"/>
      <c r="D18" s="295"/>
      <c r="E18" s="295"/>
      <c r="F18" s="295"/>
      <c r="G18" s="296"/>
      <c r="H18" s="312"/>
      <c r="I18" s="315"/>
      <c r="J18" s="314"/>
      <c r="K18" s="314"/>
      <c r="L18" s="314"/>
      <c r="M18" s="314"/>
      <c r="N18" s="315"/>
      <c r="O18" s="316"/>
      <c r="P18" s="553"/>
      <c r="Q18" s="317"/>
      <c r="R18" s="317"/>
      <c r="S18" s="317"/>
      <c r="T18" s="317"/>
      <c r="U18" s="317"/>
      <c r="V18" s="317"/>
      <c r="W18" s="554"/>
      <c r="X18" s="555"/>
      <c r="Y18" s="555"/>
      <c r="Z18" s="556"/>
      <c r="AA18" s="557"/>
      <c r="AB18" s="319" t="s">
        <v>244</v>
      </c>
      <c r="AC18" s="321"/>
      <c r="AD18" s="321"/>
      <c r="AE18" s="321"/>
      <c r="AF18" s="321"/>
      <c r="AG18" s="321"/>
      <c r="AH18" s="321"/>
      <c r="AI18" s="321"/>
      <c r="AJ18" s="321"/>
      <c r="AK18" s="321"/>
      <c r="AL18" s="321"/>
      <c r="AM18" s="321"/>
      <c r="AN18" s="321"/>
      <c r="AO18" s="321"/>
      <c r="AP18" s="321"/>
      <c r="AQ18" s="321">
        <f t="shared" si="0"/>
        <v>0</v>
      </c>
      <c r="AR18" s="322">
        <f t="shared" si="0"/>
        <v>0</v>
      </c>
      <c r="AS18" s="309">
        <f t="shared" si="1"/>
        <v>0</v>
      </c>
      <c r="AT18" s="309">
        <f t="shared" si="1"/>
        <v>0</v>
      </c>
      <c r="AU18" s="309">
        <f t="shared" si="2"/>
        <v>0</v>
      </c>
      <c r="AV18" s="310" t="e">
        <f>+'[4]Metas'!S18:S33-S18</f>
        <v>#REF!</v>
      </c>
      <c r="AW18" s="309" t="e">
        <f>+'[4]Metas'!T18:T33-T18</f>
        <v>#REF!</v>
      </c>
      <c r="AX18" s="309" t="e">
        <f>+'[4]Metas'!U18:U33-U18</f>
        <v>#REF!</v>
      </c>
      <c r="AY18" s="309" t="e">
        <f>+'[4]Metas'!V18:V33-V18</f>
        <v>#REF!</v>
      </c>
      <c r="AZ18" s="552"/>
      <c r="BA18" s="552"/>
      <c r="BB18" s="552"/>
      <c r="BC18" s="552"/>
      <c r="BD18" s="552"/>
      <c r="BE18" s="552"/>
      <c r="BI18" s="3"/>
      <c r="BJ18" s="3"/>
      <c r="BK18" s="3"/>
      <c r="BL18" s="3"/>
      <c r="BM18" s="3"/>
      <c r="BN18" s="3"/>
      <c r="BO18" s="3"/>
      <c r="BP18" s="3"/>
      <c r="BQ18" s="3"/>
      <c r="BR18" s="3"/>
      <c r="BS18" s="3"/>
      <c r="BT18" s="3"/>
      <c r="BU18" s="3"/>
      <c r="BV18" s="3"/>
      <c r="BW18" s="3"/>
      <c r="BX18" s="3"/>
      <c r="BY18" s="3"/>
      <c r="BZ18" s="3"/>
    </row>
    <row r="19" spans="1:78" s="287" customFormat="1" ht="15.75" customHeight="1">
      <c r="A19" s="295"/>
      <c r="B19" s="295"/>
      <c r="C19" s="295"/>
      <c r="D19" s="295"/>
      <c r="E19" s="295"/>
      <c r="F19" s="295"/>
      <c r="G19" s="296"/>
      <c r="H19" s="312"/>
      <c r="I19" s="315"/>
      <c r="J19" s="314"/>
      <c r="K19" s="314"/>
      <c r="L19" s="314"/>
      <c r="M19" s="314"/>
      <c r="N19" s="315"/>
      <c r="O19" s="316"/>
      <c r="P19" s="553"/>
      <c r="Q19" s="317"/>
      <c r="R19" s="317"/>
      <c r="S19" s="317"/>
      <c r="T19" s="317"/>
      <c r="U19" s="317"/>
      <c r="V19" s="317"/>
      <c r="W19" s="554"/>
      <c r="X19" s="555"/>
      <c r="Y19" s="555"/>
      <c r="Z19" s="556"/>
      <c r="AA19" s="557"/>
      <c r="AB19" s="319" t="s">
        <v>245</v>
      </c>
      <c r="AC19" s="321"/>
      <c r="AD19" s="321"/>
      <c r="AE19" s="321"/>
      <c r="AF19" s="321"/>
      <c r="AG19" s="321"/>
      <c r="AH19" s="321"/>
      <c r="AI19" s="321"/>
      <c r="AJ19" s="321"/>
      <c r="AK19" s="321"/>
      <c r="AL19" s="321"/>
      <c r="AM19" s="321"/>
      <c r="AN19" s="321"/>
      <c r="AO19" s="321"/>
      <c r="AP19" s="321"/>
      <c r="AQ19" s="321">
        <f t="shared" si="0"/>
        <v>0</v>
      </c>
      <c r="AR19" s="322">
        <f t="shared" si="0"/>
        <v>0</v>
      </c>
      <c r="AS19" s="309">
        <f t="shared" si="1"/>
        <v>0</v>
      </c>
      <c r="AT19" s="309">
        <f t="shared" si="1"/>
        <v>0</v>
      </c>
      <c r="AU19" s="309">
        <f t="shared" si="2"/>
        <v>0</v>
      </c>
      <c r="AV19" s="310" t="e">
        <f>+'[4]Metas'!S19:S34-S19</f>
        <v>#REF!</v>
      </c>
      <c r="AW19" s="309" t="e">
        <f>+'[4]Metas'!T19:T34-T19</f>
        <v>#REF!</v>
      </c>
      <c r="AX19" s="309" t="e">
        <f>+'[4]Metas'!U19:U34-U19</f>
        <v>#REF!</v>
      </c>
      <c r="AY19" s="309" t="e">
        <f>+'[4]Metas'!V19:V34-V19</f>
        <v>#REF!</v>
      </c>
      <c r="AZ19" s="552"/>
      <c r="BA19" s="552"/>
      <c r="BB19" s="552"/>
      <c r="BC19" s="552"/>
      <c r="BD19" s="552"/>
      <c r="BE19" s="552"/>
      <c r="BI19" s="3"/>
      <c r="BJ19" s="3"/>
      <c r="BK19" s="3"/>
      <c r="BL19" s="3"/>
      <c r="BM19" s="3"/>
      <c r="BN19" s="3"/>
      <c r="BO19" s="3"/>
      <c r="BP19" s="3"/>
      <c r="BQ19" s="3"/>
      <c r="BR19" s="3"/>
      <c r="BS19" s="3"/>
      <c r="BT19" s="3"/>
      <c r="BU19" s="3"/>
      <c r="BV19" s="3"/>
      <c r="BW19" s="3"/>
      <c r="BX19" s="3"/>
      <c r="BY19" s="3"/>
      <c r="BZ19" s="3"/>
    </row>
    <row r="20" spans="1:78" s="287" customFormat="1" ht="15.75" customHeight="1">
      <c r="A20" s="295"/>
      <c r="B20" s="295"/>
      <c r="C20" s="295"/>
      <c r="D20" s="295"/>
      <c r="E20" s="295"/>
      <c r="F20" s="295"/>
      <c r="G20" s="296"/>
      <c r="H20" s="312"/>
      <c r="I20" s="315"/>
      <c r="J20" s="314"/>
      <c r="K20" s="314"/>
      <c r="L20" s="314"/>
      <c r="M20" s="314"/>
      <c r="N20" s="315"/>
      <c r="O20" s="316"/>
      <c r="P20" s="553"/>
      <c r="Q20" s="317"/>
      <c r="R20" s="317"/>
      <c r="S20" s="317"/>
      <c r="T20" s="317"/>
      <c r="U20" s="317"/>
      <c r="V20" s="317"/>
      <c r="W20" s="554"/>
      <c r="X20" s="555"/>
      <c r="Y20" s="555"/>
      <c r="Z20" s="556"/>
      <c r="AA20" s="557"/>
      <c r="AB20" s="319" t="s">
        <v>246</v>
      </c>
      <c r="AC20" s="321"/>
      <c r="AD20" s="321"/>
      <c r="AE20" s="321"/>
      <c r="AF20" s="321"/>
      <c r="AG20" s="321"/>
      <c r="AH20" s="321"/>
      <c r="AI20" s="321"/>
      <c r="AJ20" s="321"/>
      <c r="AK20" s="321"/>
      <c r="AL20" s="321"/>
      <c r="AM20" s="321"/>
      <c r="AN20" s="321"/>
      <c r="AO20" s="321"/>
      <c r="AP20" s="321"/>
      <c r="AQ20" s="321">
        <f t="shared" si="0"/>
        <v>0</v>
      </c>
      <c r="AR20" s="322">
        <f t="shared" si="0"/>
        <v>0</v>
      </c>
      <c r="AS20" s="309">
        <f t="shared" si="1"/>
        <v>0</v>
      </c>
      <c r="AT20" s="309">
        <f t="shared" si="1"/>
        <v>0</v>
      </c>
      <c r="AU20" s="309">
        <f t="shared" si="2"/>
        <v>0</v>
      </c>
      <c r="AV20" s="310" t="e">
        <f>+'[4]Metas'!S20:S35-S20</f>
        <v>#REF!</v>
      </c>
      <c r="AW20" s="309" t="e">
        <f>+'[4]Metas'!T20:T35-T20</f>
        <v>#REF!</v>
      </c>
      <c r="AX20" s="309" t="e">
        <f>+'[4]Metas'!U20:U35-U20</f>
        <v>#REF!</v>
      </c>
      <c r="AY20" s="309" t="e">
        <f>+'[4]Metas'!V20:V35-V20</f>
        <v>#REF!</v>
      </c>
      <c r="AZ20" s="552"/>
      <c r="BA20" s="552"/>
      <c r="BB20" s="552"/>
      <c r="BC20" s="552"/>
      <c r="BD20" s="552"/>
      <c r="BE20" s="552"/>
      <c r="BI20" s="3"/>
      <c r="BJ20" s="3"/>
      <c r="BK20" s="3"/>
      <c r="BL20" s="3"/>
      <c r="BM20" s="3"/>
      <c r="BN20" s="3"/>
      <c r="BO20" s="3"/>
      <c r="BP20" s="3"/>
      <c r="BQ20" s="3"/>
      <c r="BR20" s="3"/>
      <c r="BS20" s="3"/>
      <c r="BT20" s="3"/>
      <c r="BU20" s="3"/>
      <c r="BV20" s="3"/>
      <c r="BW20" s="3"/>
      <c r="BX20" s="3"/>
      <c r="BY20" s="3"/>
      <c r="BZ20" s="3"/>
    </row>
    <row r="21" spans="1:78" s="287" customFormat="1" ht="15.75" customHeight="1">
      <c r="A21" s="295"/>
      <c r="B21" s="295"/>
      <c r="C21" s="295"/>
      <c r="D21" s="295"/>
      <c r="E21" s="295"/>
      <c r="F21" s="295"/>
      <c r="G21" s="296"/>
      <c r="H21" s="312"/>
      <c r="I21" s="315"/>
      <c r="J21" s="314"/>
      <c r="K21" s="314"/>
      <c r="L21" s="314"/>
      <c r="M21" s="314"/>
      <c r="N21" s="315"/>
      <c r="O21" s="316"/>
      <c r="P21" s="553"/>
      <c r="Q21" s="317"/>
      <c r="R21" s="317"/>
      <c r="S21" s="317"/>
      <c r="T21" s="317"/>
      <c r="U21" s="317"/>
      <c r="V21" s="317"/>
      <c r="W21" s="554"/>
      <c r="X21" s="555"/>
      <c r="Y21" s="555"/>
      <c r="Z21" s="556"/>
      <c r="AA21" s="557"/>
      <c r="AB21" s="323" t="s">
        <v>247</v>
      </c>
      <c r="AC21" s="321"/>
      <c r="AD21" s="321"/>
      <c r="AE21" s="321"/>
      <c r="AF21" s="321"/>
      <c r="AG21" s="321"/>
      <c r="AH21" s="321"/>
      <c r="AI21" s="321"/>
      <c r="AJ21" s="321"/>
      <c r="AK21" s="321"/>
      <c r="AL21" s="321"/>
      <c r="AM21" s="321"/>
      <c r="AN21" s="321"/>
      <c r="AO21" s="321"/>
      <c r="AP21" s="321"/>
      <c r="AQ21" s="321">
        <f t="shared" si="0"/>
        <v>0</v>
      </c>
      <c r="AR21" s="322">
        <f t="shared" si="0"/>
        <v>0</v>
      </c>
      <c r="AS21" s="309">
        <f t="shared" si="1"/>
        <v>0</v>
      </c>
      <c r="AT21" s="309">
        <f t="shared" si="1"/>
        <v>0</v>
      </c>
      <c r="AU21" s="309">
        <f t="shared" si="2"/>
        <v>0</v>
      </c>
      <c r="AV21" s="310" t="e">
        <f>+'[4]Metas'!S21:S36-S21</f>
        <v>#REF!</v>
      </c>
      <c r="AW21" s="309" t="e">
        <f>+'[4]Metas'!T21:T36-T21</f>
        <v>#REF!</v>
      </c>
      <c r="AX21" s="309" t="e">
        <f>+'[4]Metas'!U21:U36-U21</f>
        <v>#REF!</v>
      </c>
      <c r="AY21" s="309" t="e">
        <f>+'[4]Metas'!V21:V36-V21</f>
        <v>#REF!</v>
      </c>
      <c r="AZ21" s="552"/>
      <c r="BA21" s="552"/>
      <c r="BB21" s="552"/>
      <c r="BC21" s="552"/>
      <c r="BD21" s="552"/>
      <c r="BE21" s="552"/>
      <c r="BI21" s="3"/>
      <c r="BJ21" s="3"/>
      <c r="BK21" s="3"/>
      <c r="BL21" s="3"/>
      <c r="BM21" s="3"/>
      <c r="BN21" s="3"/>
      <c r="BO21" s="3"/>
      <c r="BP21" s="3"/>
      <c r="BQ21" s="3"/>
      <c r="BR21" s="3"/>
      <c r="BS21" s="3"/>
      <c r="BT21" s="3"/>
      <c r="BU21" s="3"/>
      <c r="BV21" s="3"/>
      <c r="BW21" s="3"/>
      <c r="BX21" s="3"/>
      <c r="BY21" s="3"/>
      <c r="BZ21" s="3"/>
    </row>
    <row r="22" spans="1:78" s="287" customFormat="1" ht="15.75" customHeight="1">
      <c r="A22" s="295"/>
      <c r="B22" s="295"/>
      <c r="C22" s="295"/>
      <c r="D22" s="295"/>
      <c r="E22" s="295"/>
      <c r="F22" s="295"/>
      <c r="G22" s="296"/>
      <c r="H22" s="312"/>
      <c r="I22" s="315"/>
      <c r="J22" s="314"/>
      <c r="K22" s="314"/>
      <c r="L22" s="314"/>
      <c r="M22" s="314"/>
      <c r="N22" s="315"/>
      <c r="O22" s="316"/>
      <c r="P22" s="553"/>
      <c r="Q22" s="317"/>
      <c r="R22" s="317"/>
      <c r="S22" s="317"/>
      <c r="T22" s="317"/>
      <c r="U22" s="317"/>
      <c r="V22" s="317"/>
      <c r="W22" s="554"/>
      <c r="X22" s="555"/>
      <c r="Y22" s="555"/>
      <c r="Z22" s="556"/>
      <c r="AA22" s="557"/>
      <c r="AB22" s="324" t="s">
        <v>248</v>
      </c>
      <c r="AC22" s="325">
        <f aca="true" t="shared" si="3" ref="AC22:AR22">SUM(AC16:AC21)</f>
        <v>0</v>
      </c>
      <c r="AD22" s="325">
        <f t="shared" si="3"/>
        <v>0</v>
      </c>
      <c r="AE22" s="325">
        <f t="shared" si="3"/>
        <v>0</v>
      </c>
      <c r="AF22" s="325">
        <f t="shared" si="3"/>
        <v>0</v>
      </c>
      <c r="AG22" s="325">
        <f t="shared" si="3"/>
        <v>0</v>
      </c>
      <c r="AH22" s="325">
        <f t="shared" si="3"/>
        <v>0</v>
      </c>
      <c r="AI22" s="325">
        <f>SUM(AI16:AI21)</f>
        <v>0</v>
      </c>
      <c r="AJ22" s="325">
        <f t="shared" si="3"/>
        <v>0</v>
      </c>
      <c r="AK22" s="325">
        <f t="shared" si="3"/>
        <v>0</v>
      </c>
      <c r="AL22" s="325">
        <f t="shared" si="3"/>
        <v>0</v>
      </c>
      <c r="AM22" s="325">
        <f t="shared" si="3"/>
        <v>0</v>
      </c>
      <c r="AN22" s="325">
        <f t="shared" si="3"/>
        <v>0</v>
      </c>
      <c r="AO22" s="325">
        <f t="shared" si="3"/>
        <v>0</v>
      </c>
      <c r="AP22" s="325">
        <f t="shared" si="3"/>
        <v>0</v>
      </c>
      <c r="AQ22" s="325">
        <f t="shared" si="3"/>
        <v>0</v>
      </c>
      <c r="AR22" s="326">
        <f t="shared" si="3"/>
        <v>0</v>
      </c>
      <c r="AS22" s="309">
        <f t="shared" si="1"/>
        <v>0</v>
      </c>
      <c r="AT22" s="309">
        <f t="shared" si="1"/>
        <v>0</v>
      </c>
      <c r="AU22" s="309">
        <f t="shared" si="2"/>
        <v>0</v>
      </c>
      <c r="AV22" s="310" t="e">
        <f>+'[4]Metas'!S22:S37-S22</f>
        <v>#REF!</v>
      </c>
      <c r="AW22" s="309" t="e">
        <f>+'[4]Metas'!T22:T37-T22</f>
        <v>#REF!</v>
      </c>
      <c r="AX22" s="309" t="e">
        <f>+'[4]Metas'!U22:U37-U22</f>
        <v>#REF!</v>
      </c>
      <c r="AY22" s="309" t="e">
        <f>+'[4]Metas'!V22:V37-V22</f>
        <v>#REF!</v>
      </c>
      <c r="AZ22" s="552"/>
      <c r="BA22" s="552"/>
      <c r="BB22" s="552"/>
      <c r="BC22" s="552"/>
      <c r="BD22" s="552"/>
      <c r="BE22" s="552"/>
      <c r="BI22" s="3"/>
      <c r="BJ22" s="3"/>
      <c r="BK22" s="3"/>
      <c r="BL22" s="3"/>
      <c r="BM22" s="3"/>
      <c r="BN22" s="3"/>
      <c r="BO22" s="3"/>
      <c r="BP22" s="3"/>
      <c r="BQ22" s="3"/>
      <c r="BR22" s="3"/>
      <c r="BS22" s="3"/>
      <c r="BT22" s="3"/>
      <c r="BU22" s="3"/>
      <c r="BV22" s="3"/>
      <c r="BW22" s="3"/>
      <c r="BX22" s="3"/>
      <c r="BY22" s="3"/>
      <c r="BZ22" s="3"/>
    </row>
    <row r="23" spans="1:78" s="287" customFormat="1" ht="15.75" customHeight="1">
      <c r="A23" s="295"/>
      <c r="B23" s="295"/>
      <c r="C23" s="295"/>
      <c r="D23" s="295"/>
      <c r="E23" s="295"/>
      <c r="F23" s="295"/>
      <c r="G23" s="296"/>
      <c r="H23" s="312"/>
      <c r="I23" s="315"/>
      <c r="J23" s="314"/>
      <c r="K23" s="314"/>
      <c r="L23" s="314"/>
      <c r="M23" s="314"/>
      <c r="N23" s="315"/>
      <c r="O23" s="316"/>
      <c r="P23" s="553"/>
      <c r="Q23" s="317"/>
      <c r="R23" s="317"/>
      <c r="S23" s="317"/>
      <c r="T23" s="317"/>
      <c r="U23" s="317"/>
      <c r="V23" s="317"/>
      <c r="W23" s="554"/>
      <c r="X23" s="555"/>
      <c r="Y23" s="555"/>
      <c r="Z23" s="556"/>
      <c r="AA23" s="557"/>
      <c r="AB23" s="319" t="s">
        <v>249</v>
      </c>
      <c r="AC23" s="321"/>
      <c r="AD23" s="321"/>
      <c r="AE23" s="321"/>
      <c r="AF23" s="321"/>
      <c r="AG23" s="321"/>
      <c r="AH23" s="321"/>
      <c r="AI23" s="321"/>
      <c r="AJ23" s="321"/>
      <c r="AK23" s="321"/>
      <c r="AL23" s="321"/>
      <c r="AM23" s="321"/>
      <c r="AN23" s="321"/>
      <c r="AO23" s="321"/>
      <c r="AP23" s="321"/>
      <c r="AQ23" s="321">
        <f>+AC23+AE23+AG23+AI23+AK23+AM23+AO23</f>
        <v>0</v>
      </c>
      <c r="AR23" s="322">
        <f aca="true" t="shared" si="4" ref="AR23:AR29">+AD23+AF23+AH23+AJ23+AL23+AN23+AP23</f>
        <v>0</v>
      </c>
      <c r="AS23" s="309">
        <f t="shared" si="1"/>
        <v>0</v>
      </c>
      <c r="AT23" s="309">
        <f t="shared" si="1"/>
        <v>0</v>
      </c>
      <c r="AU23" s="309">
        <f t="shared" si="2"/>
        <v>0</v>
      </c>
      <c r="AV23" s="310" t="e">
        <f>+'[4]Metas'!S23:S38-S23</f>
        <v>#REF!</v>
      </c>
      <c r="AW23" s="309" t="e">
        <f>+'[4]Metas'!T23:T38-T23</f>
        <v>#REF!</v>
      </c>
      <c r="AX23" s="309" t="e">
        <f>+'[4]Metas'!U23:U38-U23</f>
        <v>#REF!</v>
      </c>
      <c r="AY23" s="309" t="e">
        <f>+'[4]Metas'!V23:V38-V23</f>
        <v>#REF!</v>
      </c>
      <c r="AZ23" s="552"/>
      <c r="BA23" s="552"/>
      <c r="BB23" s="552"/>
      <c r="BC23" s="552"/>
      <c r="BD23" s="552"/>
      <c r="BE23" s="552"/>
      <c r="BI23" s="3"/>
      <c r="BJ23" s="3"/>
      <c r="BK23" s="3"/>
      <c r="BL23" s="3"/>
      <c r="BM23" s="3"/>
      <c r="BN23" s="3"/>
      <c r="BO23" s="3"/>
      <c r="BP23" s="3"/>
      <c r="BQ23" s="3"/>
      <c r="BR23" s="3"/>
      <c r="BS23" s="3"/>
      <c r="BT23" s="3"/>
      <c r="BU23" s="3"/>
      <c r="BV23" s="3"/>
      <c r="BW23" s="3"/>
      <c r="BX23" s="3"/>
      <c r="BY23" s="3"/>
      <c r="BZ23" s="3"/>
    </row>
    <row r="24" spans="1:78" s="287" customFormat="1" ht="15.75" customHeight="1">
      <c r="A24" s="295"/>
      <c r="B24" s="295"/>
      <c r="C24" s="295"/>
      <c r="D24" s="295"/>
      <c r="E24" s="295"/>
      <c r="F24" s="295"/>
      <c r="G24" s="296"/>
      <c r="H24" s="312"/>
      <c r="I24" s="315"/>
      <c r="J24" s="314"/>
      <c r="K24" s="314"/>
      <c r="L24" s="314"/>
      <c r="M24" s="314"/>
      <c r="N24" s="315"/>
      <c r="O24" s="316"/>
      <c r="P24" s="553"/>
      <c r="Q24" s="317"/>
      <c r="R24" s="317"/>
      <c r="S24" s="317"/>
      <c r="T24" s="317"/>
      <c r="U24" s="317"/>
      <c r="V24" s="317"/>
      <c r="W24" s="554"/>
      <c r="X24" s="555"/>
      <c r="Y24" s="555"/>
      <c r="Z24" s="556"/>
      <c r="AA24" s="557"/>
      <c r="AB24" s="319" t="s">
        <v>250</v>
      </c>
      <c r="AC24" s="321"/>
      <c r="AD24" s="321"/>
      <c r="AE24" s="321"/>
      <c r="AF24" s="321"/>
      <c r="AG24" s="321"/>
      <c r="AH24" s="321"/>
      <c r="AI24" s="321"/>
      <c r="AJ24" s="321"/>
      <c r="AK24" s="321"/>
      <c r="AL24" s="321"/>
      <c r="AM24" s="321"/>
      <c r="AN24" s="321"/>
      <c r="AO24" s="321"/>
      <c r="AP24" s="321"/>
      <c r="AQ24" s="321">
        <f aca="true" t="shared" si="5" ref="AQ24:AQ29">+AC24+AE24+AG24+AI24+AK24+AM24+AO24</f>
        <v>0</v>
      </c>
      <c r="AR24" s="322">
        <f t="shared" si="4"/>
        <v>0</v>
      </c>
      <c r="AS24" s="309">
        <f t="shared" si="1"/>
        <v>0</v>
      </c>
      <c r="AT24" s="309">
        <f t="shared" si="1"/>
        <v>0</v>
      </c>
      <c r="AU24" s="309">
        <f t="shared" si="2"/>
        <v>0</v>
      </c>
      <c r="AV24" s="310" t="e">
        <f>+'[4]Metas'!S24:S39-S24</f>
        <v>#REF!</v>
      </c>
      <c r="AW24" s="309" t="e">
        <f>+'[4]Metas'!T24:T39-T24</f>
        <v>#REF!</v>
      </c>
      <c r="AX24" s="309" t="e">
        <f>+'[4]Metas'!U24:U39-U24</f>
        <v>#REF!</v>
      </c>
      <c r="AY24" s="309" t="e">
        <f>+'[4]Metas'!V24:V39-V24</f>
        <v>#REF!</v>
      </c>
      <c r="AZ24" s="552"/>
      <c r="BA24" s="552"/>
      <c r="BB24" s="552"/>
      <c r="BC24" s="552"/>
      <c r="BD24" s="552"/>
      <c r="BE24" s="552"/>
      <c r="BI24" s="3"/>
      <c r="BJ24" s="3"/>
      <c r="BK24" s="3"/>
      <c r="BL24" s="3"/>
      <c r="BM24" s="3"/>
      <c r="BN24" s="3"/>
      <c r="BO24" s="3"/>
      <c r="BP24" s="3"/>
      <c r="BQ24" s="3"/>
      <c r="BR24" s="3"/>
      <c r="BS24" s="3"/>
      <c r="BT24" s="3"/>
      <c r="BU24" s="3"/>
      <c r="BV24" s="3"/>
      <c r="BW24" s="3"/>
      <c r="BX24" s="3"/>
      <c r="BY24" s="3"/>
      <c r="BZ24" s="3"/>
    </row>
    <row r="25" spans="1:78" s="287" customFormat="1" ht="15.75" customHeight="1">
      <c r="A25" s="295"/>
      <c r="B25" s="295"/>
      <c r="C25" s="295"/>
      <c r="D25" s="295"/>
      <c r="E25" s="295"/>
      <c r="F25" s="295"/>
      <c r="G25" s="296"/>
      <c r="H25" s="312"/>
      <c r="I25" s="315"/>
      <c r="J25" s="314"/>
      <c r="K25" s="314"/>
      <c r="L25" s="314"/>
      <c r="M25" s="314"/>
      <c r="N25" s="315"/>
      <c r="O25" s="316"/>
      <c r="P25" s="553"/>
      <c r="Q25" s="317"/>
      <c r="R25" s="317"/>
      <c r="S25" s="317"/>
      <c r="T25" s="317"/>
      <c r="U25" s="317"/>
      <c r="V25" s="317"/>
      <c r="W25" s="554"/>
      <c r="X25" s="555"/>
      <c r="Y25" s="555"/>
      <c r="Z25" s="556"/>
      <c r="AA25" s="557"/>
      <c r="AB25" s="323" t="s">
        <v>251</v>
      </c>
      <c r="AC25" s="321"/>
      <c r="AD25" s="321"/>
      <c r="AE25" s="321"/>
      <c r="AF25" s="321"/>
      <c r="AG25" s="321"/>
      <c r="AH25" s="321"/>
      <c r="AI25" s="321"/>
      <c r="AJ25" s="321"/>
      <c r="AK25" s="321"/>
      <c r="AL25" s="321"/>
      <c r="AM25" s="321"/>
      <c r="AN25" s="321"/>
      <c r="AO25" s="321"/>
      <c r="AP25" s="321"/>
      <c r="AQ25" s="321">
        <f t="shared" si="5"/>
        <v>0</v>
      </c>
      <c r="AR25" s="322">
        <f t="shared" si="4"/>
        <v>0</v>
      </c>
      <c r="AS25" s="309">
        <f t="shared" si="1"/>
        <v>0</v>
      </c>
      <c r="AT25" s="309">
        <f t="shared" si="1"/>
        <v>0</v>
      </c>
      <c r="AU25" s="309">
        <f t="shared" si="2"/>
        <v>0</v>
      </c>
      <c r="AV25" s="310" t="e">
        <f>+'[4]Metas'!S25:S40-S25</f>
        <v>#REF!</v>
      </c>
      <c r="AW25" s="309" t="e">
        <f>+'[4]Metas'!T25:T40-T25</f>
        <v>#REF!</v>
      </c>
      <c r="AX25" s="309" t="e">
        <f>+'[4]Metas'!U25:U40-U25</f>
        <v>#REF!</v>
      </c>
      <c r="AY25" s="309" t="e">
        <f>+'[4]Metas'!V25:V40-V25</f>
        <v>#REF!</v>
      </c>
      <c r="AZ25" s="552"/>
      <c r="BA25" s="552"/>
      <c r="BB25" s="552"/>
      <c r="BC25" s="552"/>
      <c r="BD25" s="552"/>
      <c r="BE25" s="552"/>
      <c r="BI25" s="3"/>
      <c r="BJ25" s="3"/>
      <c r="BK25" s="3"/>
      <c r="BL25" s="3"/>
      <c r="BM25" s="3"/>
      <c r="BN25" s="3"/>
      <c r="BO25" s="3"/>
      <c r="BP25" s="3"/>
      <c r="BQ25" s="3"/>
      <c r="BR25" s="3"/>
      <c r="BS25" s="3"/>
      <c r="BT25" s="3"/>
      <c r="BU25" s="3"/>
      <c r="BV25" s="3"/>
      <c r="BW25" s="3"/>
      <c r="BX25" s="3"/>
      <c r="BY25" s="3"/>
      <c r="BZ25" s="3"/>
    </row>
    <row r="26" spans="1:78" s="287" customFormat="1" ht="15.75" customHeight="1">
      <c r="A26" s="295"/>
      <c r="B26" s="295"/>
      <c r="C26" s="295"/>
      <c r="D26" s="295"/>
      <c r="E26" s="295"/>
      <c r="F26" s="295"/>
      <c r="G26" s="296"/>
      <c r="H26" s="312"/>
      <c r="I26" s="315"/>
      <c r="J26" s="314"/>
      <c r="K26" s="314"/>
      <c r="L26" s="314"/>
      <c r="M26" s="314"/>
      <c r="N26" s="315"/>
      <c r="O26" s="316"/>
      <c r="P26" s="553"/>
      <c r="Q26" s="317"/>
      <c r="R26" s="317"/>
      <c r="S26" s="317"/>
      <c r="T26" s="317"/>
      <c r="U26" s="317"/>
      <c r="V26" s="317"/>
      <c r="W26" s="554"/>
      <c r="X26" s="555"/>
      <c r="Y26" s="555"/>
      <c r="Z26" s="556"/>
      <c r="AA26" s="557"/>
      <c r="AB26" s="323" t="s">
        <v>252</v>
      </c>
      <c r="AC26" s="321"/>
      <c r="AD26" s="321"/>
      <c r="AE26" s="321"/>
      <c r="AF26" s="321"/>
      <c r="AG26" s="321"/>
      <c r="AH26" s="321"/>
      <c r="AI26" s="321"/>
      <c r="AJ26" s="321"/>
      <c r="AK26" s="321"/>
      <c r="AL26" s="321"/>
      <c r="AM26" s="321"/>
      <c r="AN26" s="321"/>
      <c r="AO26" s="321"/>
      <c r="AP26" s="321"/>
      <c r="AQ26" s="321">
        <f t="shared" si="5"/>
        <v>0</v>
      </c>
      <c r="AR26" s="322">
        <f t="shared" si="4"/>
        <v>0</v>
      </c>
      <c r="AS26" s="309">
        <f t="shared" si="1"/>
        <v>0</v>
      </c>
      <c r="AT26" s="309">
        <f t="shared" si="1"/>
        <v>0</v>
      </c>
      <c r="AU26" s="309">
        <f t="shared" si="2"/>
        <v>0</v>
      </c>
      <c r="AV26" s="310" t="e">
        <f>+'[4]Metas'!S26:S41-S26</f>
        <v>#REF!</v>
      </c>
      <c r="AW26" s="309" t="e">
        <f>+'[4]Metas'!T26:T41-T26</f>
        <v>#REF!</v>
      </c>
      <c r="AX26" s="309" t="e">
        <f>+'[4]Metas'!U26:U41-U26</f>
        <v>#REF!</v>
      </c>
      <c r="AY26" s="309" t="e">
        <f>+'[4]Metas'!V26:V41-V26</f>
        <v>#REF!</v>
      </c>
      <c r="AZ26" s="552"/>
      <c r="BA26" s="552"/>
      <c r="BB26" s="552"/>
      <c r="BC26" s="552"/>
      <c r="BD26" s="552"/>
      <c r="BE26" s="552"/>
      <c r="BI26" s="3"/>
      <c r="BJ26" s="3"/>
      <c r="BK26" s="3"/>
      <c r="BL26" s="3"/>
      <c r="BM26" s="3"/>
      <c r="BN26" s="3"/>
      <c r="BO26" s="3"/>
      <c r="BP26" s="3"/>
      <c r="BQ26" s="3"/>
      <c r="BR26" s="3"/>
      <c r="BS26" s="3"/>
      <c r="BT26" s="3"/>
      <c r="BU26" s="3"/>
      <c r="BV26" s="3"/>
      <c r="BW26" s="3"/>
      <c r="BX26" s="3"/>
      <c r="BY26" s="3"/>
      <c r="BZ26" s="3"/>
    </row>
    <row r="27" spans="1:78" s="287" customFormat="1" ht="15.75" customHeight="1">
      <c r="A27" s="295"/>
      <c r="B27" s="295"/>
      <c r="C27" s="295"/>
      <c r="D27" s="295"/>
      <c r="E27" s="295"/>
      <c r="F27" s="295"/>
      <c r="G27" s="296"/>
      <c r="H27" s="312"/>
      <c r="I27" s="315"/>
      <c r="J27" s="314"/>
      <c r="K27" s="314"/>
      <c r="L27" s="314"/>
      <c r="M27" s="314"/>
      <c r="N27" s="315"/>
      <c r="O27" s="316"/>
      <c r="P27" s="553"/>
      <c r="Q27" s="317"/>
      <c r="R27" s="317"/>
      <c r="S27" s="317"/>
      <c r="T27" s="317"/>
      <c r="U27" s="317"/>
      <c r="V27" s="317"/>
      <c r="W27" s="554"/>
      <c r="X27" s="555"/>
      <c r="Y27" s="555"/>
      <c r="Z27" s="556"/>
      <c r="AA27" s="557"/>
      <c r="AB27" s="323" t="s">
        <v>253</v>
      </c>
      <c r="AC27" s="321"/>
      <c r="AD27" s="321"/>
      <c r="AE27" s="321"/>
      <c r="AF27" s="321"/>
      <c r="AG27" s="321"/>
      <c r="AH27" s="321"/>
      <c r="AI27" s="321"/>
      <c r="AJ27" s="321"/>
      <c r="AK27" s="321"/>
      <c r="AL27" s="321"/>
      <c r="AM27" s="321"/>
      <c r="AN27" s="321"/>
      <c r="AO27" s="321"/>
      <c r="AP27" s="321"/>
      <c r="AQ27" s="321">
        <f t="shared" si="5"/>
        <v>0</v>
      </c>
      <c r="AR27" s="322">
        <f t="shared" si="4"/>
        <v>0</v>
      </c>
      <c r="AS27" s="309">
        <f t="shared" si="1"/>
        <v>0</v>
      </c>
      <c r="AT27" s="309">
        <f t="shared" si="1"/>
        <v>0</v>
      </c>
      <c r="AU27" s="309">
        <f t="shared" si="2"/>
        <v>0</v>
      </c>
      <c r="AV27" s="310" t="e">
        <f>+'[4]Metas'!S27:S42-S27</f>
        <v>#REF!</v>
      </c>
      <c r="AW27" s="309" t="e">
        <f>+'[4]Metas'!T27:T42-T27</f>
        <v>#REF!</v>
      </c>
      <c r="AX27" s="309" t="e">
        <f>+'[4]Metas'!U27:U42-U27</f>
        <v>#REF!</v>
      </c>
      <c r="AY27" s="309" t="e">
        <f>+'[4]Metas'!V27:V42-V27</f>
        <v>#REF!</v>
      </c>
      <c r="AZ27" s="552"/>
      <c r="BA27" s="552"/>
      <c r="BB27" s="552"/>
      <c r="BC27" s="552"/>
      <c r="BD27" s="552"/>
      <c r="BE27" s="552"/>
      <c r="BI27" s="3"/>
      <c r="BJ27" s="3"/>
      <c r="BK27" s="3"/>
      <c r="BL27" s="3"/>
      <c r="BM27" s="3"/>
      <c r="BN27" s="3"/>
      <c r="BO27" s="3"/>
      <c r="BP27" s="3"/>
      <c r="BQ27" s="3"/>
      <c r="BR27" s="3"/>
      <c r="BS27" s="3"/>
      <c r="BT27" s="3"/>
      <c r="BU27" s="3"/>
      <c r="BV27" s="3"/>
      <c r="BW27" s="3"/>
      <c r="BX27" s="3"/>
      <c r="BY27" s="3"/>
      <c r="BZ27" s="3"/>
    </row>
    <row r="28" spans="1:78" s="287" customFormat="1" ht="15.75" customHeight="1">
      <c r="A28" s="295"/>
      <c r="B28" s="295"/>
      <c r="C28" s="295"/>
      <c r="D28" s="295"/>
      <c r="E28" s="295"/>
      <c r="F28" s="295"/>
      <c r="G28" s="296"/>
      <c r="H28" s="312"/>
      <c r="I28" s="315"/>
      <c r="J28" s="314"/>
      <c r="K28" s="314"/>
      <c r="L28" s="314"/>
      <c r="M28" s="314"/>
      <c r="N28" s="315"/>
      <c r="O28" s="316"/>
      <c r="P28" s="553"/>
      <c r="Q28" s="317"/>
      <c r="R28" s="317"/>
      <c r="S28" s="317"/>
      <c r="T28" s="317"/>
      <c r="U28" s="317"/>
      <c r="V28" s="317"/>
      <c r="W28" s="554"/>
      <c r="X28" s="555"/>
      <c r="Y28" s="555"/>
      <c r="Z28" s="556"/>
      <c r="AA28" s="557"/>
      <c r="AB28" s="323" t="s">
        <v>254</v>
      </c>
      <c r="AC28" s="321"/>
      <c r="AD28" s="321"/>
      <c r="AE28" s="321"/>
      <c r="AF28" s="321"/>
      <c r="AG28" s="321"/>
      <c r="AH28" s="321"/>
      <c r="AI28" s="321"/>
      <c r="AJ28" s="321"/>
      <c r="AK28" s="321"/>
      <c r="AL28" s="321"/>
      <c r="AM28" s="321"/>
      <c r="AN28" s="321"/>
      <c r="AO28" s="321"/>
      <c r="AP28" s="321"/>
      <c r="AQ28" s="321">
        <f t="shared" si="5"/>
        <v>0</v>
      </c>
      <c r="AR28" s="322">
        <f t="shared" si="4"/>
        <v>0</v>
      </c>
      <c r="AS28" s="309">
        <f t="shared" si="1"/>
        <v>0</v>
      </c>
      <c r="AT28" s="309">
        <f t="shared" si="1"/>
        <v>0</v>
      </c>
      <c r="AU28" s="309">
        <f t="shared" si="2"/>
        <v>0</v>
      </c>
      <c r="AV28" s="310" t="e">
        <f>+'[4]Metas'!S28:S43-S28</f>
        <v>#REF!</v>
      </c>
      <c r="AW28" s="309" t="e">
        <f>+'[4]Metas'!T28:T43-T28</f>
        <v>#REF!</v>
      </c>
      <c r="AX28" s="309" t="e">
        <f>+'[4]Metas'!U28:U43-U28</f>
        <v>#REF!</v>
      </c>
      <c r="AY28" s="309" t="e">
        <f>+'[4]Metas'!V28:V43-V28</f>
        <v>#REF!</v>
      </c>
      <c r="AZ28" s="552"/>
      <c r="BA28" s="552"/>
      <c r="BB28" s="552"/>
      <c r="BC28" s="552"/>
      <c r="BD28" s="552"/>
      <c r="BE28" s="552"/>
      <c r="BI28" s="3"/>
      <c r="BJ28" s="3"/>
      <c r="BK28" s="3"/>
      <c r="BL28" s="3"/>
      <c r="BM28" s="3"/>
      <c r="BN28" s="3"/>
      <c r="BO28" s="3"/>
      <c r="BP28" s="3"/>
      <c r="BQ28" s="3"/>
      <c r="BR28" s="3"/>
      <c r="BS28" s="3"/>
      <c r="BT28" s="3"/>
      <c r="BU28" s="3"/>
      <c r="BV28" s="3"/>
      <c r="BW28" s="3"/>
      <c r="BX28" s="3"/>
      <c r="BY28" s="3"/>
      <c r="BZ28" s="3"/>
    </row>
    <row r="29" spans="1:78" s="287" customFormat="1" ht="15.75" customHeight="1">
      <c r="A29" s="295"/>
      <c r="B29" s="295"/>
      <c r="C29" s="295"/>
      <c r="D29" s="295"/>
      <c r="E29" s="295"/>
      <c r="F29" s="295"/>
      <c r="G29" s="296"/>
      <c r="H29" s="312"/>
      <c r="I29" s="315"/>
      <c r="J29" s="314"/>
      <c r="K29" s="314"/>
      <c r="L29" s="314"/>
      <c r="M29" s="314"/>
      <c r="N29" s="315"/>
      <c r="O29" s="316"/>
      <c r="P29" s="553"/>
      <c r="Q29" s="317"/>
      <c r="R29" s="317"/>
      <c r="S29" s="317"/>
      <c r="T29" s="317"/>
      <c r="U29" s="317"/>
      <c r="V29" s="317"/>
      <c r="W29" s="554"/>
      <c r="X29" s="555"/>
      <c r="Y29" s="555"/>
      <c r="Z29" s="556"/>
      <c r="AA29" s="557"/>
      <c r="AB29" s="323" t="s">
        <v>255</v>
      </c>
      <c r="AC29" s="321"/>
      <c r="AD29" s="321"/>
      <c r="AE29" s="321"/>
      <c r="AF29" s="321"/>
      <c r="AG29" s="321"/>
      <c r="AH29" s="321"/>
      <c r="AI29" s="321"/>
      <c r="AJ29" s="321"/>
      <c r="AK29" s="321"/>
      <c r="AL29" s="321"/>
      <c r="AM29" s="321"/>
      <c r="AN29" s="321"/>
      <c r="AO29" s="321"/>
      <c r="AP29" s="321"/>
      <c r="AQ29" s="321">
        <f t="shared" si="5"/>
        <v>0</v>
      </c>
      <c r="AR29" s="322">
        <f t="shared" si="4"/>
        <v>0</v>
      </c>
      <c r="AS29" s="309">
        <f t="shared" si="1"/>
        <v>0</v>
      </c>
      <c r="AT29" s="309">
        <f t="shared" si="1"/>
        <v>0</v>
      </c>
      <c r="AU29" s="309">
        <f t="shared" si="2"/>
        <v>0</v>
      </c>
      <c r="AV29" s="310" t="e">
        <f>+'[4]Metas'!S29:S44-S29</f>
        <v>#REF!</v>
      </c>
      <c r="AW29" s="309" t="e">
        <f>+'[4]Metas'!T29:T44-T29</f>
        <v>#REF!</v>
      </c>
      <c r="AX29" s="309" t="e">
        <f>+'[4]Metas'!U29:U44-U29</f>
        <v>#REF!</v>
      </c>
      <c r="AY29" s="309" t="e">
        <f>+'[4]Metas'!V29:V44-V29</f>
        <v>#REF!</v>
      </c>
      <c r="AZ29" s="552"/>
      <c r="BA29" s="552"/>
      <c r="BB29" s="552"/>
      <c r="BC29" s="552"/>
      <c r="BD29" s="552"/>
      <c r="BE29" s="552"/>
      <c r="BI29" s="3"/>
      <c r="BJ29" s="3"/>
      <c r="BK29" s="3"/>
      <c r="BL29" s="3"/>
      <c r="BM29" s="3"/>
      <c r="BN29" s="3"/>
      <c r="BO29" s="3"/>
      <c r="BP29" s="3"/>
      <c r="BQ29" s="3"/>
      <c r="BR29" s="3"/>
      <c r="BS29" s="3"/>
      <c r="BT29" s="3"/>
      <c r="BU29" s="3"/>
      <c r="BV29" s="3"/>
      <c r="BW29" s="3"/>
      <c r="BX29" s="3"/>
      <c r="BY29" s="3"/>
      <c r="BZ29" s="3"/>
    </row>
    <row r="30" spans="1:78" s="287" customFormat="1" ht="15.75" customHeight="1">
      <c r="A30" s="295"/>
      <c r="B30" s="295"/>
      <c r="C30" s="295"/>
      <c r="D30" s="295"/>
      <c r="E30" s="295"/>
      <c r="F30" s="295"/>
      <c r="G30" s="296"/>
      <c r="H30" s="312"/>
      <c r="I30" s="315"/>
      <c r="J30" s="314"/>
      <c r="K30" s="314"/>
      <c r="L30" s="314"/>
      <c r="M30" s="314"/>
      <c r="N30" s="315"/>
      <c r="O30" s="316"/>
      <c r="P30" s="553"/>
      <c r="Q30" s="317"/>
      <c r="R30" s="317"/>
      <c r="S30" s="317"/>
      <c r="T30" s="317"/>
      <c r="U30" s="317"/>
      <c r="V30" s="317"/>
      <c r="W30" s="554"/>
      <c r="X30" s="555"/>
      <c r="Y30" s="555"/>
      <c r="Z30" s="556"/>
      <c r="AA30" s="557"/>
      <c r="AB30" s="324" t="s">
        <v>256</v>
      </c>
      <c r="AC30" s="325">
        <f aca="true" t="shared" si="6" ref="AC30:AR30">SUM(AC24:AC29)+IF(AC22=0,AC23,AC22)</f>
        <v>0</v>
      </c>
      <c r="AD30" s="325">
        <f t="shared" si="6"/>
        <v>0</v>
      </c>
      <c r="AE30" s="325">
        <f t="shared" si="6"/>
        <v>0</v>
      </c>
      <c r="AF30" s="325">
        <f t="shared" si="6"/>
        <v>0</v>
      </c>
      <c r="AG30" s="325">
        <f t="shared" si="6"/>
        <v>0</v>
      </c>
      <c r="AH30" s="325">
        <f t="shared" si="6"/>
        <v>0</v>
      </c>
      <c r="AI30" s="325">
        <f t="shared" si="6"/>
        <v>0</v>
      </c>
      <c r="AJ30" s="325">
        <f t="shared" si="6"/>
        <v>0</v>
      </c>
      <c r="AK30" s="325">
        <f t="shared" si="6"/>
        <v>0</v>
      </c>
      <c r="AL30" s="325">
        <f t="shared" si="6"/>
        <v>0</v>
      </c>
      <c r="AM30" s="325">
        <f t="shared" si="6"/>
        <v>0</v>
      </c>
      <c r="AN30" s="325">
        <f t="shared" si="6"/>
        <v>0</v>
      </c>
      <c r="AO30" s="325">
        <f t="shared" si="6"/>
        <v>0</v>
      </c>
      <c r="AP30" s="325">
        <f t="shared" si="6"/>
        <v>0</v>
      </c>
      <c r="AQ30" s="325">
        <f t="shared" si="6"/>
        <v>0</v>
      </c>
      <c r="AR30" s="326">
        <f t="shared" si="6"/>
        <v>0</v>
      </c>
      <c r="AS30" s="309">
        <f t="shared" si="1"/>
        <v>0</v>
      </c>
      <c r="AT30" s="309">
        <f t="shared" si="1"/>
        <v>0</v>
      </c>
      <c r="AU30" s="309">
        <f t="shared" si="2"/>
        <v>0</v>
      </c>
      <c r="AV30" s="310" t="e">
        <f>+'[4]Metas'!S30:S45-S30</f>
        <v>#REF!</v>
      </c>
      <c r="AW30" s="309" t="e">
        <f>+'[4]Metas'!T30:T45-T30</f>
        <v>#REF!</v>
      </c>
      <c r="AX30" s="309" t="e">
        <f>+'[4]Metas'!U30:U45-U30</f>
        <v>#REF!</v>
      </c>
      <c r="AY30" s="309" t="e">
        <f>+'[4]Metas'!V30:V45-V30</f>
        <v>#REF!</v>
      </c>
      <c r="AZ30" s="552"/>
      <c r="BA30" s="552"/>
      <c r="BB30" s="552"/>
      <c r="BC30" s="552"/>
      <c r="BD30" s="552"/>
      <c r="BE30" s="552"/>
      <c r="BI30" s="3"/>
      <c r="BJ30" s="3"/>
      <c r="BK30" s="3"/>
      <c r="BL30" s="3"/>
      <c r="BM30" s="3"/>
      <c r="BN30" s="3"/>
      <c r="BO30" s="3"/>
      <c r="BP30" s="3"/>
      <c r="BQ30" s="3"/>
      <c r="BR30" s="3"/>
      <c r="BS30" s="3"/>
      <c r="BT30" s="3"/>
      <c r="BU30" s="3"/>
      <c r="BV30" s="3"/>
      <c r="BW30" s="3"/>
      <c r="BX30" s="3"/>
      <c r="BY30" s="3"/>
      <c r="BZ30" s="3"/>
    </row>
    <row r="31" spans="1:78" s="287" customFormat="1" ht="144" customHeight="1" thickBot="1">
      <c r="A31" s="295"/>
      <c r="B31" s="295"/>
      <c r="C31" s="295"/>
      <c r="D31" s="295"/>
      <c r="E31" s="295"/>
      <c r="F31" s="295"/>
      <c r="G31" s="296"/>
      <c r="H31" s="327"/>
      <c r="I31" s="330"/>
      <c r="J31" s="329"/>
      <c r="K31" s="329"/>
      <c r="L31" s="329"/>
      <c r="M31" s="329"/>
      <c r="N31" s="330"/>
      <c r="O31" s="331"/>
      <c r="P31" s="558"/>
      <c r="Q31" s="332"/>
      <c r="R31" s="332"/>
      <c r="S31" s="332"/>
      <c r="T31" s="332"/>
      <c r="U31" s="332"/>
      <c r="V31" s="332"/>
      <c r="W31" s="559"/>
      <c r="X31" s="560"/>
      <c r="Y31" s="560"/>
      <c r="Z31" s="561"/>
      <c r="AA31" s="562"/>
      <c r="AB31" s="334" t="s">
        <v>257</v>
      </c>
      <c r="AC31" s="336"/>
      <c r="AD31" s="336"/>
      <c r="AE31" s="336"/>
      <c r="AF31" s="336"/>
      <c r="AG31" s="336"/>
      <c r="AH31" s="336"/>
      <c r="AI31" s="336"/>
      <c r="AJ31" s="336"/>
      <c r="AK31" s="336"/>
      <c r="AL31" s="336"/>
      <c r="AM31" s="336"/>
      <c r="AN31" s="336"/>
      <c r="AO31" s="336"/>
      <c r="AP31" s="336"/>
      <c r="AQ31" s="336">
        <f aca="true" t="shared" si="7" ref="AQ31:AR37">+AC31+AE31+AG31+AI31+AK31+AM31+AO31</f>
        <v>0</v>
      </c>
      <c r="AR31" s="337">
        <f t="shared" si="7"/>
        <v>0</v>
      </c>
      <c r="AS31" s="309">
        <f t="shared" si="1"/>
        <v>0</v>
      </c>
      <c r="AT31" s="309">
        <f t="shared" si="1"/>
        <v>0</v>
      </c>
      <c r="AU31" s="309">
        <f t="shared" si="2"/>
        <v>0</v>
      </c>
      <c r="AV31" s="310" t="e">
        <f>+'[4]Metas'!S31:S46-S31</f>
        <v>#REF!</v>
      </c>
      <c r="AW31" s="309" t="e">
        <f>+'[4]Metas'!T31:T46-T31</f>
        <v>#REF!</v>
      </c>
      <c r="AX31" s="309" t="e">
        <f>+'[4]Metas'!U31:U46-U31</f>
        <v>#REF!</v>
      </c>
      <c r="AY31" s="309" t="e">
        <f>+'[4]Metas'!V31:V46-V31</f>
        <v>#REF!</v>
      </c>
      <c r="AZ31" s="552"/>
      <c r="BA31" s="552"/>
      <c r="BB31" s="552"/>
      <c r="BC31" s="552"/>
      <c r="BD31" s="552"/>
      <c r="BE31" s="552"/>
      <c r="BI31" s="3"/>
      <c r="BJ31" s="3"/>
      <c r="BK31" s="3"/>
      <c r="BL31" s="3"/>
      <c r="BM31" s="3"/>
      <c r="BN31" s="3"/>
      <c r="BO31" s="3"/>
      <c r="BP31" s="3"/>
      <c r="BQ31" s="3"/>
      <c r="BR31" s="3"/>
      <c r="BS31" s="3"/>
      <c r="BT31" s="3"/>
      <c r="BU31" s="3"/>
      <c r="BV31" s="3"/>
      <c r="BW31" s="3"/>
      <c r="BX31" s="3"/>
      <c r="BY31" s="3"/>
      <c r="BZ31" s="3"/>
    </row>
    <row r="32" spans="1:78" s="287" customFormat="1" ht="24" customHeight="1">
      <c r="A32" s="295"/>
      <c r="B32" s="295" t="s">
        <v>424</v>
      </c>
      <c r="C32" s="295" t="s">
        <v>231</v>
      </c>
      <c r="D32" s="295" t="s">
        <v>232</v>
      </c>
      <c r="E32" s="295" t="s">
        <v>233</v>
      </c>
      <c r="F32" s="295" t="s">
        <v>260</v>
      </c>
      <c r="G32" s="296">
        <v>12</v>
      </c>
      <c r="H32" s="297">
        <v>946</v>
      </c>
      <c r="I32" s="301" t="s">
        <v>425</v>
      </c>
      <c r="J32" s="300"/>
      <c r="K32" s="300"/>
      <c r="L32" s="300"/>
      <c r="M32" s="300" t="s">
        <v>417</v>
      </c>
      <c r="N32" s="301" t="s">
        <v>426</v>
      </c>
      <c r="O32" s="345">
        <v>22</v>
      </c>
      <c r="P32" s="563">
        <v>22</v>
      </c>
      <c r="Q32" s="303">
        <f>SUMIF('Actividades inversión 946'!$B$14:$B$25,'Metas inversión 946'!$B32,'Actividades inversión 946'!M$14:M$25)</f>
        <v>384049346.5346535</v>
      </c>
      <c r="R32" s="303">
        <f>SUMIF('Actividades inversión 946'!$B$14:$B$25,'Metas inversión 946'!$B32,'Actividades inversión 946'!N$14:N$25)</f>
        <v>384049346.5346535</v>
      </c>
      <c r="S32" s="303">
        <f>SUMIF('Actividades inversión 946'!$B$14:$B$25,'Metas inversión 946'!$B32,'Actividades inversión 946'!O$14:O$25)</f>
        <v>343650341.74219996</v>
      </c>
      <c r="T32" s="303">
        <f>SUMIF('Actividades inversión 946'!$B$14:$B$25,'Metas inversión 946'!$B32,'Actividades inversión 946'!P$14:P$25)</f>
        <v>1724253.7073464403</v>
      </c>
      <c r="U32" s="303">
        <f>SUMIF('Actividades inversión 946'!$B$14:$B$25,'Metas inversión 946'!$B32,'Actividades inversión 946'!Q$14:Q$25)</f>
        <v>120210700</v>
      </c>
      <c r="V32" s="564">
        <f>SUMIF('Actividades inversión 946'!$B$14:$B$25,'Metas inversión 946'!$B32,'Actividades inversión 946'!R$14:R$25)</f>
        <v>120210700</v>
      </c>
      <c r="W32" s="565" t="s">
        <v>427</v>
      </c>
      <c r="X32" s="549" t="s">
        <v>428</v>
      </c>
      <c r="Y32" s="549" t="s">
        <v>429</v>
      </c>
      <c r="Z32" s="566" t="s">
        <v>430</v>
      </c>
      <c r="AA32" s="567" t="s">
        <v>431</v>
      </c>
      <c r="AB32" s="305" t="s">
        <v>242</v>
      </c>
      <c r="AC32" s="307"/>
      <c r="AD32" s="307"/>
      <c r="AE32" s="307"/>
      <c r="AF32" s="307"/>
      <c r="AG32" s="307"/>
      <c r="AH32" s="307"/>
      <c r="AI32" s="307"/>
      <c r="AJ32" s="307"/>
      <c r="AK32" s="307"/>
      <c r="AL32" s="307"/>
      <c r="AM32" s="307"/>
      <c r="AN32" s="307"/>
      <c r="AO32" s="307"/>
      <c r="AP32" s="307"/>
      <c r="AQ32" s="307">
        <f t="shared" si="7"/>
        <v>0</v>
      </c>
      <c r="AR32" s="308">
        <f t="shared" si="7"/>
        <v>0</v>
      </c>
      <c r="AS32" s="309">
        <f t="shared" si="1"/>
        <v>40399004.79245353</v>
      </c>
      <c r="AT32" s="309">
        <f t="shared" si="1"/>
        <v>341926088.0348535</v>
      </c>
      <c r="AU32" s="309">
        <f t="shared" si="2"/>
        <v>0</v>
      </c>
      <c r="AV32" s="310">
        <f>+'[4]Metas'!S32:S47-S32</f>
        <v>-343650341.74219996</v>
      </c>
      <c r="AW32" s="309">
        <f>+'[4]Metas'!T32:T47-T32</f>
        <v>-1724253.7073464403</v>
      </c>
      <c r="AX32" s="309">
        <f>+'[4]Metas'!U32:U47-U32</f>
        <v>-16039835</v>
      </c>
      <c r="AY32" s="309">
        <f>+'[4]Metas'!V32:V47-V32</f>
        <v>-49671092.026603684</v>
      </c>
      <c r="AZ32" s="552">
        <f>+'[3]99-METROPOLITANO'!N30</f>
        <v>384049346.5346535</v>
      </c>
      <c r="BA32" s="552">
        <f>+'[3]99-METROPOLITANO'!O30</f>
        <v>384049346.5346535</v>
      </c>
      <c r="BB32" s="552" t="e">
        <f>+'[3]99-METROPOLITANO'!#REF!</f>
        <v>#REF!</v>
      </c>
      <c r="BC32" s="552" t="e">
        <f>+'[3]99-METROPOLITANO'!#REF!</f>
        <v>#REF!</v>
      </c>
      <c r="BD32" s="552">
        <f>+'[3]99-METROPOLITANO'!R30</f>
        <v>120210700</v>
      </c>
      <c r="BE32" s="552">
        <f>+'[3]99-METROPOLITANO'!S30</f>
        <v>120210700</v>
      </c>
      <c r="BI32" s="3"/>
      <c r="BJ32" s="3"/>
      <c r="BK32" s="3"/>
      <c r="BL32" s="3"/>
      <c r="BM32" s="3"/>
      <c r="BN32" s="3"/>
      <c r="BO32" s="3"/>
      <c r="BP32" s="3"/>
      <c r="BQ32" s="3"/>
      <c r="BR32" s="3"/>
      <c r="BS32" s="3"/>
      <c r="BT32" s="3"/>
      <c r="BU32" s="3"/>
      <c r="BV32" s="3"/>
      <c r="BW32" s="3"/>
      <c r="BX32" s="3"/>
      <c r="BY32" s="3"/>
      <c r="BZ32" s="3"/>
    </row>
    <row r="33" spans="1:78" s="287" customFormat="1" ht="15.75" customHeight="1">
      <c r="A33" s="295"/>
      <c r="B33" s="295"/>
      <c r="C33" s="295"/>
      <c r="D33" s="295"/>
      <c r="E33" s="295"/>
      <c r="F33" s="295"/>
      <c r="G33" s="296"/>
      <c r="H33" s="312"/>
      <c r="I33" s="315"/>
      <c r="J33" s="314"/>
      <c r="K33" s="314"/>
      <c r="L33" s="314"/>
      <c r="M33" s="314"/>
      <c r="N33" s="315"/>
      <c r="O33" s="340"/>
      <c r="P33" s="568"/>
      <c r="Q33" s="317"/>
      <c r="R33" s="317"/>
      <c r="S33" s="317"/>
      <c r="T33" s="317"/>
      <c r="U33" s="317"/>
      <c r="V33" s="569"/>
      <c r="W33" s="570"/>
      <c r="X33" s="555"/>
      <c r="Y33" s="555"/>
      <c r="Z33" s="571"/>
      <c r="AA33" s="572"/>
      <c r="AB33" s="319" t="s">
        <v>243</v>
      </c>
      <c r="AC33" s="321"/>
      <c r="AD33" s="321"/>
      <c r="AE33" s="321"/>
      <c r="AF33" s="321"/>
      <c r="AG33" s="321"/>
      <c r="AH33" s="321"/>
      <c r="AI33" s="321"/>
      <c r="AJ33" s="321"/>
      <c r="AK33" s="321"/>
      <c r="AL33" s="321"/>
      <c r="AM33" s="321"/>
      <c r="AN33" s="321"/>
      <c r="AO33" s="321"/>
      <c r="AP33" s="321"/>
      <c r="AQ33" s="321">
        <f t="shared" si="7"/>
        <v>0</v>
      </c>
      <c r="AR33" s="322">
        <f t="shared" si="7"/>
        <v>0</v>
      </c>
      <c r="AS33" s="309">
        <f t="shared" si="1"/>
        <v>0</v>
      </c>
      <c r="AT33" s="309">
        <f t="shared" si="1"/>
        <v>0</v>
      </c>
      <c r="AU33" s="309">
        <f t="shared" si="2"/>
        <v>0</v>
      </c>
      <c r="AV33" s="310" t="e">
        <f>+'[4]Metas'!S33:S48-S33</f>
        <v>#REF!</v>
      </c>
      <c r="AW33" s="309" t="e">
        <f>+'[4]Metas'!T33:T48-T33</f>
        <v>#REF!</v>
      </c>
      <c r="AX33" s="309" t="e">
        <f>+'[4]Metas'!U33:U48-U33</f>
        <v>#REF!</v>
      </c>
      <c r="AY33" s="309" t="e">
        <f>+'[4]Metas'!V33:V48-V33</f>
        <v>#REF!</v>
      </c>
      <c r="AZ33" s="552"/>
      <c r="BA33" s="552"/>
      <c r="BB33" s="552"/>
      <c r="BC33" s="552"/>
      <c r="BD33" s="552"/>
      <c r="BE33" s="552"/>
      <c r="BI33" s="3"/>
      <c r="BJ33" s="3"/>
      <c r="BK33" s="3"/>
      <c r="BL33" s="3"/>
      <c r="BM33" s="3"/>
      <c r="BN33" s="3"/>
      <c r="BO33" s="3"/>
      <c r="BP33" s="3"/>
      <c r="BQ33" s="3"/>
      <c r="BR33" s="3"/>
      <c r="BS33" s="3"/>
      <c r="BT33" s="3"/>
      <c r="BU33" s="3"/>
      <c r="BV33" s="3"/>
      <c r="BW33" s="3"/>
      <c r="BX33" s="3"/>
      <c r="BY33" s="3"/>
      <c r="BZ33" s="3"/>
    </row>
    <row r="34" spans="1:78" s="287" customFormat="1" ht="15.75" customHeight="1">
      <c r="A34" s="295"/>
      <c r="B34" s="295"/>
      <c r="C34" s="295"/>
      <c r="D34" s="295"/>
      <c r="E34" s="295"/>
      <c r="F34" s="295"/>
      <c r="G34" s="296"/>
      <c r="H34" s="312"/>
      <c r="I34" s="315"/>
      <c r="J34" s="314"/>
      <c r="K34" s="314"/>
      <c r="L34" s="314"/>
      <c r="M34" s="314"/>
      <c r="N34" s="315"/>
      <c r="O34" s="340"/>
      <c r="P34" s="568"/>
      <c r="Q34" s="317"/>
      <c r="R34" s="317"/>
      <c r="S34" s="317"/>
      <c r="T34" s="317"/>
      <c r="U34" s="317"/>
      <c r="V34" s="569"/>
      <c r="W34" s="570"/>
      <c r="X34" s="555"/>
      <c r="Y34" s="555"/>
      <c r="Z34" s="571"/>
      <c r="AA34" s="572"/>
      <c r="AB34" s="319" t="s">
        <v>244</v>
      </c>
      <c r="AC34" s="321"/>
      <c r="AD34" s="321"/>
      <c r="AE34" s="321"/>
      <c r="AF34" s="321"/>
      <c r="AG34" s="321"/>
      <c r="AH34" s="321"/>
      <c r="AI34" s="321"/>
      <c r="AJ34" s="321"/>
      <c r="AK34" s="321"/>
      <c r="AL34" s="321"/>
      <c r="AM34" s="321"/>
      <c r="AN34" s="321"/>
      <c r="AO34" s="321"/>
      <c r="AP34" s="321"/>
      <c r="AQ34" s="321">
        <f t="shared" si="7"/>
        <v>0</v>
      </c>
      <c r="AR34" s="322">
        <f t="shared" si="7"/>
        <v>0</v>
      </c>
      <c r="AS34" s="309">
        <f t="shared" si="1"/>
        <v>0</v>
      </c>
      <c r="AT34" s="309">
        <f t="shared" si="1"/>
        <v>0</v>
      </c>
      <c r="AU34" s="309">
        <f t="shared" si="2"/>
        <v>0</v>
      </c>
      <c r="AV34" s="310" t="e">
        <f>+'[4]Metas'!S34:S49-S34</f>
        <v>#REF!</v>
      </c>
      <c r="AW34" s="309" t="e">
        <f>+'[4]Metas'!T34:T49-T34</f>
        <v>#REF!</v>
      </c>
      <c r="AX34" s="309" t="e">
        <f>+'[4]Metas'!U34:U49-U34</f>
        <v>#REF!</v>
      </c>
      <c r="AY34" s="309" t="e">
        <f>+'[4]Metas'!V34:V49-V34</f>
        <v>#REF!</v>
      </c>
      <c r="AZ34" s="552"/>
      <c r="BA34" s="552"/>
      <c r="BB34" s="552"/>
      <c r="BC34" s="552"/>
      <c r="BD34" s="552"/>
      <c r="BE34" s="552"/>
      <c r="BI34" s="3"/>
      <c r="BJ34" s="3"/>
      <c r="BK34" s="3"/>
      <c r="BL34" s="3"/>
      <c r="BM34" s="3"/>
      <c r="BN34" s="3"/>
      <c r="BO34" s="3"/>
      <c r="BP34" s="3"/>
      <c r="BQ34" s="3"/>
      <c r="BR34" s="3"/>
      <c r="BS34" s="3"/>
      <c r="BT34" s="3"/>
      <c r="BU34" s="3"/>
      <c r="BV34" s="3"/>
      <c r="BW34" s="3"/>
      <c r="BX34" s="3"/>
      <c r="BY34" s="3"/>
      <c r="BZ34" s="3"/>
    </row>
    <row r="35" spans="1:78" s="287" customFormat="1" ht="15.75" customHeight="1">
      <c r="A35" s="295"/>
      <c r="B35" s="295"/>
      <c r="C35" s="295"/>
      <c r="D35" s="295"/>
      <c r="E35" s="295"/>
      <c r="F35" s="295"/>
      <c r="G35" s="296"/>
      <c r="H35" s="312"/>
      <c r="I35" s="315"/>
      <c r="J35" s="314"/>
      <c r="K35" s="314"/>
      <c r="L35" s="314"/>
      <c r="M35" s="314"/>
      <c r="N35" s="315"/>
      <c r="O35" s="340"/>
      <c r="P35" s="568"/>
      <c r="Q35" s="317"/>
      <c r="R35" s="317"/>
      <c r="S35" s="317"/>
      <c r="T35" s="317"/>
      <c r="U35" s="317"/>
      <c r="V35" s="569"/>
      <c r="W35" s="570"/>
      <c r="X35" s="555"/>
      <c r="Y35" s="555"/>
      <c r="Z35" s="571"/>
      <c r="AA35" s="572"/>
      <c r="AB35" s="319" t="s">
        <v>245</v>
      </c>
      <c r="AC35" s="321"/>
      <c r="AD35" s="321"/>
      <c r="AE35" s="321"/>
      <c r="AF35" s="321"/>
      <c r="AG35" s="321"/>
      <c r="AH35" s="321"/>
      <c r="AI35" s="321"/>
      <c r="AJ35" s="321"/>
      <c r="AK35" s="321"/>
      <c r="AL35" s="321"/>
      <c r="AM35" s="321"/>
      <c r="AN35" s="321"/>
      <c r="AO35" s="321"/>
      <c r="AP35" s="321"/>
      <c r="AQ35" s="321">
        <f t="shared" si="7"/>
        <v>0</v>
      </c>
      <c r="AR35" s="322">
        <f t="shared" si="7"/>
        <v>0</v>
      </c>
      <c r="AS35" s="309">
        <f t="shared" si="1"/>
        <v>0</v>
      </c>
      <c r="AT35" s="309">
        <f t="shared" si="1"/>
        <v>0</v>
      </c>
      <c r="AU35" s="309">
        <f t="shared" si="2"/>
        <v>0</v>
      </c>
      <c r="AV35" s="310" t="e">
        <f>+'[4]Metas'!S35:S50-S35</f>
        <v>#REF!</v>
      </c>
      <c r="AW35" s="309" t="e">
        <f>+'[4]Metas'!T35:T50-T35</f>
        <v>#REF!</v>
      </c>
      <c r="AX35" s="309" t="e">
        <f>+'[4]Metas'!U35:U50-U35</f>
        <v>#REF!</v>
      </c>
      <c r="AY35" s="309" t="e">
        <f>+'[4]Metas'!V35:V50-V35</f>
        <v>#REF!</v>
      </c>
      <c r="AZ35" s="552"/>
      <c r="BA35" s="552"/>
      <c r="BB35" s="552"/>
      <c r="BC35" s="552"/>
      <c r="BD35" s="552"/>
      <c r="BE35" s="552"/>
      <c r="BI35" s="3"/>
      <c r="BJ35" s="3"/>
      <c r="BK35" s="3"/>
      <c r="BL35" s="3"/>
      <c r="BM35" s="3"/>
      <c r="BN35" s="3"/>
      <c r="BO35" s="3"/>
      <c r="BP35" s="3"/>
      <c r="BQ35" s="3"/>
      <c r="BR35" s="3"/>
      <c r="BS35" s="3"/>
      <c r="BT35" s="3"/>
      <c r="BU35" s="3"/>
      <c r="BV35" s="3"/>
      <c r="BW35" s="3"/>
      <c r="BX35" s="3"/>
      <c r="BY35" s="3"/>
      <c r="BZ35" s="3"/>
    </row>
    <row r="36" spans="1:78" s="287" customFormat="1" ht="15.75" customHeight="1">
      <c r="A36" s="295"/>
      <c r="B36" s="295"/>
      <c r="C36" s="295"/>
      <c r="D36" s="295"/>
      <c r="E36" s="295"/>
      <c r="F36" s="295"/>
      <c r="G36" s="296"/>
      <c r="H36" s="312"/>
      <c r="I36" s="315"/>
      <c r="J36" s="314"/>
      <c r="K36" s="314"/>
      <c r="L36" s="314"/>
      <c r="M36" s="314"/>
      <c r="N36" s="315"/>
      <c r="O36" s="340"/>
      <c r="P36" s="568"/>
      <c r="Q36" s="317"/>
      <c r="R36" s="317"/>
      <c r="S36" s="317"/>
      <c r="T36" s="317"/>
      <c r="U36" s="317"/>
      <c r="V36" s="569"/>
      <c r="W36" s="570"/>
      <c r="X36" s="555"/>
      <c r="Y36" s="555"/>
      <c r="Z36" s="571"/>
      <c r="AA36" s="572"/>
      <c r="AB36" s="319" t="s">
        <v>246</v>
      </c>
      <c r="AC36" s="321"/>
      <c r="AD36" s="321"/>
      <c r="AE36" s="321"/>
      <c r="AF36" s="321"/>
      <c r="AG36" s="321"/>
      <c r="AH36" s="321"/>
      <c r="AI36" s="321"/>
      <c r="AJ36" s="321"/>
      <c r="AK36" s="321"/>
      <c r="AL36" s="321"/>
      <c r="AM36" s="321"/>
      <c r="AN36" s="321"/>
      <c r="AO36" s="321"/>
      <c r="AP36" s="321"/>
      <c r="AQ36" s="321">
        <f t="shared" si="7"/>
        <v>0</v>
      </c>
      <c r="AR36" s="322">
        <f t="shared" si="7"/>
        <v>0</v>
      </c>
      <c r="AS36" s="309">
        <f t="shared" si="1"/>
        <v>0</v>
      </c>
      <c r="AT36" s="309">
        <f t="shared" si="1"/>
        <v>0</v>
      </c>
      <c r="AU36" s="309">
        <f t="shared" si="2"/>
        <v>0</v>
      </c>
      <c r="AV36" s="310" t="e">
        <f>+'[4]Metas'!S36:S51-S36</f>
        <v>#REF!</v>
      </c>
      <c r="AW36" s="309" t="e">
        <f>+'[4]Metas'!T36:T51-T36</f>
        <v>#REF!</v>
      </c>
      <c r="AX36" s="309" t="e">
        <f>+'[4]Metas'!U36:U51-U36</f>
        <v>#REF!</v>
      </c>
      <c r="AY36" s="309" t="e">
        <f>+'[4]Metas'!V36:V51-V36</f>
        <v>#REF!</v>
      </c>
      <c r="AZ36" s="552"/>
      <c r="BA36" s="552"/>
      <c r="BB36" s="552"/>
      <c r="BC36" s="552"/>
      <c r="BD36" s="552"/>
      <c r="BE36" s="552"/>
      <c r="BI36" s="3"/>
      <c r="BJ36" s="3"/>
      <c r="BK36" s="3"/>
      <c r="BL36" s="3"/>
      <c r="BM36" s="3"/>
      <c r="BN36" s="3"/>
      <c r="BO36" s="3"/>
      <c r="BP36" s="3"/>
      <c r="BQ36" s="3"/>
      <c r="BR36" s="3"/>
      <c r="BS36" s="3"/>
      <c r="BT36" s="3"/>
      <c r="BU36" s="3"/>
      <c r="BV36" s="3"/>
      <c r="BW36" s="3"/>
      <c r="BX36" s="3"/>
      <c r="BY36" s="3"/>
      <c r="BZ36" s="3"/>
    </row>
    <row r="37" spans="1:78" s="287" customFormat="1" ht="15.75" customHeight="1">
      <c r="A37" s="295"/>
      <c r="B37" s="295"/>
      <c r="C37" s="295"/>
      <c r="D37" s="295"/>
      <c r="E37" s="295"/>
      <c r="F37" s="295"/>
      <c r="G37" s="296"/>
      <c r="H37" s="312"/>
      <c r="I37" s="315"/>
      <c r="J37" s="314"/>
      <c r="K37" s="314"/>
      <c r="L37" s="314"/>
      <c r="M37" s="314"/>
      <c r="N37" s="315"/>
      <c r="O37" s="340"/>
      <c r="P37" s="568"/>
      <c r="Q37" s="317"/>
      <c r="R37" s="317"/>
      <c r="S37" s="317"/>
      <c r="T37" s="317"/>
      <c r="U37" s="317"/>
      <c r="V37" s="569"/>
      <c r="W37" s="570"/>
      <c r="X37" s="555"/>
      <c r="Y37" s="555"/>
      <c r="Z37" s="571"/>
      <c r="AA37" s="572"/>
      <c r="AB37" s="323" t="s">
        <v>247</v>
      </c>
      <c r="AC37" s="321"/>
      <c r="AD37" s="321"/>
      <c r="AE37" s="321"/>
      <c r="AF37" s="321"/>
      <c r="AG37" s="321"/>
      <c r="AH37" s="321"/>
      <c r="AI37" s="321"/>
      <c r="AJ37" s="321"/>
      <c r="AK37" s="321"/>
      <c r="AL37" s="321"/>
      <c r="AM37" s="321"/>
      <c r="AN37" s="321"/>
      <c r="AO37" s="321"/>
      <c r="AP37" s="321"/>
      <c r="AQ37" s="321">
        <f t="shared" si="7"/>
        <v>0</v>
      </c>
      <c r="AR37" s="322">
        <f t="shared" si="7"/>
        <v>0</v>
      </c>
      <c r="AS37" s="309">
        <f t="shared" si="1"/>
        <v>0</v>
      </c>
      <c r="AT37" s="309">
        <f t="shared" si="1"/>
        <v>0</v>
      </c>
      <c r="AU37" s="309">
        <f t="shared" si="2"/>
        <v>0</v>
      </c>
      <c r="AV37" s="310" t="e">
        <f>+'[4]Metas'!S37:S52-S37</f>
        <v>#REF!</v>
      </c>
      <c r="AW37" s="309" t="e">
        <f>+'[4]Metas'!T37:T52-T37</f>
        <v>#REF!</v>
      </c>
      <c r="AX37" s="309" t="e">
        <f>+'[4]Metas'!U37:U52-U37</f>
        <v>#REF!</v>
      </c>
      <c r="AY37" s="309" t="e">
        <f>+'[4]Metas'!V37:V52-V37</f>
        <v>#REF!</v>
      </c>
      <c r="AZ37" s="552"/>
      <c r="BA37" s="552"/>
      <c r="BB37" s="552"/>
      <c r="BC37" s="552"/>
      <c r="BD37" s="552"/>
      <c r="BE37" s="552"/>
      <c r="BI37" s="3"/>
      <c r="BJ37" s="3"/>
      <c r="BK37" s="3"/>
      <c r="BL37" s="3"/>
      <c r="BM37" s="3"/>
      <c r="BN37" s="3"/>
      <c r="BO37" s="3"/>
      <c r="BP37" s="3"/>
      <c r="BQ37" s="3"/>
      <c r="BR37" s="3"/>
      <c r="BS37" s="3"/>
      <c r="BT37" s="3"/>
      <c r="BU37" s="3"/>
      <c r="BV37" s="3"/>
      <c r="BW37" s="3"/>
      <c r="BX37" s="3"/>
      <c r="BY37" s="3"/>
      <c r="BZ37" s="3"/>
    </row>
    <row r="38" spans="1:78" s="287" customFormat="1" ht="15.75" customHeight="1">
      <c r="A38" s="295"/>
      <c r="B38" s="295"/>
      <c r="C38" s="295"/>
      <c r="D38" s="295"/>
      <c r="E38" s="295"/>
      <c r="F38" s="295"/>
      <c r="G38" s="296"/>
      <c r="H38" s="312"/>
      <c r="I38" s="315"/>
      <c r="J38" s="314"/>
      <c r="K38" s="314"/>
      <c r="L38" s="314"/>
      <c r="M38" s="314"/>
      <c r="N38" s="315"/>
      <c r="O38" s="340"/>
      <c r="P38" s="568"/>
      <c r="Q38" s="317"/>
      <c r="R38" s="317"/>
      <c r="S38" s="317"/>
      <c r="T38" s="317"/>
      <c r="U38" s="317"/>
      <c r="V38" s="569"/>
      <c r="W38" s="570"/>
      <c r="X38" s="555"/>
      <c r="Y38" s="555"/>
      <c r="Z38" s="571"/>
      <c r="AA38" s="572"/>
      <c r="AB38" s="324" t="s">
        <v>248</v>
      </c>
      <c r="AC38" s="325">
        <f aca="true" t="shared" si="8" ref="AC38:AR38">SUM(AC32:AC37)</f>
        <v>0</v>
      </c>
      <c r="AD38" s="325">
        <f t="shared" si="8"/>
        <v>0</v>
      </c>
      <c r="AE38" s="325">
        <f t="shared" si="8"/>
        <v>0</v>
      </c>
      <c r="AF38" s="325">
        <f t="shared" si="8"/>
        <v>0</v>
      </c>
      <c r="AG38" s="325">
        <f t="shared" si="8"/>
        <v>0</v>
      </c>
      <c r="AH38" s="325">
        <f t="shared" si="8"/>
        <v>0</v>
      </c>
      <c r="AI38" s="325">
        <f t="shared" si="8"/>
        <v>0</v>
      </c>
      <c r="AJ38" s="325">
        <f t="shared" si="8"/>
        <v>0</v>
      </c>
      <c r="AK38" s="325">
        <f t="shared" si="8"/>
        <v>0</v>
      </c>
      <c r="AL38" s="325">
        <f t="shared" si="8"/>
        <v>0</v>
      </c>
      <c r="AM38" s="325">
        <f t="shared" si="8"/>
        <v>0</v>
      </c>
      <c r="AN38" s="325">
        <f t="shared" si="8"/>
        <v>0</v>
      </c>
      <c r="AO38" s="325">
        <f t="shared" si="8"/>
        <v>0</v>
      </c>
      <c r="AP38" s="325">
        <f t="shared" si="8"/>
        <v>0</v>
      </c>
      <c r="AQ38" s="325">
        <f t="shared" si="8"/>
        <v>0</v>
      </c>
      <c r="AR38" s="326">
        <f t="shared" si="8"/>
        <v>0</v>
      </c>
      <c r="AS38" s="309">
        <f t="shared" si="1"/>
        <v>0</v>
      </c>
      <c r="AT38" s="309">
        <f t="shared" si="1"/>
        <v>0</v>
      </c>
      <c r="AU38" s="309">
        <f t="shared" si="2"/>
        <v>0</v>
      </c>
      <c r="AV38" s="310" t="e">
        <f>+'[4]Metas'!S38:S53-S38</f>
        <v>#REF!</v>
      </c>
      <c r="AW38" s="309" t="e">
        <f>+'[4]Metas'!T38:T53-T38</f>
        <v>#REF!</v>
      </c>
      <c r="AX38" s="309" t="e">
        <f>+'[4]Metas'!U38:U53-U38</f>
        <v>#REF!</v>
      </c>
      <c r="AY38" s="309" t="e">
        <f>+'[4]Metas'!V38:V53-V38</f>
        <v>#REF!</v>
      </c>
      <c r="AZ38" s="552"/>
      <c r="BA38" s="552"/>
      <c r="BB38" s="552"/>
      <c r="BC38" s="552"/>
      <c r="BD38" s="552"/>
      <c r="BE38" s="552"/>
      <c r="BI38" s="3"/>
      <c r="BJ38" s="3"/>
      <c r="BK38" s="3"/>
      <c r="BL38" s="3"/>
      <c r="BM38" s="3"/>
      <c r="BN38" s="3"/>
      <c r="BO38" s="3"/>
      <c r="BP38" s="3"/>
      <c r="BQ38" s="3"/>
      <c r="BR38" s="3"/>
      <c r="BS38" s="3"/>
      <c r="BT38" s="3"/>
      <c r="BU38" s="3"/>
      <c r="BV38" s="3"/>
      <c r="BW38" s="3"/>
      <c r="BX38" s="3"/>
      <c r="BY38" s="3"/>
      <c r="BZ38" s="3"/>
    </row>
    <row r="39" spans="1:78" s="287" customFormat="1" ht="15.75" customHeight="1">
      <c r="A39" s="295"/>
      <c r="B39" s="295"/>
      <c r="C39" s="295"/>
      <c r="D39" s="295"/>
      <c r="E39" s="295"/>
      <c r="F39" s="295"/>
      <c r="G39" s="296"/>
      <c r="H39" s="312"/>
      <c r="I39" s="315"/>
      <c r="J39" s="314"/>
      <c r="K39" s="314"/>
      <c r="L39" s="314"/>
      <c r="M39" s="314"/>
      <c r="N39" s="315"/>
      <c r="O39" s="340"/>
      <c r="P39" s="568"/>
      <c r="Q39" s="317"/>
      <c r="R39" s="317"/>
      <c r="S39" s="317"/>
      <c r="T39" s="317"/>
      <c r="U39" s="317"/>
      <c r="V39" s="569"/>
      <c r="W39" s="570"/>
      <c r="X39" s="555"/>
      <c r="Y39" s="555"/>
      <c r="Z39" s="571"/>
      <c r="AA39" s="572"/>
      <c r="AB39" s="319" t="s">
        <v>249</v>
      </c>
      <c r="AC39" s="321"/>
      <c r="AD39" s="321"/>
      <c r="AE39" s="321"/>
      <c r="AF39" s="321"/>
      <c r="AG39" s="321"/>
      <c r="AH39" s="321"/>
      <c r="AI39" s="321"/>
      <c r="AJ39" s="321"/>
      <c r="AK39" s="321"/>
      <c r="AL39" s="321"/>
      <c r="AM39" s="321"/>
      <c r="AN39" s="321"/>
      <c r="AO39" s="321"/>
      <c r="AP39" s="321"/>
      <c r="AQ39" s="321">
        <f>+AC39+AE39+AG39+AI39+AK39+AM39+AO39</f>
        <v>0</v>
      </c>
      <c r="AR39" s="322">
        <f aca="true" t="shared" si="9" ref="AR39:AR45">+AD39+AF39+AH39+AJ39+AL39+AN39+AP39</f>
        <v>0</v>
      </c>
      <c r="AS39" s="309">
        <f t="shared" si="1"/>
        <v>0</v>
      </c>
      <c r="AT39" s="309">
        <f t="shared" si="1"/>
        <v>0</v>
      </c>
      <c r="AU39" s="309">
        <f t="shared" si="2"/>
        <v>0</v>
      </c>
      <c r="AV39" s="310" t="e">
        <f>+'[4]Metas'!S39:S54-S39</f>
        <v>#REF!</v>
      </c>
      <c r="AW39" s="309" t="e">
        <f>+'[4]Metas'!T39:T54-T39</f>
        <v>#REF!</v>
      </c>
      <c r="AX39" s="309" t="e">
        <f>+'[4]Metas'!U39:U54-U39</f>
        <v>#REF!</v>
      </c>
      <c r="AY39" s="309" t="e">
        <f>+'[4]Metas'!V39:V54-V39</f>
        <v>#REF!</v>
      </c>
      <c r="AZ39" s="552"/>
      <c r="BA39" s="552"/>
      <c r="BB39" s="552"/>
      <c r="BC39" s="552"/>
      <c r="BD39" s="552"/>
      <c r="BE39" s="552"/>
      <c r="BI39" s="3"/>
      <c r="BJ39" s="3"/>
      <c r="BK39" s="3"/>
      <c r="BL39" s="3"/>
      <c r="BM39" s="3"/>
      <c r="BN39" s="3"/>
      <c r="BO39" s="3"/>
      <c r="BP39" s="3"/>
      <c r="BQ39" s="3"/>
      <c r="BR39" s="3"/>
      <c r="BS39" s="3"/>
      <c r="BT39" s="3"/>
      <c r="BU39" s="3"/>
      <c r="BV39" s="3"/>
      <c r="BW39" s="3"/>
      <c r="BX39" s="3"/>
      <c r="BY39" s="3"/>
      <c r="BZ39" s="3"/>
    </row>
    <row r="40" spans="1:78" s="287" customFormat="1" ht="15.75" customHeight="1">
      <c r="A40" s="295"/>
      <c r="B40" s="295"/>
      <c r="C40" s="295"/>
      <c r="D40" s="295"/>
      <c r="E40" s="295"/>
      <c r="F40" s="295"/>
      <c r="G40" s="296"/>
      <c r="H40" s="312"/>
      <c r="I40" s="315"/>
      <c r="J40" s="314"/>
      <c r="K40" s="314"/>
      <c r="L40" s="314"/>
      <c r="M40" s="314"/>
      <c r="N40" s="315"/>
      <c r="O40" s="340"/>
      <c r="P40" s="568"/>
      <c r="Q40" s="317"/>
      <c r="R40" s="317"/>
      <c r="S40" s="317"/>
      <c r="T40" s="317"/>
      <c r="U40" s="317"/>
      <c r="V40" s="569"/>
      <c r="W40" s="570"/>
      <c r="X40" s="555"/>
      <c r="Y40" s="555"/>
      <c r="Z40" s="571"/>
      <c r="AA40" s="572"/>
      <c r="AB40" s="319" t="s">
        <v>250</v>
      </c>
      <c r="AC40" s="321"/>
      <c r="AD40" s="321"/>
      <c r="AE40" s="321"/>
      <c r="AF40" s="321"/>
      <c r="AG40" s="321"/>
      <c r="AH40" s="321"/>
      <c r="AI40" s="321"/>
      <c r="AJ40" s="321"/>
      <c r="AK40" s="321"/>
      <c r="AL40" s="321"/>
      <c r="AM40" s="321"/>
      <c r="AN40" s="321"/>
      <c r="AO40" s="321"/>
      <c r="AP40" s="321"/>
      <c r="AQ40" s="321">
        <f aca="true" t="shared" si="10" ref="AQ40:AQ45">+AC40+AE40+AG40+AI40+AK40+AM40+AO40</f>
        <v>0</v>
      </c>
      <c r="AR40" s="322">
        <f t="shared" si="9"/>
        <v>0</v>
      </c>
      <c r="AS40" s="309">
        <f t="shared" si="1"/>
        <v>0</v>
      </c>
      <c r="AT40" s="309">
        <f t="shared" si="1"/>
        <v>0</v>
      </c>
      <c r="AU40" s="309">
        <f t="shared" si="2"/>
        <v>0</v>
      </c>
      <c r="AV40" s="310" t="e">
        <f>+'[4]Metas'!S40:S55-S40</f>
        <v>#REF!</v>
      </c>
      <c r="AW40" s="309" t="e">
        <f>+'[4]Metas'!T40:T55-T40</f>
        <v>#REF!</v>
      </c>
      <c r="AX40" s="309" t="e">
        <f>+'[4]Metas'!U40:U55-U40</f>
        <v>#REF!</v>
      </c>
      <c r="AY40" s="309" t="e">
        <f>+'[4]Metas'!V40:V55-V40</f>
        <v>#REF!</v>
      </c>
      <c r="AZ40" s="552"/>
      <c r="BA40" s="552"/>
      <c r="BB40" s="552"/>
      <c r="BC40" s="552"/>
      <c r="BD40" s="552"/>
      <c r="BE40" s="552"/>
      <c r="BI40" s="3"/>
      <c r="BJ40" s="3"/>
      <c r="BK40" s="3"/>
      <c r="BL40" s="3"/>
      <c r="BM40" s="3"/>
      <c r="BN40" s="3"/>
      <c r="BO40" s="3"/>
      <c r="BP40" s="3"/>
      <c r="BQ40" s="3"/>
      <c r="BR40" s="3"/>
      <c r="BS40" s="3"/>
      <c r="BT40" s="3"/>
      <c r="BU40" s="3"/>
      <c r="BV40" s="3"/>
      <c r="BW40" s="3"/>
      <c r="BX40" s="3"/>
      <c r="BY40" s="3"/>
      <c r="BZ40" s="3"/>
    </row>
    <row r="41" spans="1:78" s="287" customFormat="1" ht="15.75" customHeight="1">
      <c r="A41" s="295"/>
      <c r="B41" s="295"/>
      <c r="C41" s="295"/>
      <c r="D41" s="295"/>
      <c r="E41" s="295"/>
      <c r="F41" s="295"/>
      <c r="G41" s="296"/>
      <c r="H41" s="312"/>
      <c r="I41" s="315"/>
      <c r="J41" s="314"/>
      <c r="K41" s="314"/>
      <c r="L41" s="314"/>
      <c r="M41" s="314"/>
      <c r="N41" s="315"/>
      <c r="O41" s="340"/>
      <c r="P41" s="568"/>
      <c r="Q41" s="317"/>
      <c r="R41" s="317"/>
      <c r="S41" s="317"/>
      <c r="T41" s="317"/>
      <c r="U41" s="317"/>
      <c r="V41" s="569"/>
      <c r="W41" s="570"/>
      <c r="X41" s="555"/>
      <c r="Y41" s="555"/>
      <c r="Z41" s="571"/>
      <c r="AA41" s="572"/>
      <c r="AB41" s="323" t="s">
        <v>251</v>
      </c>
      <c r="AC41" s="321"/>
      <c r="AD41" s="321"/>
      <c r="AE41" s="321"/>
      <c r="AF41" s="321"/>
      <c r="AG41" s="321"/>
      <c r="AH41" s="321"/>
      <c r="AI41" s="321"/>
      <c r="AJ41" s="321"/>
      <c r="AK41" s="321"/>
      <c r="AL41" s="321"/>
      <c r="AM41" s="321"/>
      <c r="AN41" s="321"/>
      <c r="AO41" s="321"/>
      <c r="AP41" s="321"/>
      <c r="AQ41" s="321">
        <f t="shared" si="10"/>
        <v>0</v>
      </c>
      <c r="AR41" s="322">
        <f t="shared" si="9"/>
        <v>0</v>
      </c>
      <c r="AS41" s="309">
        <f t="shared" si="1"/>
        <v>0</v>
      </c>
      <c r="AT41" s="309">
        <f t="shared" si="1"/>
        <v>0</v>
      </c>
      <c r="AU41" s="309">
        <f t="shared" si="2"/>
        <v>0</v>
      </c>
      <c r="AV41" s="310" t="e">
        <f>+'[4]Metas'!S41:S56-S41</f>
        <v>#REF!</v>
      </c>
      <c r="AW41" s="309" t="e">
        <f>+'[4]Metas'!T41:T56-T41</f>
        <v>#REF!</v>
      </c>
      <c r="AX41" s="309" t="e">
        <f>+'[4]Metas'!U41:U56-U41</f>
        <v>#REF!</v>
      </c>
      <c r="AY41" s="309" t="e">
        <f>+'[4]Metas'!V41:V56-V41</f>
        <v>#REF!</v>
      </c>
      <c r="AZ41" s="552"/>
      <c r="BA41" s="552"/>
      <c r="BB41" s="552"/>
      <c r="BC41" s="552"/>
      <c r="BD41" s="552"/>
      <c r="BE41" s="552"/>
      <c r="BI41" s="3"/>
      <c r="BJ41" s="3"/>
      <c r="BK41" s="3"/>
      <c r="BL41" s="3"/>
      <c r="BM41" s="3"/>
      <c r="BN41" s="3"/>
      <c r="BO41" s="3"/>
      <c r="BP41" s="3"/>
      <c r="BQ41" s="3"/>
      <c r="BR41" s="3"/>
      <c r="BS41" s="3"/>
      <c r="BT41" s="3"/>
      <c r="BU41" s="3"/>
      <c r="BV41" s="3"/>
      <c r="BW41" s="3"/>
      <c r="BX41" s="3"/>
      <c r="BY41" s="3"/>
      <c r="BZ41" s="3"/>
    </row>
    <row r="42" spans="1:78" s="287" customFormat="1" ht="15.75" customHeight="1">
      <c r="A42" s="295"/>
      <c r="B42" s="295"/>
      <c r="C42" s="295"/>
      <c r="D42" s="295"/>
      <c r="E42" s="295"/>
      <c r="F42" s="295"/>
      <c r="G42" s="296"/>
      <c r="H42" s="312"/>
      <c r="I42" s="315"/>
      <c r="J42" s="314"/>
      <c r="K42" s="314"/>
      <c r="L42" s="314"/>
      <c r="M42" s="314"/>
      <c r="N42" s="315"/>
      <c r="O42" s="340"/>
      <c r="P42" s="568"/>
      <c r="Q42" s="317"/>
      <c r="R42" s="317"/>
      <c r="S42" s="317"/>
      <c r="T42" s="317"/>
      <c r="U42" s="317"/>
      <c r="V42" s="569"/>
      <c r="W42" s="570"/>
      <c r="X42" s="555"/>
      <c r="Y42" s="555"/>
      <c r="Z42" s="571"/>
      <c r="AA42" s="572"/>
      <c r="AB42" s="323" t="s">
        <v>252</v>
      </c>
      <c r="AC42" s="321"/>
      <c r="AD42" s="321"/>
      <c r="AE42" s="321"/>
      <c r="AF42" s="321"/>
      <c r="AG42" s="321"/>
      <c r="AH42" s="321"/>
      <c r="AI42" s="321"/>
      <c r="AJ42" s="321"/>
      <c r="AK42" s="321"/>
      <c r="AL42" s="321"/>
      <c r="AM42" s="321"/>
      <c r="AN42" s="321"/>
      <c r="AO42" s="321"/>
      <c r="AP42" s="321"/>
      <c r="AQ42" s="321">
        <f t="shared" si="10"/>
        <v>0</v>
      </c>
      <c r="AR42" s="322">
        <f t="shared" si="9"/>
        <v>0</v>
      </c>
      <c r="AS42" s="309">
        <f t="shared" si="1"/>
        <v>0</v>
      </c>
      <c r="AT42" s="309">
        <f t="shared" si="1"/>
        <v>0</v>
      </c>
      <c r="AU42" s="309">
        <f t="shared" si="2"/>
        <v>0</v>
      </c>
      <c r="AV42" s="310" t="e">
        <f>+'[4]Metas'!S42:S57-S42</f>
        <v>#REF!</v>
      </c>
      <c r="AW42" s="309" t="e">
        <f>+'[4]Metas'!T42:T57-T42</f>
        <v>#REF!</v>
      </c>
      <c r="AX42" s="309" t="e">
        <f>+'[4]Metas'!U42:U57-U42</f>
        <v>#REF!</v>
      </c>
      <c r="AY42" s="309" t="e">
        <f>+'[4]Metas'!V42:V57-V42</f>
        <v>#REF!</v>
      </c>
      <c r="AZ42" s="552"/>
      <c r="BA42" s="552"/>
      <c r="BB42" s="552"/>
      <c r="BC42" s="552"/>
      <c r="BD42" s="552"/>
      <c r="BE42" s="552"/>
      <c r="BI42" s="3"/>
      <c r="BJ42" s="3"/>
      <c r="BK42" s="3"/>
      <c r="BL42" s="3"/>
      <c r="BM42" s="3"/>
      <c r="BN42" s="3"/>
      <c r="BO42" s="3"/>
      <c r="BP42" s="3"/>
      <c r="BQ42" s="3"/>
      <c r="BR42" s="3"/>
      <c r="BS42" s="3"/>
      <c r="BT42" s="3"/>
      <c r="BU42" s="3"/>
      <c r="BV42" s="3"/>
      <c r="BW42" s="3"/>
      <c r="BX42" s="3"/>
      <c r="BY42" s="3"/>
      <c r="BZ42" s="3"/>
    </row>
    <row r="43" spans="1:78" s="287" customFormat="1" ht="15.75" customHeight="1">
      <c r="A43" s="295"/>
      <c r="B43" s="295"/>
      <c r="C43" s="295"/>
      <c r="D43" s="295"/>
      <c r="E43" s="295"/>
      <c r="F43" s="295"/>
      <c r="G43" s="296"/>
      <c r="H43" s="312"/>
      <c r="I43" s="315"/>
      <c r="J43" s="314"/>
      <c r="K43" s="314"/>
      <c r="L43" s="314"/>
      <c r="M43" s="314"/>
      <c r="N43" s="315"/>
      <c r="O43" s="340"/>
      <c r="P43" s="568"/>
      <c r="Q43" s="317"/>
      <c r="R43" s="317"/>
      <c r="S43" s="317"/>
      <c r="T43" s="317"/>
      <c r="U43" s="317"/>
      <c r="V43" s="569"/>
      <c r="W43" s="570"/>
      <c r="X43" s="555"/>
      <c r="Y43" s="555"/>
      <c r="Z43" s="571"/>
      <c r="AA43" s="572"/>
      <c r="AB43" s="323" t="s">
        <v>253</v>
      </c>
      <c r="AC43" s="321"/>
      <c r="AD43" s="321"/>
      <c r="AE43" s="321"/>
      <c r="AF43" s="321"/>
      <c r="AG43" s="321"/>
      <c r="AH43" s="321"/>
      <c r="AI43" s="321"/>
      <c r="AJ43" s="321"/>
      <c r="AK43" s="321"/>
      <c r="AL43" s="321"/>
      <c r="AM43" s="321"/>
      <c r="AN43" s="321"/>
      <c r="AO43" s="321"/>
      <c r="AP43" s="321"/>
      <c r="AQ43" s="321">
        <f t="shared" si="10"/>
        <v>0</v>
      </c>
      <c r="AR43" s="322">
        <f t="shared" si="9"/>
        <v>0</v>
      </c>
      <c r="AS43" s="309">
        <f t="shared" si="1"/>
        <v>0</v>
      </c>
      <c r="AT43" s="309">
        <f t="shared" si="1"/>
        <v>0</v>
      </c>
      <c r="AU43" s="309">
        <f t="shared" si="2"/>
        <v>0</v>
      </c>
      <c r="AV43" s="310" t="e">
        <f>+'[4]Metas'!S43:S58-S43</f>
        <v>#REF!</v>
      </c>
      <c r="AW43" s="309" t="e">
        <f>+'[4]Metas'!T43:T58-T43</f>
        <v>#REF!</v>
      </c>
      <c r="AX43" s="309" t="e">
        <f>+'[4]Metas'!U43:U58-U43</f>
        <v>#REF!</v>
      </c>
      <c r="AY43" s="309" t="e">
        <f>+'[4]Metas'!V43:V58-V43</f>
        <v>#REF!</v>
      </c>
      <c r="AZ43" s="552"/>
      <c r="BA43" s="552"/>
      <c r="BB43" s="552"/>
      <c r="BC43" s="552"/>
      <c r="BD43" s="552"/>
      <c r="BE43" s="552"/>
      <c r="BI43" s="3"/>
      <c r="BJ43" s="3"/>
      <c r="BK43" s="3"/>
      <c r="BL43" s="3"/>
      <c r="BM43" s="3"/>
      <c r="BN43" s="3"/>
      <c r="BO43" s="3"/>
      <c r="BP43" s="3"/>
      <c r="BQ43" s="3"/>
      <c r="BR43" s="3"/>
      <c r="BS43" s="3"/>
      <c r="BT43" s="3"/>
      <c r="BU43" s="3"/>
      <c r="BV43" s="3"/>
      <c r="BW43" s="3"/>
      <c r="BX43" s="3"/>
      <c r="BY43" s="3"/>
      <c r="BZ43" s="3"/>
    </row>
    <row r="44" spans="1:78" s="287" customFormat="1" ht="15.75" customHeight="1">
      <c r="A44" s="295"/>
      <c r="B44" s="295"/>
      <c r="C44" s="295"/>
      <c r="D44" s="295"/>
      <c r="E44" s="295"/>
      <c r="F44" s="295"/>
      <c r="G44" s="296"/>
      <c r="H44" s="312"/>
      <c r="I44" s="315"/>
      <c r="J44" s="314"/>
      <c r="K44" s="314"/>
      <c r="L44" s="314"/>
      <c r="M44" s="314"/>
      <c r="N44" s="315"/>
      <c r="O44" s="340"/>
      <c r="P44" s="568"/>
      <c r="Q44" s="317"/>
      <c r="R44" s="317"/>
      <c r="S44" s="317"/>
      <c r="T44" s="317"/>
      <c r="U44" s="317"/>
      <c r="V44" s="569"/>
      <c r="W44" s="570"/>
      <c r="X44" s="555"/>
      <c r="Y44" s="555"/>
      <c r="Z44" s="571"/>
      <c r="AA44" s="572"/>
      <c r="AB44" s="323" t="s">
        <v>254</v>
      </c>
      <c r="AC44" s="321"/>
      <c r="AD44" s="321"/>
      <c r="AE44" s="321"/>
      <c r="AF44" s="321"/>
      <c r="AG44" s="321"/>
      <c r="AH44" s="321"/>
      <c r="AI44" s="321"/>
      <c r="AJ44" s="321"/>
      <c r="AK44" s="321"/>
      <c r="AL44" s="321"/>
      <c r="AM44" s="321"/>
      <c r="AN44" s="321"/>
      <c r="AO44" s="321"/>
      <c r="AP44" s="321"/>
      <c r="AQ44" s="321">
        <f t="shared" si="10"/>
        <v>0</v>
      </c>
      <c r="AR44" s="322">
        <f t="shared" si="9"/>
        <v>0</v>
      </c>
      <c r="AS44" s="309">
        <f t="shared" si="1"/>
        <v>0</v>
      </c>
      <c r="AT44" s="309">
        <f t="shared" si="1"/>
        <v>0</v>
      </c>
      <c r="AU44" s="309">
        <f t="shared" si="2"/>
        <v>0</v>
      </c>
      <c r="AV44" s="310" t="e">
        <f>+'[4]Metas'!S44:S59-S44</f>
        <v>#REF!</v>
      </c>
      <c r="AW44" s="309" t="e">
        <f>+'[4]Metas'!T44:T59-T44</f>
        <v>#REF!</v>
      </c>
      <c r="AX44" s="309" t="e">
        <f>+'[4]Metas'!U44:U59-U44</f>
        <v>#REF!</v>
      </c>
      <c r="AY44" s="309" t="e">
        <f>+'[4]Metas'!V44:V59-V44</f>
        <v>#REF!</v>
      </c>
      <c r="AZ44" s="552"/>
      <c r="BA44" s="552"/>
      <c r="BB44" s="552"/>
      <c r="BC44" s="552"/>
      <c r="BD44" s="552"/>
      <c r="BE44" s="552"/>
      <c r="BI44" s="3"/>
      <c r="BJ44" s="3"/>
      <c r="BK44" s="3"/>
      <c r="BL44" s="3"/>
      <c r="BM44" s="3"/>
      <c r="BN44" s="3"/>
      <c r="BO44" s="3"/>
      <c r="BP44" s="3"/>
      <c r="BQ44" s="3"/>
      <c r="BR44" s="3"/>
      <c r="BS44" s="3"/>
      <c r="BT44" s="3"/>
      <c r="BU44" s="3"/>
      <c r="BV44" s="3"/>
      <c r="BW44" s="3"/>
      <c r="BX44" s="3"/>
      <c r="BY44" s="3"/>
      <c r="BZ44" s="3"/>
    </row>
    <row r="45" spans="1:78" s="287" customFormat="1" ht="15.75" customHeight="1">
      <c r="A45" s="295"/>
      <c r="B45" s="295"/>
      <c r="C45" s="295"/>
      <c r="D45" s="295"/>
      <c r="E45" s="295"/>
      <c r="F45" s="295"/>
      <c r="G45" s="296"/>
      <c r="H45" s="312"/>
      <c r="I45" s="315"/>
      <c r="J45" s="314"/>
      <c r="K45" s="314"/>
      <c r="L45" s="314"/>
      <c r="M45" s="314"/>
      <c r="N45" s="315"/>
      <c r="O45" s="340"/>
      <c r="P45" s="568"/>
      <c r="Q45" s="317"/>
      <c r="R45" s="317"/>
      <c r="S45" s="317"/>
      <c r="T45" s="317"/>
      <c r="U45" s="317"/>
      <c r="V45" s="569"/>
      <c r="W45" s="570"/>
      <c r="X45" s="555"/>
      <c r="Y45" s="555"/>
      <c r="Z45" s="571"/>
      <c r="AA45" s="572"/>
      <c r="AB45" s="323" t="s">
        <v>255</v>
      </c>
      <c r="AC45" s="321"/>
      <c r="AD45" s="321"/>
      <c r="AE45" s="321"/>
      <c r="AF45" s="321"/>
      <c r="AG45" s="321"/>
      <c r="AH45" s="321"/>
      <c r="AI45" s="321"/>
      <c r="AJ45" s="321"/>
      <c r="AK45" s="321"/>
      <c r="AL45" s="321"/>
      <c r="AM45" s="321"/>
      <c r="AN45" s="321"/>
      <c r="AO45" s="321"/>
      <c r="AP45" s="321"/>
      <c r="AQ45" s="321">
        <f t="shared" si="10"/>
        <v>0</v>
      </c>
      <c r="AR45" s="322">
        <f t="shared" si="9"/>
        <v>0</v>
      </c>
      <c r="AS45" s="309">
        <f t="shared" si="1"/>
        <v>0</v>
      </c>
      <c r="AT45" s="309">
        <f t="shared" si="1"/>
        <v>0</v>
      </c>
      <c r="AU45" s="309">
        <f t="shared" si="2"/>
        <v>0</v>
      </c>
      <c r="AV45" s="310" t="e">
        <f>+'[4]Metas'!S45:S60-S45</f>
        <v>#REF!</v>
      </c>
      <c r="AW45" s="309" t="e">
        <f>+'[4]Metas'!T45:T60-T45</f>
        <v>#REF!</v>
      </c>
      <c r="AX45" s="309" t="e">
        <f>+'[4]Metas'!U45:U60-U45</f>
        <v>#REF!</v>
      </c>
      <c r="AY45" s="309" t="e">
        <f>+'[4]Metas'!V45:V60-V45</f>
        <v>#REF!</v>
      </c>
      <c r="AZ45" s="552"/>
      <c r="BA45" s="552"/>
      <c r="BB45" s="552"/>
      <c r="BC45" s="552"/>
      <c r="BD45" s="552"/>
      <c r="BE45" s="552"/>
      <c r="BI45" s="3"/>
      <c r="BJ45" s="3"/>
      <c r="BK45" s="3"/>
      <c r="BL45" s="3"/>
      <c r="BM45" s="3"/>
      <c r="BN45" s="3"/>
      <c r="BO45" s="3"/>
      <c r="BP45" s="3"/>
      <c r="BQ45" s="3"/>
      <c r="BR45" s="3"/>
      <c r="BS45" s="3"/>
      <c r="BT45" s="3"/>
      <c r="BU45" s="3"/>
      <c r="BV45" s="3"/>
      <c r="BW45" s="3"/>
      <c r="BX45" s="3"/>
      <c r="BY45" s="3"/>
      <c r="BZ45" s="3"/>
    </row>
    <row r="46" spans="1:78" s="287" customFormat="1" ht="15.75" customHeight="1">
      <c r="A46" s="295"/>
      <c r="B46" s="295"/>
      <c r="C46" s="295"/>
      <c r="D46" s="295"/>
      <c r="E46" s="295"/>
      <c r="F46" s="295"/>
      <c r="G46" s="296"/>
      <c r="H46" s="312"/>
      <c r="I46" s="315"/>
      <c r="J46" s="314"/>
      <c r="K46" s="314"/>
      <c r="L46" s="314"/>
      <c r="M46" s="314"/>
      <c r="N46" s="315"/>
      <c r="O46" s="340"/>
      <c r="P46" s="568"/>
      <c r="Q46" s="317"/>
      <c r="R46" s="317"/>
      <c r="S46" s="317"/>
      <c r="T46" s="317"/>
      <c r="U46" s="317"/>
      <c r="V46" s="569"/>
      <c r="W46" s="570"/>
      <c r="X46" s="555"/>
      <c r="Y46" s="555"/>
      <c r="Z46" s="571"/>
      <c r="AA46" s="572"/>
      <c r="AB46" s="324" t="s">
        <v>256</v>
      </c>
      <c r="AC46" s="325">
        <f aca="true" t="shared" si="11" ref="AC46:AR46">SUM(AC40:AC45)+IF(AC38=0,AC39,AC38)</f>
        <v>0</v>
      </c>
      <c r="AD46" s="325">
        <f t="shared" si="11"/>
        <v>0</v>
      </c>
      <c r="AE46" s="325">
        <f t="shared" si="11"/>
        <v>0</v>
      </c>
      <c r="AF46" s="325">
        <f t="shared" si="11"/>
        <v>0</v>
      </c>
      <c r="AG46" s="325">
        <f t="shared" si="11"/>
        <v>0</v>
      </c>
      <c r="AH46" s="325">
        <f t="shared" si="11"/>
        <v>0</v>
      </c>
      <c r="AI46" s="325">
        <f t="shared" si="11"/>
        <v>0</v>
      </c>
      <c r="AJ46" s="325">
        <f t="shared" si="11"/>
        <v>0</v>
      </c>
      <c r="AK46" s="325">
        <f t="shared" si="11"/>
        <v>0</v>
      </c>
      <c r="AL46" s="325">
        <f t="shared" si="11"/>
        <v>0</v>
      </c>
      <c r="AM46" s="325">
        <f t="shared" si="11"/>
        <v>0</v>
      </c>
      <c r="AN46" s="325">
        <f t="shared" si="11"/>
        <v>0</v>
      </c>
      <c r="AO46" s="325">
        <f t="shared" si="11"/>
        <v>0</v>
      </c>
      <c r="AP46" s="325">
        <f t="shared" si="11"/>
        <v>0</v>
      </c>
      <c r="AQ46" s="325">
        <f t="shared" si="11"/>
        <v>0</v>
      </c>
      <c r="AR46" s="326">
        <f t="shared" si="11"/>
        <v>0</v>
      </c>
      <c r="AS46" s="309">
        <f t="shared" si="1"/>
        <v>0</v>
      </c>
      <c r="AT46" s="309">
        <f t="shared" si="1"/>
        <v>0</v>
      </c>
      <c r="AU46" s="309">
        <f t="shared" si="2"/>
        <v>0</v>
      </c>
      <c r="AV46" s="310" t="e">
        <f>+'[4]Metas'!S46:S61-S46</f>
        <v>#REF!</v>
      </c>
      <c r="AW46" s="309" t="e">
        <f>+'[4]Metas'!T46:T61-T46</f>
        <v>#REF!</v>
      </c>
      <c r="AX46" s="309" t="e">
        <f>+'[4]Metas'!U46:U61-U46</f>
        <v>#REF!</v>
      </c>
      <c r="AY46" s="309" t="e">
        <f>+'[4]Metas'!V46:V61-V46</f>
        <v>#REF!</v>
      </c>
      <c r="AZ46" s="552"/>
      <c r="BA46" s="552"/>
      <c r="BB46" s="552"/>
      <c r="BC46" s="552"/>
      <c r="BD46" s="552"/>
      <c r="BE46" s="552"/>
      <c r="BI46" s="3"/>
      <c r="BJ46" s="3"/>
      <c r="BK46" s="3"/>
      <c r="BL46" s="3"/>
      <c r="BM46" s="3"/>
      <c r="BN46" s="3"/>
      <c r="BO46" s="3"/>
      <c r="BP46" s="3"/>
      <c r="BQ46" s="3"/>
      <c r="BR46" s="3"/>
      <c r="BS46" s="3"/>
      <c r="BT46" s="3"/>
      <c r="BU46" s="3"/>
      <c r="BV46" s="3"/>
      <c r="BW46" s="3"/>
      <c r="BX46" s="3"/>
      <c r="BY46" s="3"/>
      <c r="BZ46" s="3"/>
    </row>
    <row r="47" spans="1:78" s="287" customFormat="1" ht="399" customHeight="1" thickBot="1">
      <c r="A47" s="295"/>
      <c r="B47" s="295"/>
      <c r="C47" s="295"/>
      <c r="D47" s="295"/>
      <c r="E47" s="295"/>
      <c r="F47" s="295"/>
      <c r="G47" s="296"/>
      <c r="H47" s="327"/>
      <c r="I47" s="330"/>
      <c r="J47" s="329"/>
      <c r="K47" s="329"/>
      <c r="L47" s="329"/>
      <c r="M47" s="329"/>
      <c r="N47" s="330"/>
      <c r="O47" s="342"/>
      <c r="P47" s="573"/>
      <c r="Q47" s="332"/>
      <c r="R47" s="332"/>
      <c r="S47" s="332"/>
      <c r="T47" s="332"/>
      <c r="U47" s="332"/>
      <c r="V47" s="574"/>
      <c r="W47" s="575"/>
      <c r="X47" s="560"/>
      <c r="Y47" s="560"/>
      <c r="Z47" s="576"/>
      <c r="AA47" s="577"/>
      <c r="AB47" s="334" t="s">
        <v>257</v>
      </c>
      <c r="AC47" s="336"/>
      <c r="AD47" s="336"/>
      <c r="AE47" s="336"/>
      <c r="AF47" s="336"/>
      <c r="AG47" s="336"/>
      <c r="AH47" s="336"/>
      <c r="AI47" s="336"/>
      <c r="AJ47" s="336"/>
      <c r="AK47" s="336"/>
      <c r="AL47" s="336"/>
      <c r="AM47" s="336"/>
      <c r="AN47" s="336"/>
      <c r="AO47" s="336"/>
      <c r="AP47" s="336"/>
      <c r="AQ47" s="336">
        <f aca="true" t="shared" si="12" ref="AQ47:AR53">+AC47+AE47+AG47+AI47+AK47+AM47+AO47</f>
        <v>0</v>
      </c>
      <c r="AR47" s="337">
        <f t="shared" si="12"/>
        <v>0</v>
      </c>
      <c r="AS47" s="309">
        <f t="shared" si="1"/>
        <v>0</v>
      </c>
      <c r="AT47" s="309">
        <f t="shared" si="1"/>
        <v>0</v>
      </c>
      <c r="AU47" s="309">
        <f t="shared" si="2"/>
        <v>0</v>
      </c>
      <c r="AV47" s="310" t="e">
        <f>+'[4]Metas'!S47:S62-S47</f>
        <v>#REF!</v>
      </c>
      <c r="AW47" s="309" t="e">
        <f>+'[4]Metas'!T47:T62-T47</f>
        <v>#REF!</v>
      </c>
      <c r="AX47" s="309" t="e">
        <f>+'[4]Metas'!U47:U62-U47</f>
        <v>#REF!</v>
      </c>
      <c r="AY47" s="309" t="e">
        <f>+'[4]Metas'!V47:V62-V47</f>
        <v>#REF!</v>
      </c>
      <c r="AZ47" s="552"/>
      <c r="BA47" s="552"/>
      <c r="BB47" s="552"/>
      <c r="BC47" s="552"/>
      <c r="BD47" s="552"/>
      <c r="BE47" s="552"/>
      <c r="BI47" s="3"/>
      <c r="BJ47" s="3"/>
      <c r="BK47" s="3"/>
      <c r="BL47" s="3"/>
      <c r="BM47" s="3"/>
      <c r="BN47" s="3"/>
      <c r="BO47" s="3"/>
      <c r="BP47" s="3"/>
      <c r="BQ47" s="3"/>
      <c r="BR47" s="3"/>
      <c r="BS47" s="3"/>
      <c r="BT47" s="3"/>
      <c r="BU47" s="3"/>
      <c r="BV47" s="3"/>
      <c r="BW47" s="3"/>
      <c r="BX47" s="3"/>
      <c r="BY47" s="3"/>
      <c r="BZ47" s="3"/>
    </row>
    <row r="48" spans="1:78" s="287" customFormat="1" ht="24" customHeight="1">
      <c r="A48" s="295"/>
      <c r="B48" s="295" t="s">
        <v>432</v>
      </c>
      <c r="C48" s="295" t="s">
        <v>231</v>
      </c>
      <c r="D48" s="295" t="s">
        <v>232</v>
      </c>
      <c r="E48" s="295" t="s">
        <v>233</v>
      </c>
      <c r="F48" s="295" t="s">
        <v>171</v>
      </c>
      <c r="G48" s="296">
        <v>7</v>
      </c>
      <c r="H48" s="297">
        <v>946</v>
      </c>
      <c r="I48" s="301" t="s">
        <v>57</v>
      </c>
      <c r="J48" s="300"/>
      <c r="K48" s="300"/>
      <c r="L48" s="344"/>
      <c r="M48" s="300">
        <v>0</v>
      </c>
      <c r="N48" s="301" t="s">
        <v>433</v>
      </c>
      <c r="O48" s="302">
        <v>1</v>
      </c>
      <c r="P48" s="563">
        <v>1</v>
      </c>
      <c r="Q48" s="303">
        <f>SUMIF('Actividades inversión 946'!$B$14:$B$25,'Metas inversión 946'!$B48,'Actividades inversión 946'!M$14:M$25)</f>
        <v>62397940.59405941</v>
      </c>
      <c r="R48" s="303">
        <f>SUMIF('Actividades inversión 946'!$B$14:$B$25,'Metas inversión 946'!$B48,'Actividades inversión 946'!N$14:N$25)</f>
        <v>62397940.59405941</v>
      </c>
      <c r="S48" s="303">
        <f>SUMIF('Actividades inversión 946'!$B$14:$B$25,'Metas inversión 946'!$B48,'Actividades inversión 946'!O$14:O$25)</f>
        <v>52283107.63104068</v>
      </c>
      <c r="T48" s="303">
        <f>SUMIF('Actividades inversión 946'!$B$14:$B$25,'Metas inversión 946'!$B48,'Actividades inversión 946'!P$14:P$25)</f>
        <v>280145.9796010403</v>
      </c>
      <c r="U48" s="303">
        <f>SUMIF('Actividades inversión 946'!$B$14:$B$25,'Metas inversión 946'!$B48,'Actividades inversión 946'!Q$14:Q$25)</f>
        <v>0</v>
      </c>
      <c r="V48" s="303">
        <f>SUMIF('Actividades inversión 946'!$B$14:$B$25,'Metas inversión 946'!$B48,'Actividades inversión 946'!R$14:R$25)</f>
        <v>0</v>
      </c>
      <c r="W48" s="551" t="s">
        <v>434</v>
      </c>
      <c r="X48" s="549" t="s">
        <v>435</v>
      </c>
      <c r="Y48" s="549" t="s">
        <v>436</v>
      </c>
      <c r="Z48" s="578" t="s">
        <v>437</v>
      </c>
      <c r="AA48" s="551" t="s">
        <v>438</v>
      </c>
      <c r="AB48" s="305" t="s">
        <v>242</v>
      </c>
      <c r="AC48" s="307"/>
      <c r="AD48" s="307"/>
      <c r="AE48" s="307"/>
      <c r="AF48" s="307"/>
      <c r="AG48" s="307"/>
      <c r="AH48" s="307"/>
      <c r="AI48" s="307"/>
      <c r="AJ48" s="307"/>
      <c r="AK48" s="307"/>
      <c r="AL48" s="307"/>
      <c r="AM48" s="307"/>
      <c r="AN48" s="307"/>
      <c r="AO48" s="307"/>
      <c r="AP48" s="307"/>
      <c r="AQ48" s="307">
        <f t="shared" si="12"/>
        <v>0</v>
      </c>
      <c r="AR48" s="308">
        <f t="shared" si="12"/>
        <v>0</v>
      </c>
      <c r="AS48" s="309">
        <f t="shared" si="1"/>
        <v>10114832.96301873</v>
      </c>
      <c r="AT48" s="309">
        <f t="shared" si="1"/>
        <v>52002961.65143964</v>
      </c>
      <c r="AU48" s="309">
        <f t="shared" si="2"/>
        <v>0</v>
      </c>
      <c r="AV48" s="310">
        <f>+'[4]Metas'!S48:S63-S48</f>
        <v>-52283107.63104068</v>
      </c>
      <c r="AW48" s="309">
        <f>+'[4]Metas'!T48:T63-T48</f>
        <v>-280145.9796010403</v>
      </c>
      <c r="AX48" s="309">
        <f>+'[4]Metas'!U48:U63-U48</f>
        <v>25160989</v>
      </c>
      <c r="AY48" s="309">
        <f>+'[4]Metas'!V48:V63-V48</f>
        <v>17037837.789701916</v>
      </c>
      <c r="AZ48" s="552">
        <f>+'[3]99-METROPOLITANO'!N46</f>
        <v>62397940.59405941</v>
      </c>
      <c r="BA48" s="552">
        <f>+'[3]99-METROPOLITANO'!O46</f>
        <v>62397940.59405941</v>
      </c>
      <c r="BB48" s="552" t="e">
        <f>+'[3]99-METROPOLITANO'!#REF!</f>
        <v>#REF!</v>
      </c>
      <c r="BC48" s="552" t="e">
        <f>+'[3]99-METROPOLITANO'!#REF!</f>
        <v>#REF!</v>
      </c>
      <c r="BD48" s="552">
        <f>+'[3]99-METROPOLITANO'!R46</f>
        <v>0</v>
      </c>
      <c r="BE48" s="552">
        <f>+'[3]99-METROPOLITANO'!S46</f>
        <v>0</v>
      </c>
      <c r="BI48" s="3"/>
      <c r="BJ48" s="3"/>
      <c r="BK48" s="3"/>
      <c r="BL48" s="3"/>
      <c r="BM48" s="3"/>
      <c r="BN48" s="3"/>
      <c r="BO48" s="3"/>
      <c r="BP48" s="3"/>
      <c r="BQ48" s="3"/>
      <c r="BR48" s="3"/>
      <c r="BS48" s="3"/>
      <c r="BT48" s="3"/>
      <c r="BU48" s="3"/>
      <c r="BV48" s="3"/>
      <c r="BW48" s="3"/>
      <c r="BX48" s="3"/>
      <c r="BY48" s="3"/>
      <c r="BZ48" s="3"/>
    </row>
    <row r="49" spans="1:78" s="287" customFormat="1" ht="15.75" customHeight="1">
      <c r="A49" s="295"/>
      <c r="B49" s="295"/>
      <c r="C49" s="295"/>
      <c r="D49" s="295"/>
      <c r="E49" s="295"/>
      <c r="F49" s="295"/>
      <c r="G49" s="296"/>
      <c r="H49" s="312"/>
      <c r="I49" s="315"/>
      <c r="J49" s="314"/>
      <c r="K49" s="314"/>
      <c r="L49" s="347"/>
      <c r="M49" s="314"/>
      <c r="N49" s="315"/>
      <c r="O49" s="316"/>
      <c r="P49" s="568"/>
      <c r="Q49" s="317"/>
      <c r="R49" s="317"/>
      <c r="S49" s="317"/>
      <c r="T49" s="317"/>
      <c r="U49" s="317"/>
      <c r="V49" s="317"/>
      <c r="W49" s="557"/>
      <c r="X49" s="555"/>
      <c r="Y49" s="555"/>
      <c r="Z49" s="579"/>
      <c r="AA49" s="557"/>
      <c r="AB49" s="319" t="s">
        <v>243</v>
      </c>
      <c r="AC49" s="321"/>
      <c r="AD49" s="321"/>
      <c r="AE49" s="321"/>
      <c r="AF49" s="321"/>
      <c r="AG49" s="321"/>
      <c r="AH49" s="321"/>
      <c r="AI49" s="321"/>
      <c r="AJ49" s="321"/>
      <c r="AK49" s="321"/>
      <c r="AL49" s="321"/>
      <c r="AM49" s="321"/>
      <c r="AN49" s="321"/>
      <c r="AO49" s="321"/>
      <c r="AP49" s="321"/>
      <c r="AQ49" s="321">
        <f t="shared" si="12"/>
        <v>0</v>
      </c>
      <c r="AR49" s="322">
        <f t="shared" si="12"/>
        <v>0</v>
      </c>
      <c r="AS49" s="309">
        <f t="shared" si="1"/>
        <v>0</v>
      </c>
      <c r="AT49" s="309">
        <f t="shared" si="1"/>
        <v>0</v>
      </c>
      <c r="AU49" s="309">
        <f t="shared" si="2"/>
        <v>0</v>
      </c>
      <c r="AV49" s="310" t="e">
        <f>+'[4]Metas'!S49:S64-S49</f>
        <v>#REF!</v>
      </c>
      <c r="AW49" s="309" t="e">
        <f>+'[4]Metas'!T49:T64-T49</f>
        <v>#REF!</v>
      </c>
      <c r="AX49" s="309" t="e">
        <f>+'[4]Metas'!U49:U64-U49</f>
        <v>#REF!</v>
      </c>
      <c r="AY49" s="309" t="e">
        <f>+'[4]Metas'!V49:V64-V49</f>
        <v>#REF!</v>
      </c>
      <c r="AZ49" s="552"/>
      <c r="BA49" s="552"/>
      <c r="BB49" s="552"/>
      <c r="BC49" s="552"/>
      <c r="BD49" s="552"/>
      <c r="BE49" s="552"/>
      <c r="BI49" s="3"/>
      <c r="BJ49" s="3"/>
      <c r="BK49" s="3"/>
      <c r="BL49" s="3"/>
      <c r="BM49" s="3"/>
      <c r="BN49" s="3"/>
      <c r="BO49" s="3"/>
      <c r="BP49" s="3"/>
      <c r="BQ49" s="3"/>
      <c r="BR49" s="3"/>
      <c r="BS49" s="3"/>
      <c r="BT49" s="3"/>
      <c r="BU49" s="3"/>
      <c r="BV49" s="3"/>
      <c r="BW49" s="3"/>
      <c r="BX49" s="3"/>
      <c r="BY49" s="3"/>
      <c r="BZ49" s="3"/>
    </row>
    <row r="50" spans="1:78" s="287" customFormat="1" ht="15.75" customHeight="1">
      <c r="A50" s="295"/>
      <c r="B50" s="295"/>
      <c r="C50" s="295"/>
      <c r="D50" s="295"/>
      <c r="E50" s="295"/>
      <c r="F50" s="295"/>
      <c r="G50" s="296"/>
      <c r="H50" s="312"/>
      <c r="I50" s="315"/>
      <c r="J50" s="314"/>
      <c r="K50" s="314"/>
      <c r="L50" s="347"/>
      <c r="M50" s="314"/>
      <c r="N50" s="315"/>
      <c r="O50" s="316"/>
      <c r="P50" s="568"/>
      <c r="Q50" s="317"/>
      <c r="R50" s="317"/>
      <c r="S50" s="317"/>
      <c r="T50" s="317"/>
      <c r="U50" s="317"/>
      <c r="V50" s="317"/>
      <c r="W50" s="557"/>
      <c r="X50" s="555"/>
      <c r="Y50" s="555"/>
      <c r="Z50" s="579"/>
      <c r="AA50" s="557"/>
      <c r="AB50" s="319" t="s">
        <v>244</v>
      </c>
      <c r="AC50" s="321"/>
      <c r="AD50" s="321"/>
      <c r="AE50" s="321"/>
      <c r="AF50" s="321"/>
      <c r="AG50" s="321"/>
      <c r="AH50" s="321"/>
      <c r="AI50" s="321"/>
      <c r="AJ50" s="321"/>
      <c r="AK50" s="321"/>
      <c r="AL50" s="321"/>
      <c r="AM50" s="321"/>
      <c r="AN50" s="321"/>
      <c r="AO50" s="321"/>
      <c r="AP50" s="321"/>
      <c r="AQ50" s="321">
        <f t="shared" si="12"/>
        <v>0</v>
      </c>
      <c r="AR50" s="322">
        <f t="shared" si="12"/>
        <v>0</v>
      </c>
      <c r="AS50" s="309">
        <f t="shared" si="1"/>
        <v>0</v>
      </c>
      <c r="AT50" s="309">
        <f t="shared" si="1"/>
        <v>0</v>
      </c>
      <c r="AU50" s="309">
        <f t="shared" si="2"/>
        <v>0</v>
      </c>
      <c r="AV50" s="310" t="e">
        <f>+'[4]Metas'!S50:S65-S50</f>
        <v>#REF!</v>
      </c>
      <c r="AW50" s="309" t="e">
        <f>+'[4]Metas'!T50:T65-T50</f>
        <v>#REF!</v>
      </c>
      <c r="AX50" s="309" t="e">
        <f>+'[4]Metas'!U50:U65-U50</f>
        <v>#REF!</v>
      </c>
      <c r="AY50" s="309" t="e">
        <f>+'[4]Metas'!V50:V65-V50</f>
        <v>#REF!</v>
      </c>
      <c r="AZ50" s="552"/>
      <c r="BA50" s="552"/>
      <c r="BB50" s="552"/>
      <c r="BC50" s="552"/>
      <c r="BD50" s="552"/>
      <c r="BE50" s="552"/>
      <c r="BI50" s="3"/>
      <c r="BJ50" s="3"/>
      <c r="BK50" s="3"/>
      <c r="BL50" s="3"/>
      <c r="BM50" s="3"/>
      <c r="BN50" s="3"/>
      <c r="BO50" s="3"/>
      <c r="BP50" s="3"/>
      <c r="BQ50" s="3"/>
      <c r="BR50" s="3"/>
      <c r="BS50" s="3"/>
      <c r="BT50" s="3"/>
      <c r="BU50" s="3"/>
      <c r="BV50" s="3"/>
      <c r="BW50" s="3"/>
      <c r="BX50" s="3"/>
      <c r="BY50" s="3"/>
      <c r="BZ50" s="3"/>
    </row>
    <row r="51" spans="1:78" s="287" customFormat="1" ht="15.75" customHeight="1">
      <c r="A51" s="295"/>
      <c r="B51" s="295"/>
      <c r="C51" s="295"/>
      <c r="D51" s="295"/>
      <c r="E51" s="295"/>
      <c r="F51" s="295"/>
      <c r="G51" s="296"/>
      <c r="H51" s="312"/>
      <c r="I51" s="315"/>
      <c r="J51" s="314"/>
      <c r="K51" s="314"/>
      <c r="L51" s="347"/>
      <c r="M51" s="314"/>
      <c r="N51" s="315"/>
      <c r="O51" s="316"/>
      <c r="P51" s="568"/>
      <c r="Q51" s="317"/>
      <c r="R51" s="317"/>
      <c r="S51" s="317"/>
      <c r="T51" s="317"/>
      <c r="U51" s="317"/>
      <c r="V51" s="317"/>
      <c r="W51" s="557"/>
      <c r="X51" s="555"/>
      <c r="Y51" s="555"/>
      <c r="Z51" s="579"/>
      <c r="AA51" s="557"/>
      <c r="AB51" s="319" t="s">
        <v>245</v>
      </c>
      <c r="AC51" s="321"/>
      <c r="AD51" s="321"/>
      <c r="AE51" s="321"/>
      <c r="AF51" s="321"/>
      <c r="AG51" s="321"/>
      <c r="AH51" s="321"/>
      <c r="AI51" s="321"/>
      <c r="AJ51" s="321"/>
      <c r="AK51" s="321"/>
      <c r="AL51" s="321"/>
      <c r="AM51" s="321"/>
      <c r="AN51" s="321"/>
      <c r="AO51" s="321"/>
      <c r="AP51" s="321"/>
      <c r="AQ51" s="321">
        <f t="shared" si="12"/>
        <v>0</v>
      </c>
      <c r="AR51" s="322">
        <f t="shared" si="12"/>
        <v>0</v>
      </c>
      <c r="AS51" s="309">
        <f t="shared" si="1"/>
        <v>0</v>
      </c>
      <c r="AT51" s="309">
        <f t="shared" si="1"/>
        <v>0</v>
      </c>
      <c r="AU51" s="309">
        <f t="shared" si="2"/>
        <v>0</v>
      </c>
      <c r="AV51" s="310" t="e">
        <f>+'[4]Metas'!S51:S66-S51</f>
        <v>#REF!</v>
      </c>
      <c r="AW51" s="309" t="e">
        <f>+'[4]Metas'!T51:T66-T51</f>
        <v>#REF!</v>
      </c>
      <c r="AX51" s="309" t="e">
        <f>+'[4]Metas'!U51:U66-U51</f>
        <v>#REF!</v>
      </c>
      <c r="AY51" s="309" t="e">
        <f>+'[4]Metas'!V51:V66-V51</f>
        <v>#REF!</v>
      </c>
      <c r="AZ51" s="552"/>
      <c r="BA51" s="552"/>
      <c r="BB51" s="552"/>
      <c r="BC51" s="552"/>
      <c r="BD51" s="552"/>
      <c r="BE51" s="552"/>
      <c r="BI51" s="3"/>
      <c r="BJ51" s="3"/>
      <c r="BK51" s="3"/>
      <c r="BL51" s="3"/>
      <c r="BM51" s="3"/>
      <c r="BN51" s="3"/>
      <c r="BO51" s="3"/>
      <c r="BP51" s="3"/>
      <c r="BQ51" s="3"/>
      <c r="BR51" s="3"/>
      <c r="BS51" s="3"/>
      <c r="BT51" s="3"/>
      <c r="BU51" s="3"/>
      <c r="BV51" s="3"/>
      <c r="BW51" s="3"/>
      <c r="BX51" s="3"/>
      <c r="BY51" s="3"/>
      <c r="BZ51" s="3"/>
    </row>
    <row r="52" spans="1:78" s="287" customFormat="1" ht="15.75" customHeight="1">
      <c r="A52" s="295"/>
      <c r="B52" s="295"/>
      <c r="C52" s="295"/>
      <c r="D52" s="295"/>
      <c r="E52" s="295"/>
      <c r="F52" s="295"/>
      <c r="G52" s="296"/>
      <c r="H52" s="312"/>
      <c r="I52" s="315"/>
      <c r="J52" s="314"/>
      <c r="K52" s="314"/>
      <c r="L52" s="347"/>
      <c r="M52" s="314"/>
      <c r="N52" s="315"/>
      <c r="O52" s="316"/>
      <c r="P52" s="568"/>
      <c r="Q52" s="317"/>
      <c r="R52" s="317"/>
      <c r="S52" s="317"/>
      <c r="T52" s="317"/>
      <c r="U52" s="317"/>
      <c r="V52" s="317"/>
      <c r="W52" s="557"/>
      <c r="X52" s="555"/>
      <c r="Y52" s="555"/>
      <c r="Z52" s="579"/>
      <c r="AA52" s="557"/>
      <c r="AB52" s="319" t="s">
        <v>246</v>
      </c>
      <c r="AC52" s="321"/>
      <c r="AD52" s="321"/>
      <c r="AE52" s="321"/>
      <c r="AF52" s="321"/>
      <c r="AG52" s="321"/>
      <c r="AH52" s="321"/>
      <c r="AI52" s="321"/>
      <c r="AJ52" s="321"/>
      <c r="AK52" s="321"/>
      <c r="AL52" s="321"/>
      <c r="AM52" s="321"/>
      <c r="AN52" s="321"/>
      <c r="AO52" s="321"/>
      <c r="AP52" s="321"/>
      <c r="AQ52" s="321">
        <f t="shared" si="12"/>
        <v>0</v>
      </c>
      <c r="AR52" s="322">
        <f t="shared" si="12"/>
        <v>0</v>
      </c>
      <c r="AS52" s="309">
        <f t="shared" si="1"/>
        <v>0</v>
      </c>
      <c r="AT52" s="309">
        <f t="shared" si="1"/>
        <v>0</v>
      </c>
      <c r="AU52" s="309">
        <f t="shared" si="2"/>
        <v>0</v>
      </c>
      <c r="AV52" s="310" t="e">
        <f>+'[4]Metas'!S52:S67-S52</f>
        <v>#REF!</v>
      </c>
      <c r="AW52" s="309" t="e">
        <f>+'[4]Metas'!T52:T67-T52</f>
        <v>#REF!</v>
      </c>
      <c r="AX52" s="309" t="e">
        <f>+'[4]Metas'!U52:U67-U52</f>
        <v>#REF!</v>
      </c>
      <c r="AY52" s="309" t="e">
        <f>+'[4]Metas'!V52:V67-V52</f>
        <v>#REF!</v>
      </c>
      <c r="AZ52" s="552"/>
      <c r="BA52" s="552"/>
      <c r="BB52" s="552"/>
      <c r="BC52" s="552"/>
      <c r="BD52" s="552"/>
      <c r="BE52" s="552"/>
      <c r="BI52" s="3"/>
      <c r="BJ52" s="3"/>
      <c r="BK52" s="3"/>
      <c r="BL52" s="3"/>
      <c r="BM52" s="3"/>
      <c r="BN52" s="3"/>
      <c r="BO52" s="3"/>
      <c r="BP52" s="3"/>
      <c r="BQ52" s="3"/>
      <c r="BR52" s="3"/>
      <c r="BS52" s="3"/>
      <c r="BT52" s="3"/>
      <c r="BU52" s="3"/>
      <c r="BV52" s="3"/>
      <c r="BW52" s="3"/>
      <c r="BX52" s="3"/>
      <c r="BY52" s="3"/>
      <c r="BZ52" s="3"/>
    </row>
    <row r="53" spans="1:78" s="287" customFormat="1" ht="15.75" customHeight="1">
      <c r="A53" s="295"/>
      <c r="B53" s="295"/>
      <c r="C53" s="295"/>
      <c r="D53" s="295"/>
      <c r="E53" s="295"/>
      <c r="F53" s="295"/>
      <c r="G53" s="296"/>
      <c r="H53" s="312"/>
      <c r="I53" s="315"/>
      <c r="J53" s="314"/>
      <c r="K53" s="314"/>
      <c r="L53" s="347"/>
      <c r="M53" s="314"/>
      <c r="N53" s="315"/>
      <c r="O53" s="316"/>
      <c r="P53" s="568"/>
      <c r="Q53" s="317"/>
      <c r="R53" s="317"/>
      <c r="S53" s="317"/>
      <c r="T53" s="317"/>
      <c r="U53" s="317"/>
      <c r="V53" s="317"/>
      <c r="W53" s="557"/>
      <c r="X53" s="555"/>
      <c r="Y53" s="555"/>
      <c r="Z53" s="579"/>
      <c r="AA53" s="557"/>
      <c r="AB53" s="323" t="s">
        <v>247</v>
      </c>
      <c r="AC53" s="321"/>
      <c r="AD53" s="321"/>
      <c r="AE53" s="321"/>
      <c r="AF53" s="321"/>
      <c r="AG53" s="321"/>
      <c r="AH53" s="321"/>
      <c r="AI53" s="321"/>
      <c r="AJ53" s="321"/>
      <c r="AK53" s="321"/>
      <c r="AL53" s="321"/>
      <c r="AM53" s="321"/>
      <c r="AN53" s="321"/>
      <c r="AO53" s="321"/>
      <c r="AP53" s="321"/>
      <c r="AQ53" s="321">
        <f t="shared" si="12"/>
        <v>0</v>
      </c>
      <c r="AR53" s="322">
        <f t="shared" si="12"/>
        <v>0</v>
      </c>
      <c r="AS53" s="309">
        <f t="shared" si="1"/>
        <v>0</v>
      </c>
      <c r="AT53" s="309">
        <f t="shared" si="1"/>
        <v>0</v>
      </c>
      <c r="AU53" s="309">
        <f t="shared" si="2"/>
        <v>0</v>
      </c>
      <c r="AV53" s="310" t="e">
        <f>+'[4]Metas'!S53:S68-S53</f>
        <v>#REF!</v>
      </c>
      <c r="AW53" s="309" t="e">
        <f>+'[4]Metas'!T53:T68-T53</f>
        <v>#REF!</v>
      </c>
      <c r="AX53" s="309" t="e">
        <f>+'[4]Metas'!U53:U68-U53</f>
        <v>#REF!</v>
      </c>
      <c r="AY53" s="309" t="e">
        <f>+'[4]Metas'!V53:V68-V53</f>
        <v>#REF!</v>
      </c>
      <c r="AZ53" s="552"/>
      <c r="BA53" s="552"/>
      <c r="BB53" s="552"/>
      <c r="BC53" s="552"/>
      <c r="BD53" s="552"/>
      <c r="BE53" s="552"/>
      <c r="BI53" s="3"/>
      <c r="BJ53" s="3"/>
      <c r="BK53" s="3"/>
      <c r="BL53" s="3"/>
      <c r="BM53" s="3"/>
      <c r="BN53" s="3"/>
      <c r="BO53" s="3"/>
      <c r="BP53" s="3"/>
      <c r="BQ53" s="3"/>
      <c r="BR53" s="3"/>
      <c r="BS53" s="3"/>
      <c r="BT53" s="3"/>
      <c r="BU53" s="3"/>
      <c r="BV53" s="3"/>
      <c r="BW53" s="3"/>
      <c r="BX53" s="3"/>
      <c r="BY53" s="3"/>
      <c r="BZ53" s="3"/>
    </row>
    <row r="54" spans="1:78" s="287" customFormat="1" ht="15.75" customHeight="1">
      <c r="A54" s="295"/>
      <c r="B54" s="295"/>
      <c r="C54" s="295"/>
      <c r="D54" s="295"/>
      <c r="E54" s="295"/>
      <c r="F54" s="295"/>
      <c r="G54" s="296"/>
      <c r="H54" s="312"/>
      <c r="I54" s="315"/>
      <c r="J54" s="314"/>
      <c r="K54" s="314"/>
      <c r="L54" s="347"/>
      <c r="M54" s="314"/>
      <c r="N54" s="315"/>
      <c r="O54" s="316"/>
      <c r="P54" s="568"/>
      <c r="Q54" s="317"/>
      <c r="R54" s="317"/>
      <c r="S54" s="317"/>
      <c r="T54" s="317"/>
      <c r="U54" s="317"/>
      <c r="V54" s="317"/>
      <c r="W54" s="557"/>
      <c r="X54" s="555"/>
      <c r="Y54" s="555"/>
      <c r="Z54" s="579"/>
      <c r="AA54" s="557"/>
      <c r="AB54" s="324" t="s">
        <v>248</v>
      </c>
      <c r="AC54" s="325">
        <f aca="true" t="shared" si="13" ref="AC54:AR54">SUM(AC48:AC53)</f>
        <v>0</v>
      </c>
      <c r="AD54" s="325">
        <f t="shared" si="13"/>
        <v>0</v>
      </c>
      <c r="AE54" s="325">
        <f t="shared" si="13"/>
        <v>0</v>
      </c>
      <c r="AF54" s="325">
        <f t="shared" si="13"/>
        <v>0</v>
      </c>
      <c r="AG54" s="325">
        <f t="shared" si="13"/>
        <v>0</v>
      </c>
      <c r="AH54" s="325">
        <f t="shared" si="13"/>
        <v>0</v>
      </c>
      <c r="AI54" s="325">
        <f t="shared" si="13"/>
        <v>0</v>
      </c>
      <c r="AJ54" s="325">
        <f t="shared" si="13"/>
        <v>0</v>
      </c>
      <c r="AK54" s="325">
        <f t="shared" si="13"/>
        <v>0</v>
      </c>
      <c r="AL54" s="325">
        <f t="shared" si="13"/>
        <v>0</v>
      </c>
      <c r="AM54" s="325">
        <f t="shared" si="13"/>
        <v>0</v>
      </c>
      <c r="AN54" s="325">
        <f t="shared" si="13"/>
        <v>0</v>
      </c>
      <c r="AO54" s="325">
        <f t="shared" si="13"/>
        <v>0</v>
      </c>
      <c r="AP54" s="325">
        <f t="shared" si="13"/>
        <v>0</v>
      </c>
      <c r="AQ54" s="325">
        <f t="shared" si="13"/>
        <v>0</v>
      </c>
      <c r="AR54" s="326">
        <f t="shared" si="13"/>
        <v>0</v>
      </c>
      <c r="AS54" s="309">
        <f t="shared" si="1"/>
        <v>0</v>
      </c>
      <c r="AT54" s="309">
        <f t="shared" si="1"/>
        <v>0</v>
      </c>
      <c r="AU54" s="309">
        <f t="shared" si="2"/>
        <v>0</v>
      </c>
      <c r="AV54" s="310" t="e">
        <f>+'[4]Metas'!S54:S69-S54</f>
        <v>#REF!</v>
      </c>
      <c r="AW54" s="309" t="e">
        <f>+'[4]Metas'!T54:T69-T54</f>
        <v>#REF!</v>
      </c>
      <c r="AX54" s="309" t="e">
        <f>+'[4]Metas'!U54:U69-U54</f>
        <v>#REF!</v>
      </c>
      <c r="AY54" s="309" t="e">
        <f>+'[4]Metas'!V54:V69-V54</f>
        <v>#REF!</v>
      </c>
      <c r="AZ54" s="552"/>
      <c r="BA54" s="552"/>
      <c r="BB54" s="552"/>
      <c r="BC54" s="552"/>
      <c r="BD54" s="552"/>
      <c r="BE54" s="552"/>
      <c r="BI54" s="3"/>
      <c r="BJ54" s="3"/>
      <c r="BK54" s="3"/>
      <c r="BL54" s="3"/>
      <c r="BM54" s="3"/>
      <c r="BN54" s="3"/>
      <c r="BO54" s="3"/>
      <c r="BP54" s="3"/>
      <c r="BQ54" s="3"/>
      <c r="BR54" s="3"/>
      <c r="BS54" s="3"/>
      <c r="BT54" s="3"/>
      <c r="BU54" s="3"/>
      <c r="BV54" s="3"/>
      <c r="BW54" s="3"/>
      <c r="BX54" s="3"/>
      <c r="BY54" s="3"/>
      <c r="BZ54" s="3"/>
    </row>
    <row r="55" spans="1:78" s="287" customFormat="1" ht="15.75" customHeight="1">
      <c r="A55" s="295"/>
      <c r="B55" s="295"/>
      <c r="C55" s="295"/>
      <c r="D55" s="295"/>
      <c r="E55" s="295"/>
      <c r="F55" s="295"/>
      <c r="G55" s="296"/>
      <c r="H55" s="312"/>
      <c r="I55" s="315"/>
      <c r="J55" s="314"/>
      <c r="K55" s="314"/>
      <c r="L55" s="347"/>
      <c r="M55" s="314"/>
      <c r="N55" s="315"/>
      <c r="O55" s="316"/>
      <c r="P55" s="568"/>
      <c r="Q55" s="317"/>
      <c r="R55" s="317"/>
      <c r="S55" s="317"/>
      <c r="T55" s="317"/>
      <c r="U55" s="317"/>
      <c r="V55" s="317"/>
      <c r="W55" s="557"/>
      <c r="X55" s="555"/>
      <c r="Y55" s="555"/>
      <c r="Z55" s="579"/>
      <c r="AA55" s="557"/>
      <c r="AB55" s="319" t="s">
        <v>249</v>
      </c>
      <c r="AC55" s="321"/>
      <c r="AD55" s="321"/>
      <c r="AE55" s="321"/>
      <c r="AF55" s="321"/>
      <c r="AG55" s="321"/>
      <c r="AH55" s="321"/>
      <c r="AI55" s="321"/>
      <c r="AJ55" s="321"/>
      <c r="AK55" s="321"/>
      <c r="AL55" s="321"/>
      <c r="AM55" s="321"/>
      <c r="AN55" s="321"/>
      <c r="AO55" s="321"/>
      <c r="AP55" s="321"/>
      <c r="AQ55" s="321">
        <f>+AC55+AE55+AG55+AI55+AK55+AM55+AO55</f>
        <v>0</v>
      </c>
      <c r="AR55" s="322">
        <f aca="true" t="shared" si="14" ref="AR55:AR61">+AD55+AF55+AH55+AJ55+AL55+AN55+AP55</f>
        <v>0</v>
      </c>
      <c r="AS55" s="309">
        <f t="shared" si="1"/>
        <v>0</v>
      </c>
      <c r="AT55" s="309">
        <f t="shared" si="1"/>
        <v>0</v>
      </c>
      <c r="AU55" s="309">
        <f t="shared" si="2"/>
        <v>0</v>
      </c>
      <c r="AV55" s="310" t="e">
        <f>+'[4]Metas'!S55:S70-S55</f>
        <v>#REF!</v>
      </c>
      <c r="AW55" s="309" t="e">
        <f>+'[4]Metas'!T55:T70-T55</f>
        <v>#REF!</v>
      </c>
      <c r="AX55" s="309" t="e">
        <f>+'[4]Metas'!U55:U70-U55</f>
        <v>#REF!</v>
      </c>
      <c r="AY55" s="309" t="e">
        <f>+'[4]Metas'!V55:V70-V55</f>
        <v>#REF!</v>
      </c>
      <c r="AZ55" s="552"/>
      <c r="BA55" s="552"/>
      <c r="BB55" s="552"/>
      <c r="BC55" s="552"/>
      <c r="BD55" s="552"/>
      <c r="BE55" s="552"/>
      <c r="BI55" s="3"/>
      <c r="BJ55" s="3"/>
      <c r="BK55" s="3"/>
      <c r="BL55" s="3"/>
      <c r="BM55" s="3"/>
      <c r="BN55" s="3"/>
      <c r="BO55" s="3"/>
      <c r="BP55" s="3"/>
      <c r="BQ55" s="3"/>
      <c r="BR55" s="3"/>
      <c r="BS55" s="3"/>
      <c r="BT55" s="3"/>
      <c r="BU55" s="3"/>
      <c r="BV55" s="3"/>
      <c r="BW55" s="3"/>
      <c r="BX55" s="3"/>
      <c r="BY55" s="3"/>
      <c r="BZ55" s="3"/>
    </row>
    <row r="56" spans="1:78" s="287" customFormat="1" ht="15.75" customHeight="1">
      <c r="A56" s="295"/>
      <c r="B56" s="295"/>
      <c r="C56" s="295"/>
      <c r="D56" s="295"/>
      <c r="E56" s="295"/>
      <c r="F56" s="295"/>
      <c r="G56" s="296"/>
      <c r="H56" s="312"/>
      <c r="I56" s="315"/>
      <c r="J56" s="314"/>
      <c r="K56" s="314"/>
      <c r="L56" s="347"/>
      <c r="M56" s="314"/>
      <c r="N56" s="315"/>
      <c r="O56" s="316"/>
      <c r="P56" s="568"/>
      <c r="Q56" s="317"/>
      <c r="R56" s="317"/>
      <c r="S56" s="317"/>
      <c r="T56" s="317"/>
      <c r="U56" s="317"/>
      <c r="V56" s="317"/>
      <c r="W56" s="557"/>
      <c r="X56" s="555"/>
      <c r="Y56" s="555"/>
      <c r="Z56" s="579"/>
      <c r="AA56" s="557"/>
      <c r="AB56" s="319" t="s">
        <v>250</v>
      </c>
      <c r="AC56" s="321"/>
      <c r="AD56" s="321"/>
      <c r="AE56" s="321"/>
      <c r="AF56" s="321"/>
      <c r="AG56" s="321"/>
      <c r="AH56" s="321"/>
      <c r="AI56" s="321"/>
      <c r="AJ56" s="321"/>
      <c r="AK56" s="321"/>
      <c r="AL56" s="321"/>
      <c r="AM56" s="321"/>
      <c r="AN56" s="321"/>
      <c r="AO56" s="321"/>
      <c r="AP56" s="321"/>
      <c r="AQ56" s="321">
        <f aca="true" t="shared" si="15" ref="AQ56:AQ61">+AC56+AE56+AG56+AI56+AK56+AM56+AO56</f>
        <v>0</v>
      </c>
      <c r="AR56" s="322">
        <f t="shared" si="14"/>
        <v>0</v>
      </c>
      <c r="AS56" s="309">
        <f t="shared" si="1"/>
        <v>0</v>
      </c>
      <c r="AT56" s="309">
        <f t="shared" si="1"/>
        <v>0</v>
      </c>
      <c r="AU56" s="309">
        <f t="shared" si="2"/>
        <v>0</v>
      </c>
      <c r="AV56" s="310" t="e">
        <f>+'[4]Metas'!S56:S71-S56</f>
        <v>#REF!</v>
      </c>
      <c r="AW56" s="309" t="e">
        <f>+'[4]Metas'!T56:T71-T56</f>
        <v>#REF!</v>
      </c>
      <c r="AX56" s="309" t="e">
        <f>+'[4]Metas'!U56:U71-U56</f>
        <v>#REF!</v>
      </c>
      <c r="AY56" s="309" t="e">
        <f>+'[4]Metas'!V56:V71-V56</f>
        <v>#REF!</v>
      </c>
      <c r="AZ56" s="552"/>
      <c r="BA56" s="552"/>
      <c r="BB56" s="552"/>
      <c r="BC56" s="552"/>
      <c r="BD56" s="552"/>
      <c r="BE56" s="552"/>
      <c r="BI56" s="3"/>
      <c r="BJ56" s="3"/>
      <c r="BK56" s="3"/>
      <c r="BL56" s="3"/>
      <c r="BM56" s="3"/>
      <c r="BN56" s="3"/>
      <c r="BO56" s="3"/>
      <c r="BP56" s="3"/>
      <c r="BQ56" s="3"/>
      <c r="BR56" s="3"/>
      <c r="BS56" s="3"/>
      <c r="BT56" s="3"/>
      <c r="BU56" s="3"/>
      <c r="BV56" s="3"/>
      <c r="BW56" s="3"/>
      <c r="BX56" s="3"/>
      <c r="BY56" s="3"/>
      <c r="BZ56" s="3"/>
    </row>
    <row r="57" spans="1:78" s="287" customFormat="1" ht="15.75" customHeight="1">
      <c r="A57" s="295"/>
      <c r="B57" s="295"/>
      <c r="C57" s="295"/>
      <c r="D57" s="295"/>
      <c r="E57" s="295"/>
      <c r="F57" s="295"/>
      <c r="G57" s="296"/>
      <c r="H57" s="312"/>
      <c r="I57" s="315"/>
      <c r="J57" s="314"/>
      <c r="K57" s="314"/>
      <c r="L57" s="347"/>
      <c r="M57" s="314"/>
      <c r="N57" s="315"/>
      <c r="O57" s="316"/>
      <c r="P57" s="568"/>
      <c r="Q57" s="317"/>
      <c r="R57" s="317"/>
      <c r="S57" s="317"/>
      <c r="T57" s="317"/>
      <c r="U57" s="317"/>
      <c r="V57" s="317"/>
      <c r="W57" s="557"/>
      <c r="X57" s="555"/>
      <c r="Y57" s="555"/>
      <c r="Z57" s="579"/>
      <c r="AA57" s="557"/>
      <c r="AB57" s="323" t="s">
        <v>251</v>
      </c>
      <c r="AC57" s="321"/>
      <c r="AD57" s="321"/>
      <c r="AE57" s="321"/>
      <c r="AF57" s="321"/>
      <c r="AG57" s="321"/>
      <c r="AH57" s="321"/>
      <c r="AI57" s="321"/>
      <c r="AJ57" s="321"/>
      <c r="AK57" s="321"/>
      <c r="AL57" s="321"/>
      <c r="AM57" s="321"/>
      <c r="AN57" s="321"/>
      <c r="AO57" s="321"/>
      <c r="AP57" s="321"/>
      <c r="AQ57" s="321">
        <f t="shared" si="15"/>
        <v>0</v>
      </c>
      <c r="AR57" s="322">
        <f t="shared" si="14"/>
        <v>0</v>
      </c>
      <c r="AS57" s="309">
        <f t="shared" si="1"/>
        <v>0</v>
      </c>
      <c r="AT57" s="309">
        <f t="shared" si="1"/>
        <v>0</v>
      </c>
      <c r="AU57" s="309">
        <f t="shared" si="2"/>
        <v>0</v>
      </c>
      <c r="AV57" s="310" t="e">
        <f>+'[4]Metas'!S57:S72-S57</f>
        <v>#REF!</v>
      </c>
      <c r="AW57" s="309" t="e">
        <f>+'[4]Metas'!T57:T72-T57</f>
        <v>#REF!</v>
      </c>
      <c r="AX57" s="309" t="e">
        <f>+'[4]Metas'!U57:U72-U57</f>
        <v>#REF!</v>
      </c>
      <c r="AY57" s="309" t="e">
        <f>+'[4]Metas'!V57:V72-V57</f>
        <v>#REF!</v>
      </c>
      <c r="AZ57" s="552"/>
      <c r="BA57" s="552"/>
      <c r="BB57" s="552"/>
      <c r="BC57" s="552"/>
      <c r="BD57" s="552"/>
      <c r="BE57" s="552"/>
      <c r="BI57" s="3"/>
      <c r="BJ57" s="3"/>
      <c r="BK57" s="3"/>
      <c r="BL57" s="3"/>
      <c r="BM57" s="3"/>
      <c r="BN57" s="3"/>
      <c r="BO57" s="3"/>
      <c r="BP57" s="3"/>
      <c r="BQ57" s="3"/>
      <c r="BR57" s="3"/>
      <c r="BS57" s="3"/>
      <c r="BT57" s="3"/>
      <c r="BU57" s="3"/>
      <c r="BV57" s="3"/>
      <c r="BW57" s="3"/>
      <c r="BX57" s="3"/>
      <c r="BY57" s="3"/>
      <c r="BZ57" s="3"/>
    </row>
    <row r="58" spans="1:78" s="287" customFormat="1" ht="15.75" customHeight="1">
      <c r="A58" s="295"/>
      <c r="B58" s="295"/>
      <c r="C58" s="295"/>
      <c r="D58" s="295"/>
      <c r="E58" s="295"/>
      <c r="F58" s="295"/>
      <c r="G58" s="296"/>
      <c r="H58" s="312"/>
      <c r="I58" s="315"/>
      <c r="J58" s="314"/>
      <c r="K58" s="314"/>
      <c r="L58" s="347"/>
      <c r="M58" s="314"/>
      <c r="N58" s="315"/>
      <c r="O58" s="316"/>
      <c r="P58" s="568"/>
      <c r="Q58" s="317"/>
      <c r="R58" s="317"/>
      <c r="S58" s="317"/>
      <c r="T58" s="317"/>
      <c r="U58" s="317"/>
      <c r="V58" s="317"/>
      <c r="W58" s="557"/>
      <c r="X58" s="555"/>
      <c r="Y58" s="555"/>
      <c r="Z58" s="579"/>
      <c r="AA58" s="557"/>
      <c r="AB58" s="323" t="s">
        <v>252</v>
      </c>
      <c r="AC58" s="321"/>
      <c r="AD58" s="321"/>
      <c r="AE58" s="321"/>
      <c r="AF58" s="321"/>
      <c r="AG58" s="321"/>
      <c r="AH58" s="321"/>
      <c r="AI58" s="321"/>
      <c r="AJ58" s="321"/>
      <c r="AK58" s="321"/>
      <c r="AL58" s="321"/>
      <c r="AM58" s="321"/>
      <c r="AN58" s="321"/>
      <c r="AO58" s="321"/>
      <c r="AP58" s="321"/>
      <c r="AQ58" s="321">
        <f t="shared" si="15"/>
        <v>0</v>
      </c>
      <c r="AR58" s="322">
        <f t="shared" si="14"/>
        <v>0</v>
      </c>
      <c r="AS58" s="309">
        <f t="shared" si="1"/>
        <v>0</v>
      </c>
      <c r="AT58" s="309">
        <f t="shared" si="1"/>
        <v>0</v>
      </c>
      <c r="AU58" s="309">
        <f t="shared" si="2"/>
        <v>0</v>
      </c>
      <c r="AV58" s="310" t="e">
        <f>+'[4]Metas'!S58:S73-S58</f>
        <v>#REF!</v>
      </c>
      <c r="AW58" s="309" t="e">
        <f>+'[4]Metas'!T58:T73-T58</f>
        <v>#REF!</v>
      </c>
      <c r="AX58" s="309" t="e">
        <f>+'[4]Metas'!U58:U73-U58</f>
        <v>#REF!</v>
      </c>
      <c r="AY58" s="309" t="e">
        <f>+'[4]Metas'!V58:V73-V58</f>
        <v>#REF!</v>
      </c>
      <c r="AZ58" s="552"/>
      <c r="BA58" s="552"/>
      <c r="BB58" s="552"/>
      <c r="BC58" s="552"/>
      <c r="BD58" s="552"/>
      <c r="BE58" s="552"/>
      <c r="BI58" s="3"/>
      <c r="BJ58" s="3"/>
      <c r="BK58" s="3"/>
      <c r="BL58" s="3"/>
      <c r="BM58" s="3"/>
      <c r="BN58" s="3"/>
      <c r="BO58" s="3"/>
      <c r="BP58" s="3"/>
      <c r="BQ58" s="3"/>
      <c r="BR58" s="3"/>
      <c r="BS58" s="3"/>
      <c r="BT58" s="3"/>
      <c r="BU58" s="3"/>
      <c r="BV58" s="3"/>
      <c r="BW58" s="3"/>
      <c r="BX58" s="3"/>
      <c r="BY58" s="3"/>
      <c r="BZ58" s="3"/>
    </row>
    <row r="59" spans="1:78" s="287" customFormat="1" ht="15.75" customHeight="1">
      <c r="A59" s="295"/>
      <c r="B59" s="295"/>
      <c r="C59" s="295"/>
      <c r="D59" s="295"/>
      <c r="E59" s="295"/>
      <c r="F59" s="295"/>
      <c r="G59" s="296"/>
      <c r="H59" s="312"/>
      <c r="I59" s="315"/>
      <c r="J59" s="314"/>
      <c r="K59" s="314"/>
      <c r="L59" s="347"/>
      <c r="M59" s="314"/>
      <c r="N59" s="315"/>
      <c r="O59" s="316"/>
      <c r="P59" s="568"/>
      <c r="Q59" s="317"/>
      <c r="R59" s="317"/>
      <c r="S59" s="317"/>
      <c r="T59" s="317"/>
      <c r="U59" s="317"/>
      <c r="V59" s="317"/>
      <c r="W59" s="557"/>
      <c r="X59" s="555"/>
      <c r="Y59" s="555"/>
      <c r="Z59" s="579"/>
      <c r="AA59" s="557"/>
      <c r="AB59" s="323" t="s">
        <v>253</v>
      </c>
      <c r="AC59" s="321"/>
      <c r="AD59" s="321"/>
      <c r="AE59" s="321"/>
      <c r="AF59" s="321"/>
      <c r="AG59" s="321"/>
      <c r="AH59" s="321"/>
      <c r="AI59" s="321"/>
      <c r="AJ59" s="321"/>
      <c r="AK59" s="321"/>
      <c r="AL59" s="321"/>
      <c r="AM59" s="321"/>
      <c r="AN59" s="321"/>
      <c r="AO59" s="321"/>
      <c r="AP59" s="321"/>
      <c r="AQ59" s="321">
        <f t="shared" si="15"/>
        <v>0</v>
      </c>
      <c r="AR59" s="322">
        <f t="shared" si="14"/>
        <v>0</v>
      </c>
      <c r="AS59" s="309">
        <f t="shared" si="1"/>
        <v>0</v>
      </c>
      <c r="AT59" s="309">
        <f t="shared" si="1"/>
        <v>0</v>
      </c>
      <c r="AU59" s="309">
        <f t="shared" si="2"/>
        <v>0</v>
      </c>
      <c r="AV59" s="310" t="e">
        <f>+'[4]Metas'!S59:S74-S59</f>
        <v>#REF!</v>
      </c>
      <c r="AW59" s="309" t="e">
        <f>+'[4]Metas'!T59:T74-T59</f>
        <v>#REF!</v>
      </c>
      <c r="AX59" s="309" t="e">
        <f>+'[4]Metas'!U59:U74-U59</f>
        <v>#REF!</v>
      </c>
      <c r="AY59" s="309" t="e">
        <f>+'[4]Metas'!V59:V74-V59</f>
        <v>#REF!</v>
      </c>
      <c r="AZ59" s="552"/>
      <c r="BA59" s="552"/>
      <c r="BB59" s="552"/>
      <c r="BC59" s="552"/>
      <c r="BD59" s="552"/>
      <c r="BE59" s="552"/>
      <c r="BI59" s="3"/>
      <c r="BJ59" s="3"/>
      <c r="BK59" s="3"/>
      <c r="BL59" s="3"/>
      <c r="BM59" s="3"/>
      <c r="BN59" s="3"/>
      <c r="BO59" s="3"/>
      <c r="BP59" s="3"/>
      <c r="BQ59" s="3"/>
      <c r="BR59" s="3"/>
      <c r="BS59" s="3"/>
      <c r="BT59" s="3"/>
      <c r="BU59" s="3"/>
      <c r="BV59" s="3"/>
      <c r="BW59" s="3"/>
      <c r="BX59" s="3"/>
      <c r="BY59" s="3"/>
      <c r="BZ59" s="3"/>
    </row>
    <row r="60" spans="1:78" s="287" customFormat="1" ht="15.75" customHeight="1">
      <c r="A60" s="295"/>
      <c r="B60" s="295"/>
      <c r="C60" s="295"/>
      <c r="D60" s="295"/>
      <c r="E60" s="295"/>
      <c r="F60" s="295"/>
      <c r="G60" s="296"/>
      <c r="H60" s="312"/>
      <c r="I60" s="315"/>
      <c r="J60" s="314"/>
      <c r="K60" s="314"/>
      <c r="L60" s="347"/>
      <c r="M60" s="314"/>
      <c r="N60" s="315"/>
      <c r="O60" s="316"/>
      <c r="P60" s="568"/>
      <c r="Q60" s="317"/>
      <c r="R60" s="317"/>
      <c r="S60" s="317"/>
      <c r="T60" s="317"/>
      <c r="U60" s="317"/>
      <c r="V60" s="317"/>
      <c r="W60" s="557"/>
      <c r="X60" s="555"/>
      <c r="Y60" s="555"/>
      <c r="Z60" s="579"/>
      <c r="AA60" s="557"/>
      <c r="AB60" s="323" t="s">
        <v>254</v>
      </c>
      <c r="AC60" s="321"/>
      <c r="AD60" s="321"/>
      <c r="AE60" s="321"/>
      <c r="AF60" s="321"/>
      <c r="AG60" s="321"/>
      <c r="AH60" s="321"/>
      <c r="AI60" s="321"/>
      <c r="AJ60" s="321"/>
      <c r="AK60" s="321"/>
      <c r="AL60" s="321"/>
      <c r="AM60" s="321"/>
      <c r="AN60" s="321"/>
      <c r="AO60" s="321"/>
      <c r="AP60" s="321"/>
      <c r="AQ60" s="321">
        <f t="shared" si="15"/>
        <v>0</v>
      </c>
      <c r="AR60" s="322">
        <f t="shared" si="14"/>
        <v>0</v>
      </c>
      <c r="AS60" s="309">
        <f t="shared" si="1"/>
        <v>0</v>
      </c>
      <c r="AT60" s="309">
        <f t="shared" si="1"/>
        <v>0</v>
      </c>
      <c r="AU60" s="309">
        <f t="shared" si="2"/>
        <v>0</v>
      </c>
      <c r="AV60" s="310" t="e">
        <f>+'[4]Metas'!S60:S75-S60</f>
        <v>#REF!</v>
      </c>
      <c r="AW60" s="309" t="e">
        <f>+'[4]Metas'!T60:T75-T60</f>
        <v>#REF!</v>
      </c>
      <c r="AX60" s="309" t="e">
        <f>+'[4]Metas'!U60:U75-U60</f>
        <v>#REF!</v>
      </c>
      <c r="AY60" s="309" t="e">
        <f>+'[4]Metas'!V60:V75-V60</f>
        <v>#REF!</v>
      </c>
      <c r="AZ60" s="552"/>
      <c r="BA60" s="552"/>
      <c r="BB60" s="552"/>
      <c r="BC60" s="552"/>
      <c r="BD60" s="552"/>
      <c r="BE60" s="552"/>
      <c r="BI60" s="3"/>
      <c r="BJ60" s="3"/>
      <c r="BK60" s="3"/>
      <c r="BL60" s="3"/>
      <c r="BM60" s="3"/>
      <c r="BN60" s="3"/>
      <c r="BO60" s="3"/>
      <c r="BP60" s="3"/>
      <c r="BQ60" s="3"/>
      <c r="BR60" s="3"/>
      <c r="BS60" s="3"/>
      <c r="BT60" s="3"/>
      <c r="BU60" s="3"/>
      <c r="BV60" s="3"/>
      <c r="BW60" s="3"/>
      <c r="BX60" s="3"/>
      <c r="BY60" s="3"/>
      <c r="BZ60" s="3"/>
    </row>
    <row r="61" spans="1:78" s="287" customFormat="1" ht="15.75" customHeight="1">
      <c r="A61" s="295"/>
      <c r="B61" s="295"/>
      <c r="C61" s="295"/>
      <c r="D61" s="295"/>
      <c r="E61" s="295"/>
      <c r="F61" s="295"/>
      <c r="G61" s="296"/>
      <c r="H61" s="312"/>
      <c r="I61" s="315"/>
      <c r="J61" s="314"/>
      <c r="K61" s="314"/>
      <c r="L61" s="347"/>
      <c r="M61" s="314"/>
      <c r="N61" s="315"/>
      <c r="O61" s="316"/>
      <c r="P61" s="568"/>
      <c r="Q61" s="317"/>
      <c r="R61" s="317"/>
      <c r="S61" s="317"/>
      <c r="T61" s="317"/>
      <c r="U61" s="317"/>
      <c r="V61" s="317"/>
      <c r="W61" s="557"/>
      <c r="X61" s="555"/>
      <c r="Y61" s="555"/>
      <c r="Z61" s="579"/>
      <c r="AA61" s="557"/>
      <c r="AB61" s="323" t="s">
        <v>255</v>
      </c>
      <c r="AC61" s="321"/>
      <c r="AD61" s="321"/>
      <c r="AE61" s="321"/>
      <c r="AF61" s="321"/>
      <c r="AG61" s="321"/>
      <c r="AH61" s="321"/>
      <c r="AI61" s="321"/>
      <c r="AJ61" s="321"/>
      <c r="AK61" s="321"/>
      <c r="AL61" s="321"/>
      <c r="AM61" s="321"/>
      <c r="AN61" s="321"/>
      <c r="AO61" s="321"/>
      <c r="AP61" s="321"/>
      <c r="AQ61" s="321">
        <f t="shared" si="15"/>
        <v>0</v>
      </c>
      <c r="AR61" s="322">
        <f t="shared" si="14"/>
        <v>0</v>
      </c>
      <c r="AS61" s="309">
        <f t="shared" si="1"/>
        <v>0</v>
      </c>
      <c r="AT61" s="309">
        <f t="shared" si="1"/>
        <v>0</v>
      </c>
      <c r="AU61" s="309">
        <f t="shared" si="2"/>
        <v>0</v>
      </c>
      <c r="AV61" s="310" t="e">
        <f>+'[4]Metas'!S61:S76-S61</f>
        <v>#REF!</v>
      </c>
      <c r="AW61" s="309" t="e">
        <f>+'[4]Metas'!T61:T76-T61</f>
        <v>#REF!</v>
      </c>
      <c r="AX61" s="309" t="e">
        <f>+'[4]Metas'!U61:U76-U61</f>
        <v>#REF!</v>
      </c>
      <c r="AY61" s="309" t="e">
        <f>+'[4]Metas'!V61:V76-V61</f>
        <v>#REF!</v>
      </c>
      <c r="AZ61" s="552"/>
      <c r="BA61" s="552"/>
      <c r="BB61" s="552"/>
      <c r="BC61" s="552"/>
      <c r="BD61" s="552"/>
      <c r="BE61" s="552"/>
      <c r="BI61" s="3"/>
      <c r="BJ61" s="3"/>
      <c r="BK61" s="3"/>
      <c r="BL61" s="3"/>
      <c r="BM61" s="3"/>
      <c r="BN61" s="3"/>
      <c r="BO61" s="3"/>
      <c r="BP61" s="3"/>
      <c r="BQ61" s="3"/>
      <c r="BR61" s="3"/>
      <c r="BS61" s="3"/>
      <c r="BT61" s="3"/>
      <c r="BU61" s="3"/>
      <c r="BV61" s="3"/>
      <c r="BW61" s="3"/>
      <c r="BX61" s="3"/>
      <c r="BY61" s="3"/>
      <c r="BZ61" s="3"/>
    </row>
    <row r="62" spans="1:78" s="287" customFormat="1" ht="15.75" customHeight="1">
      <c r="A62" s="295"/>
      <c r="B62" s="295"/>
      <c r="C62" s="295"/>
      <c r="D62" s="295"/>
      <c r="E62" s="295"/>
      <c r="F62" s="295"/>
      <c r="G62" s="296"/>
      <c r="H62" s="312"/>
      <c r="I62" s="315"/>
      <c r="J62" s="314"/>
      <c r="K62" s="314"/>
      <c r="L62" s="347"/>
      <c r="M62" s="314"/>
      <c r="N62" s="315"/>
      <c r="O62" s="316"/>
      <c r="P62" s="568"/>
      <c r="Q62" s="317"/>
      <c r="R62" s="317"/>
      <c r="S62" s="317"/>
      <c r="T62" s="317"/>
      <c r="U62" s="317"/>
      <c r="V62" s="317"/>
      <c r="W62" s="557"/>
      <c r="X62" s="555"/>
      <c r="Y62" s="555"/>
      <c r="Z62" s="579"/>
      <c r="AA62" s="557"/>
      <c r="AB62" s="324" t="s">
        <v>256</v>
      </c>
      <c r="AC62" s="325">
        <f aca="true" t="shared" si="16" ref="AC62:AR62">SUM(AC56:AC61)+IF(AC54=0,AC55,AC54)</f>
        <v>0</v>
      </c>
      <c r="AD62" s="325">
        <f t="shared" si="16"/>
        <v>0</v>
      </c>
      <c r="AE62" s="325">
        <f t="shared" si="16"/>
        <v>0</v>
      </c>
      <c r="AF62" s="325">
        <f t="shared" si="16"/>
        <v>0</v>
      </c>
      <c r="AG62" s="325">
        <f t="shared" si="16"/>
        <v>0</v>
      </c>
      <c r="AH62" s="325">
        <f t="shared" si="16"/>
        <v>0</v>
      </c>
      <c r="AI62" s="325">
        <f t="shared" si="16"/>
        <v>0</v>
      </c>
      <c r="AJ62" s="325">
        <f t="shared" si="16"/>
        <v>0</v>
      </c>
      <c r="AK62" s="325">
        <f t="shared" si="16"/>
        <v>0</v>
      </c>
      <c r="AL62" s="325">
        <f t="shared" si="16"/>
        <v>0</v>
      </c>
      <c r="AM62" s="325">
        <f t="shared" si="16"/>
        <v>0</v>
      </c>
      <c r="AN62" s="325">
        <f t="shared" si="16"/>
        <v>0</v>
      </c>
      <c r="AO62" s="325">
        <f t="shared" si="16"/>
        <v>0</v>
      </c>
      <c r="AP62" s="325">
        <f t="shared" si="16"/>
        <v>0</v>
      </c>
      <c r="AQ62" s="325">
        <f t="shared" si="16"/>
        <v>0</v>
      </c>
      <c r="AR62" s="326">
        <f t="shared" si="16"/>
        <v>0</v>
      </c>
      <c r="AS62" s="309">
        <f t="shared" si="1"/>
        <v>0</v>
      </c>
      <c r="AT62" s="309">
        <f t="shared" si="1"/>
        <v>0</v>
      </c>
      <c r="AU62" s="309">
        <f t="shared" si="2"/>
        <v>0</v>
      </c>
      <c r="AV62" s="310" t="e">
        <f>+'[4]Metas'!S62:S77-S62</f>
        <v>#REF!</v>
      </c>
      <c r="AW62" s="309" t="e">
        <f>+'[4]Metas'!T62:T77-T62</f>
        <v>#REF!</v>
      </c>
      <c r="AX62" s="309" t="e">
        <f>+'[4]Metas'!U62:U77-U62</f>
        <v>#REF!</v>
      </c>
      <c r="AY62" s="309" t="e">
        <f>+'[4]Metas'!V62:V77-V62</f>
        <v>#REF!</v>
      </c>
      <c r="AZ62" s="552"/>
      <c r="BA62" s="552"/>
      <c r="BB62" s="552"/>
      <c r="BC62" s="552"/>
      <c r="BD62" s="552"/>
      <c r="BE62" s="552"/>
      <c r="BI62" s="3"/>
      <c r="BJ62" s="3"/>
      <c r="BK62" s="3"/>
      <c r="BL62" s="3"/>
      <c r="BM62" s="3"/>
      <c r="BN62" s="3"/>
      <c r="BO62" s="3"/>
      <c r="BP62" s="3"/>
      <c r="BQ62" s="3"/>
      <c r="BR62" s="3"/>
      <c r="BS62" s="3"/>
      <c r="BT62" s="3"/>
      <c r="BU62" s="3"/>
      <c r="BV62" s="3"/>
      <c r="BW62" s="3"/>
      <c r="BX62" s="3"/>
      <c r="BY62" s="3"/>
      <c r="BZ62" s="3"/>
    </row>
    <row r="63" spans="1:78" s="287" customFormat="1" ht="39.75" customHeight="1" thickBot="1">
      <c r="A63" s="295"/>
      <c r="B63" s="295"/>
      <c r="C63" s="295"/>
      <c r="D63" s="295"/>
      <c r="E63" s="295"/>
      <c r="F63" s="295"/>
      <c r="G63" s="296"/>
      <c r="H63" s="327"/>
      <c r="I63" s="330"/>
      <c r="J63" s="329"/>
      <c r="K63" s="329"/>
      <c r="L63" s="349"/>
      <c r="M63" s="329"/>
      <c r="N63" s="330"/>
      <c r="O63" s="331"/>
      <c r="P63" s="573"/>
      <c r="Q63" s="332"/>
      <c r="R63" s="332"/>
      <c r="S63" s="332"/>
      <c r="T63" s="332"/>
      <c r="U63" s="332"/>
      <c r="V63" s="332"/>
      <c r="W63" s="562"/>
      <c r="X63" s="560"/>
      <c r="Y63" s="560"/>
      <c r="Z63" s="580"/>
      <c r="AA63" s="562"/>
      <c r="AB63" s="334" t="s">
        <v>257</v>
      </c>
      <c r="AC63" s="336"/>
      <c r="AD63" s="336"/>
      <c r="AE63" s="336"/>
      <c r="AF63" s="336"/>
      <c r="AG63" s="336"/>
      <c r="AH63" s="336"/>
      <c r="AI63" s="336"/>
      <c r="AJ63" s="336"/>
      <c r="AK63" s="336"/>
      <c r="AL63" s="336"/>
      <c r="AM63" s="336"/>
      <c r="AN63" s="336"/>
      <c r="AO63" s="336"/>
      <c r="AP63" s="336"/>
      <c r="AQ63" s="336">
        <f aca="true" t="shared" si="17" ref="AQ63:AR69">+AC63+AE63+AG63+AI63+AK63+AM63+AO63</f>
        <v>0</v>
      </c>
      <c r="AR63" s="337">
        <f t="shared" si="17"/>
        <v>0</v>
      </c>
      <c r="AS63" s="309">
        <f t="shared" si="1"/>
        <v>0</v>
      </c>
      <c r="AT63" s="309">
        <f t="shared" si="1"/>
        <v>0</v>
      </c>
      <c r="AU63" s="309">
        <f t="shared" si="2"/>
        <v>0</v>
      </c>
      <c r="AV63" s="310" t="e">
        <f>+'[4]Metas'!S63:S78-S63</f>
        <v>#REF!</v>
      </c>
      <c r="AW63" s="309" t="e">
        <f>+'[4]Metas'!T63:T78-T63</f>
        <v>#REF!</v>
      </c>
      <c r="AX63" s="309" t="e">
        <f>+'[4]Metas'!U63:U78-U63</f>
        <v>#REF!</v>
      </c>
      <c r="AY63" s="309" t="e">
        <f>+'[4]Metas'!V63:V78-V63</f>
        <v>#REF!</v>
      </c>
      <c r="AZ63" s="552"/>
      <c r="BA63" s="552"/>
      <c r="BB63" s="552"/>
      <c r="BC63" s="552"/>
      <c r="BD63" s="552"/>
      <c r="BE63" s="552"/>
      <c r="BI63" s="3"/>
      <c r="BJ63" s="3"/>
      <c r="BK63" s="3"/>
      <c r="BL63" s="3"/>
      <c r="BM63" s="3"/>
      <c r="BN63" s="3"/>
      <c r="BO63" s="3"/>
      <c r="BP63" s="3"/>
      <c r="BQ63" s="3"/>
      <c r="BR63" s="3"/>
      <c r="BS63" s="3"/>
      <c r="BT63" s="3"/>
      <c r="BU63" s="3"/>
      <c r="BV63" s="3"/>
      <c r="BW63" s="3"/>
      <c r="BX63" s="3"/>
      <c r="BY63" s="3"/>
      <c r="BZ63" s="3"/>
    </row>
    <row r="64" spans="1:78" s="287" customFormat="1" ht="24" customHeight="1">
      <c r="A64" s="295"/>
      <c r="B64" s="295" t="s">
        <v>439</v>
      </c>
      <c r="C64" s="295" t="s">
        <v>231</v>
      </c>
      <c r="D64" s="295" t="s">
        <v>232</v>
      </c>
      <c r="E64" s="295" t="s">
        <v>260</v>
      </c>
      <c r="F64" s="295" t="s">
        <v>233</v>
      </c>
      <c r="G64" s="296">
        <v>13</v>
      </c>
      <c r="H64" s="297">
        <v>946</v>
      </c>
      <c r="I64" s="298" t="s">
        <v>59</v>
      </c>
      <c r="J64" s="344"/>
      <c r="K64" s="300"/>
      <c r="L64" s="344"/>
      <c r="M64" s="298">
        <v>0</v>
      </c>
      <c r="N64" s="351" t="s">
        <v>440</v>
      </c>
      <c r="O64" s="302">
        <v>1</v>
      </c>
      <c r="P64" s="563">
        <v>0</v>
      </c>
      <c r="Q64" s="303">
        <f>SUMIF('Actividades inversión 946'!$B$14:$B$25,'Metas inversión 946'!$B64,'Actividades inversión 946'!M$14:M$25)</f>
        <v>400000000</v>
      </c>
      <c r="R64" s="303">
        <f>SUMIF('Actividades inversión 946'!$B$14:$B$25,'Metas inversión 946'!$B64,'Actividades inversión 946'!N$14:N$25)</f>
        <v>400000000</v>
      </c>
      <c r="S64" s="303">
        <f>SUMIF('Actividades inversión 946'!$B$14:$B$25,'Metas inversión 946'!$B64,'Actividades inversión 946'!O$14:O$25)</f>
        <v>400000000</v>
      </c>
      <c r="T64" s="303">
        <f>SUMIF('Actividades inversión 946'!$B$14:$B$25,'Metas inversión 946'!$B64,'Actividades inversión 946'!P$14:P$25)</f>
        <v>2942173.11902151</v>
      </c>
      <c r="U64" s="303">
        <f>SUMIF('Actividades inversión 946'!$B$14:$B$25,'Metas inversión 946'!$B64,'Actividades inversión 946'!Q$14:Q$25)</f>
        <v>0</v>
      </c>
      <c r="V64" s="303">
        <f>SUMIF('Actividades inversión 946'!$B$14:$B$25,'Metas inversión 946'!$B64,'Actividades inversión 946'!R$14:R$25)</f>
        <v>0</v>
      </c>
      <c r="W64" s="551" t="s">
        <v>441</v>
      </c>
      <c r="X64" s="549" t="s">
        <v>442</v>
      </c>
      <c r="Y64" s="551" t="s">
        <v>443</v>
      </c>
      <c r="Z64" s="549" t="s">
        <v>444</v>
      </c>
      <c r="AA64" s="551" t="s">
        <v>445</v>
      </c>
      <c r="AB64" s="305" t="s">
        <v>242</v>
      </c>
      <c r="AC64" s="307"/>
      <c r="AD64" s="307"/>
      <c r="AE64" s="307"/>
      <c r="AF64" s="307"/>
      <c r="AG64" s="307"/>
      <c r="AH64" s="307"/>
      <c r="AI64" s="307"/>
      <c r="AJ64" s="307"/>
      <c r="AK64" s="307"/>
      <c r="AL64" s="307"/>
      <c r="AM64" s="307"/>
      <c r="AN64" s="307"/>
      <c r="AO64" s="307"/>
      <c r="AP64" s="307"/>
      <c r="AQ64" s="307">
        <f t="shared" si="17"/>
        <v>0</v>
      </c>
      <c r="AR64" s="308">
        <f t="shared" si="17"/>
        <v>0</v>
      </c>
      <c r="AS64" s="309">
        <f t="shared" si="1"/>
        <v>0</v>
      </c>
      <c r="AT64" s="309">
        <f t="shared" si="1"/>
        <v>397057826.88097847</v>
      </c>
      <c r="AU64" s="309">
        <f t="shared" si="2"/>
        <v>0</v>
      </c>
      <c r="AV64" s="310">
        <f>+'[4]Metas'!S64:S79-S64</f>
        <v>-400000000</v>
      </c>
      <c r="AW64" s="309">
        <f>+'[4]Metas'!T64:T79-T64</f>
        <v>-2942173.11902151</v>
      </c>
      <c r="AX64" s="309">
        <f>+'[4]Metas'!U64:U79-U64</f>
        <v>1650000000</v>
      </c>
      <c r="AY64" s="309">
        <f>+'[4]Metas'!V64:V79-V64</f>
        <v>0</v>
      </c>
      <c r="AZ64" s="552">
        <f>+'[3]99-METROPOLITANO'!N62</f>
        <v>400000000</v>
      </c>
      <c r="BA64" s="552">
        <f>+'[3]99-METROPOLITANO'!O62</f>
        <v>400000000</v>
      </c>
      <c r="BB64" s="552">
        <f>+'[3]99-METROPOLITANO'!P62</f>
        <v>400000000</v>
      </c>
      <c r="BC64" s="552" t="e">
        <f>+'[3]99-METROPOLITANO'!#REF!</f>
        <v>#REF!</v>
      </c>
      <c r="BD64" s="552">
        <f>+'[3]99-METROPOLITANO'!R62</f>
        <v>0</v>
      </c>
      <c r="BE64" s="552">
        <f>+'[3]99-METROPOLITANO'!S62</f>
        <v>0</v>
      </c>
      <c r="BI64" s="3"/>
      <c r="BJ64" s="3"/>
      <c r="BK64" s="3"/>
      <c r="BL64" s="3"/>
      <c r="BM64" s="3"/>
      <c r="BN64" s="3"/>
      <c r="BO64" s="3"/>
      <c r="BP64" s="3"/>
      <c r="BQ64" s="3"/>
      <c r="BR64" s="3"/>
      <c r="BS64" s="3"/>
      <c r="BT64" s="3"/>
      <c r="BU64" s="3"/>
      <c r="BV64" s="3"/>
      <c r="BW64" s="3"/>
      <c r="BX64" s="3"/>
      <c r="BY64" s="3"/>
      <c r="BZ64" s="3"/>
    </row>
    <row r="65" spans="1:78" s="287" customFormat="1" ht="15.75" customHeight="1">
      <c r="A65" s="295"/>
      <c r="B65" s="295"/>
      <c r="C65" s="295"/>
      <c r="D65" s="295"/>
      <c r="E65" s="295"/>
      <c r="F65" s="295"/>
      <c r="G65" s="296"/>
      <c r="H65" s="312"/>
      <c r="I65" s="313"/>
      <c r="J65" s="347"/>
      <c r="K65" s="314"/>
      <c r="L65" s="347"/>
      <c r="M65" s="313"/>
      <c r="N65" s="355"/>
      <c r="O65" s="316"/>
      <c r="P65" s="568"/>
      <c r="Q65" s="317"/>
      <c r="R65" s="317"/>
      <c r="S65" s="317"/>
      <c r="T65" s="317"/>
      <c r="U65" s="317"/>
      <c r="V65" s="317"/>
      <c r="W65" s="557"/>
      <c r="X65" s="555"/>
      <c r="Y65" s="579"/>
      <c r="Z65" s="554"/>
      <c r="AA65" s="579"/>
      <c r="AB65" s="319" t="s">
        <v>243</v>
      </c>
      <c r="AC65" s="321"/>
      <c r="AD65" s="321"/>
      <c r="AE65" s="321"/>
      <c r="AF65" s="321"/>
      <c r="AG65" s="321"/>
      <c r="AH65" s="321"/>
      <c r="AI65" s="321"/>
      <c r="AJ65" s="321"/>
      <c r="AK65" s="321"/>
      <c r="AL65" s="321"/>
      <c r="AM65" s="321"/>
      <c r="AN65" s="321"/>
      <c r="AO65" s="321"/>
      <c r="AP65" s="321"/>
      <c r="AQ65" s="321">
        <f t="shared" si="17"/>
        <v>0</v>
      </c>
      <c r="AR65" s="322">
        <f t="shared" si="17"/>
        <v>0</v>
      </c>
      <c r="AS65" s="309">
        <f t="shared" si="1"/>
        <v>0</v>
      </c>
      <c r="AT65" s="309">
        <f t="shared" si="1"/>
        <v>0</v>
      </c>
      <c r="AU65" s="309">
        <f t="shared" si="2"/>
        <v>0</v>
      </c>
      <c r="AV65" s="310" t="e">
        <f>+'[4]Metas'!S65:S80-S65</f>
        <v>#REF!</v>
      </c>
      <c r="AW65" s="309" t="e">
        <f>+'[4]Metas'!T65:T80-T65</f>
        <v>#REF!</v>
      </c>
      <c r="AX65" s="309" t="e">
        <f>+'[4]Metas'!U65:U80-U65</f>
        <v>#REF!</v>
      </c>
      <c r="AY65" s="309" t="e">
        <f>+'[4]Metas'!V65:V80-V65</f>
        <v>#REF!</v>
      </c>
      <c r="AZ65" s="552"/>
      <c r="BA65" s="552"/>
      <c r="BB65" s="552"/>
      <c r="BC65" s="552"/>
      <c r="BD65" s="552"/>
      <c r="BE65" s="552"/>
      <c r="BI65" s="3"/>
      <c r="BJ65" s="3"/>
      <c r="BK65" s="3"/>
      <c r="BL65" s="3"/>
      <c r="BM65" s="3"/>
      <c r="BN65" s="3"/>
      <c r="BO65" s="3"/>
      <c r="BP65" s="3"/>
      <c r="BQ65" s="3"/>
      <c r="BR65" s="3"/>
      <c r="BS65" s="3"/>
      <c r="BT65" s="3"/>
      <c r="BU65" s="3"/>
      <c r="BV65" s="3"/>
      <c r="BW65" s="3"/>
      <c r="BX65" s="3"/>
      <c r="BY65" s="3"/>
      <c r="BZ65" s="3"/>
    </row>
    <row r="66" spans="1:78" s="287" customFormat="1" ht="15.75" customHeight="1">
      <c r="A66" s="295"/>
      <c r="B66" s="295"/>
      <c r="C66" s="295"/>
      <c r="D66" s="295"/>
      <c r="E66" s="295"/>
      <c r="F66" s="295"/>
      <c r="G66" s="296"/>
      <c r="H66" s="312"/>
      <c r="I66" s="313"/>
      <c r="J66" s="347"/>
      <c r="K66" s="314"/>
      <c r="L66" s="347"/>
      <c r="M66" s="313"/>
      <c r="N66" s="355"/>
      <c r="O66" s="316"/>
      <c r="P66" s="568"/>
      <c r="Q66" s="317"/>
      <c r="R66" s="317"/>
      <c r="S66" s="317"/>
      <c r="T66" s="317"/>
      <c r="U66" s="317"/>
      <c r="V66" s="317"/>
      <c r="W66" s="557"/>
      <c r="X66" s="555"/>
      <c r="Y66" s="579"/>
      <c r="Z66" s="554"/>
      <c r="AA66" s="579"/>
      <c r="AB66" s="319" t="s">
        <v>244</v>
      </c>
      <c r="AC66" s="321"/>
      <c r="AD66" s="321"/>
      <c r="AE66" s="321"/>
      <c r="AF66" s="321"/>
      <c r="AG66" s="321"/>
      <c r="AH66" s="321"/>
      <c r="AI66" s="321"/>
      <c r="AJ66" s="321"/>
      <c r="AK66" s="321"/>
      <c r="AL66" s="321"/>
      <c r="AM66" s="321"/>
      <c r="AN66" s="321"/>
      <c r="AO66" s="321"/>
      <c r="AP66" s="321"/>
      <c r="AQ66" s="321">
        <f t="shared" si="17"/>
        <v>0</v>
      </c>
      <c r="AR66" s="322">
        <f t="shared" si="17"/>
        <v>0</v>
      </c>
      <c r="AS66" s="309">
        <f t="shared" si="1"/>
        <v>0</v>
      </c>
      <c r="AT66" s="309">
        <f t="shared" si="1"/>
        <v>0</v>
      </c>
      <c r="AU66" s="309">
        <f t="shared" si="2"/>
        <v>0</v>
      </c>
      <c r="AV66" s="310" t="e">
        <f>+'[4]Metas'!S66:S81-S66</f>
        <v>#REF!</v>
      </c>
      <c r="AW66" s="309" t="e">
        <f>+'[4]Metas'!T66:T81-T66</f>
        <v>#REF!</v>
      </c>
      <c r="AX66" s="309" t="e">
        <f>+'[4]Metas'!U66:U81-U66</f>
        <v>#REF!</v>
      </c>
      <c r="AY66" s="309" t="e">
        <f>+'[4]Metas'!V66:V81-V66</f>
        <v>#REF!</v>
      </c>
      <c r="AZ66" s="552"/>
      <c r="BA66" s="552"/>
      <c r="BB66" s="552"/>
      <c r="BC66" s="552"/>
      <c r="BD66" s="552"/>
      <c r="BE66" s="552"/>
      <c r="BI66" s="3"/>
      <c r="BJ66" s="3"/>
      <c r="BK66" s="3"/>
      <c r="BL66" s="3"/>
      <c r="BM66" s="3"/>
      <c r="BN66" s="3"/>
      <c r="BO66" s="3"/>
      <c r="BP66" s="3"/>
      <c r="BQ66" s="3"/>
      <c r="BR66" s="3"/>
      <c r="BS66" s="3"/>
      <c r="BT66" s="3"/>
      <c r="BU66" s="3"/>
      <c r="BV66" s="3"/>
      <c r="BW66" s="3"/>
      <c r="BX66" s="3"/>
      <c r="BY66" s="3"/>
      <c r="BZ66" s="3"/>
    </row>
    <row r="67" spans="1:78" s="287" customFormat="1" ht="15.75" customHeight="1">
      <c r="A67" s="295"/>
      <c r="B67" s="295"/>
      <c r="C67" s="295"/>
      <c r="D67" s="295"/>
      <c r="E67" s="295"/>
      <c r="F67" s="295"/>
      <c r="G67" s="296"/>
      <c r="H67" s="312"/>
      <c r="I67" s="313"/>
      <c r="J67" s="347"/>
      <c r="K67" s="314"/>
      <c r="L67" s="347"/>
      <c r="M67" s="313"/>
      <c r="N67" s="355"/>
      <c r="O67" s="316"/>
      <c r="P67" s="568"/>
      <c r="Q67" s="317"/>
      <c r="R67" s="317"/>
      <c r="S67" s="317"/>
      <c r="T67" s="317"/>
      <c r="U67" s="317"/>
      <c r="V67" s="317"/>
      <c r="W67" s="557"/>
      <c r="X67" s="555"/>
      <c r="Y67" s="579"/>
      <c r="Z67" s="554"/>
      <c r="AA67" s="579"/>
      <c r="AB67" s="319" t="s">
        <v>245</v>
      </c>
      <c r="AC67" s="321"/>
      <c r="AD67" s="321"/>
      <c r="AE67" s="321"/>
      <c r="AF67" s="321"/>
      <c r="AG67" s="321"/>
      <c r="AH67" s="321"/>
      <c r="AI67" s="321"/>
      <c r="AJ67" s="321"/>
      <c r="AK67" s="321"/>
      <c r="AL67" s="321"/>
      <c r="AM67" s="321"/>
      <c r="AN67" s="321"/>
      <c r="AO67" s="321"/>
      <c r="AP67" s="321"/>
      <c r="AQ67" s="321">
        <f t="shared" si="17"/>
        <v>0</v>
      </c>
      <c r="AR67" s="322">
        <f t="shared" si="17"/>
        <v>0</v>
      </c>
      <c r="AS67" s="309">
        <f t="shared" si="1"/>
        <v>0</v>
      </c>
      <c r="AT67" s="309">
        <f t="shared" si="1"/>
        <v>0</v>
      </c>
      <c r="AU67" s="309">
        <f t="shared" si="2"/>
        <v>0</v>
      </c>
      <c r="AV67" s="310" t="e">
        <f>+'[4]Metas'!S67:S82-S67</f>
        <v>#REF!</v>
      </c>
      <c r="AW67" s="309" t="e">
        <f>+'[4]Metas'!T67:T82-T67</f>
        <v>#REF!</v>
      </c>
      <c r="AX67" s="309" t="e">
        <f>+'[4]Metas'!U67:U82-U67</f>
        <v>#REF!</v>
      </c>
      <c r="AY67" s="309" t="e">
        <f>+'[4]Metas'!V67:V82-V67</f>
        <v>#REF!</v>
      </c>
      <c r="AZ67" s="552"/>
      <c r="BA67" s="552"/>
      <c r="BB67" s="552"/>
      <c r="BC67" s="552"/>
      <c r="BD67" s="552"/>
      <c r="BE67" s="552"/>
      <c r="BI67" s="3"/>
      <c r="BJ67" s="3"/>
      <c r="BK67" s="3"/>
      <c r="BL67" s="3"/>
      <c r="BM67" s="3"/>
      <c r="BN67" s="3"/>
      <c r="BO67" s="3"/>
      <c r="BP67" s="3"/>
      <c r="BQ67" s="3"/>
      <c r="BR67" s="3"/>
      <c r="BS67" s="3"/>
      <c r="BT67" s="3"/>
      <c r="BU67" s="3"/>
      <c r="BV67" s="3"/>
      <c r="BW67" s="3"/>
      <c r="BX67" s="3"/>
      <c r="BY67" s="3"/>
      <c r="BZ67" s="3"/>
    </row>
    <row r="68" spans="1:78" s="287" customFormat="1" ht="15.75" customHeight="1">
      <c r="A68" s="295"/>
      <c r="B68" s="295"/>
      <c r="C68" s="295"/>
      <c r="D68" s="295"/>
      <c r="E68" s="295"/>
      <c r="F68" s="295"/>
      <c r="G68" s="296"/>
      <c r="H68" s="312"/>
      <c r="I68" s="313"/>
      <c r="J68" s="347"/>
      <c r="K68" s="314"/>
      <c r="L68" s="347"/>
      <c r="M68" s="313"/>
      <c r="N68" s="355"/>
      <c r="O68" s="316"/>
      <c r="P68" s="568"/>
      <c r="Q68" s="317"/>
      <c r="R68" s="317"/>
      <c r="S68" s="317"/>
      <c r="T68" s="317"/>
      <c r="U68" s="317"/>
      <c r="V68" s="317"/>
      <c r="W68" s="557"/>
      <c r="X68" s="555"/>
      <c r="Y68" s="579"/>
      <c r="Z68" s="554"/>
      <c r="AA68" s="579"/>
      <c r="AB68" s="319" t="s">
        <v>246</v>
      </c>
      <c r="AC68" s="321"/>
      <c r="AD68" s="321"/>
      <c r="AE68" s="321"/>
      <c r="AF68" s="321"/>
      <c r="AG68" s="321"/>
      <c r="AH68" s="321"/>
      <c r="AI68" s="321"/>
      <c r="AJ68" s="321"/>
      <c r="AK68" s="321"/>
      <c r="AL68" s="321"/>
      <c r="AM68" s="321"/>
      <c r="AN68" s="321"/>
      <c r="AO68" s="321"/>
      <c r="AP68" s="321"/>
      <c r="AQ68" s="321">
        <f t="shared" si="17"/>
        <v>0</v>
      </c>
      <c r="AR68" s="322">
        <f t="shared" si="17"/>
        <v>0</v>
      </c>
      <c r="AS68" s="309">
        <f t="shared" si="1"/>
        <v>0</v>
      </c>
      <c r="AT68" s="309">
        <f t="shared" si="1"/>
        <v>0</v>
      </c>
      <c r="AU68" s="309">
        <f t="shared" si="2"/>
        <v>0</v>
      </c>
      <c r="AV68" s="310" t="e">
        <f>+'[4]Metas'!S68:S83-S68</f>
        <v>#REF!</v>
      </c>
      <c r="AW68" s="309" t="e">
        <f>+'[4]Metas'!T68:T83-T68</f>
        <v>#REF!</v>
      </c>
      <c r="AX68" s="309" t="e">
        <f>+'[4]Metas'!U68:U83-U68</f>
        <v>#REF!</v>
      </c>
      <c r="AY68" s="309" t="e">
        <f>+'[4]Metas'!V68:V83-V68</f>
        <v>#REF!</v>
      </c>
      <c r="AZ68" s="552"/>
      <c r="BA68" s="552"/>
      <c r="BB68" s="552"/>
      <c r="BC68" s="552"/>
      <c r="BD68" s="552"/>
      <c r="BE68" s="552"/>
      <c r="BI68" s="3"/>
      <c r="BJ68" s="3"/>
      <c r="BK68" s="3"/>
      <c r="BL68" s="3"/>
      <c r="BM68" s="3"/>
      <c r="BN68" s="3"/>
      <c r="BO68" s="3"/>
      <c r="BP68" s="3"/>
      <c r="BQ68" s="3"/>
      <c r="BR68" s="3"/>
      <c r="BS68" s="3"/>
      <c r="BT68" s="3"/>
      <c r="BU68" s="3"/>
      <c r="BV68" s="3"/>
      <c r="BW68" s="3"/>
      <c r="BX68" s="3"/>
      <c r="BY68" s="3"/>
      <c r="BZ68" s="3"/>
    </row>
    <row r="69" spans="1:78" s="287" customFormat="1" ht="15.75" customHeight="1">
      <c r="A69" s="295"/>
      <c r="B69" s="295"/>
      <c r="C69" s="295"/>
      <c r="D69" s="295"/>
      <c r="E69" s="295"/>
      <c r="F69" s="295"/>
      <c r="G69" s="296"/>
      <c r="H69" s="312"/>
      <c r="I69" s="313"/>
      <c r="J69" s="347"/>
      <c r="K69" s="314"/>
      <c r="L69" s="347"/>
      <c r="M69" s="313"/>
      <c r="N69" s="355"/>
      <c r="O69" s="316"/>
      <c r="P69" s="568"/>
      <c r="Q69" s="317"/>
      <c r="R69" s="317"/>
      <c r="S69" s="317"/>
      <c r="T69" s="317"/>
      <c r="U69" s="317"/>
      <c r="V69" s="317"/>
      <c r="W69" s="557"/>
      <c r="X69" s="555"/>
      <c r="Y69" s="579"/>
      <c r="Z69" s="554"/>
      <c r="AA69" s="579"/>
      <c r="AB69" s="323" t="s">
        <v>247</v>
      </c>
      <c r="AC69" s="321"/>
      <c r="AD69" s="321"/>
      <c r="AE69" s="321"/>
      <c r="AF69" s="321"/>
      <c r="AG69" s="321"/>
      <c r="AH69" s="321"/>
      <c r="AI69" s="321"/>
      <c r="AJ69" s="321"/>
      <c r="AK69" s="321"/>
      <c r="AL69" s="321"/>
      <c r="AM69" s="321"/>
      <c r="AN69" s="321"/>
      <c r="AO69" s="321"/>
      <c r="AP69" s="321"/>
      <c r="AQ69" s="321">
        <f t="shared" si="17"/>
        <v>0</v>
      </c>
      <c r="AR69" s="322">
        <f t="shared" si="17"/>
        <v>0</v>
      </c>
      <c r="AS69" s="309">
        <f t="shared" si="1"/>
        <v>0</v>
      </c>
      <c r="AT69" s="309">
        <f t="shared" si="1"/>
        <v>0</v>
      </c>
      <c r="AU69" s="309">
        <f t="shared" si="2"/>
        <v>0</v>
      </c>
      <c r="AV69" s="310" t="e">
        <f>+'[4]Metas'!S69:S84-S69</f>
        <v>#REF!</v>
      </c>
      <c r="AW69" s="309" t="e">
        <f>+'[4]Metas'!T69:T84-T69</f>
        <v>#REF!</v>
      </c>
      <c r="AX69" s="309" t="e">
        <f>+'[4]Metas'!U69:U84-U69</f>
        <v>#REF!</v>
      </c>
      <c r="AY69" s="309" t="e">
        <f>+'[4]Metas'!V69:V84-V69</f>
        <v>#REF!</v>
      </c>
      <c r="AZ69" s="552"/>
      <c r="BA69" s="552"/>
      <c r="BB69" s="552"/>
      <c r="BC69" s="552"/>
      <c r="BD69" s="552"/>
      <c r="BE69" s="552"/>
      <c r="BI69" s="3"/>
      <c r="BJ69" s="3"/>
      <c r="BK69" s="3"/>
      <c r="BL69" s="3"/>
      <c r="BM69" s="3"/>
      <c r="BN69" s="3"/>
      <c r="BO69" s="3"/>
      <c r="BP69" s="3"/>
      <c r="BQ69" s="3"/>
      <c r="BR69" s="3"/>
      <c r="BS69" s="3"/>
      <c r="BT69" s="3"/>
      <c r="BU69" s="3"/>
      <c r="BV69" s="3"/>
      <c r="BW69" s="3"/>
      <c r="BX69" s="3"/>
      <c r="BY69" s="3"/>
      <c r="BZ69" s="3"/>
    </row>
    <row r="70" spans="1:78" s="287" customFormat="1" ht="15.75" customHeight="1">
      <c r="A70" s="295"/>
      <c r="B70" s="295"/>
      <c r="C70" s="295"/>
      <c r="D70" s="295"/>
      <c r="E70" s="295"/>
      <c r="F70" s="295"/>
      <c r="G70" s="296"/>
      <c r="H70" s="312"/>
      <c r="I70" s="313"/>
      <c r="J70" s="347"/>
      <c r="K70" s="314"/>
      <c r="L70" s="347"/>
      <c r="M70" s="313"/>
      <c r="N70" s="355"/>
      <c r="O70" s="316"/>
      <c r="P70" s="568"/>
      <c r="Q70" s="317"/>
      <c r="R70" s="317"/>
      <c r="S70" s="317"/>
      <c r="T70" s="317"/>
      <c r="U70" s="317"/>
      <c r="V70" s="317"/>
      <c r="W70" s="557"/>
      <c r="X70" s="555"/>
      <c r="Y70" s="579"/>
      <c r="Z70" s="554"/>
      <c r="AA70" s="579"/>
      <c r="AB70" s="324" t="s">
        <v>248</v>
      </c>
      <c r="AC70" s="325">
        <f aca="true" t="shared" si="18" ref="AC70:AR70">SUM(AC64:AC69)</f>
        <v>0</v>
      </c>
      <c r="AD70" s="325">
        <f t="shared" si="18"/>
        <v>0</v>
      </c>
      <c r="AE70" s="325">
        <f t="shared" si="18"/>
        <v>0</v>
      </c>
      <c r="AF70" s="325">
        <f t="shared" si="18"/>
        <v>0</v>
      </c>
      <c r="AG70" s="325">
        <f t="shared" si="18"/>
        <v>0</v>
      </c>
      <c r="AH70" s="325">
        <f t="shared" si="18"/>
        <v>0</v>
      </c>
      <c r="AI70" s="325">
        <f t="shared" si="18"/>
        <v>0</v>
      </c>
      <c r="AJ70" s="325">
        <f t="shared" si="18"/>
        <v>0</v>
      </c>
      <c r="AK70" s="325">
        <f t="shared" si="18"/>
        <v>0</v>
      </c>
      <c r="AL70" s="325">
        <f t="shared" si="18"/>
        <v>0</v>
      </c>
      <c r="AM70" s="325">
        <f t="shared" si="18"/>
        <v>0</v>
      </c>
      <c r="AN70" s="325">
        <f t="shared" si="18"/>
        <v>0</v>
      </c>
      <c r="AO70" s="325">
        <f t="shared" si="18"/>
        <v>0</v>
      </c>
      <c r="AP70" s="325">
        <f t="shared" si="18"/>
        <v>0</v>
      </c>
      <c r="AQ70" s="325">
        <f t="shared" si="18"/>
        <v>0</v>
      </c>
      <c r="AR70" s="326">
        <f t="shared" si="18"/>
        <v>0</v>
      </c>
      <c r="AS70" s="309">
        <f t="shared" si="1"/>
        <v>0</v>
      </c>
      <c r="AT70" s="309">
        <f t="shared" si="1"/>
        <v>0</v>
      </c>
      <c r="AU70" s="309">
        <f t="shared" si="2"/>
        <v>0</v>
      </c>
      <c r="AV70" s="310" t="e">
        <f>+'[4]Metas'!S70:S85-S70</f>
        <v>#REF!</v>
      </c>
      <c r="AW70" s="309" t="e">
        <f>+'[4]Metas'!T70:T85-T70</f>
        <v>#REF!</v>
      </c>
      <c r="AX70" s="309" t="e">
        <f>+'[4]Metas'!U70:U85-U70</f>
        <v>#REF!</v>
      </c>
      <c r="AY70" s="309" t="e">
        <f>+'[4]Metas'!V70:V85-V70</f>
        <v>#REF!</v>
      </c>
      <c r="AZ70" s="552"/>
      <c r="BA70" s="552"/>
      <c r="BB70" s="552"/>
      <c r="BC70" s="552"/>
      <c r="BD70" s="552"/>
      <c r="BE70" s="552"/>
      <c r="BI70" s="3"/>
      <c r="BJ70" s="3"/>
      <c r="BK70" s="3"/>
      <c r="BL70" s="3"/>
      <c r="BM70" s="3"/>
      <c r="BN70" s="3"/>
      <c r="BO70" s="3"/>
      <c r="BP70" s="3"/>
      <c r="BQ70" s="3"/>
      <c r="BR70" s="3"/>
      <c r="BS70" s="3"/>
      <c r="BT70" s="3"/>
      <c r="BU70" s="3"/>
      <c r="BV70" s="3"/>
      <c r="BW70" s="3"/>
      <c r="BX70" s="3"/>
      <c r="BY70" s="3"/>
      <c r="BZ70" s="3"/>
    </row>
    <row r="71" spans="1:78" s="287" customFormat="1" ht="15.75" customHeight="1">
      <c r="A71" s="295"/>
      <c r="B71" s="295"/>
      <c r="C71" s="295"/>
      <c r="D71" s="295"/>
      <c r="E71" s="295"/>
      <c r="F71" s="295"/>
      <c r="G71" s="296"/>
      <c r="H71" s="312"/>
      <c r="I71" s="313"/>
      <c r="J71" s="347"/>
      <c r="K71" s="314"/>
      <c r="L71" s="347"/>
      <c r="M71" s="313"/>
      <c r="N71" s="355"/>
      <c r="O71" s="316"/>
      <c r="P71" s="568"/>
      <c r="Q71" s="317"/>
      <c r="R71" s="317"/>
      <c r="S71" s="317"/>
      <c r="T71" s="317"/>
      <c r="U71" s="317"/>
      <c r="V71" s="317"/>
      <c r="W71" s="557"/>
      <c r="X71" s="555"/>
      <c r="Y71" s="579"/>
      <c r="Z71" s="554"/>
      <c r="AA71" s="579"/>
      <c r="AB71" s="319" t="s">
        <v>249</v>
      </c>
      <c r="AC71" s="321"/>
      <c r="AD71" s="321"/>
      <c r="AE71" s="321"/>
      <c r="AF71" s="321"/>
      <c r="AG71" s="321"/>
      <c r="AH71" s="321"/>
      <c r="AI71" s="321"/>
      <c r="AJ71" s="321"/>
      <c r="AK71" s="321"/>
      <c r="AL71" s="321"/>
      <c r="AM71" s="321"/>
      <c r="AN71" s="321"/>
      <c r="AO71" s="321"/>
      <c r="AP71" s="321"/>
      <c r="AQ71" s="321">
        <f>+AC71+AE71+AG71+AI71+AK71+AM71+AO71</f>
        <v>0</v>
      </c>
      <c r="AR71" s="322">
        <f aca="true" t="shared" si="19" ref="AR71:AR77">+AD71+AF71+AH71+AJ71+AL71+AN71+AP71</f>
        <v>0</v>
      </c>
      <c r="AS71" s="309">
        <f t="shared" si="1"/>
        <v>0</v>
      </c>
      <c r="AT71" s="309">
        <f t="shared" si="1"/>
        <v>0</v>
      </c>
      <c r="AU71" s="309">
        <f t="shared" si="2"/>
        <v>0</v>
      </c>
      <c r="AV71" s="310" t="e">
        <f>+'[4]Metas'!S71:S86-S71</f>
        <v>#REF!</v>
      </c>
      <c r="AW71" s="309" t="e">
        <f>+'[4]Metas'!T71:T86-T71</f>
        <v>#REF!</v>
      </c>
      <c r="AX71" s="309" t="e">
        <f>+'[4]Metas'!U71:U86-U71</f>
        <v>#REF!</v>
      </c>
      <c r="AY71" s="309" t="e">
        <f>+'[4]Metas'!V71:V86-V71</f>
        <v>#REF!</v>
      </c>
      <c r="AZ71" s="552"/>
      <c r="BA71" s="552"/>
      <c r="BB71" s="552"/>
      <c r="BC71" s="552"/>
      <c r="BD71" s="552"/>
      <c r="BE71" s="552"/>
      <c r="BI71" s="3"/>
      <c r="BJ71" s="3"/>
      <c r="BK71" s="3"/>
      <c r="BL71" s="3"/>
      <c r="BM71" s="3"/>
      <c r="BN71" s="3"/>
      <c r="BO71" s="3"/>
      <c r="BP71" s="3"/>
      <c r="BQ71" s="3"/>
      <c r="BR71" s="3"/>
      <c r="BS71" s="3"/>
      <c r="BT71" s="3"/>
      <c r="BU71" s="3"/>
      <c r="BV71" s="3"/>
      <c r="BW71" s="3"/>
      <c r="BX71" s="3"/>
      <c r="BY71" s="3"/>
      <c r="BZ71" s="3"/>
    </row>
    <row r="72" spans="1:78" s="287" customFormat="1" ht="15.75" customHeight="1">
      <c r="A72" s="295"/>
      <c r="B72" s="295"/>
      <c r="C72" s="295"/>
      <c r="D72" s="295"/>
      <c r="E72" s="295"/>
      <c r="F72" s="295"/>
      <c r="G72" s="296"/>
      <c r="H72" s="312"/>
      <c r="I72" s="313"/>
      <c r="J72" s="347"/>
      <c r="K72" s="314"/>
      <c r="L72" s="347"/>
      <c r="M72" s="313"/>
      <c r="N72" s="355"/>
      <c r="O72" s="316"/>
      <c r="P72" s="568"/>
      <c r="Q72" s="317"/>
      <c r="R72" s="317"/>
      <c r="S72" s="317"/>
      <c r="T72" s="317"/>
      <c r="U72" s="317"/>
      <c r="V72" s="317"/>
      <c r="W72" s="557"/>
      <c r="X72" s="555"/>
      <c r="Y72" s="579"/>
      <c r="Z72" s="554"/>
      <c r="AA72" s="579"/>
      <c r="AB72" s="319" t="s">
        <v>250</v>
      </c>
      <c r="AC72" s="321"/>
      <c r="AD72" s="321"/>
      <c r="AE72" s="321"/>
      <c r="AF72" s="321"/>
      <c r="AG72" s="321"/>
      <c r="AH72" s="321"/>
      <c r="AI72" s="321"/>
      <c r="AJ72" s="321"/>
      <c r="AK72" s="321"/>
      <c r="AL72" s="321"/>
      <c r="AM72" s="321"/>
      <c r="AN72" s="321"/>
      <c r="AO72" s="321"/>
      <c r="AP72" s="321"/>
      <c r="AQ72" s="321">
        <f aca="true" t="shared" si="20" ref="AQ72:AQ77">+AC72+AE72+AG72+AI72+AK72+AM72+AO72</f>
        <v>0</v>
      </c>
      <c r="AR72" s="322">
        <f t="shared" si="19"/>
        <v>0</v>
      </c>
      <c r="AS72" s="309">
        <f t="shared" si="1"/>
        <v>0</v>
      </c>
      <c r="AT72" s="309">
        <f t="shared" si="1"/>
        <v>0</v>
      </c>
      <c r="AU72" s="309">
        <f t="shared" si="2"/>
        <v>0</v>
      </c>
      <c r="AV72" s="310" t="e">
        <f>+'[4]Metas'!S72:S87-S72</f>
        <v>#REF!</v>
      </c>
      <c r="AW72" s="309" t="e">
        <f>+'[4]Metas'!T72:T87-T72</f>
        <v>#REF!</v>
      </c>
      <c r="AX72" s="309" t="e">
        <f>+'[4]Metas'!U72:U87-U72</f>
        <v>#REF!</v>
      </c>
      <c r="AY72" s="309" t="e">
        <f>+'[4]Metas'!V72:V87-V72</f>
        <v>#REF!</v>
      </c>
      <c r="AZ72" s="552"/>
      <c r="BA72" s="552"/>
      <c r="BB72" s="552"/>
      <c r="BC72" s="552"/>
      <c r="BD72" s="552"/>
      <c r="BE72" s="552"/>
      <c r="BI72" s="3"/>
      <c r="BJ72" s="3"/>
      <c r="BK72" s="3"/>
      <c r="BL72" s="3"/>
      <c r="BM72" s="3"/>
      <c r="BN72" s="3"/>
      <c r="BO72" s="3"/>
      <c r="BP72" s="3"/>
      <c r="BQ72" s="3"/>
      <c r="BR72" s="3"/>
      <c r="BS72" s="3"/>
      <c r="BT72" s="3"/>
      <c r="BU72" s="3"/>
      <c r="BV72" s="3"/>
      <c r="BW72" s="3"/>
      <c r="BX72" s="3"/>
      <c r="BY72" s="3"/>
      <c r="BZ72" s="3"/>
    </row>
    <row r="73" spans="1:78" s="287" customFormat="1" ht="15.75" customHeight="1">
      <c r="A73" s="295"/>
      <c r="B73" s="295"/>
      <c r="C73" s="295"/>
      <c r="D73" s="295"/>
      <c r="E73" s="295"/>
      <c r="F73" s="295"/>
      <c r="G73" s="296"/>
      <c r="H73" s="312"/>
      <c r="I73" s="313"/>
      <c r="J73" s="347"/>
      <c r="K73" s="314"/>
      <c r="L73" s="347"/>
      <c r="M73" s="313"/>
      <c r="N73" s="355"/>
      <c r="O73" s="316"/>
      <c r="P73" s="568"/>
      <c r="Q73" s="317"/>
      <c r="R73" s="317"/>
      <c r="S73" s="317"/>
      <c r="T73" s="317"/>
      <c r="U73" s="317"/>
      <c r="V73" s="317"/>
      <c r="W73" s="557"/>
      <c r="X73" s="555"/>
      <c r="Y73" s="579"/>
      <c r="Z73" s="554"/>
      <c r="AA73" s="579"/>
      <c r="AB73" s="323" t="s">
        <v>251</v>
      </c>
      <c r="AC73" s="321"/>
      <c r="AD73" s="321"/>
      <c r="AE73" s="321"/>
      <c r="AF73" s="321"/>
      <c r="AG73" s="321"/>
      <c r="AH73" s="321"/>
      <c r="AI73" s="321"/>
      <c r="AJ73" s="321"/>
      <c r="AK73" s="321"/>
      <c r="AL73" s="321"/>
      <c r="AM73" s="321"/>
      <c r="AN73" s="321"/>
      <c r="AO73" s="321"/>
      <c r="AP73" s="321"/>
      <c r="AQ73" s="321">
        <f t="shared" si="20"/>
        <v>0</v>
      </c>
      <c r="AR73" s="322">
        <f t="shared" si="19"/>
        <v>0</v>
      </c>
      <c r="AS73" s="309">
        <f t="shared" si="1"/>
        <v>0</v>
      </c>
      <c r="AT73" s="309">
        <f t="shared" si="1"/>
        <v>0</v>
      </c>
      <c r="AU73" s="309">
        <f t="shared" si="2"/>
        <v>0</v>
      </c>
      <c r="AV73" s="310" t="e">
        <f>+'[4]Metas'!S73:S88-S73</f>
        <v>#REF!</v>
      </c>
      <c r="AW73" s="309" t="e">
        <f>+'[4]Metas'!T73:T88-T73</f>
        <v>#REF!</v>
      </c>
      <c r="AX73" s="309" t="e">
        <f>+'[4]Metas'!U73:U88-U73</f>
        <v>#REF!</v>
      </c>
      <c r="AY73" s="309" t="e">
        <f>+'[4]Metas'!V73:V88-V73</f>
        <v>#REF!</v>
      </c>
      <c r="AZ73" s="552"/>
      <c r="BA73" s="552"/>
      <c r="BB73" s="552"/>
      <c r="BC73" s="552"/>
      <c r="BD73" s="552"/>
      <c r="BE73" s="552"/>
      <c r="BI73" s="3"/>
      <c r="BJ73" s="3"/>
      <c r="BK73" s="3"/>
      <c r="BL73" s="3"/>
      <c r="BM73" s="3"/>
      <c r="BN73" s="3"/>
      <c r="BO73" s="3"/>
      <c r="BP73" s="3"/>
      <c r="BQ73" s="3"/>
      <c r="BR73" s="3"/>
      <c r="BS73" s="3"/>
      <c r="BT73" s="3"/>
      <c r="BU73" s="3"/>
      <c r="BV73" s="3"/>
      <c r="BW73" s="3"/>
      <c r="BX73" s="3"/>
      <c r="BY73" s="3"/>
      <c r="BZ73" s="3"/>
    </row>
    <row r="74" spans="1:78" s="287" customFormat="1" ht="15.75" customHeight="1">
      <c r="A74" s="295"/>
      <c r="B74" s="295"/>
      <c r="C74" s="295"/>
      <c r="D74" s="295"/>
      <c r="E74" s="295"/>
      <c r="F74" s="295"/>
      <c r="G74" s="296"/>
      <c r="H74" s="312"/>
      <c r="I74" s="313"/>
      <c r="J74" s="347"/>
      <c r="K74" s="314"/>
      <c r="L74" s="347"/>
      <c r="M74" s="313"/>
      <c r="N74" s="355"/>
      <c r="O74" s="316"/>
      <c r="P74" s="568"/>
      <c r="Q74" s="317"/>
      <c r="R74" s="317"/>
      <c r="S74" s="317"/>
      <c r="T74" s="317"/>
      <c r="U74" s="317"/>
      <c r="V74" s="317"/>
      <c r="W74" s="557"/>
      <c r="X74" s="555"/>
      <c r="Y74" s="579"/>
      <c r="Z74" s="554"/>
      <c r="AA74" s="579"/>
      <c r="AB74" s="323" t="s">
        <v>252</v>
      </c>
      <c r="AC74" s="321"/>
      <c r="AD74" s="321"/>
      <c r="AE74" s="321"/>
      <c r="AF74" s="321"/>
      <c r="AG74" s="321"/>
      <c r="AH74" s="321"/>
      <c r="AI74" s="321"/>
      <c r="AJ74" s="321"/>
      <c r="AK74" s="321"/>
      <c r="AL74" s="321"/>
      <c r="AM74" s="321"/>
      <c r="AN74" s="321"/>
      <c r="AO74" s="321"/>
      <c r="AP74" s="321"/>
      <c r="AQ74" s="321">
        <f t="shared" si="20"/>
        <v>0</v>
      </c>
      <c r="AR74" s="322">
        <f t="shared" si="19"/>
        <v>0</v>
      </c>
      <c r="AS74" s="309">
        <f t="shared" si="1"/>
        <v>0</v>
      </c>
      <c r="AT74" s="309">
        <f t="shared" si="1"/>
        <v>0</v>
      </c>
      <c r="AU74" s="309">
        <f t="shared" si="2"/>
        <v>0</v>
      </c>
      <c r="AV74" s="310" t="e">
        <f>+'[4]Metas'!S74:S89-S74</f>
        <v>#REF!</v>
      </c>
      <c r="AW74" s="309" t="e">
        <f>+'[4]Metas'!T74:T89-T74</f>
        <v>#REF!</v>
      </c>
      <c r="AX74" s="309" t="e">
        <f>+'[4]Metas'!U74:U89-U74</f>
        <v>#REF!</v>
      </c>
      <c r="AY74" s="309" t="e">
        <f>+'[4]Metas'!V74:V89-V74</f>
        <v>#REF!</v>
      </c>
      <c r="AZ74" s="552"/>
      <c r="BA74" s="552"/>
      <c r="BB74" s="552"/>
      <c r="BC74" s="552"/>
      <c r="BD74" s="552"/>
      <c r="BE74" s="552"/>
      <c r="BI74" s="3"/>
      <c r="BJ74" s="3"/>
      <c r="BK74" s="3"/>
      <c r="BL74" s="3"/>
      <c r="BM74" s="3"/>
      <c r="BN74" s="3"/>
      <c r="BO74" s="3"/>
      <c r="BP74" s="3"/>
      <c r="BQ74" s="3"/>
      <c r="BR74" s="3"/>
      <c r="BS74" s="3"/>
      <c r="BT74" s="3"/>
      <c r="BU74" s="3"/>
      <c r="BV74" s="3"/>
      <c r="BW74" s="3"/>
      <c r="BX74" s="3"/>
      <c r="BY74" s="3"/>
      <c r="BZ74" s="3"/>
    </row>
    <row r="75" spans="1:78" s="287" customFormat="1" ht="18" customHeight="1">
      <c r="A75" s="295"/>
      <c r="B75" s="295"/>
      <c r="C75" s="295"/>
      <c r="D75" s="295"/>
      <c r="E75" s="295"/>
      <c r="F75" s="295"/>
      <c r="G75" s="296"/>
      <c r="H75" s="312"/>
      <c r="I75" s="313"/>
      <c r="J75" s="347"/>
      <c r="K75" s="314"/>
      <c r="L75" s="347"/>
      <c r="M75" s="313"/>
      <c r="N75" s="355"/>
      <c r="O75" s="316"/>
      <c r="P75" s="568"/>
      <c r="Q75" s="317"/>
      <c r="R75" s="317"/>
      <c r="S75" s="317"/>
      <c r="T75" s="317"/>
      <c r="U75" s="317"/>
      <c r="V75" s="317"/>
      <c r="W75" s="557"/>
      <c r="X75" s="555"/>
      <c r="Y75" s="579"/>
      <c r="Z75" s="554"/>
      <c r="AA75" s="579"/>
      <c r="AB75" s="323" t="s">
        <v>253</v>
      </c>
      <c r="AC75" s="321"/>
      <c r="AD75" s="321"/>
      <c r="AE75" s="321"/>
      <c r="AF75" s="321"/>
      <c r="AG75" s="321"/>
      <c r="AH75" s="321"/>
      <c r="AI75" s="321"/>
      <c r="AJ75" s="321"/>
      <c r="AK75" s="321"/>
      <c r="AL75" s="321"/>
      <c r="AM75" s="321"/>
      <c r="AN75" s="321"/>
      <c r="AO75" s="321"/>
      <c r="AP75" s="321"/>
      <c r="AQ75" s="321">
        <f t="shared" si="20"/>
        <v>0</v>
      </c>
      <c r="AR75" s="322">
        <f t="shared" si="19"/>
        <v>0</v>
      </c>
      <c r="AS75" s="309">
        <f t="shared" si="1"/>
        <v>0</v>
      </c>
      <c r="AT75" s="309">
        <f t="shared" si="1"/>
        <v>0</v>
      </c>
      <c r="AU75" s="309">
        <f t="shared" si="2"/>
        <v>0</v>
      </c>
      <c r="AV75" s="310" t="e">
        <f>+'[4]Metas'!S75:S90-S75</f>
        <v>#REF!</v>
      </c>
      <c r="AW75" s="309" t="e">
        <f>+'[4]Metas'!T75:T90-T75</f>
        <v>#REF!</v>
      </c>
      <c r="AX75" s="309" t="e">
        <f>+'[4]Metas'!U75:U90-U75</f>
        <v>#REF!</v>
      </c>
      <c r="AY75" s="309" t="e">
        <f>+'[4]Metas'!V75:V90-V75</f>
        <v>#REF!</v>
      </c>
      <c r="AZ75" s="552"/>
      <c r="BA75" s="552"/>
      <c r="BB75" s="552"/>
      <c r="BC75" s="552"/>
      <c r="BD75" s="552"/>
      <c r="BE75" s="552"/>
      <c r="BI75" s="3"/>
      <c r="BJ75" s="3"/>
      <c r="BK75" s="3"/>
      <c r="BL75" s="3"/>
      <c r="BM75" s="3"/>
      <c r="BN75" s="3"/>
      <c r="BO75" s="3"/>
      <c r="BP75" s="3"/>
      <c r="BQ75" s="3"/>
      <c r="BR75" s="3"/>
      <c r="BS75" s="3"/>
      <c r="BT75" s="3"/>
      <c r="BU75" s="3"/>
      <c r="BV75" s="3"/>
      <c r="BW75" s="3"/>
      <c r="BX75" s="3"/>
      <c r="BY75" s="3"/>
      <c r="BZ75" s="3"/>
    </row>
    <row r="76" spans="1:78" s="287" customFormat="1" ht="18" customHeight="1">
      <c r="A76" s="295"/>
      <c r="B76" s="295"/>
      <c r="C76" s="295"/>
      <c r="D76" s="295"/>
      <c r="E76" s="295"/>
      <c r="F76" s="295"/>
      <c r="G76" s="296"/>
      <c r="H76" s="312"/>
      <c r="I76" s="313"/>
      <c r="J76" s="347"/>
      <c r="K76" s="314"/>
      <c r="L76" s="347"/>
      <c r="M76" s="313"/>
      <c r="N76" s="355"/>
      <c r="O76" s="316"/>
      <c r="P76" s="568"/>
      <c r="Q76" s="317"/>
      <c r="R76" s="317"/>
      <c r="S76" s="317"/>
      <c r="T76" s="317"/>
      <c r="U76" s="317"/>
      <c r="V76" s="317"/>
      <c r="W76" s="557"/>
      <c r="X76" s="555"/>
      <c r="Y76" s="579"/>
      <c r="Z76" s="554"/>
      <c r="AA76" s="579"/>
      <c r="AB76" s="323" t="s">
        <v>254</v>
      </c>
      <c r="AC76" s="321"/>
      <c r="AD76" s="321"/>
      <c r="AE76" s="321"/>
      <c r="AF76" s="321"/>
      <c r="AG76" s="321"/>
      <c r="AH76" s="321"/>
      <c r="AI76" s="321"/>
      <c r="AJ76" s="321"/>
      <c r="AK76" s="321"/>
      <c r="AL76" s="321"/>
      <c r="AM76" s="321"/>
      <c r="AN76" s="321"/>
      <c r="AO76" s="321"/>
      <c r="AP76" s="321"/>
      <c r="AQ76" s="321">
        <f t="shared" si="20"/>
        <v>0</v>
      </c>
      <c r="AR76" s="322">
        <f t="shared" si="19"/>
        <v>0</v>
      </c>
      <c r="AS76" s="309">
        <f t="shared" si="1"/>
        <v>0</v>
      </c>
      <c r="AT76" s="309">
        <f t="shared" si="1"/>
        <v>0</v>
      </c>
      <c r="AU76" s="309">
        <f t="shared" si="2"/>
        <v>0</v>
      </c>
      <c r="AV76" s="310" t="e">
        <f>+'[4]Metas'!S76:S91-S76</f>
        <v>#REF!</v>
      </c>
      <c r="AW76" s="309" t="e">
        <f>+'[4]Metas'!T76:T91-T76</f>
        <v>#REF!</v>
      </c>
      <c r="AX76" s="309" t="e">
        <f>+'[4]Metas'!U76:U91-U76</f>
        <v>#REF!</v>
      </c>
      <c r="AY76" s="309" t="e">
        <f>+'[4]Metas'!V76:V91-V76</f>
        <v>#REF!</v>
      </c>
      <c r="AZ76" s="552"/>
      <c r="BA76" s="552"/>
      <c r="BB76" s="552"/>
      <c r="BC76" s="552"/>
      <c r="BD76" s="552"/>
      <c r="BE76" s="552"/>
      <c r="BI76" s="3"/>
      <c r="BJ76" s="3"/>
      <c r="BK76" s="3"/>
      <c r="BL76" s="3"/>
      <c r="BM76" s="3"/>
      <c r="BN76" s="3"/>
      <c r="BO76" s="3"/>
      <c r="BP76" s="3"/>
      <c r="BQ76" s="3"/>
      <c r="BR76" s="3"/>
      <c r="BS76" s="3"/>
      <c r="BT76" s="3"/>
      <c r="BU76" s="3"/>
      <c r="BV76" s="3"/>
      <c r="BW76" s="3"/>
      <c r="BX76" s="3"/>
      <c r="BY76" s="3"/>
      <c r="BZ76" s="3"/>
    </row>
    <row r="77" spans="1:78" s="287" customFormat="1" ht="18" customHeight="1">
      <c r="A77" s="295"/>
      <c r="B77" s="295"/>
      <c r="C77" s="295"/>
      <c r="D77" s="295"/>
      <c r="E77" s="295"/>
      <c r="F77" s="295"/>
      <c r="G77" s="296"/>
      <c r="H77" s="312"/>
      <c r="I77" s="313"/>
      <c r="J77" s="347"/>
      <c r="K77" s="314"/>
      <c r="L77" s="347"/>
      <c r="M77" s="313"/>
      <c r="N77" s="355"/>
      <c r="O77" s="316"/>
      <c r="P77" s="568"/>
      <c r="Q77" s="317"/>
      <c r="R77" s="317"/>
      <c r="S77" s="317"/>
      <c r="T77" s="317"/>
      <c r="U77" s="317"/>
      <c r="V77" s="317"/>
      <c r="W77" s="557"/>
      <c r="X77" s="555"/>
      <c r="Y77" s="579"/>
      <c r="Z77" s="554"/>
      <c r="AA77" s="579"/>
      <c r="AB77" s="323" t="s">
        <v>255</v>
      </c>
      <c r="AC77" s="321"/>
      <c r="AD77" s="321"/>
      <c r="AE77" s="321"/>
      <c r="AF77" s="321"/>
      <c r="AG77" s="321"/>
      <c r="AH77" s="321"/>
      <c r="AI77" s="321"/>
      <c r="AJ77" s="321"/>
      <c r="AK77" s="321"/>
      <c r="AL77" s="321"/>
      <c r="AM77" s="321"/>
      <c r="AN77" s="321"/>
      <c r="AO77" s="321"/>
      <c r="AP77" s="321"/>
      <c r="AQ77" s="321">
        <f t="shared" si="20"/>
        <v>0</v>
      </c>
      <c r="AR77" s="322">
        <f t="shared" si="19"/>
        <v>0</v>
      </c>
      <c r="AS77" s="309">
        <f t="shared" si="1"/>
        <v>0</v>
      </c>
      <c r="AT77" s="309">
        <f t="shared" si="1"/>
        <v>0</v>
      </c>
      <c r="AU77" s="309">
        <f t="shared" si="2"/>
        <v>0</v>
      </c>
      <c r="AV77" s="310" t="e">
        <f>+'[4]Metas'!S77:S92-S77</f>
        <v>#REF!</v>
      </c>
      <c r="AW77" s="309" t="e">
        <f>+'[4]Metas'!T77:T92-T77</f>
        <v>#REF!</v>
      </c>
      <c r="AX77" s="309" t="e">
        <f>+'[4]Metas'!U77:U92-U77</f>
        <v>#REF!</v>
      </c>
      <c r="AY77" s="309" t="e">
        <f>+'[4]Metas'!V77:V92-V77</f>
        <v>#REF!</v>
      </c>
      <c r="AZ77" s="552"/>
      <c r="BA77" s="552"/>
      <c r="BB77" s="552"/>
      <c r="BC77" s="552"/>
      <c r="BD77" s="552"/>
      <c r="BE77" s="552"/>
      <c r="BI77" s="3"/>
      <c r="BJ77" s="3"/>
      <c r="BK77" s="3"/>
      <c r="BL77" s="3"/>
      <c r="BM77" s="3"/>
      <c r="BN77" s="3"/>
      <c r="BO77" s="3"/>
      <c r="BP77" s="3"/>
      <c r="BQ77" s="3"/>
      <c r="BR77" s="3"/>
      <c r="BS77" s="3"/>
      <c r="BT77" s="3"/>
      <c r="BU77" s="3"/>
      <c r="BV77" s="3"/>
      <c r="BW77" s="3"/>
      <c r="BX77" s="3"/>
      <c r="BY77" s="3"/>
      <c r="BZ77" s="3"/>
    </row>
    <row r="78" spans="1:78" s="287" customFormat="1" ht="18" customHeight="1">
      <c r="A78" s="295"/>
      <c r="B78" s="295"/>
      <c r="C78" s="295"/>
      <c r="D78" s="295"/>
      <c r="E78" s="295"/>
      <c r="F78" s="295"/>
      <c r="G78" s="296"/>
      <c r="H78" s="312"/>
      <c r="I78" s="313"/>
      <c r="J78" s="347"/>
      <c r="K78" s="314"/>
      <c r="L78" s="347"/>
      <c r="M78" s="313"/>
      <c r="N78" s="355"/>
      <c r="O78" s="316"/>
      <c r="P78" s="568"/>
      <c r="Q78" s="317"/>
      <c r="R78" s="317"/>
      <c r="S78" s="317"/>
      <c r="T78" s="317"/>
      <c r="U78" s="317"/>
      <c r="V78" s="317"/>
      <c r="W78" s="557"/>
      <c r="X78" s="555"/>
      <c r="Y78" s="579"/>
      <c r="Z78" s="554"/>
      <c r="AA78" s="579"/>
      <c r="AB78" s="324" t="s">
        <v>256</v>
      </c>
      <c r="AC78" s="325">
        <f aca="true" t="shared" si="21" ref="AC78:AR78">SUM(AC72:AC77)+IF(AC70=0,AC71,AC70)</f>
        <v>0</v>
      </c>
      <c r="AD78" s="325">
        <f t="shared" si="21"/>
        <v>0</v>
      </c>
      <c r="AE78" s="325">
        <f t="shared" si="21"/>
        <v>0</v>
      </c>
      <c r="AF78" s="325">
        <f t="shared" si="21"/>
        <v>0</v>
      </c>
      <c r="AG78" s="325">
        <f t="shared" si="21"/>
        <v>0</v>
      </c>
      <c r="AH78" s="325">
        <f t="shared" si="21"/>
        <v>0</v>
      </c>
      <c r="AI78" s="325">
        <f t="shared" si="21"/>
        <v>0</v>
      </c>
      <c r="AJ78" s="325">
        <f t="shared" si="21"/>
        <v>0</v>
      </c>
      <c r="AK78" s="325">
        <f t="shared" si="21"/>
        <v>0</v>
      </c>
      <c r="AL78" s="325">
        <f t="shared" si="21"/>
        <v>0</v>
      </c>
      <c r="AM78" s="325">
        <f t="shared" si="21"/>
        <v>0</v>
      </c>
      <c r="AN78" s="325">
        <f t="shared" si="21"/>
        <v>0</v>
      </c>
      <c r="AO78" s="325">
        <f t="shared" si="21"/>
        <v>0</v>
      </c>
      <c r="AP78" s="325">
        <f t="shared" si="21"/>
        <v>0</v>
      </c>
      <c r="AQ78" s="325">
        <f t="shared" si="21"/>
        <v>0</v>
      </c>
      <c r="AR78" s="326">
        <f t="shared" si="21"/>
        <v>0</v>
      </c>
      <c r="AS78" s="309">
        <f t="shared" si="1"/>
        <v>0</v>
      </c>
      <c r="AT78" s="309">
        <f t="shared" si="1"/>
        <v>0</v>
      </c>
      <c r="AU78" s="309">
        <f t="shared" si="2"/>
        <v>0</v>
      </c>
      <c r="AV78" s="310" t="e">
        <f>+'[4]Metas'!S78:S93-S78</f>
        <v>#REF!</v>
      </c>
      <c r="AW78" s="309" t="e">
        <f>+'[4]Metas'!T78:T93-T78</f>
        <v>#REF!</v>
      </c>
      <c r="AX78" s="309" t="e">
        <f>+'[4]Metas'!U78:U93-U78</f>
        <v>#REF!</v>
      </c>
      <c r="AY78" s="309" t="e">
        <f>+'[4]Metas'!V78:V93-V78</f>
        <v>#REF!</v>
      </c>
      <c r="AZ78" s="552"/>
      <c r="BA78" s="552"/>
      <c r="BB78" s="552"/>
      <c r="BC78" s="552"/>
      <c r="BD78" s="552"/>
      <c r="BE78" s="552"/>
      <c r="BI78" s="3"/>
      <c r="BJ78" s="3"/>
      <c r="BK78" s="3"/>
      <c r="BL78" s="3"/>
      <c r="BM78" s="3"/>
      <c r="BN78" s="3"/>
      <c r="BO78" s="3"/>
      <c r="BP78" s="3"/>
      <c r="BQ78" s="3"/>
      <c r="BR78" s="3"/>
      <c r="BS78" s="3"/>
      <c r="BT78" s="3"/>
      <c r="BU78" s="3"/>
      <c r="BV78" s="3"/>
      <c r="BW78" s="3"/>
      <c r="BX78" s="3"/>
      <c r="BY78" s="3"/>
      <c r="BZ78" s="3"/>
    </row>
    <row r="79" spans="1:78" s="287" customFormat="1" ht="18" customHeight="1" thickBot="1">
      <c r="A79" s="295"/>
      <c r="B79" s="295"/>
      <c r="C79" s="295"/>
      <c r="D79" s="295"/>
      <c r="E79" s="295"/>
      <c r="F79" s="295"/>
      <c r="G79" s="296"/>
      <c r="H79" s="327"/>
      <c r="I79" s="328"/>
      <c r="J79" s="349"/>
      <c r="K79" s="329"/>
      <c r="L79" s="349"/>
      <c r="M79" s="328"/>
      <c r="N79" s="359"/>
      <c r="O79" s="331"/>
      <c r="P79" s="573"/>
      <c r="Q79" s="332"/>
      <c r="R79" s="332"/>
      <c r="S79" s="332"/>
      <c r="T79" s="332"/>
      <c r="U79" s="332"/>
      <c r="V79" s="332"/>
      <c r="W79" s="562"/>
      <c r="X79" s="560"/>
      <c r="Y79" s="580"/>
      <c r="Z79" s="559"/>
      <c r="AA79" s="580"/>
      <c r="AB79" s="334" t="s">
        <v>257</v>
      </c>
      <c r="AC79" s="336"/>
      <c r="AD79" s="336"/>
      <c r="AE79" s="336"/>
      <c r="AF79" s="336"/>
      <c r="AG79" s="336"/>
      <c r="AH79" s="336"/>
      <c r="AI79" s="336"/>
      <c r="AJ79" s="336"/>
      <c r="AK79" s="336"/>
      <c r="AL79" s="336"/>
      <c r="AM79" s="336"/>
      <c r="AN79" s="336"/>
      <c r="AO79" s="336"/>
      <c r="AP79" s="336"/>
      <c r="AQ79" s="336">
        <f>+AC79+AE79+AG79+AI79+AK79+AM79+AO79</f>
        <v>0</v>
      </c>
      <c r="AR79" s="337">
        <f>+AD79+AF79+AH79+AJ79+AL79+AN79+AP79</f>
        <v>0</v>
      </c>
      <c r="AS79" s="309">
        <f t="shared" si="1"/>
        <v>0</v>
      </c>
      <c r="AT79" s="309">
        <f t="shared" si="1"/>
        <v>0</v>
      </c>
      <c r="AU79" s="309">
        <f t="shared" si="2"/>
        <v>0</v>
      </c>
      <c r="AV79" s="310" t="e">
        <f>+'[4]Metas'!S79:S94-S79</f>
        <v>#REF!</v>
      </c>
      <c r="AW79" s="309" t="e">
        <f>+'[4]Metas'!T79:T94-T79</f>
        <v>#REF!</v>
      </c>
      <c r="AX79" s="309" t="e">
        <f>+'[4]Metas'!U79:U94-U79</f>
        <v>#REF!</v>
      </c>
      <c r="AY79" s="309" t="e">
        <f>+'[4]Metas'!V79:V94-V79</f>
        <v>#REF!</v>
      </c>
      <c r="AZ79" s="552"/>
      <c r="BA79" s="552"/>
      <c r="BB79" s="552"/>
      <c r="BC79" s="552"/>
      <c r="BD79" s="552"/>
      <c r="BE79" s="552"/>
      <c r="BI79" s="3"/>
      <c r="BJ79" s="3"/>
      <c r="BK79" s="3"/>
      <c r="BL79" s="3"/>
      <c r="BM79" s="3"/>
      <c r="BN79" s="3"/>
      <c r="BO79" s="3"/>
      <c r="BP79" s="3"/>
      <c r="BQ79" s="3"/>
      <c r="BR79" s="3"/>
      <c r="BS79" s="3"/>
      <c r="BT79" s="3"/>
      <c r="BU79" s="3"/>
      <c r="BV79" s="3"/>
      <c r="BW79" s="3"/>
      <c r="BX79" s="3"/>
      <c r="BY79" s="3"/>
      <c r="BZ79" s="3"/>
    </row>
    <row r="80" spans="7:57" s="391" customFormat="1" ht="18" customHeight="1">
      <c r="G80" s="392"/>
      <c r="H80" s="392"/>
      <c r="I80" s="581"/>
      <c r="J80" s="392"/>
      <c r="K80" s="392"/>
      <c r="L80" s="392"/>
      <c r="M80" s="392"/>
      <c r="N80" s="392"/>
      <c r="O80" s="392"/>
      <c r="P80" s="392"/>
      <c r="Q80" s="393">
        <f aca="true" t="shared" si="22" ref="Q80:V80">SUBTOTAL(9,Q16:Q79)</f>
        <v>920000000</v>
      </c>
      <c r="R80" s="393">
        <f t="shared" si="22"/>
        <v>920000000</v>
      </c>
      <c r="S80" s="393">
        <f t="shared" si="22"/>
        <v>849068999.9737641</v>
      </c>
      <c r="T80" s="393">
        <f t="shared" si="22"/>
        <v>5276800.000000149</v>
      </c>
      <c r="U80" s="393">
        <f t="shared" si="22"/>
        <v>136845700</v>
      </c>
      <c r="V80" s="393">
        <f t="shared" si="22"/>
        <v>136845700</v>
      </c>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09">
        <f t="shared" si="1"/>
        <v>70931000.02623594</v>
      </c>
      <c r="AT80" s="309">
        <f t="shared" si="1"/>
        <v>843792199.973764</v>
      </c>
      <c r="AU80" s="309">
        <f t="shared" si="2"/>
        <v>0</v>
      </c>
      <c r="AV80" s="310">
        <f>+'[4]Metas'!S80:S95-S80</f>
        <v>-849068999.9737641</v>
      </c>
      <c r="AW80" s="309">
        <f>+'[4]Metas'!T80:T95-T80</f>
        <v>-5276800.000000149</v>
      </c>
      <c r="AX80" s="309">
        <f>+'[4]Metas'!U80:U95-U80</f>
        <v>1709885433</v>
      </c>
      <c r="AY80" s="309">
        <f>+'[4]Metas'!V80:V95-V80</f>
        <v>-3628634</v>
      </c>
      <c r="AZ80" s="582">
        <f aca="true" t="shared" si="23" ref="AZ80:BE80">SUBTOTAL(9,AZ16:AZ79)</f>
        <v>920000000</v>
      </c>
      <c r="BA80" s="582">
        <f t="shared" si="23"/>
        <v>920000000</v>
      </c>
      <c r="BB80" s="582" t="e">
        <f t="shared" si="23"/>
        <v>#REF!</v>
      </c>
      <c r="BC80" s="582" t="e">
        <f t="shared" si="23"/>
        <v>#REF!</v>
      </c>
      <c r="BD80" s="582">
        <f t="shared" si="23"/>
        <v>136845700</v>
      </c>
      <c r="BE80" s="582">
        <f t="shared" si="23"/>
        <v>136845700</v>
      </c>
    </row>
    <row r="81" spans="17:57" ht="18" customHeight="1" hidden="1">
      <c r="Q81" s="395">
        <v>1175321000</v>
      </c>
      <c r="R81" s="395">
        <v>1175321000</v>
      </c>
      <c r="S81" s="395">
        <v>0</v>
      </c>
      <c r="T81" s="395">
        <v>0</v>
      </c>
      <c r="U81" s="395">
        <v>136845700</v>
      </c>
      <c r="V81" s="395">
        <v>43433733</v>
      </c>
      <c r="AB81" s="3"/>
      <c r="AC81" s="3"/>
      <c r="AD81" s="3"/>
      <c r="AE81" s="3"/>
      <c r="AF81" s="3"/>
      <c r="AG81" s="3"/>
      <c r="AH81" s="3"/>
      <c r="AI81" s="3"/>
      <c r="AJ81" s="3"/>
      <c r="AK81" s="3"/>
      <c r="AL81" s="3"/>
      <c r="AM81" s="3"/>
      <c r="AN81" s="3"/>
      <c r="AO81" s="3"/>
      <c r="AP81" s="3"/>
      <c r="AQ81" s="3"/>
      <c r="AR81" s="3"/>
      <c r="AS81" s="3"/>
      <c r="AT81" s="3"/>
      <c r="AU81" s="3"/>
      <c r="AW81" s="3"/>
      <c r="AX81" s="3"/>
      <c r="AY81" s="3"/>
      <c r="AZ81" s="583"/>
      <c r="BA81" s="552"/>
      <c r="BB81" s="552"/>
      <c r="BC81" s="552"/>
      <c r="BD81" s="552"/>
      <c r="BE81" s="552"/>
    </row>
    <row r="82" spans="17:52" ht="18" customHeight="1" hidden="1">
      <c r="Q82" s="398">
        <f aca="true" t="shared" si="24" ref="Q82:V82">+Q80-Q81</f>
        <v>-255321000</v>
      </c>
      <c r="R82" s="398">
        <f t="shared" si="24"/>
        <v>-255321000</v>
      </c>
      <c r="S82" s="398">
        <f t="shared" si="24"/>
        <v>849068999.9737641</v>
      </c>
      <c r="T82" s="398">
        <f t="shared" si="24"/>
        <v>5276800.000000149</v>
      </c>
      <c r="U82" s="398">
        <f t="shared" si="24"/>
        <v>0</v>
      </c>
      <c r="V82" s="398">
        <f t="shared" si="24"/>
        <v>93411967</v>
      </c>
      <c r="AB82" s="3"/>
      <c r="AC82" s="3"/>
      <c r="AD82" s="3"/>
      <c r="AE82" s="3"/>
      <c r="AF82" s="3"/>
      <c r="AG82" s="3"/>
      <c r="AH82" s="3"/>
      <c r="AI82" s="3"/>
      <c r="AJ82" s="3"/>
      <c r="AK82" s="3"/>
      <c r="AL82" s="3"/>
      <c r="AM82" s="3"/>
      <c r="AN82" s="3"/>
      <c r="AO82" s="3"/>
      <c r="AP82" s="3"/>
      <c r="AQ82" s="3"/>
      <c r="AR82" s="3"/>
      <c r="AS82" s="3"/>
      <c r="AT82" s="3"/>
      <c r="AU82" s="3"/>
      <c r="AW82" s="3"/>
      <c r="AX82" s="3"/>
      <c r="AY82" s="3"/>
      <c r="AZ82" s="583"/>
    </row>
    <row r="83" spans="20:52" ht="18" customHeight="1" hidden="1">
      <c r="T83" s="400"/>
      <c r="AB83" s="3"/>
      <c r="AC83" s="3"/>
      <c r="AD83" s="3"/>
      <c r="AE83" s="3"/>
      <c r="AF83" s="3"/>
      <c r="AG83" s="3"/>
      <c r="AH83" s="3"/>
      <c r="AI83" s="3"/>
      <c r="AJ83" s="3"/>
      <c r="AK83" s="3"/>
      <c r="AL83" s="3"/>
      <c r="AM83" s="3"/>
      <c r="AN83" s="3"/>
      <c r="AO83" s="3"/>
      <c r="AP83" s="3"/>
      <c r="AQ83" s="3"/>
      <c r="AR83" s="3"/>
      <c r="AS83" s="3"/>
      <c r="AT83" s="3"/>
      <c r="AU83" s="3"/>
      <c r="AW83" s="3"/>
      <c r="AX83" s="3"/>
      <c r="AY83" s="3"/>
      <c r="AZ83" s="583"/>
    </row>
    <row r="84" spans="18:52" ht="18" customHeight="1">
      <c r="R84" s="402"/>
      <c r="X84" s="584"/>
      <c r="AB84" s="3"/>
      <c r="AC84" s="3"/>
      <c r="AD84" s="3"/>
      <c r="AE84" s="3"/>
      <c r="AF84" s="3"/>
      <c r="AG84" s="3"/>
      <c r="AH84" s="3"/>
      <c r="AI84" s="3"/>
      <c r="AJ84" s="3"/>
      <c r="AK84" s="3"/>
      <c r="AL84" s="3"/>
      <c r="AM84" s="3"/>
      <c r="AN84" s="3"/>
      <c r="AO84" s="3"/>
      <c r="AP84" s="3"/>
      <c r="AQ84" s="3"/>
      <c r="AR84" s="3"/>
      <c r="AS84" s="3"/>
      <c r="AT84" s="3"/>
      <c r="AU84" s="3"/>
      <c r="AW84" s="3"/>
      <c r="AX84" s="3"/>
      <c r="AY84" s="3"/>
      <c r="AZ84" s="583"/>
    </row>
    <row r="85" spans="28:52" ht="18" customHeight="1">
      <c r="AB85" s="3"/>
      <c r="AC85" s="3"/>
      <c r="AD85" s="3"/>
      <c r="AE85" s="3"/>
      <c r="AF85" s="3"/>
      <c r="AG85" s="3"/>
      <c r="AH85" s="3"/>
      <c r="AI85" s="3"/>
      <c r="AJ85" s="3"/>
      <c r="AK85" s="3"/>
      <c r="AL85" s="3"/>
      <c r="AM85" s="3"/>
      <c r="AN85" s="3"/>
      <c r="AO85" s="3"/>
      <c r="AP85" s="3"/>
      <c r="AQ85" s="3"/>
      <c r="AR85" s="3"/>
      <c r="AS85" s="3"/>
      <c r="AT85" s="3"/>
      <c r="AU85" s="3"/>
      <c r="AW85" s="3"/>
      <c r="AX85" s="3"/>
      <c r="AY85" s="3"/>
      <c r="AZ85" s="583"/>
    </row>
    <row r="86" spans="18:52" ht="18" customHeight="1">
      <c r="R86" s="403"/>
      <c r="S86" s="404"/>
      <c r="T86" s="3"/>
      <c r="AB86" s="3"/>
      <c r="AC86" s="3"/>
      <c r="AD86" s="3"/>
      <c r="AE86" s="3"/>
      <c r="AF86" s="3"/>
      <c r="AG86" s="3"/>
      <c r="AH86" s="3"/>
      <c r="AI86" s="3"/>
      <c r="AJ86" s="3"/>
      <c r="AK86" s="3"/>
      <c r="AL86" s="3"/>
      <c r="AM86" s="3"/>
      <c r="AN86" s="3"/>
      <c r="AO86" s="3"/>
      <c r="AP86" s="3"/>
      <c r="AQ86" s="3"/>
      <c r="AR86" s="3"/>
      <c r="AS86" s="3"/>
      <c r="AT86" s="3"/>
      <c r="AU86" s="3"/>
      <c r="AW86" s="3"/>
      <c r="AX86" s="3"/>
      <c r="AY86" s="3"/>
      <c r="AZ86" s="583"/>
    </row>
    <row r="87" spans="18:52" ht="18" customHeight="1">
      <c r="R87" s="403"/>
      <c r="S87" s="404"/>
      <c r="AB87" s="3"/>
      <c r="AC87" s="3"/>
      <c r="AD87" s="3"/>
      <c r="AE87" s="3"/>
      <c r="AF87" s="3"/>
      <c r="AG87" s="3"/>
      <c r="AH87" s="3"/>
      <c r="AI87" s="3"/>
      <c r="AJ87" s="3"/>
      <c r="AK87" s="3"/>
      <c r="AL87" s="3"/>
      <c r="AM87" s="3"/>
      <c r="AN87" s="3"/>
      <c r="AO87" s="3"/>
      <c r="AP87" s="3"/>
      <c r="AQ87" s="3"/>
      <c r="AR87" s="3"/>
      <c r="AS87" s="3"/>
      <c r="AT87" s="3"/>
      <c r="AU87" s="3"/>
      <c r="AW87" s="3"/>
      <c r="AX87" s="3"/>
      <c r="AY87" s="3"/>
      <c r="AZ87" s="583"/>
    </row>
    <row r="88" spans="18:52" ht="18" customHeight="1">
      <c r="R88" s="403"/>
      <c r="S88" s="404"/>
      <c r="AB88" s="3"/>
      <c r="AC88" s="3"/>
      <c r="AD88" s="3"/>
      <c r="AE88" s="3"/>
      <c r="AF88" s="3"/>
      <c r="AG88" s="3"/>
      <c r="AH88" s="3"/>
      <c r="AI88" s="3"/>
      <c r="AJ88" s="3"/>
      <c r="AK88" s="3"/>
      <c r="AL88" s="3"/>
      <c r="AM88" s="3"/>
      <c r="AN88" s="3"/>
      <c r="AO88" s="3"/>
      <c r="AP88" s="3"/>
      <c r="AQ88" s="3"/>
      <c r="AR88" s="3"/>
      <c r="AS88" s="3"/>
      <c r="AT88" s="3"/>
      <c r="AU88" s="3"/>
      <c r="AW88" s="3"/>
      <c r="AX88" s="3"/>
      <c r="AY88" s="3"/>
      <c r="AZ88" s="583"/>
    </row>
    <row r="89" spans="18:52" ht="18" customHeight="1">
      <c r="R89" s="403"/>
      <c r="S89" s="404"/>
      <c r="AB89" s="3"/>
      <c r="AC89" s="3"/>
      <c r="AD89" s="3"/>
      <c r="AE89" s="3"/>
      <c r="AF89" s="3"/>
      <c r="AG89" s="3"/>
      <c r="AH89" s="3"/>
      <c r="AI89" s="3"/>
      <c r="AJ89" s="3"/>
      <c r="AK89" s="3"/>
      <c r="AL89" s="3"/>
      <c r="AM89" s="3"/>
      <c r="AN89" s="3"/>
      <c r="AO89" s="3"/>
      <c r="AP89" s="3"/>
      <c r="AQ89" s="3"/>
      <c r="AR89" s="3"/>
      <c r="AS89" s="3"/>
      <c r="AT89" s="3"/>
      <c r="AU89" s="3"/>
      <c r="AW89" s="3"/>
      <c r="AX89" s="3"/>
      <c r="AY89" s="3"/>
      <c r="AZ89" s="583"/>
    </row>
    <row r="90" spans="18:52" ht="18" customHeight="1">
      <c r="R90" s="403"/>
      <c r="S90" s="404"/>
      <c r="AB90" s="3"/>
      <c r="AC90" s="3"/>
      <c r="AD90" s="3"/>
      <c r="AE90" s="3"/>
      <c r="AF90" s="3"/>
      <c r="AG90" s="3"/>
      <c r="AH90" s="3"/>
      <c r="AI90" s="3"/>
      <c r="AJ90" s="3"/>
      <c r="AK90" s="3"/>
      <c r="AL90" s="3"/>
      <c r="AM90" s="3"/>
      <c r="AN90" s="3"/>
      <c r="AO90" s="3"/>
      <c r="AP90" s="3"/>
      <c r="AQ90" s="3"/>
      <c r="AR90" s="3"/>
      <c r="AS90" s="3"/>
      <c r="AT90" s="3"/>
      <c r="AU90" s="3"/>
      <c r="AW90" s="3"/>
      <c r="AX90" s="3"/>
      <c r="AY90" s="3"/>
      <c r="AZ90" s="583"/>
    </row>
    <row r="91" spans="18:52" ht="18" customHeight="1">
      <c r="R91" s="403"/>
      <c r="S91" s="404"/>
      <c r="U91" s="402"/>
      <c r="AB91" s="3"/>
      <c r="AC91" s="3"/>
      <c r="AD91" s="3"/>
      <c r="AE91" s="3"/>
      <c r="AF91" s="3"/>
      <c r="AG91" s="3"/>
      <c r="AH91" s="3"/>
      <c r="AI91" s="3"/>
      <c r="AJ91" s="3"/>
      <c r="AK91" s="3"/>
      <c r="AL91" s="3"/>
      <c r="AM91" s="3"/>
      <c r="AN91" s="3"/>
      <c r="AO91" s="3"/>
      <c r="AP91" s="3"/>
      <c r="AQ91" s="3"/>
      <c r="AR91" s="3"/>
      <c r="AS91" s="3"/>
      <c r="AT91" s="3"/>
      <c r="AU91" s="3"/>
      <c r="AW91" s="3"/>
      <c r="AX91" s="3"/>
      <c r="AY91" s="3"/>
      <c r="AZ91" s="583"/>
    </row>
    <row r="92" spans="18:52" ht="18" customHeight="1">
      <c r="R92" s="403"/>
      <c r="S92" s="404"/>
      <c r="U92" s="402"/>
      <c r="V92" s="405"/>
      <c r="X92" s="406"/>
      <c r="AB92" s="3"/>
      <c r="AC92" s="3"/>
      <c r="AD92" s="3"/>
      <c r="AE92" s="3"/>
      <c r="AF92" s="3"/>
      <c r="AG92" s="3"/>
      <c r="AH92" s="3"/>
      <c r="AI92" s="3"/>
      <c r="AJ92" s="3"/>
      <c r="AK92" s="3"/>
      <c r="AL92" s="3"/>
      <c r="AM92" s="3"/>
      <c r="AN92" s="3"/>
      <c r="AO92" s="3"/>
      <c r="AP92" s="3"/>
      <c r="AQ92" s="3"/>
      <c r="AR92" s="3"/>
      <c r="AS92" s="3"/>
      <c r="AT92" s="3"/>
      <c r="AU92" s="3"/>
      <c r="AW92" s="3"/>
      <c r="AX92" s="3"/>
      <c r="AY92" s="3"/>
      <c r="AZ92" s="583"/>
    </row>
    <row r="93" spans="18:52" ht="18" customHeight="1">
      <c r="R93" s="403"/>
      <c r="U93" s="402"/>
      <c r="V93" s="405"/>
      <c r="X93" s="406"/>
      <c r="AB93" s="3"/>
      <c r="AC93" s="3"/>
      <c r="AD93" s="3"/>
      <c r="AE93" s="3"/>
      <c r="AF93" s="3"/>
      <c r="AG93" s="3"/>
      <c r="AH93" s="3"/>
      <c r="AI93" s="3"/>
      <c r="AJ93" s="3"/>
      <c r="AK93" s="3"/>
      <c r="AL93" s="3"/>
      <c r="AM93" s="3"/>
      <c r="AN93" s="3"/>
      <c r="AO93" s="3"/>
      <c r="AP93" s="3"/>
      <c r="AQ93" s="3"/>
      <c r="AR93" s="3"/>
      <c r="AS93" s="3"/>
      <c r="AT93" s="3"/>
      <c r="AU93" s="3"/>
      <c r="AW93" s="3"/>
      <c r="AX93" s="3"/>
      <c r="AY93" s="3"/>
      <c r="AZ93" s="583"/>
    </row>
    <row r="94" spans="18:52" ht="18" customHeight="1">
      <c r="R94" s="403"/>
      <c r="U94" s="402"/>
      <c r="V94" s="405"/>
      <c r="X94" s="406"/>
      <c r="AB94" s="3"/>
      <c r="AC94" s="3"/>
      <c r="AD94" s="3"/>
      <c r="AE94" s="3"/>
      <c r="AF94" s="3"/>
      <c r="AG94" s="3"/>
      <c r="AH94" s="3"/>
      <c r="AI94" s="3"/>
      <c r="AJ94" s="3"/>
      <c r="AK94" s="3"/>
      <c r="AL94" s="3"/>
      <c r="AM94" s="3"/>
      <c r="AN94" s="3"/>
      <c r="AO94" s="3"/>
      <c r="AP94" s="3"/>
      <c r="AQ94" s="3"/>
      <c r="AR94" s="3"/>
      <c r="AS94" s="3"/>
      <c r="AT94" s="3"/>
      <c r="AU94" s="3"/>
      <c r="AW94" s="3"/>
      <c r="AX94" s="3"/>
      <c r="AY94" s="3"/>
      <c r="AZ94" s="583"/>
    </row>
    <row r="95" spans="18:52" ht="18" customHeight="1">
      <c r="R95" s="403"/>
      <c r="U95" s="402"/>
      <c r="V95" s="405"/>
      <c r="X95" s="406"/>
      <c r="AB95" s="3"/>
      <c r="AC95" s="3"/>
      <c r="AD95" s="3"/>
      <c r="AE95" s="3"/>
      <c r="AF95" s="3"/>
      <c r="AG95" s="3"/>
      <c r="AH95" s="3"/>
      <c r="AI95" s="3"/>
      <c r="AJ95" s="3"/>
      <c r="AK95" s="3"/>
      <c r="AL95" s="3"/>
      <c r="AM95" s="3"/>
      <c r="AN95" s="3"/>
      <c r="AO95" s="3"/>
      <c r="AP95" s="3"/>
      <c r="AQ95" s="3"/>
      <c r="AR95" s="3"/>
      <c r="AS95" s="3"/>
      <c r="AT95" s="3"/>
      <c r="AU95" s="3"/>
      <c r="AW95" s="3"/>
      <c r="AX95" s="3"/>
      <c r="AY95" s="3"/>
      <c r="AZ95" s="583"/>
    </row>
    <row r="96" spans="21:52" ht="18" customHeight="1">
      <c r="U96" s="402"/>
      <c r="V96" s="405"/>
      <c r="X96" s="406"/>
      <c r="AB96" s="3"/>
      <c r="AC96" s="3"/>
      <c r="AD96" s="3"/>
      <c r="AE96" s="3"/>
      <c r="AF96" s="3"/>
      <c r="AG96" s="3"/>
      <c r="AH96" s="3"/>
      <c r="AI96" s="3"/>
      <c r="AJ96" s="3"/>
      <c r="AK96" s="3"/>
      <c r="AL96" s="3"/>
      <c r="AM96" s="3"/>
      <c r="AN96" s="3"/>
      <c r="AO96" s="3"/>
      <c r="AP96" s="3"/>
      <c r="AQ96" s="3"/>
      <c r="AR96" s="3"/>
      <c r="AS96" s="3"/>
      <c r="AT96" s="3"/>
      <c r="AU96" s="3"/>
      <c r="AW96" s="3"/>
      <c r="AX96" s="3"/>
      <c r="AY96" s="3"/>
      <c r="AZ96" s="583"/>
    </row>
    <row r="97" spans="21:52" ht="18" customHeight="1">
      <c r="U97" s="402"/>
      <c r="V97" s="405"/>
      <c r="X97" s="406"/>
      <c r="AB97" s="3"/>
      <c r="AC97" s="3"/>
      <c r="AD97" s="3"/>
      <c r="AE97" s="3"/>
      <c r="AF97" s="3"/>
      <c r="AG97" s="3"/>
      <c r="AH97" s="3"/>
      <c r="AI97" s="3"/>
      <c r="AJ97" s="3"/>
      <c r="AK97" s="3"/>
      <c r="AL97" s="3"/>
      <c r="AM97" s="3"/>
      <c r="AN97" s="3"/>
      <c r="AO97" s="3"/>
      <c r="AP97" s="3"/>
      <c r="AQ97" s="3"/>
      <c r="AR97" s="3"/>
      <c r="AS97" s="3"/>
      <c r="AT97" s="3"/>
      <c r="AU97" s="3"/>
      <c r="AW97" s="3"/>
      <c r="AX97" s="3"/>
      <c r="AY97" s="3"/>
      <c r="AZ97" s="583"/>
    </row>
    <row r="98" spans="21:52" ht="18" customHeight="1">
      <c r="U98" s="402"/>
      <c r="V98" s="405"/>
      <c r="W98" s="407"/>
      <c r="X98" s="406"/>
      <c r="AB98" s="3"/>
      <c r="AC98" s="3"/>
      <c r="AD98" s="3"/>
      <c r="AE98" s="3"/>
      <c r="AF98" s="3"/>
      <c r="AG98" s="3"/>
      <c r="AH98" s="3"/>
      <c r="AI98" s="3"/>
      <c r="AJ98" s="3"/>
      <c r="AK98" s="3"/>
      <c r="AL98" s="3"/>
      <c r="AM98" s="3"/>
      <c r="AN98" s="3"/>
      <c r="AO98" s="3"/>
      <c r="AP98" s="3"/>
      <c r="AQ98" s="3"/>
      <c r="AR98" s="3"/>
      <c r="AS98" s="3"/>
      <c r="AT98" s="3"/>
      <c r="AU98" s="3"/>
      <c r="AW98" s="3"/>
      <c r="AX98" s="3"/>
      <c r="AY98" s="3"/>
      <c r="AZ98" s="583"/>
    </row>
    <row r="99" spans="21:52" ht="18" customHeight="1">
      <c r="U99" s="402"/>
      <c r="V99" s="405"/>
      <c r="W99" s="407"/>
      <c r="X99" s="406"/>
      <c r="AB99" s="3"/>
      <c r="AC99" s="3"/>
      <c r="AD99" s="3"/>
      <c r="AE99" s="3"/>
      <c r="AF99" s="3"/>
      <c r="AG99" s="3"/>
      <c r="AH99" s="3"/>
      <c r="AI99" s="3"/>
      <c r="AJ99" s="3"/>
      <c r="AK99" s="3"/>
      <c r="AL99" s="3"/>
      <c r="AM99" s="3"/>
      <c r="AN99" s="3"/>
      <c r="AO99" s="3"/>
      <c r="AP99" s="3"/>
      <c r="AQ99" s="3"/>
      <c r="AR99" s="3"/>
      <c r="AS99" s="3"/>
      <c r="AT99" s="3"/>
      <c r="AU99" s="3"/>
      <c r="AW99" s="3"/>
      <c r="AX99" s="3"/>
      <c r="AY99" s="3"/>
      <c r="AZ99" s="583"/>
    </row>
    <row r="100" spans="18:52" ht="18" customHeight="1">
      <c r="R100" s="402"/>
      <c r="U100" s="402"/>
      <c r="V100" s="405"/>
      <c r="W100" s="407"/>
      <c r="X100" s="406"/>
      <c r="AB100" s="3"/>
      <c r="AC100" s="3"/>
      <c r="AD100" s="3"/>
      <c r="AE100" s="3"/>
      <c r="AF100" s="3"/>
      <c r="AG100" s="3"/>
      <c r="AH100" s="3"/>
      <c r="AI100" s="3"/>
      <c r="AJ100" s="3"/>
      <c r="AK100" s="3"/>
      <c r="AL100" s="3"/>
      <c r="AM100" s="3"/>
      <c r="AN100" s="3"/>
      <c r="AO100" s="3"/>
      <c r="AP100" s="3"/>
      <c r="AQ100" s="3"/>
      <c r="AR100" s="3"/>
      <c r="AS100" s="3"/>
      <c r="AT100" s="3"/>
      <c r="AU100" s="3"/>
      <c r="AW100" s="3"/>
      <c r="AX100" s="3"/>
      <c r="AY100" s="3"/>
      <c r="AZ100" s="583"/>
    </row>
    <row r="101" spans="21:52" ht="18" customHeight="1">
      <c r="U101" s="402"/>
      <c r="V101" s="405"/>
      <c r="W101" s="407"/>
      <c r="X101" s="406"/>
      <c r="AB101" s="3"/>
      <c r="AC101" s="3"/>
      <c r="AD101" s="3"/>
      <c r="AE101" s="3"/>
      <c r="AF101" s="3"/>
      <c r="AG101" s="3"/>
      <c r="AH101" s="3"/>
      <c r="AI101" s="3"/>
      <c r="AJ101" s="3"/>
      <c r="AK101" s="3"/>
      <c r="AL101" s="3"/>
      <c r="AM101" s="3"/>
      <c r="AN101" s="3"/>
      <c r="AO101" s="3"/>
      <c r="AP101" s="3"/>
      <c r="AQ101" s="3"/>
      <c r="AR101" s="3"/>
      <c r="AS101" s="3"/>
      <c r="AT101" s="3"/>
      <c r="AU101" s="3"/>
      <c r="AW101" s="3"/>
      <c r="AX101" s="3"/>
      <c r="AY101" s="3"/>
      <c r="AZ101" s="583"/>
    </row>
    <row r="102" spans="21:52" ht="18" customHeight="1">
      <c r="U102" s="402"/>
      <c r="V102" s="405"/>
      <c r="W102" s="407"/>
      <c r="X102" s="406"/>
      <c r="AB102" s="3"/>
      <c r="AC102" s="3"/>
      <c r="AD102" s="3"/>
      <c r="AE102" s="3"/>
      <c r="AF102" s="3"/>
      <c r="AG102" s="3"/>
      <c r="AH102" s="3"/>
      <c r="AI102" s="3"/>
      <c r="AJ102" s="3"/>
      <c r="AK102" s="3"/>
      <c r="AL102" s="3"/>
      <c r="AM102" s="3"/>
      <c r="AN102" s="3"/>
      <c r="AO102" s="3"/>
      <c r="AP102" s="3"/>
      <c r="AQ102" s="3"/>
      <c r="AR102" s="3"/>
      <c r="AS102" s="3"/>
      <c r="AT102" s="3"/>
      <c r="AU102" s="3"/>
      <c r="AW102" s="3"/>
      <c r="AX102" s="3"/>
      <c r="AY102" s="3"/>
      <c r="AZ102" s="583"/>
    </row>
    <row r="103" spans="18:52" ht="18" customHeight="1">
      <c r="R103" s="408"/>
      <c r="U103" s="402"/>
      <c r="V103" s="405"/>
      <c r="W103" s="407"/>
      <c r="X103" s="406"/>
      <c r="AB103" s="3"/>
      <c r="AC103" s="3"/>
      <c r="AD103" s="3"/>
      <c r="AE103" s="3"/>
      <c r="AF103" s="3"/>
      <c r="AG103" s="3"/>
      <c r="AH103" s="3"/>
      <c r="AI103" s="3"/>
      <c r="AJ103" s="3"/>
      <c r="AK103" s="3"/>
      <c r="AL103" s="3"/>
      <c r="AM103" s="3"/>
      <c r="AN103" s="3"/>
      <c r="AO103" s="3"/>
      <c r="AP103" s="3"/>
      <c r="AQ103" s="3"/>
      <c r="AR103" s="3"/>
      <c r="AS103" s="3"/>
      <c r="AT103" s="3"/>
      <c r="AU103" s="3"/>
      <c r="AW103" s="3"/>
      <c r="AX103" s="3"/>
      <c r="AY103" s="3"/>
      <c r="AZ103" s="583"/>
    </row>
    <row r="104" spans="21:52" ht="18" customHeight="1">
      <c r="U104" s="402"/>
      <c r="V104" s="405"/>
      <c r="W104" s="407"/>
      <c r="X104" s="406"/>
      <c r="AB104" s="3"/>
      <c r="AC104" s="3"/>
      <c r="AD104" s="3"/>
      <c r="AE104" s="3"/>
      <c r="AF104" s="3"/>
      <c r="AG104" s="3"/>
      <c r="AH104" s="3"/>
      <c r="AI104" s="3"/>
      <c r="AJ104" s="3"/>
      <c r="AK104" s="3"/>
      <c r="AL104" s="3"/>
      <c r="AM104" s="3"/>
      <c r="AN104" s="3"/>
      <c r="AO104" s="3"/>
      <c r="AP104" s="3"/>
      <c r="AQ104" s="3"/>
      <c r="AR104" s="3"/>
      <c r="AS104" s="3"/>
      <c r="AT104" s="3"/>
      <c r="AU104" s="3"/>
      <c r="AW104" s="3"/>
      <c r="AX104" s="3"/>
      <c r="AY104" s="3"/>
      <c r="AZ104" s="583"/>
    </row>
    <row r="105" spans="21:52" ht="18" customHeight="1">
      <c r="U105" s="402"/>
      <c r="V105" s="405"/>
      <c r="W105" s="407"/>
      <c r="X105" s="406"/>
      <c r="AB105" s="3"/>
      <c r="AC105" s="3"/>
      <c r="AD105" s="3"/>
      <c r="AE105" s="3"/>
      <c r="AF105" s="3"/>
      <c r="AG105" s="3"/>
      <c r="AH105" s="3"/>
      <c r="AI105" s="3"/>
      <c r="AJ105" s="3"/>
      <c r="AK105" s="3"/>
      <c r="AL105" s="3"/>
      <c r="AM105" s="3"/>
      <c r="AN105" s="3"/>
      <c r="AO105" s="3"/>
      <c r="AP105" s="3"/>
      <c r="AQ105" s="3"/>
      <c r="AR105" s="3"/>
      <c r="AS105" s="3"/>
      <c r="AT105" s="3"/>
      <c r="AU105" s="3"/>
      <c r="AW105" s="3"/>
      <c r="AX105" s="3"/>
      <c r="AY105" s="3"/>
      <c r="AZ105" s="583"/>
    </row>
    <row r="106" spans="21:52" ht="18" customHeight="1">
      <c r="U106" s="402"/>
      <c r="V106" s="405"/>
      <c r="W106" s="407"/>
      <c r="X106" s="406"/>
      <c r="AB106" s="3"/>
      <c r="AC106" s="3"/>
      <c r="AD106" s="3"/>
      <c r="AE106" s="3"/>
      <c r="AF106" s="3"/>
      <c r="AG106" s="3"/>
      <c r="AH106" s="3"/>
      <c r="AI106" s="3"/>
      <c r="AJ106" s="3"/>
      <c r="AK106" s="3"/>
      <c r="AL106" s="3"/>
      <c r="AM106" s="3"/>
      <c r="AN106" s="3"/>
      <c r="AO106" s="3"/>
      <c r="AP106" s="3"/>
      <c r="AQ106" s="3"/>
      <c r="AR106" s="3"/>
      <c r="AS106" s="3"/>
      <c r="AT106" s="3"/>
      <c r="AU106" s="3"/>
      <c r="AW106" s="3"/>
      <c r="AX106" s="3"/>
      <c r="AY106" s="3"/>
      <c r="AZ106" s="583"/>
    </row>
    <row r="107" spans="21:52" ht="18" customHeight="1">
      <c r="U107" s="402"/>
      <c r="V107" s="405"/>
      <c r="W107" s="407"/>
      <c r="X107" s="406"/>
      <c r="AB107" s="3"/>
      <c r="AC107" s="3"/>
      <c r="AD107" s="3"/>
      <c r="AE107" s="3"/>
      <c r="AF107" s="3"/>
      <c r="AG107" s="3"/>
      <c r="AH107" s="3"/>
      <c r="AI107" s="3"/>
      <c r="AJ107" s="3"/>
      <c r="AK107" s="3"/>
      <c r="AL107" s="3"/>
      <c r="AM107" s="3"/>
      <c r="AN107" s="3"/>
      <c r="AO107" s="3"/>
      <c r="AP107" s="3"/>
      <c r="AQ107" s="3"/>
      <c r="AR107" s="3"/>
      <c r="AS107" s="3"/>
      <c r="AT107" s="3"/>
      <c r="AU107" s="3"/>
      <c r="AW107" s="3"/>
      <c r="AX107" s="3"/>
      <c r="AY107" s="3"/>
      <c r="AZ107" s="583"/>
    </row>
    <row r="108" spans="21:52" ht="18" customHeight="1">
      <c r="U108" s="402"/>
      <c r="V108" s="405"/>
      <c r="W108" s="407"/>
      <c r="X108" s="406"/>
      <c r="AB108" s="3"/>
      <c r="AC108" s="3"/>
      <c r="AD108" s="3"/>
      <c r="AE108" s="3"/>
      <c r="AF108" s="3"/>
      <c r="AG108" s="3"/>
      <c r="AH108" s="3"/>
      <c r="AI108" s="3"/>
      <c r="AJ108" s="3"/>
      <c r="AK108" s="3"/>
      <c r="AL108" s="3"/>
      <c r="AM108" s="3"/>
      <c r="AN108" s="3"/>
      <c r="AO108" s="3"/>
      <c r="AP108" s="3"/>
      <c r="AQ108" s="3"/>
      <c r="AR108" s="3"/>
      <c r="AS108" s="3"/>
      <c r="AT108" s="3"/>
      <c r="AU108" s="3"/>
      <c r="AW108" s="3"/>
      <c r="AX108" s="3"/>
      <c r="AY108" s="3"/>
      <c r="AZ108" s="583"/>
    </row>
    <row r="109" spans="21:52" ht="18" customHeight="1">
      <c r="U109" s="402"/>
      <c r="V109" s="405"/>
      <c r="W109" s="407"/>
      <c r="X109" s="406"/>
      <c r="AB109" s="3"/>
      <c r="AC109" s="3"/>
      <c r="AD109" s="3"/>
      <c r="AE109" s="3"/>
      <c r="AF109" s="3"/>
      <c r="AG109" s="3"/>
      <c r="AH109" s="3"/>
      <c r="AI109" s="3"/>
      <c r="AJ109" s="3"/>
      <c r="AK109" s="3"/>
      <c r="AL109" s="3"/>
      <c r="AM109" s="3"/>
      <c r="AN109" s="3"/>
      <c r="AO109" s="3"/>
      <c r="AP109" s="3"/>
      <c r="AQ109" s="3"/>
      <c r="AR109" s="3"/>
      <c r="AS109" s="3"/>
      <c r="AT109" s="3"/>
      <c r="AU109" s="3"/>
      <c r="AW109" s="3"/>
      <c r="AX109" s="3"/>
      <c r="AY109" s="3"/>
      <c r="AZ109" s="583"/>
    </row>
    <row r="110" spans="28:52" ht="18" customHeight="1">
      <c r="AB110" s="3"/>
      <c r="AC110" s="3"/>
      <c r="AD110" s="3"/>
      <c r="AE110" s="3"/>
      <c r="AF110" s="3"/>
      <c r="AG110" s="3"/>
      <c r="AH110" s="3"/>
      <c r="AI110" s="3"/>
      <c r="AJ110" s="3"/>
      <c r="AK110" s="3"/>
      <c r="AL110" s="3"/>
      <c r="AM110" s="3"/>
      <c r="AN110" s="3"/>
      <c r="AO110" s="3"/>
      <c r="AP110" s="3"/>
      <c r="AQ110" s="3"/>
      <c r="AR110" s="3"/>
      <c r="AS110" s="3"/>
      <c r="AT110" s="3"/>
      <c r="AU110" s="3"/>
      <c r="AW110" s="3"/>
      <c r="AX110" s="3"/>
      <c r="AY110" s="3"/>
      <c r="AZ110" s="583"/>
    </row>
    <row r="111" spans="18:52" ht="18" customHeight="1">
      <c r="R111" s="408"/>
      <c r="U111" s="407"/>
      <c r="AB111" s="3"/>
      <c r="AC111" s="3"/>
      <c r="AD111" s="3"/>
      <c r="AE111" s="3"/>
      <c r="AF111" s="3"/>
      <c r="AG111" s="3"/>
      <c r="AH111" s="3"/>
      <c r="AI111" s="3"/>
      <c r="AJ111" s="3"/>
      <c r="AK111" s="3"/>
      <c r="AL111" s="3"/>
      <c r="AM111" s="3"/>
      <c r="AN111" s="3"/>
      <c r="AO111" s="3"/>
      <c r="AP111" s="3"/>
      <c r="AQ111" s="3"/>
      <c r="AR111" s="3"/>
      <c r="AS111" s="3"/>
      <c r="AT111" s="3"/>
      <c r="AU111" s="3"/>
      <c r="AW111" s="3"/>
      <c r="AX111" s="3"/>
      <c r="AY111" s="3"/>
      <c r="AZ111" s="583"/>
    </row>
    <row r="112" spans="21:52" ht="18" customHeight="1">
      <c r="U112" s="407"/>
      <c r="V112" s="405"/>
      <c r="W112" s="402"/>
      <c r="AB112" s="3"/>
      <c r="AC112" s="3"/>
      <c r="AD112" s="3"/>
      <c r="AE112" s="3"/>
      <c r="AF112" s="3"/>
      <c r="AG112" s="3"/>
      <c r="AH112" s="3"/>
      <c r="AI112" s="3"/>
      <c r="AJ112" s="3"/>
      <c r="AK112" s="3"/>
      <c r="AL112" s="3"/>
      <c r="AM112" s="3"/>
      <c r="AN112" s="3"/>
      <c r="AO112" s="3"/>
      <c r="AP112" s="3"/>
      <c r="AQ112" s="3"/>
      <c r="AR112" s="3"/>
      <c r="AS112" s="3"/>
      <c r="AT112" s="3"/>
      <c r="AU112" s="3"/>
      <c r="AW112" s="3"/>
      <c r="AX112" s="3"/>
      <c r="AY112" s="3"/>
      <c r="AZ112" s="583"/>
    </row>
    <row r="113" spans="21:52" ht="18" customHeight="1">
      <c r="U113" s="407"/>
      <c r="V113" s="405"/>
      <c r="AB113" s="3"/>
      <c r="AC113" s="3"/>
      <c r="AD113" s="3"/>
      <c r="AE113" s="3"/>
      <c r="AF113" s="3"/>
      <c r="AG113" s="3"/>
      <c r="AH113" s="3"/>
      <c r="AI113" s="3"/>
      <c r="AJ113" s="3"/>
      <c r="AK113" s="3"/>
      <c r="AL113" s="3"/>
      <c r="AM113" s="3"/>
      <c r="AN113" s="3"/>
      <c r="AO113" s="3"/>
      <c r="AP113" s="3"/>
      <c r="AQ113" s="3"/>
      <c r="AR113" s="3"/>
      <c r="AS113" s="3"/>
      <c r="AT113" s="3"/>
      <c r="AU113" s="3"/>
      <c r="AW113" s="3"/>
      <c r="AX113" s="3"/>
      <c r="AY113" s="3"/>
      <c r="AZ113" s="583"/>
    </row>
    <row r="114" spans="21:52" ht="18" customHeight="1">
      <c r="U114" s="407"/>
      <c r="V114" s="405"/>
      <c r="AB114" s="3"/>
      <c r="AC114" s="3"/>
      <c r="AD114" s="3"/>
      <c r="AE114" s="3"/>
      <c r="AF114" s="3"/>
      <c r="AG114" s="3"/>
      <c r="AH114" s="3"/>
      <c r="AI114" s="3"/>
      <c r="AJ114" s="3"/>
      <c r="AK114" s="3"/>
      <c r="AL114" s="3"/>
      <c r="AM114" s="3"/>
      <c r="AN114" s="3"/>
      <c r="AO114" s="3"/>
      <c r="AP114" s="3"/>
      <c r="AQ114" s="3"/>
      <c r="AR114" s="3"/>
      <c r="AS114" s="3"/>
      <c r="AT114" s="3"/>
      <c r="AU114" s="3"/>
      <c r="AW114" s="3"/>
      <c r="AX114" s="3"/>
      <c r="AY114" s="3"/>
      <c r="AZ114" s="583"/>
    </row>
    <row r="115" spans="21:52" ht="18" customHeight="1">
      <c r="U115" s="407"/>
      <c r="V115" s="405"/>
      <c r="AB115" s="3"/>
      <c r="AC115" s="3"/>
      <c r="AD115" s="3"/>
      <c r="AE115" s="3"/>
      <c r="AF115" s="3"/>
      <c r="AG115" s="3"/>
      <c r="AH115" s="3"/>
      <c r="AI115" s="3"/>
      <c r="AJ115" s="3"/>
      <c r="AK115" s="3"/>
      <c r="AL115" s="3"/>
      <c r="AM115" s="3"/>
      <c r="AN115" s="3"/>
      <c r="AO115" s="3"/>
      <c r="AP115" s="3"/>
      <c r="AQ115" s="3"/>
      <c r="AR115" s="3"/>
      <c r="AS115" s="3"/>
      <c r="AT115" s="3"/>
      <c r="AU115" s="3"/>
      <c r="AW115" s="3"/>
      <c r="AX115" s="3"/>
      <c r="AY115" s="3"/>
      <c r="AZ115" s="583"/>
    </row>
    <row r="116" spans="18:52" ht="18" customHeight="1">
      <c r="R116" s="402"/>
      <c r="U116" s="407"/>
      <c r="V116" s="405"/>
      <c r="AB116" s="3"/>
      <c r="AC116" s="3"/>
      <c r="AD116" s="3"/>
      <c r="AE116" s="3"/>
      <c r="AF116" s="3"/>
      <c r="AG116" s="3"/>
      <c r="AH116" s="3"/>
      <c r="AI116" s="3"/>
      <c r="AJ116" s="3"/>
      <c r="AK116" s="3"/>
      <c r="AL116" s="3"/>
      <c r="AM116" s="3"/>
      <c r="AN116" s="3"/>
      <c r="AO116" s="3"/>
      <c r="AP116" s="3"/>
      <c r="AQ116" s="3"/>
      <c r="AR116" s="3"/>
      <c r="AS116" s="3"/>
      <c r="AT116" s="3"/>
      <c r="AU116" s="3"/>
      <c r="AW116" s="3"/>
      <c r="AX116" s="3"/>
      <c r="AY116" s="3"/>
      <c r="AZ116" s="583"/>
    </row>
    <row r="117" spans="21:52" ht="18" customHeight="1">
      <c r="U117" s="407"/>
      <c r="V117" s="405"/>
      <c r="AB117" s="3"/>
      <c r="AC117" s="3"/>
      <c r="AD117" s="3"/>
      <c r="AE117" s="3"/>
      <c r="AF117" s="3"/>
      <c r="AG117" s="3"/>
      <c r="AH117" s="3"/>
      <c r="AI117" s="3"/>
      <c r="AJ117" s="3"/>
      <c r="AK117" s="3"/>
      <c r="AL117" s="3"/>
      <c r="AM117" s="3"/>
      <c r="AN117" s="3"/>
      <c r="AO117" s="3"/>
      <c r="AP117" s="3"/>
      <c r="AQ117" s="3"/>
      <c r="AR117" s="3"/>
      <c r="AS117" s="3"/>
      <c r="AT117" s="3"/>
      <c r="AU117" s="3"/>
      <c r="AW117" s="3"/>
      <c r="AX117" s="3"/>
      <c r="AY117" s="3"/>
      <c r="AZ117" s="583"/>
    </row>
    <row r="118" spans="21:52" ht="18" customHeight="1">
      <c r="U118" s="402"/>
      <c r="V118" s="405"/>
      <c r="AB118" s="3"/>
      <c r="AC118" s="3"/>
      <c r="AD118" s="3"/>
      <c r="AE118" s="3"/>
      <c r="AF118" s="3"/>
      <c r="AG118" s="3"/>
      <c r="AH118" s="3"/>
      <c r="AI118" s="3"/>
      <c r="AJ118" s="3"/>
      <c r="AK118" s="3"/>
      <c r="AL118" s="3"/>
      <c r="AM118" s="3"/>
      <c r="AN118" s="3"/>
      <c r="AO118" s="3"/>
      <c r="AP118" s="3"/>
      <c r="AQ118" s="3"/>
      <c r="AR118" s="3"/>
      <c r="AS118" s="3"/>
      <c r="AT118" s="3"/>
      <c r="AU118" s="3"/>
      <c r="AW118" s="3"/>
      <c r="AX118" s="3"/>
      <c r="AY118" s="3"/>
      <c r="AZ118" s="583"/>
    </row>
    <row r="119" spans="28:52" ht="18" customHeight="1">
      <c r="AB119" s="3"/>
      <c r="AC119" s="3"/>
      <c r="AD119" s="3"/>
      <c r="AE119" s="3"/>
      <c r="AF119" s="3"/>
      <c r="AG119" s="3"/>
      <c r="AH119" s="3"/>
      <c r="AI119" s="3"/>
      <c r="AJ119" s="3"/>
      <c r="AK119" s="3"/>
      <c r="AL119" s="3"/>
      <c r="AM119" s="3"/>
      <c r="AN119" s="3"/>
      <c r="AO119" s="3"/>
      <c r="AP119" s="3"/>
      <c r="AQ119" s="3"/>
      <c r="AR119" s="3"/>
      <c r="AS119" s="3"/>
      <c r="AT119" s="3"/>
      <c r="AU119" s="3"/>
      <c r="AW119" s="3"/>
      <c r="AX119" s="3"/>
      <c r="AY119" s="3"/>
      <c r="AZ119" s="583"/>
    </row>
    <row r="120" spans="18:52" ht="18" customHeight="1">
      <c r="R120" s="408"/>
      <c r="AB120" s="3"/>
      <c r="AC120" s="3"/>
      <c r="AD120" s="3"/>
      <c r="AE120" s="3"/>
      <c r="AF120" s="3"/>
      <c r="AG120" s="3"/>
      <c r="AH120" s="3"/>
      <c r="AI120" s="3"/>
      <c r="AJ120" s="3"/>
      <c r="AK120" s="3"/>
      <c r="AL120" s="3"/>
      <c r="AM120" s="3"/>
      <c r="AN120" s="3"/>
      <c r="AO120" s="3"/>
      <c r="AP120" s="3"/>
      <c r="AQ120" s="3"/>
      <c r="AR120" s="3"/>
      <c r="AS120" s="3"/>
      <c r="AT120" s="3"/>
      <c r="AU120" s="3"/>
      <c r="AW120" s="3"/>
      <c r="AX120" s="3"/>
      <c r="AY120" s="3"/>
      <c r="AZ120" s="583"/>
    </row>
    <row r="121" spans="21:52" ht="18" customHeight="1">
      <c r="U121" s="407"/>
      <c r="V121" s="405"/>
      <c r="AB121" s="3"/>
      <c r="AC121" s="3"/>
      <c r="AD121" s="3"/>
      <c r="AE121" s="3"/>
      <c r="AF121" s="3"/>
      <c r="AG121" s="3"/>
      <c r="AH121" s="3"/>
      <c r="AI121" s="3"/>
      <c r="AJ121" s="3"/>
      <c r="AK121" s="3"/>
      <c r="AL121" s="3"/>
      <c r="AM121" s="3"/>
      <c r="AN121" s="3"/>
      <c r="AO121" s="3"/>
      <c r="AP121" s="3"/>
      <c r="AQ121" s="3"/>
      <c r="AR121" s="3"/>
      <c r="AS121" s="3"/>
      <c r="AT121" s="3"/>
      <c r="AU121" s="3"/>
      <c r="AW121" s="3"/>
      <c r="AX121" s="3"/>
      <c r="AY121" s="3"/>
      <c r="AZ121" s="583"/>
    </row>
    <row r="122" spans="21:52" ht="18" customHeight="1">
      <c r="U122" s="407"/>
      <c r="V122" s="405"/>
      <c r="AB122" s="3"/>
      <c r="AC122" s="3"/>
      <c r="AD122" s="3"/>
      <c r="AE122" s="3"/>
      <c r="AF122" s="3"/>
      <c r="AG122" s="3"/>
      <c r="AH122" s="3"/>
      <c r="AI122" s="3"/>
      <c r="AJ122" s="3"/>
      <c r="AK122" s="3"/>
      <c r="AL122" s="3"/>
      <c r="AM122" s="3"/>
      <c r="AN122" s="3"/>
      <c r="AO122" s="3"/>
      <c r="AP122" s="3"/>
      <c r="AQ122" s="3"/>
      <c r="AR122" s="3"/>
      <c r="AS122" s="3"/>
      <c r="AT122" s="3"/>
      <c r="AU122" s="3"/>
      <c r="AW122" s="3"/>
      <c r="AX122" s="3"/>
      <c r="AY122" s="3"/>
      <c r="AZ122" s="583"/>
    </row>
    <row r="123" spans="21:52" ht="18" customHeight="1">
      <c r="U123" s="407"/>
      <c r="V123" s="405"/>
      <c r="AB123" s="3"/>
      <c r="AC123" s="3"/>
      <c r="AD123" s="3"/>
      <c r="AE123" s="3"/>
      <c r="AF123" s="3"/>
      <c r="AG123" s="3"/>
      <c r="AH123" s="3"/>
      <c r="AI123" s="3"/>
      <c r="AJ123" s="3"/>
      <c r="AK123" s="3"/>
      <c r="AL123" s="3"/>
      <c r="AM123" s="3"/>
      <c r="AN123" s="3"/>
      <c r="AO123" s="3"/>
      <c r="AP123" s="3"/>
      <c r="AQ123" s="3"/>
      <c r="AR123" s="3"/>
      <c r="AS123" s="3"/>
      <c r="AT123" s="3"/>
      <c r="AU123" s="3"/>
      <c r="AW123" s="3"/>
      <c r="AX123" s="3"/>
      <c r="AY123" s="3"/>
      <c r="AZ123" s="583"/>
    </row>
    <row r="124" spans="21:52" ht="18" customHeight="1">
      <c r="U124" s="407"/>
      <c r="V124" s="405"/>
      <c r="AB124" s="3"/>
      <c r="AC124" s="3"/>
      <c r="AD124" s="3"/>
      <c r="AE124" s="3"/>
      <c r="AF124" s="3"/>
      <c r="AG124" s="3"/>
      <c r="AH124" s="3"/>
      <c r="AI124" s="3"/>
      <c r="AJ124" s="3"/>
      <c r="AK124" s="3"/>
      <c r="AL124" s="3"/>
      <c r="AM124" s="3"/>
      <c r="AN124" s="3"/>
      <c r="AO124" s="3"/>
      <c r="AP124" s="3"/>
      <c r="AQ124" s="3"/>
      <c r="AR124" s="3"/>
      <c r="AS124" s="3"/>
      <c r="AT124" s="3"/>
      <c r="AU124" s="3"/>
      <c r="AW124" s="3"/>
      <c r="AX124" s="3"/>
      <c r="AY124" s="3"/>
      <c r="AZ124" s="583"/>
    </row>
    <row r="125" spans="21:52" ht="18" customHeight="1">
      <c r="U125" s="407"/>
      <c r="V125" s="405"/>
      <c r="AB125" s="3"/>
      <c r="AC125" s="3"/>
      <c r="AD125" s="3"/>
      <c r="AE125" s="3"/>
      <c r="AF125" s="3"/>
      <c r="AG125" s="3"/>
      <c r="AH125" s="3"/>
      <c r="AI125" s="3"/>
      <c r="AJ125" s="3"/>
      <c r="AK125" s="3"/>
      <c r="AL125" s="3"/>
      <c r="AM125" s="3"/>
      <c r="AN125" s="3"/>
      <c r="AO125" s="3"/>
      <c r="AP125" s="3"/>
      <c r="AQ125" s="3"/>
      <c r="AR125" s="3"/>
      <c r="AS125" s="3"/>
      <c r="AT125" s="3"/>
      <c r="AU125" s="3"/>
      <c r="AW125" s="3"/>
      <c r="AX125" s="3"/>
      <c r="AY125" s="3"/>
      <c r="AZ125" s="583"/>
    </row>
    <row r="126" spans="21:52" ht="18" customHeight="1">
      <c r="U126" s="407"/>
      <c r="V126" s="405"/>
      <c r="AB126" s="3"/>
      <c r="AC126" s="3"/>
      <c r="AD126" s="3"/>
      <c r="AE126" s="3"/>
      <c r="AF126" s="3"/>
      <c r="AG126" s="3"/>
      <c r="AH126" s="3"/>
      <c r="AI126" s="3"/>
      <c r="AJ126" s="3"/>
      <c r="AK126" s="3"/>
      <c r="AL126" s="3"/>
      <c r="AM126" s="3"/>
      <c r="AN126" s="3"/>
      <c r="AO126" s="3"/>
      <c r="AP126" s="3"/>
      <c r="AQ126" s="3"/>
      <c r="AR126" s="3"/>
      <c r="AS126" s="3"/>
      <c r="AT126" s="3"/>
      <c r="AU126" s="3"/>
      <c r="AW126" s="3"/>
      <c r="AX126" s="3"/>
      <c r="AY126" s="3"/>
      <c r="AZ126" s="583"/>
    </row>
    <row r="127" spans="22:52" ht="18" customHeight="1">
      <c r="V127" s="405"/>
      <c r="AB127" s="3"/>
      <c r="AC127" s="3"/>
      <c r="AD127" s="3"/>
      <c r="AE127" s="3"/>
      <c r="AF127" s="3"/>
      <c r="AG127" s="3"/>
      <c r="AH127" s="3"/>
      <c r="AI127" s="3"/>
      <c r="AJ127" s="3"/>
      <c r="AK127" s="3"/>
      <c r="AL127" s="3"/>
      <c r="AM127" s="3"/>
      <c r="AN127" s="3"/>
      <c r="AO127" s="3"/>
      <c r="AP127" s="3"/>
      <c r="AQ127" s="3"/>
      <c r="AR127" s="3"/>
      <c r="AS127" s="3"/>
      <c r="AT127" s="3"/>
      <c r="AU127" s="3"/>
      <c r="AW127" s="3"/>
      <c r="AX127" s="3"/>
      <c r="AY127" s="3"/>
      <c r="AZ127" s="583"/>
    </row>
    <row r="128" spans="28:52" ht="18" customHeight="1">
      <c r="AB128" s="3"/>
      <c r="AC128" s="3"/>
      <c r="AD128" s="3"/>
      <c r="AE128" s="3"/>
      <c r="AF128" s="3"/>
      <c r="AG128" s="3"/>
      <c r="AH128" s="3"/>
      <c r="AI128" s="3"/>
      <c r="AJ128" s="3"/>
      <c r="AK128" s="3"/>
      <c r="AL128" s="3"/>
      <c r="AM128" s="3"/>
      <c r="AN128" s="3"/>
      <c r="AO128" s="3"/>
      <c r="AP128" s="3"/>
      <c r="AQ128" s="3"/>
      <c r="AR128" s="3"/>
      <c r="AS128" s="3"/>
      <c r="AT128" s="3"/>
      <c r="AU128" s="3"/>
      <c r="AW128" s="3"/>
      <c r="AX128" s="3"/>
      <c r="AY128" s="3"/>
      <c r="AZ128" s="583"/>
    </row>
    <row r="129" spans="18:52" ht="18" customHeight="1">
      <c r="R129" s="408"/>
      <c r="AB129" s="3"/>
      <c r="AC129" s="3"/>
      <c r="AD129" s="3"/>
      <c r="AE129" s="3"/>
      <c r="AF129" s="3"/>
      <c r="AG129" s="3"/>
      <c r="AH129" s="3"/>
      <c r="AI129" s="3"/>
      <c r="AJ129" s="3"/>
      <c r="AK129" s="3"/>
      <c r="AL129" s="3"/>
      <c r="AM129" s="3"/>
      <c r="AN129" s="3"/>
      <c r="AO129" s="3"/>
      <c r="AP129" s="3"/>
      <c r="AQ129" s="3"/>
      <c r="AR129" s="3"/>
      <c r="AS129" s="3"/>
      <c r="AT129" s="3"/>
      <c r="AU129" s="3"/>
      <c r="AW129" s="3"/>
      <c r="AX129" s="3"/>
      <c r="AY129" s="3"/>
      <c r="AZ129" s="583"/>
    </row>
    <row r="130" spans="21:52" ht="18" customHeight="1">
      <c r="U130" s="407"/>
      <c r="V130" s="405"/>
      <c r="AB130" s="3"/>
      <c r="AC130" s="3"/>
      <c r="AD130" s="3"/>
      <c r="AE130" s="3"/>
      <c r="AF130" s="3"/>
      <c r="AG130" s="3"/>
      <c r="AH130" s="3"/>
      <c r="AI130" s="3"/>
      <c r="AJ130" s="3"/>
      <c r="AK130" s="3"/>
      <c r="AL130" s="3"/>
      <c r="AM130" s="3"/>
      <c r="AN130" s="3"/>
      <c r="AO130" s="3"/>
      <c r="AP130" s="3"/>
      <c r="AQ130" s="3"/>
      <c r="AR130" s="3"/>
      <c r="AS130" s="3"/>
      <c r="AT130" s="3"/>
      <c r="AU130" s="3"/>
      <c r="AW130" s="3"/>
      <c r="AX130" s="3"/>
      <c r="AY130" s="3"/>
      <c r="AZ130" s="583"/>
    </row>
    <row r="131" spans="21:52" ht="18" customHeight="1">
      <c r="U131" s="407"/>
      <c r="V131" s="405"/>
      <c r="AB131" s="3"/>
      <c r="AC131" s="3"/>
      <c r="AD131" s="3"/>
      <c r="AE131" s="3"/>
      <c r="AF131" s="3"/>
      <c r="AG131" s="3"/>
      <c r="AH131" s="3"/>
      <c r="AI131" s="3"/>
      <c r="AJ131" s="3"/>
      <c r="AK131" s="3"/>
      <c r="AL131" s="3"/>
      <c r="AM131" s="3"/>
      <c r="AN131" s="3"/>
      <c r="AO131" s="3"/>
      <c r="AP131" s="3"/>
      <c r="AQ131" s="3"/>
      <c r="AR131" s="3"/>
      <c r="AS131" s="3"/>
      <c r="AT131" s="3"/>
      <c r="AU131" s="3"/>
      <c r="AW131" s="3"/>
      <c r="AX131" s="3"/>
      <c r="AY131" s="3"/>
      <c r="AZ131" s="583"/>
    </row>
    <row r="132" spans="21:52" ht="18" customHeight="1">
      <c r="U132" s="407"/>
      <c r="V132" s="405"/>
      <c r="AB132" s="3"/>
      <c r="AC132" s="3"/>
      <c r="AD132" s="3"/>
      <c r="AE132" s="3"/>
      <c r="AF132" s="3"/>
      <c r="AG132" s="3"/>
      <c r="AH132" s="3"/>
      <c r="AI132" s="3"/>
      <c r="AJ132" s="3"/>
      <c r="AK132" s="3"/>
      <c r="AL132" s="3"/>
      <c r="AM132" s="3"/>
      <c r="AN132" s="3"/>
      <c r="AO132" s="3"/>
      <c r="AP132" s="3"/>
      <c r="AQ132" s="3"/>
      <c r="AR132" s="3"/>
      <c r="AS132" s="3"/>
      <c r="AT132" s="3"/>
      <c r="AU132" s="3"/>
      <c r="AW132" s="3"/>
      <c r="AX132" s="3"/>
      <c r="AY132" s="3"/>
      <c r="AZ132" s="583"/>
    </row>
    <row r="133" spans="21:52" ht="18" customHeight="1">
      <c r="U133" s="407"/>
      <c r="V133" s="405"/>
      <c r="AB133" s="3"/>
      <c r="AC133" s="3"/>
      <c r="AD133" s="3"/>
      <c r="AE133" s="3"/>
      <c r="AF133" s="3"/>
      <c r="AG133" s="3"/>
      <c r="AH133" s="3"/>
      <c r="AI133" s="3"/>
      <c r="AJ133" s="3"/>
      <c r="AK133" s="3"/>
      <c r="AL133" s="3"/>
      <c r="AM133" s="3"/>
      <c r="AN133" s="3"/>
      <c r="AO133" s="3"/>
      <c r="AP133" s="3"/>
      <c r="AQ133" s="3"/>
      <c r="AR133" s="3"/>
      <c r="AS133" s="3"/>
      <c r="AT133" s="3"/>
      <c r="AU133" s="3"/>
      <c r="AW133" s="3"/>
      <c r="AX133" s="3"/>
      <c r="AY133" s="3"/>
      <c r="AZ133" s="583"/>
    </row>
    <row r="134" spans="21:52" ht="18" customHeight="1">
      <c r="U134" s="407"/>
      <c r="V134" s="405"/>
      <c r="AB134" s="3"/>
      <c r="AC134" s="3"/>
      <c r="AD134" s="3"/>
      <c r="AE134" s="3"/>
      <c r="AF134" s="3"/>
      <c r="AG134" s="3"/>
      <c r="AH134" s="3"/>
      <c r="AI134" s="3"/>
      <c r="AJ134" s="3"/>
      <c r="AK134" s="3"/>
      <c r="AL134" s="3"/>
      <c r="AM134" s="3"/>
      <c r="AN134" s="3"/>
      <c r="AO134" s="3"/>
      <c r="AP134" s="3"/>
      <c r="AQ134" s="3"/>
      <c r="AR134" s="3"/>
      <c r="AS134" s="3"/>
      <c r="AT134" s="3"/>
      <c r="AU134" s="3"/>
      <c r="AW134" s="3"/>
      <c r="AX134" s="3"/>
      <c r="AY134" s="3"/>
      <c r="AZ134" s="583"/>
    </row>
    <row r="135" spans="21:52" ht="18" customHeight="1">
      <c r="U135" s="407"/>
      <c r="V135" s="405"/>
      <c r="AB135" s="3"/>
      <c r="AC135" s="3"/>
      <c r="AD135" s="3"/>
      <c r="AE135" s="3"/>
      <c r="AF135" s="3"/>
      <c r="AG135" s="3"/>
      <c r="AH135" s="3"/>
      <c r="AI135" s="3"/>
      <c r="AJ135" s="3"/>
      <c r="AK135" s="3"/>
      <c r="AL135" s="3"/>
      <c r="AM135" s="3"/>
      <c r="AN135" s="3"/>
      <c r="AO135" s="3"/>
      <c r="AP135" s="3"/>
      <c r="AQ135" s="3"/>
      <c r="AR135" s="3"/>
      <c r="AS135" s="3"/>
      <c r="AT135" s="3"/>
      <c r="AU135" s="3"/>
      <c r="AW135" s="3"/>
      <c r="AX135" s="3"/>
      <c r="AY135" s="3"/>
      <c r="AZ135" s="583"/>
    </row>
    <row r="136" spans="21:52" ht="18" customHeight="1">
      <c r="U136" s="402"/>
      <c r="V136" s="405"/>
      <c r="AB136" s="3"/>
      <c r="AC136" s="3"/>
      <c r="AD136" s="3"/>
      <c r="AE136" s="3"/>
      <c r="AF136" s="3"/>
      <c r="AG136" s="3"/>
      <c r="AH136" s="3"/>
      <c r="AI136" s="3"/>
      <c r="AJ136" s="3"/>
      <c r="AK136" s="3"/>
      <c r="AL136" s="3"/>
      <c r="AM136" s="3"/>
      <c r="AN136" s="3"/>
      <c r="AO136" s="3"/>
      <c r="AP136" s="3"/>
      <c r="AQ136" s="3"/>
      <c r="AR136" s="3"/>
      <c r="AS136" s="3"/>
      <c r="AT136" s="3"/>
      <c r="AU136" s="3"/>
      <c r="AW136" s="3"/>
      <c r="AX136" s="3"/>
      <c r="AY136" s="3"/>
      <c r="AZ136" s="583"/>
    </row>
    <row r="137" spans="28:52" ht="18" customHeight="1">
      <c r="AB137" s="3"/>
      <c r="AC137" s="3"/>
      <c r="AD137" s="3"/>
      <c r="AE137" s="3"/>
      <c r="AF137" s="3"/>
      <c r="AG137" s="3"/>
      <c r="AH137" s="3"/>
      <c r="AI137" s="3"/>
      <c r="AJ137" s="3"/>
      <c r="AK137" s="3"/>
      <c r="AL137" s="3"/>
      <c r="AM137" s="3"/>
      <c r="AN137" s="3"/>
      <c r="AO137" s="3"/>
      <c r="AP137" s="3"/>
      <c r="AQ137" s="3"/>
      <c r="AR137" s="3"/>
      <c r="AS137" s="3"/>
      <c r="AT137" s="3"/>
      <c r="AU137" s="3"/>
      <c r="AW137" s="3"/>
      <c r="AX137" s="3"/>
      <c r="AY137" s="3"/>
      <c r="AZ137" s="583"/>
    </row>
    <row r="138" spans="18:52" ht="18" customHeight="1">
      <c r="R138" s="408"/>
      <c r="U138" s="407"/>
      <c r="AB138" s="3"/>
      <c r="AC138" s="3"/>
      <c r="AD138" s="3"/>
      <c r="AE138" s="3"/>
      <c r="AF138" s="3"/>
      <c r="AG138" s="3"/>
      <c r="AH138" s="3"/>
      <c r="AI138" s="3"/>
      <c r="AJ138" s="3"/>
      <c r="AK138" s="3"/>
      <c r="AL138" s="3"/>
      <c r="AM138" s="3"/>
      <c r="AN138" s="3"/>
      <c r="AO138" s="3"/>
      <c r="AP138" s="3"/>
      <c r="AQ138" s="3"/>
      <c r="AR138" s="3"/>
      <c r="AS138" s="3"/>
      <c r="AT138" s="3"/>
      <c r="AU138" s="3"/>
      <c r="AW138" s="3"/>
      <c r="AX138" s="3"/>
      <c r="AY138" s="3"/>
      <c r="AZ138" s="583"/>
    </row>
    <row r="139" spans="21:52" ht="18" customHeight="1">
      <c r="U139" s="407"/>
      <c r="V139" s="405"/>
      <c r="AB139" s="3"/>
      <c r="AC139" s="3"/>
      <c r="AD139" s="3"/>
      <c r="AE139" s="3"/>
      <c r="AF139" s="3"/>
      <c r="AG139" s="3"/>
      <c r="AH139" s="3"/>
      <c r="AI139" s="3"/>
      <c r="AJ139" s="3"/>
      <c r="AK139" s="3"/>
      <c r="AL139" s="3"/>
      <c r="AM139" s="3"/>
      <c r="AN139" s="3"/>
      <c r="AO139" s="3"/>
      <c r="AP139" s="3"/>
      <c r="AQ139" s="3"/>
      <c r="AR139" s="3"/>
      <c r="AS139" s="3"/>
      <c r="AT139" s="3"/>
      <c r="AU139" s="3"/>
      <c r="AW139" s="3"/>
      <c r="AX139" s="3"/>
      <c r="AY139" s="3"/>
      <c r="AZ139" s="583"/>
    </row>
    <row r="140" spans="21:52" ht="18" customHeight="1">
      <c r="U140" s="407"/>
      <c r="V140" s="405"/>
      <c r="AB140" s="3"/>
      <c r="AC140" s="3"/>
      <c r="AD140" s="3"/>
      <c r="AE140" s="3"/>
      <c r="AF140" s="3"/>
      <c r="AG140" s="3"/>
      <c r="AH140" s="3"/>
      <c r="AI140" s="3"/>
      <c r="AJ140" s="3"/>
      <c r="AK140" s="3"/>
      <c r="AL140" s="3"/>
      <c r="AM140" s="3"/>
      <c r="AN140" s="3"/>
      <c r="AO140" s="3"/>
      <c r="AP140" s="3"/>
      <c r="AQ140" s="3"/>
      <c r="AR140" s="3"/>
      <c r="AS140" s="3"/>
      <c r="AT140" s="3"/>
      <c r="AU140" s="3"/>
      <c r="AW140" s="3"/>
      <c r="AX140" s="3"/>
      <c r="AY140" s="3"/>
      <c r="AZ140" s="583"/>
    </row>
    <row r="141" spans="21:52" ht="18" customHeight="1">
      <c r="U141" s="407"/>
      <c r="V141" s="405"/>
      <c r="AB141" s="3"/>
      <c r="AC141" s="3"/>
      <c r="AD141" s="3"/>
      <c r="AE141" s="3"/>
      <c r="AF141" s="3"/>
      <c r="AG141" s="3"/>
      <c r="AH141" s="3"/>
      <c r="AI141" s="3"/>
      <c r="AJ141" s="3"/>
      <c r="AK141" s="3"/>
      <c r="AL141" s="3"/>
      <c r="AM141" s="3"/>
      <c r="AN141" s="3"/>
      <c r="AO141" s="3"/>
      <c r="AP141" s="3"/>
      <c r="AQ141" s="3"/>
      <c r="AR141" s="3"/>
      <c r="AS141" s="3"/>
      <c r="AT141" s="3"/>
      <c r="AU141" s="3"/>
      <c r="AW141" s="3"/>
      <c r="AX141" s="3"/>
      <c r="AY141" s="3"/>
      <c r="AZ141" s="583"/>
    </row>
    <row r="142" spans="21:52" ht="18" customHeight="1">
      <c r="U142" s="407"/>
      <c r="V142" s="405"/>
      <c r="AB142" s="3"/>
      <c r="AC142" s="3"/>
      <c r="AD142" s="3"/>
      <c r="AE142" s="3"/>
      <c r="AF142" s="3"/>
      <c r="AG142" s="3"/>
      <c r="AH142" s="3"/>
      <c r="AI142" s="3"/>
      <c r="AJ142" s="3"/>
      <c r="AK142" s="3"/>
      <c r="AL142" s="3"/>
      <c r="AM142" s="3"/>
      <c r="AN142" s="3"/>
      <c r="AO142" s="3"/>
      <c r="AP142" s="3"/>
      <c r="AQ142" s="3"/>
      <c r="AR142" s="3"/>
      <c r="AS142" s="3"/>
      <c r="AT142" s="3"/>
      <c r="AU142" s="3"/>
      <c r="AW142" s="3"/>
      <c r="AX142" s="3"/>
      <c r="AY142" s="3"/>
      <c r="AZ142" s="583"/>
    </row>
    <row r="143" spans="21:52" ht="18" customHeight="1">
      <c r="U143" s="407"/>
      <c r="V143" s="405"/>
      <c r="AB143" s="3"/>
      <c r="AC143" s="3"/>
      <c r="AD143" s="3"/>
      <c r="AE143" s="3"/>
      <c r="AF143" s="3"/>
      <c r="AG143" s="3"/>
      <c r="AH143" s="3"/>
      <c r="AI143" s="3"/>
      <c r="AJ143" s="3"/>
      <c r="AK143" s="3"/>
      <c r="AL143" s="3"/>
      <c r="AM143" s="3"/>
      <c r="AN143" s="3"/>
      <c r="AO143" s="3"/>
      <c r="AP143" s="3"/>
      <c r="AQ143" s="3"/>
      <c r="AR143" s="3"/>
      <c r="AS143" s="3"/>
      <c r="AT143" s="3"/>
      <c r="AU143" s="3"/>
      <c r="AW143" s="3"/>
      <c r="AX143" s="3"/>
      <c r="AY143" s="3"/>
      <c r="AZ143" s="583"/>
    </row>
    <row r="144" spans="21:52" ht="18" customHeight="1">
      <c r="U144" s="407"/>
      <c r="V144" s="405"/>
      <c r="AB144" s="3"/>
      <c r="AC144" s="3"/>
      <c r="AD144" s="3"/>
      <c r="AE144" s="3"/>
      <c r="AF144" s="3"/>
      <c r="AG144" s="3"/>
      <c r="AH144" s="3"/>
      <c r="AI144" s="3"/>
      <c r="AJ144" s="3"/>
      <c r="AK144" s="3"/>
      <c r="AL144" s="3"/>
      <c r="AM144" s="3"/>
      <c r="AN144" s="3"/>
      <c r="AO144" s="3"/>
      <c r="AP144" s="3"/>
      <c r="AQ144" s="3"/>
      <c r="AR144" s="3"/>
      <c r="AS144" s="3"/>
      <c r="AT144" s="3"/>
      <c r="AU144" s="3"/>
      <c r="AW144" s="3"/>
      <c r="AX144" s="3"/>
      <c r="AY144" s="3"/>
      <c r="AZ144" s="583"/>
    </row>
    <row r="145" spans="21:52" ht="18" customHeight="1">
      <c r="U145" s="407"/>
      <c r="V145" s="405"/>
      <c r="AB145" s="3"/>
      <c r="AC145" s="3"/>
      <c r="AD145" s="3"/>
      <c r="AE145" s="3"/>
      <c r="AF145" s="3"/>
      <c r="AG145" s="3"/>
      <c r="AH145" s="3"/>
      <c r="AI145" s="3"/>
      <c r="AJ145" s="3"/>
      <c r="AK145" s="3"/>
      <c r="AL145" s="3"/>
      <c r="AM145" s="3"/>
      <c r="AN145" s="3"/>
      <c r="AO145" s="3"/>
      <c r="AP145" s="3"/>
      <c r="AQ145" s="3"/>
      <c r="AR145" s="3"/>
      <c r="AS145" s="3"/>
      <c r="AT145" s="3"/>
      <c r="AU145" s="3"/>
      <c r="AW145" s="3"/>
      <c r="AX145" s="3"/>
      <c r="AY145" s="3"/>
      <c r="AZ145" s="583"/>
    </row>
    <row r="146" spans="22:52" ht="18" customHeight="1">
      <c r="V146" s="405"/>
      <c r="AB146" s="3"/>
      <c r="AC146" s="3"/>
      <c r="AD146" s="3"/>
      <c r="AE146" s="3"/>
      <c r="AF146" s="3"/>
      <c r="AG146" s="3"/>
      <c r="AH146" s="3"/>
      <c r="AI146" s="3"/>
      <c r="AJ146" s="3"/>
      <c r="AK146" s="3"/>
      <c r="AL146" s="3"/>
      <c r="AM146" s="3"/>
      <c r="AN146" s="3"/>
      <c r="AO146" s="3"/>
      <c r="AP146" s="3"/>
      <c r="AQ146" s="3"/>
      <c r="AR146" s="3"/>
      <c r="AS146" s="3"/>
      <c r="AT146" s="3"/>
      <c r="AU146" s="3"/>
      <c r="AW146" s="3"/>
      <c r="AX146" s="3"/>
      <c r="AY146" s="3"/>
      <c r="AZ146" s="583"/>
    </row>
    <row r="147" spans="18:52" ht="18" customHeight="1">
      <c r="R147" s="408"/>
      <c r="U147" s="407"/>
      <c r="AB147" s="3"/>
      <c r="AC147" s="3"/>
      <c r="AD147" s="3"/>
      <c r="AE147" s="3"/>
      <c r="AF147" s="3"/>
      <c r="AG147" s="3"/>
      <c r="AH147" s="3"/>
      <c r="AI147" s="3"/>
      <c r="AJ147" s="3"/>
      <c r="AK147" s="3"/>
      <c r="AL147" s="3"/>
      <c r="AM147" s="3"/>
      <c r="AN147" s="3"/>
      <c r="AO147" s="3"/>
      <c r="AP147" s="3"/>
      <c r="AQ147" s="3"/>
      <c r="AR147" s="3"/>
      <c r="AS147" s="3"/>
      <c r="AT147" s="3"/>
      <c r="AU147" s="3"/>
      <c r="AW147" s="3"/>
      <c r="AX147" s="3"/>
      <c r="AY147" s="3"/>
      <c r="AZ147" s="583"/>
    </row>
    <row r="148" spans="18:22" ht="18" customHeight="1">
      <c r="R148" s="402"/>
      <c r="U148" s="407"/>
      <c r="V148" s="405"/>
    </row>
    <row r="149" spans="21:22" ht="18" customHeight="1">
      <c r="U149" s="407"/>
      <c r="V149" s="405"/>
    </row>
    <row r="150" spans="21:22" ht="18" customHeight="1">
      <c r="U150" s="407"/>
      <c r="V150" s="405"/>
    </row>
    <row r="151" spans="21:22" ht="18" customHeight="1">
      <c r="U151" s="407"/>
      <c r="V151" s="405"/>
    </row>
    <row r="152" spans="21:22" ht="18" customHeight="1">
      <c r="U152" s="407"/>
      <c r="V152" s="405"/>
    </row>
    <row r="153" spans="21:22" ht="18" customHeight="1">
      <c r="U153" s="407"/>
      <c r="V153" s="405"/>
    </row>
    <row r="154" spans="21:22" ht="18" customHeight="1">
      <c r="U154" s="407"/>
      <c r="V154" s="405"/>
    </row>
    <row r="157" spans="18:21" ht="18" customHeight="1">
      <c r="R157" s="408"/>
      <c r="U157" s="407"/>
    </row>
    <row r="158" spans="21:22" ht="18" customHeight="1">
      <c r="U158" s="407"/>
      <c r="V158" s="402"/>
    </row>
    <row r="159" spans="21:22" ht="18" customHeight="1">
      <c r="U159" s="407"/>
      <c r="V159" s="402"/>
    </row>
    <row r="160" spans="21:22" ht="18" customHeight="1">
      <c r="U160" s="407"/>
      <c r="V160" s="402"/>
    </row>
    <row r="161" spans="21:22" ht="18" customHeight="1">
      <c r="U161" s="407"/>
      <c r="V161" s="402"/>
    </row>
    <row r="162" spans="21:22" ht="18" customHeight="1">
      <c r="U162" s="407"/>
      <c r="V162" s="402"/>
    </row>
    <row r="163" spans="21:22" ht="18" customHeight="1">
      <c r="U163" s="407"/>
      <c r="V163" s="402"/>
    </row>
    <row r="164" spans="18:22" ht="18" customHeight="1">
      <c r="R164" s="402"/>
      <c r="U164" s="407"/>
      <c r="V164" s="402"/>
    </row>
    <row r="166" ht="18" customHeight="1">
      <c r="R166" s="402"/>
    </row>
    <row r="167" spans="18:21" ht="18" customHeight="1">
      <c r="R167" s="408"/>
      <c r="U167" s="407"/>
    </row>
    <row r="168" spans="21:22" ht="18" customHeight="1">
      <c r="U168" s="407"/>
      <c r="V168" s="402"/>
    </row>
    <row r="169" spans="21:22" ht="18" customHeight="1">
      <c r="U169" s="407"/>
      <c r="V169" s="402"/>
    </row>
    <row r="170" spans="21:22" ht="18" customHeight="1">
      <c r="U170" s="407"/>
      <c r="V170" s="402"/>
    </row>
    <row r="171" spans="21:22" ht="18" customHeight="1">
      <c r="U171" s="407"/>
      <c r="V171" s="402"/>
    </row>
    <row r="172" spans="21:22" ht="18" customHeight="1">
      <c r="U172" s="407"/>
      <c r="V172" s="402"/>
    </row>
    <row r="173" spans="21:22" ht="18" customHeight="1">
      <c r="U173" s="407"/>
      <c r="V173" s="402"/>
    </row>
    <row r="174" spans="21:22" ht="18" customHeight="1">
      <c r="U174" s="407"/>
      <c r="V174" s="402"/>
    </row>
    <row r="175" ht="18" customHeight="1">
      <c r="U175" s="402"/>
    </row>
    <row r="176" spans="18:21" ht="18" customHeight="1">
      <c r="R176" s="408"/>
      <c r="U176" s="407"/>
    </row>
    <row r="177" spans="21:22" ht="18" customHeight="1">
      <c r="U177" s="407"/>
      <c r="V177" s="402"/>
    </row>
    <row r="178" spans="21:22" ht="18" customHeight="1">
      <c r="U178" s="407"/>
      <c r="V178" s="402"/>
    </row>
    <row r="179" spans="21:22" ht="18" customHeight="1">
      <c r="U179" s="407"/>
      <c r="V179" s="402"/>
    </row>
    <row r="180" spans="21:22" ht="18" customHeight="1">
      <c r="U180" s="407"/>
      <c r="V180" s="402"/>
    </row>
    <row r="181" spans="21:22" ht="18" customHeight="1">
      <c r="U181" s="407"/>
      <c r="V181" s="402"/>
    </row>
    <row r="182" spans="21:22" ht="18" customHeight="1">
      <c r="U182" s="407"/>
      <c r="V182" s="402"/>
    </row>
    <row r="183" spans="21:22" ht="18" customHeight="1">
      <c r="U183" s="407"/>
      <c r="V183" s="402"/>
    </row>
    <row r="185" spans="18:21" ht="18" customHeight="1">
      <c r="R185" s="408"/>
      <c r="U185" s="407"/>
    </row>
    <row r="186" spans="21:22" ht="18" customHeight="1">
      <c r="U186" s="407"/>
      <c r="V186" s="402"/>
    </row>
    <row r="187" spans="21:22" ht="18" customHeight="1">
      <c r="U187" s="407"/>
      <c r="V187" s="402"/>
    </row>
    <row r="188" spans="21:22" ht="18" customHeight="1">
      <c r="U188" s="407"/>
      <c r="V188" s="402"/>
    </row>
    <row r="189" spans="21:22" ht="18" customHeight="1">
      <c r="U189" s="407"/>
      <c r="V189" s="402"/>
    </row>
    <row r="190" spans="21:22" ht="18" customHeight="1">
      <c r="U190" s="407"/>
      <c r="V190" s="402"/>
    </row>
    <row r="191" spans="21:22" ht="18" customHeight="1">
      <c r="U191" s="407"/>
      <c r="V191" s="402"/>
    </row>
    <row r="192" spans="21:22" ht="18" customHeight="1">
      <c r="U192" s="407"/>
      <c r="V192" s="402"/>
    </row>
    <row r="193" spans="21:22" ht="18" customHeight="1">
      <c r="U193" s="407"/>
      <c r="V193" s="402"/>
    </row>
    <row r="194" spans="21:22" ht="18" customHeight="1">
      <c r="U194" s="407"/>
      <c r="V194" s="402"/>
    </row>
    <row r="195" spans="21:22" ht="18" customHeight="1">
      <c r="U195" s="402"/>
      <c r="V195" s="405"/>
    </row>
    <row r="196" spans="21:22" ht="18" customHeight="1">
      <c r="U196" s="402"/>
      <c r="V196" s="405"/>
    </row>
    <row r="197" spans="18:22" ht="18" customHeight="1">
      <c r="R197" s="408"/>
      <c r="U197" s="402"/>
      <c r="V197" s="405"/>
    </row>
    <row r="198" spans="21:22" ht="18" customHeight="1">
      <c r="U198" s="402"/>
      <c r="V198" s="405"/>
    </row>
    <row r="199" spans="21:22" ht="18" customHeight="1">
      <c r="U199" s="402"/>
      <c r="V199" s="405"/>
    </row>
    <row r="200" spans="21:22" ht="18" customHeight="1">
      <c r="U200" s="402"/>
      <c r="V200" s="405"/>
    </row>
    <row r="201" spans="21:22" ht="18" customHeight="1">
      <c r="U201" s="402"/>
      <c r="V201" s="405"/>
    </row>
    <row r="202" spans="21:22" ht="18" customHeight="1">
      <c r="U202" s="402"/>
      <c r="V202" s="405"/>
    </row>
    <row r="203" spans="21:22" ht="18" customHeight="1">
      <c r="U203" s="407"/>
      <c r="V203" s="402"/>
    </row>
    <row r="204" spans="21:22" ht="18" customHeight="1">
      <c r="U204" s="407"/>
      <c r="V204" s="402"/>
    </row>
    <row r="205" spans="21:22" ht="18" customHeight="1">
      <c r="U205" s="402"/>
      <c r="V205" s="405"/>
    </row>
    <row r="206" spans="21:22" ht="18" customHeight="1">
      <c r="U206" s="402"/>
      <c r="V206" s="405"/>
    </row>
    <row r="207" spans="18:22" ht="18" customHeight="1">
      <c r="R207" s="408"/>
      <c r="U207" s="402"/>
      <c r="V207" s="405"/>
    </row>
    <row r="208" spans="21:22" ht="18" customHeight="1">
      <c r="U208" s="402"/>
      <c r="V208" s="405"/>
    </row>
    <row r="209" spans="21:22" ht="18" customHeight="1">
      <c r="U209" s="402"/>
      <c r="V209" s="405"/>
    </row>
    <row r="210" spans="21:22" ht="18" customHeight="1">
      <c r="U210" s="402"/>
      <c r="V210" s="405"/>
    </row>
    <row r="211" spans="21:22" ht="18" customHeight="1">
      <c r="U211" s="402"/>
      <c r="V211" s="405"/>
    </row>
    <row r="212" spans="21:22" ht="18" customHeight="1">
      <c r="U212" s="402"/>
      <c r="V212" s="405"/>
    </row>
    <row r="213" spans="21:22" ht="18" customHeight="1">
      <c r="U213" s="407"/>
      <c r="V213" s="402"/>
    </row>
    <row r="214" spans="21:22" ht="18" customHeight="1">
      <c r="U214" s="407"/>
      <c r="V214" s="402"/>
    </row>
    <row r="217" spans="18:21" ht="18" customHeight="1">
      <c r="R217" s="408"/>
      <c r="U217" s="407"/>
    </row>
    <row r="218" spans="18:22" ht="18" customHeight="1">
      <c r="R218" s="408"/>
      <c r="U218" s="407"/>
      <c r="V218" s="402"/>
    </row>
    <row r="219" spans="18:22" ht="18" customHeight="1">
      <c r="R219" s="408"/>
      <c r="U219" s="407"/>
      <c r="V219" s="402"/>
    </row>
    <row r="220" spans="18:22" ht="18" customHeight="1">
      <c r="R220" s="408"/>
      <c r="U220" s="407"/>
      <c r="V220" s="402"/>
    </row>
    <row r="221" spans="18:22" ht="18" customHeight="1">
      <c r="R221" s="408"/>
      <c r="U221" s="407"/>
      <c r="V221" s="402"/>
    </row>
    <row r="222" spans="18:22" ht="18" customHeight="1">
      <c r="R222" s="408"/>
      <c r="U222" s="407"/>
      <c r="V222" s="402"/>
    </row>
    <row r="223" spans="18:22" ht="18" customHeight="1">
      <c r="R223" s="408"/>
      <c r="U223" s="407"/>
      <c r="V223" s="402"/>
    </row>
    <row r="224" spans="18:22" ht="18" customHeight="1">
      <c r="R224" s="408"/>
      <c r="U224" s="407"/>
      <c r="V224" s="402"/>
    </row>
    <row r="225" ht="18" customHeight="1">
      <c r="R225" s="408"/>
    </row>
    <row r="226" ht="18" customHeight="1">
      <c r="R226" s="408"/>
    </row>
    <row r="227" spans="18:21" ht="18" customHeight="1">
      <c r="R227" s="408"/>
      <c r="U227" s="407"/>
    </row>
    <row r="228" spans="18:22" ht="18" customHeight="1">
      <c r="R228" s="408"/>
      <c r="U228" s="407"/>
      <c r="V228" s="402"/>
    </row>
    <row r="229" spans="18:22" ht="18" customHeight="1">
      <c r="R229" s="408"/>
      <c r="U229" s="407"/>
      <c r="V229" s="402"/>
    </row>
    <row r="230" spans="18:22" ht="18" customHeight="1">
      <c r="R230" s="408"/>
      <c r="U230" s="407"/>
      <c r="V230" s="402"/>
    </row>
    <row r="231" spans="18:22" ht="18" customHeight="1">
      <c r="R231" s="408"/>
      <c r="U231" s="407"/>
      <c r="V231" s="402"/>
    </row>
    <row r="232" spans="18:22" ht="18" customHeight="1">
      <c r="R232" s="408"/>
      <c r="U232" s="407"/>
      <c r="V232" s="402"/>
    </row>
    <row r="233" spans="18:22" ht="18" customHeight="1">
      <c r="R233" s="408"/>
      <c r="U233" s="407"/>
      <c r="V233" s="402"/>
    </row>
    <row r="234" spans="18:22" ht="18" customHeight="1">
      <c r="R234" s="408"/>
      <c r="U234" s="407"/>
      <c r="V234" s="402"/>
    </row>
    <row r="235" ht="18" customHeight="1">
      <c r="R235" s="408"/>
    </row>
    <row r="236" ht="18" customHeight="1">
      <c r="R236" s="408"/>
    </row>
    <row r="237" spans="18:21" ht="18" customHeight="1">
      <c r="R237" s="408"/>
      <c r="U237" s="407"/>
    </row>
    <row r="238" spans="18:22" ht="18" customHeight="1">
      <c r="R238" s="408"/>
      <c r="U238" s="407"/>
      <c r="V238" s="402"/>
    </row>
    <row r="239" spans="18:22" ht="18" customHeight="1">
      <c r="R239" s="408"/>
      <c r="U239" s="407"/>
      <c r="V239" s="402"/>
    </row>
    <row r="240" spans="18:22" ht="18" customHeight="1">
      <c r="R240" s="408"/>
      <c r="U240" s="407"/>
      <c r="V240" s="402"/>
    </row>
    <row r="241" spans="18:22" ht="18" customHeight="1">
      <c r="R241" s="408"/>
      <c r="U241" s="407"/>
      <c r="V241" s="402"/>
    </row>
    <row r="242" spans="18:22" ht="18" customHeight="1">
      <c r="R242" s="408"/>
      <c r="U242" s="407"/>
      <c r="V242" s="402"/>
    </row>
    <row r="243" spans="18:22" ht="18" customHeight="1">
      <c r="R243" s="408"/>
      <c r="U243" s="407"/>
      <c r="V243" s="402"/>
    </row>
    <row r="244" spans="18:22" ht="18" customHeight="1">
      <c r="R244" s="408"/>
      <c r="U244" s="407"/>
      <c r="V244" s="402"/>
    </row>
    <row r="245" ht="18" customHeight="1">
      <c r="R245" s="408"/>
    </row>
    <row r="246" ht="18" customHeight="1">
      <c r="R246" s="408"/>
    </row>
    <row r="247" spans="18:21" ht="18" customHeight="1">
      <c r="R247" s="408"/>
      <c r="U247" s="407"/>
    </row>
    <row r="248" spans="21:22" ht="18" customHeight="1">
      <c r="U248" s="407"/>
      <c r="V248" s="402"/>
    </row>
    <row r="249" spans="21:22" ht="18" customHeight="1">
      <c r="U249" s="407"/>
      <c r="V249" s="402"/>
    </row>
    <row r="250" spans="21:22" ht="18" customHeight="1">
      <c r="U250" s="407"/>
      <c r="V250" s="402"/>
    </row>
    <row r="251" spans="21:22" ht="18" customHeight="1">
      <c r="U251" s="407"/>
      <c r="V251" s="402"/>
    </row>
    <row r="252" spans="21:22" ht="18" customHeight="1">
      <c r="U252" s="407"/>
      <c r="V252" s="402"/>
    </row>
    <row r="253" spans="21:22" ht="18" customHeight="1">
      <c r="U253" s="407"/>
      <c r="V253" s="402"/>
    </row>
    <row r="254" spans="21:22" ht="18" customHeight="1">
      <c r="U254" s="407"/>
      <c r="V254" s="402"/>
    </row>
    <row r="257" spans="18:21" ht="18" customHeight="1">
      <c r="R257" s="408"/>
      <c r="U257" s="407"/>
    </row>
    <row r="258" spans="21:22" ht="18" customHeight="1">
      <c r="U258" s="407"/>
      <c r="V258" s="402"/>
    </row>
    <row r="259" spans="21:22" ht="18" customHeight="1">
      <c r="U259" s="407"/>
      <c r="V259" s="402"/>
    </row>
    <row r="260" spans="21:22" ht="18" customHeight="1">
      <c r="U260" s="407"/>
      <c r="V260" s="402"/>
    </row>
    <row r="261" spans="21:22" ht="18" customHeight="1">
      <c r="U261" s="407"/>
      <c r="V261" s="402"/>
    </row>
    <row r="262" spans="21:22" ht="18" customHeight="1">
      <c r="U262" s="407"/>
      <c r="V262" s="402"/>
    </row>
    <row r="263" spans="21:22" ht="18" customHeight="1">
      <c r="U263" s="407"/>
      <c r="V263" s="402"/>
    </row>
    <row r="264" spans="21:22" ht="18" customHeight="1">
      <c r="U264" s="407"/>
      <c r="V264" s="402"/>
    </row>
    <row r="266" spans="18:21" ht="18" customHeight="1">
      <c r="R266" s="408"/>
      <c r="U266" s="407"/>
    </row>
    <row r="267" spans="21:22" ht="18" customHeight="1">
      <c r="U267" s="407"/>
      <c r="V267" s="402"/>
    </row>
    <row r="268" spans="21:22" ht="18" customHeight="1">
      <c r="U268" s="407"/>
      <c r="V268" s="402"/>
    </row>
    <row r="269" spans="21:22" ht="18" customHeight="1">
      <c r="U269" s="407"/>
      <c r="V269" s="402"/>
    </row>
    <row r="270" spans="21:22" ht="18" customHeight="1">
      <c r="U270" s="407"/>
      <c r="V270" s="402"/>
    </row>
    <row r="271" spans="21:22" ht="18" customHeight="1">
      <c r="U271" s="407"/>
      <c r="V271" s="402"/>
    </row>
    <row r="272" spans="21:22" ht="18" customHeight="1">
      <c r="U272" s="407"/>
      <c r="V272" s="402"/>
    </row>
    <row r="273" spans="21:22" ht="18" customHeight="1">
      <c r="U273" s="407"/>
      <c r="V273" s="402"/>
    </row>
    <row r="276" spans="18:21" ht="18" customHeight="1">
      <c r="R276" s="408"/>
      <c r="U276" s="407"/>
    </row>
    <row r="277" spans="21:22" ht="18" customHeight="1">
      <c r="U277" s="407"/>
      <c r="V277" s="402"/>
    </row>
    <row r="278" spans="21:22" ht="18" customHeight="1">
      <c r="U278" s="407"/>
      <c r="V278" s="402"/>
    </row>
    <row r="279" spans="21:22" ht="18" customHeight="1">
      <c r="U279" s="407"/>
      <c r="V279" s="402"/>
    </row>
    <row r="280" spans="21:22" ht="18" customHeight="1">
      <c r="U280" s="407"/>
      <c r="V280" s="402"/>
    </row>
    <row r="281" spans="21:22" ht="18" customHeight="1">
      <c r="U281" s="407"/>
      <c r="V281" s="402"/>
    </row>
    <row r="282" spans="21:22" ht="18" customHeight="1">
      <c r="U282" s="407"/>
      <c r="V282" s="402"/>
    </row>
    <row r="283" spans="21:22" ht="18" customHeight="1">
      <c r="U283" s="407"/>
      <c r="V283" s="402"/>
    </row>
    <row r="286" ht="18" customHeight="1">
      <c r="U286" s="407"/>
    </row>
    <row r="287" spans="21:22" ht="18" customHeight="1">
      <c r="U287" s="407"/>
      <c r="V287" s="402"/>
    </row>
    <row r="288" spans="21:22" ht="18" customHeight="1">
      <c r="U288" s="407"/>
      <c r="V288" s="402"/>
    </row>
    <row r="289" spans="21:22" ht="18" customHeight="1">
      <c r="U289" s="407"/>
      <c r="V289" s="402"/>
    </row>
    <row r="290" spans="21:22" ht="18" customHeight="1">
      <c r="U290" s="407"/>
      <c r="V290" s="402"/>
    </row>
    <row r="291" spans="21:22" ht="18" customHeight="1">
      <c r="U291" s="407"/>
      <c r="V291" s="402"/>
    </row>
    <row r="292" spans="21:22" ht="18" customHeight="1">
      <c r="U292" s="407"/>
      <c r="V292" s="402"/>
    </row>
    <row r="293" spans="21:22" ht="18" customHeight="1">
      <c r="U293" s="407"/>
      <c r="V293" s="402"/>
    </row>
    <row r="295" ht="18" customHeight="1">
      <c r="U295" s="409"/>
    </row>
    <row r="296" spans="19:20" ht="18" customHeight="1">
      <c r="S296" s="407"/>
      <c r="T296" s="409"/>
    </row>
    <row r="297" spans="19:20" ht="18" customHeight="1">
      <c r="S297" s="407"/>
      <c r="T297" s="409"/>
    </row>
    <row r="298" spans="19:20" ht="18" customHeight="1">
      <c r="S298" s="407"/>
      <c r="T298" s="409"/>
    </row>
    <row r="299" spans="19:20" ht="18" customHeight="1">
      <c r="S299" s="407"/>
      <c r="T299" s="409"/>
    </row>
    <row r="300" spans="19:20" ht="18" customHeight="1">
      <c r="S300" s="407"/>
      <c r="T300" s="409"/>
    </row>
    <row r="301" spans="19:20" ht="18" customHeight="1">
      <c r="S301" s="407"/>
      <c r="T301" s="409"/>
    </row>
    <row r="302" ht="18" customHeight="1">
      <c r="S302" s="407"/>
    </row>
    <row r="304" ht="18" customHeight="1">
      <c r="U304" s="402"/>
    </row>
    <row r="306" ht="18" customHeight="1">
      <c r="U306" s="409"/>
    </row>
    <row r="307" ht="18" customHeight="1">
      <c r="U307" s="409"/>
    </row>
    <row r="308" ht="18" customHeight="1">
      <c r="U308" s="409"/>
    </row>
    <row r="309" spans="21:22" ht="18" customHeight="1">
      <c r="U309" s="409"/>
      <c r="V309" s="410"/>
    </row>
    <row r="310" spans="21:22" ht="18" customHeight="1">
      <c r="U310" s="409"/>
      <c r="V310" s="410"/>
    </row>
    <row r="311" spans="21:22" ht="18" customHeight="1">
      <c r="U311" s="409"/>
      <c r="V311" s="410"/>
    </row>
    <row r="312" spans="21:22" ht="18" customHeight="1">
      <c r="U312" s="409"/>
      <c r="V312" s="410"/>
    </row>
    <row r="313" spans="21:22" ht="18" customHeight="1">
      <c r="U313" s="409"/>
      <c r="V313" s="410"/>
    </row>
    <row r="314" spans="21:22" ht="18" customHeight="1">
      <c r="U314" s="409"/>
      <c r="V314" s="410"/>
    </row>
    <row r="315" spans="21:22" ht="18" customHeight="1">
      <c r="U315" s="409"/>
      <c r="V315" s="410"/>
    </row>
    <row r="317" ht="18" customHeight="1">
      <c r="X317" s="409"/>
    </row>
    <row r="318" ht="18" customHeight="1">
      <c r="X318" s="409"/>
    </row>
    <row r="319" ht="18" customHeight="1">
      <c r="X319" s="409"/>
    </row>
    <row r="320" ht="18" customHeight="1">
      <c r="X320" s="409"/>
    </row>
    <row r="321" ht="18" customHeight="1">
      <c r="X321" s="409"/>
    </row>
    <row r="322" ht="18" customHeight="1">
      <c r="X322" s="409"/>
    </row>
    <row r="323" ht="18" customHeight="1">
      <c r="X323" s="409"/>
    </row>
    <row r="324" ht="18" customHeight="1">
      <c r="X324" s="409"/>
    </row>
    <row r="325" ht="18" customHeight="1">
      <c r="X325" s="409"/>
    </row>
    <row r="326" ht="18" customHeight="1">
      <c r="X326" s="409"/>
    </row>
    <row r="327" ht="18" customHeight="1">
      <c r="X327" s="409"/>
    </row>
    <row r="328" ht="18" customHeight="1">
      <c r="X328" s="409"/>
    </row>
    <row r="329" ht="18" customHeight="1" thickBot="1"/>
    <row r="330" spans="19:20" ht="18" customHeight="1" thickBot="1">
      <c r="S330" s="411"/>
      <c r="T330" s="412"/>
    </row>
    <row r="331" spans="20:25" ht="18" customHeight="1">
      <c r="T331" s="412"/>
      <c r="V331" s="402"/>
      <c r="X331" s="407"/>
      <c r="Y331" s="398"/>
    </row>
    <row r="332" spans="20:25" ht="18" customHeight="1">
      <c r="T332" s="412"/>
      <c r="V332" s="402"/>
      <c r="X332" s="407"/>
      <c r="Y332" s="398"/>
    </row>
    <row r="333" spans="20:25" ht="18" customHeight="1">
      <c r="T333" s="412"/>
      <c r="V333" s="402"/>
      <c r="X333" s="407"/>
      <c r="Y333" s="398"/>
    </row>
    <row r="334" spans="20:25" ht="18" customHeight="1">
      <c r="T334" s="412"/>
      <c r="V334" s="402"/>
      <c r="X334" s="407"/>
      <c r="Y334" s="398"/>
    </row>
    <row r="335" spans="20:25" ht="18" customHeight="1">
      <c r="T335" s="412"/>
      <c r="V335" s="402"/>
      <c r="X335" s="407"/>
      <c r="Y335" s="398"/>
    </row>
    <row r="336" spans="20:25" ht="18" customHeight="1">
      <c r="T336" s="412"/>
      <c r="V336" s="402"/>
      <c r="X336" s="407"/>
      <c r="Y336" s="398"/>
    </row>
    <row r="337" ht="18" customHeight="1">
      <c r="T337" s="412"/>
    </row>
    <row r="338" spans="24:25" ht="18" customHeight="1">
      <c r="X338" s="398"/>
      <c r="Y338" s="398"/>
    </row>
    <row r="339" spans="24:25" ht="18" customHeight="1">
      <c r="X339" s="398"/>
      <c r="Y339" s="398"/>
    </row>
    <row r="340" spans="24:25" ht="18" customHeight="1">
      <c r="X340" s="398"/>
      <c r="Y340" s="398"/>
    </row>
    <row r="341" spans="20:25" ht="18" customHeight="1">
      <c r="T341" s="412"/>
      <c r="U341" s="402"/>
      <c r="X341" s="398"/>
      <c r="Y341" s="398"/>
    </row>
    <row r="342" spans="20:25" ht="18" customHeight="1">
      <c r="T342" s="412"/>
      <c r="U342" s="402"/>
      <c r="X342" s="398"/>
      <c r="Y342" s="398"/>
    </row>
    <row r="343" spans="20:25" ht="18" customHeight="1">
      <c r="T343" s="412"/>
      <c r="U343" s="402"/>
      <c r="X343" s="398"/>
      <c r="Y343" s="398"/>
    </row>
    <row r="344" spans="20:21" ht="18" customHeight="1">
      <c r="T344" s="412"/>
      <c r="U344" s="402"/>
    </row>
    <row r="345" spans="20:21" ht="18" customHeight="1">
      <c r="T345" s="412"/>
      <c r="U345" s="402"/>
    </row>
    <row r="346" spans="20:23" ht="18" customHeight="1">
      <c r="T346" s="412"/>
      <c r="U346" s="402"/>
      <c r="W346" s="413"/>
    </row>
    <row r="347" ht="18" customHeight="1">
      <c r="T347" s="412"/>
    </row>
    <row r="353" ht="18" customHeight="1">
      <c r="V353" s="413"/>
    </row>
    <row r="355" ht="18" customHeight="1" thickBot="1"/>
    <row r="356" ht="18" customHeight="1" thickBot="1">
      <c r="V356" s="414"/>
    </row>
  </sheetData>
  <sheetProtection password="C61F" sheet="1"/>
  <autoFilter ref="A15:AA79"/>
  <mergeCells count="110">
    <mergeCell ref="V64:V79"/>
    <mergeCell ref="W64:W79"/>
    <mergeCell ref="X64:X79"/>
    <mergeCell ref="Y64:Y79"/>
    <mergeCell ref="Z64:Z79"/>
    <mergeCell ref="AA64:AA79"/>
    <mergeCell ref="P64:P79"/>
    <mergeCell ref="Q64:Q79"/>
    <mergeCell ref="R64:R79"/>
    <mergeCell ref="S64:S79"/>
    <mergeCell ref="T64:T79"/>
    <mergeCell ref="U64:U79"/>
    <mergeCell ref="X48:X63"/>
    <mergeCell ref="Y48:Y63"/>
    <mergeCell ref="Z48:Z63"/>
    <mergeCell ref="AA48:AA63"/>
    <mergeCell ref="H64:H79"/>
    <mergeCell ref="I64:I79"/>
    <mergeCell ref="K64:K79"/>
    <mergeCell ref="M64:M79"/>
    <mergeCell ref="N64:N79"/>
    <mergeCell ref="O64:O79"/>
    <mergeCell ref="R48:R63"/>
    <mergeCell ref="S48:S63"/>
    <mergeCell ref="T48:T63"/>
    <mergeCell ref="U48:U63"/>
    <mergeCell ref="V48:V63"/>
    <mergeCell ref="W48:W63"/>
    <mergeCell ref="AA32:AA47"/>
    <mergeCell ref="H48:H63"/>
    <mergeCell ref="I48:I63"/>
    <mergeCell ref="J48:J63"/>
    <mergeCell ref="K48:K63"/>
    <mergeCell ref="M48:M63"/>
    <mergeCell ref="N48:N63"/>
    <mergeCell ref="O48:O63"/>
    <mergeCell ref="P48:P63"/>
    <mergeCell ref="Q48:Q63"/>
    <mergeCell ref="U32:U47"/>
    <mergeCell ref="V32:V47"/>
    <mergeCell ref="W32:W47"/>
    <mergeCell ref="X32:X47"/>
    <mergeCell ref="Y32:Y47"/>
    <mergeCell ref="Z32:Z47"/>
    <mergeCell ref="O32:O47"/>
    <mergeCell ref="P32:P47"/>
    <mergeCell ref="Q32:Q47"/>
    <mergeCell ref="R32:R47"/>
    <mergeCell ref="S32:S47"/>
    <mergeCell ref="T32:T47"/>
    <mergeCell ref="Y16:Y31"/>
    <mergeCell ref="Z16:Z31"/>
    <mergeCell ref="AA16:AA31"/>
    <mergeCell ref="H32:H47"/>
    <mergeCell ref="I32:I47"/>
    <mergeCell ref="J32:J47"/>
    <mergeCell ref="K32:K47"/>
    <mergeCell ref="L32:L47"/>
    <mergeCell ref="M32:M47"/>
    <mergeCell ref="N32:N47"/>
    <mergeCell ref="S16:S31"/>
    <mergeCell ref="T16:T31"/>
    <mergeCell ref="U16:U31"/>
    <mergeCell ref="V16:V31"/>
    <mergeCell ref="W16:W31"/>
    <mergeCell ref="X16:X31"/>
    <mergeCell ref="M16:M31"/>
    <mergeCell ref="N16:N31"/>
    <mergeCell ref="O16:O31"/>
    <mergeCell ref="P16:P31"/>
    <mergeCell ref="Q16:Q31"/>
    <mergeCell ref="R16:R31"/>
    <mergeCell ref="AO14:AP14"/>
    <mergeCell ref="AQ14:AR14"/>
    <mergeCell ref="AZ14:BA14"/>
    <mergeCell ref="BB14:BC14"/>
    <mergeCell ref="BD14:BE14"/>
    <mergeCell ref="H16:H31"/>
    <mergeCell ref="I16:I31"/>
    <mergeCell ref="J16:J31"/>
    <mergeCell ref="K16:K31"/>
    <mergeCell ref="L16:L31"/>
    <mergeCell ref="AC14:AD14"/>
    <mergeCell ref="AE14:AF14"/>
    <mergeCell ref="AG14:AH14"/>
    <mergeCell ref="AI14:AJ14"/>
    <mergeCell ref="AK14:AL14"/>
    <mergeCell ref="AM14:AN14"/>
    <mergeCell ref="W14:W15"/>
    <mergeCell ref="X14:X15"/>
    <mergeCell ref="Y14:Y15"/>
    <mergeCell ref="Z14:Z15"/>
    <mergeCell ref="AA14:AA15"/>
    <mergeCell ref="AB14:AB15"/>
    <mergeCell ref="AK1:AN8"/>
    <mergeCell ref="AO1:AQ8"/>
    <mergeCell ref="G14:G15"/>
    <mergeCell ref="H14:H15"/>
    <mergeCell ref="I14:I15"/>
    <mergeCell ref="J14:L14"/>
    <mergeCell ref="O14:P14"/>
    <mergeCell ref="Q14:R14"/>
    <mergeCell ref="S14:T14"/>
    <mergeCell ref="U14:V14"/>
    <mergeCell ref="A1:D8"/>
    <mergeCell ref="E1:N8"/>
    <mergeCell ref="O1:R8"/>
    <mergeCell ref="S1:U8"/>
    <mergeCell ref="W1:Y8"/>
    <mergeCell ref="Z1:AJ8"/>
  </mergeCells>
  <conditionalFormatting sqref="Q16:V79">
    <cfRule type="cellIs" priority="4" dxfId="9" operator="notEqual" stopIfTrue="1">
      <formula>AZ16</formula>
    </cfRule>
  </conditionalFormatting>
  <conditionalFormatting sqref="Q80:T80 AZ80:BE80">
    <cfRule type="cellIs" priority="3" dxfId="8" operator="notEqual" stopIfTrue="1">
      <formula>#REF!</formula>
    </cfRule>
  </conditionalFormatting>
  <conditionalFormatting sqref="H16:H79">
    <cfRule type="containsText" priority="1" dxfId="1" operator="containsText" stopIfTrue="1" text="X">
      <formula>NOT(ISERROR(SEARCH("X",H16)))</formula>
    </cfRule>
    <cfRule type="containsText" priority="2" dxfId="0" operator="containsText" stopIfTrue="1" text="X">
      <formula>NOT(ISERROR(SEARCH("X",H16)))</formula>
    </cfRule>
  </conditionalFormatting>
  <dataValidations count="1">
    <dataValidation type="whole" allowBlank="1" showInputMessage="1" showErrorMessage="1" sqref="AC16:AR79">
      <formula1>0</formula1>
      <formula2>99999999999</formula2>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BB34"/>
  <sheetViews>
    <sheetView showGridLines="0" zoomScale="63" zoomScaleNormal="63" zoomScalePageLayoutView="0" workbookViewId="0" topLeftCell="A1">
      <selection activeCell="I32" sqref="I32:I47"/>
    </sheetView>
  </sheetViews>
  <sheetFormatPr defaultColWidth="11.421875" defaultRowHeight="15" outlineLevelRow="2"/>
  <cols>
    <col min="1" max="2" width="8.00390625" style="2" customWidth="1"/>
    <col min="3" max="3" width="10.140625" style="2" customWidth="1"/>
    <col min="4" max="4" width="27.7109375" style="2" customWidth="1"/>
    <col min="5" max="5" width="7.57421875" style="2" bestFit="1" customWidth="1"/>
    <col min="6" max="6" width="33.7109375" style="2" customWidth="1"/>
    <col min="7" max="10" width="11.8515625" style="2" customWidth="1"/>
    <col min="11" max="11" width="11.421875" style="2" customWidth="1"/>
    <col min="12" max="12" width="11.421875" style="419" customWidth="1"/>
    <col min="13" max="13" width="18.7109375" style="2" customWidth="1"/>
    <col min="14" max="14" width="31.421875" style="2" bestFit="1" customWidth="1"/>
    <col min="15" max="15" width="31.421875" style="2" customWidth="1"/>
    <col min="16" max="16" width="15.8515625" style="2" customWidth="1"/>
    <col min="17" max="17" width="22.00390625" style="2" customWidth="1"/>
    <col min="18" max="18" width="31.57421875" style="2" customWidth="1"/>
    <col min="19" max="19" width="58.28125" style="2" customWidth="1"/>
    <col min="20" max="20" width="50.7109375" style="2" customWidth="1"/>
    <col min="21" max="21" width="19.421875" style="2" customWidth="1"/>
    <col min="22" max="22" width="19.8515625" style="2" customWidth="1"/>
    <col min="23" max="23" width="11.00390625" style="2" bestFit="1" customWidth="1"/>
    <col min="24" max="25" width="15.7109375" style="2" customWidth="1"/>
    <col min="26" max="26" width="9.7109375" style="2" customWidth="1"/>
    <col min="27" max="28" width="15.7109375" style="2" customWidth="1"/>
    <col min="29" max="29" width="9.7109375" style="2" customWidth="1"/>
    <col min="30" max="31" width="15.7109375" style="2" customWidth="1"/>
    <col min="32" max="32" width="9.7109375" style="2" customWidth="1"/>
    <col min="33" max="34" width="15.7109375" style="2" customWidth="1"/>
    <col min="35" max="35" width="9.7109375" style="2" customWidth="1"/>
    <col min="36" max="37" width="15.7109375" style="2" customWidth="1"/>
    <col min="38" max="38" width="9.7109375" style="2" customWidth="1"/>
    <col min="39" max="40" width="15.7109375" style="2" customWidth="1"/>
    <col min="41" max="41" width="9.7109375" style="2" customWidth="1"/>
    <col min="42" max="43" width="15.7109375" style="2" customWidth="1"/>
    <col min="44" max="44" width="9.7109375" style="2" customWidth="1"/>
    <col min="45" max="46" width="15.7109375" style="2" customWidth="1"/>
    <col min="47" max="47" width="9.7109375" style="2" customWidth="1"/>
    <col min="48" max="48" width="12.7109375" style="2" bestFit="1" customWidth="1"/>
    <col min="49" max="49" width="11.421875" style="2" customWidth="1"/>
    <col min="50" max="50" width="15.57421875" style="2" bestFit="1" customWidth="1"/>
    <col min="51" max="51" width="11.421875" style="287" customWidth="1"/>
    <col min="52" max="53" width="11.421875" style="2" customWidth="1"/>
    <col min="54" max="54" width="13.28125" style="2" bestFit="1" customWidth="1"/>
    <col min="55" max="16384" width="11.421875" style="2" customWidth="1"/>
  </cols>
  <sheetData>
    <row r="1" spans="1:51" s="252" customFormat="1" ht="12">
      <c r="A1" s="245"/>
      <c r="B1" s="246"/>
      <c r="C1" s="248"/>
      <c r="D1" s="249" t="s">
        <v>350</v>
      </c>
      <c r="E1" s="250"/>
      <c r="F1" s="250"/>
      <c r="G1" s="250"/>
      <c r="H1" s="250"/>
      <c r="I1" s="251"/>
      <c r="J1" s="242" t="s">
        <v>204</v>
      </c>
      <c r="K1" s="243"/>
      <c r="L1" s="243"/>
      <c r="M1" s="244"/>
      <c r="N1" s="249"/>
      <c r="O1" s="251"/>
      <c r="P1" s="249"/>
      <c r="Q1" s="250"/>
      <c r="R1" s="251"/>
      <c r="S1" s="267" t="s">
        <v>351</v>
      </c>
      <c r="T1" s="268"/>
      <c r="U1" s="268"/>
      <c r="V1" s="268"/>
      <c r="W1" s="268"/>
      <c r="X1" s="268"/>
      <c r="Y1" s="268"/>
      <c r="Z1" s="268"/>
      <c r="AA1" s="269"/>
      <c r="AB1" s="242" t="s">
        <v>204</v>
      </c>
      <c r="AC1" s="243"/>
      <c r="AD1" s="243"/>
      <c r="AE1" s="244"/>
      <c r="AF1" s="415"/>
      <c r="AG1" s="415"/>
      <c r="AH1" s="249"/>
      <c r="AI1" s="250"/>
      <c r="AJ1" s="251"/>
      <c r="AK1" s="267" t="s">
        <v>352</v>
      </c>
      <c r="AL1" s="268"/>
      <c r="AM1" s="268"/>
      <c r="AN1" s="268"/>
      <c r="AO1" s="268"/>
      <c r="AP1" s="268"/>
      <c r="AQ1" s="268"/>
      <c r="AR1" s="269"/>
      <c r="AS1" s="242" t="s">
        <v>204</v>
      </c>
      <c r="AT1" s="243"/>
      <c r="AU1" s="243"/>
      <c r="AV1" s="244"/>
      <c r="AW1" s="245"/>
      <c r="AX1" s="246"/>
      <c r="AY1" s="248"/>
    </row>
    <row r="2" spans="1:51" s="252" customFormat="1" ht="12">
      <c r="A2" s="263"/>
      <c r="B2" s="264"/>
      <c r="C2" s="266"/>
      <c r="D2" s="267"/>
      <c r="E2" s="268"/>
      <c r="F2" s="268"/>
      <c r="G2" s="268"/>
      <c r="H2" s="268"/>
      <c r="I2" s="269"/>
      <c r="J2" s="260"/>
      <c r="K2" s="261"/>
      <c r="L2" s="261"/>
      <c r="M2" s="262"/>
      <c r="N2" s="267"/>
      <c r="O2" s="269"/>
      <c r="P2" s="267"/>
      <c r="Q2" s="268"/>
      <c r="R2" s="269"/>
      <c r="S2" s="267"/>
      <c r="T2" s="268"/>
      <c r="U2" s="268"/>
      <c r="V2" s="268"/>
      <c r="W2" s="268"/>
      <c r="X2" s="268"/>
      <c r="Y2" s="268"/>
      <c r="Z2" s="268"/>
      <c r="AA2" s="269"/>
      <c r="AB2" s="260"/>
      <c r="AC2" s="261"/>
      <c r="AD2" s="261"/>
      <c r="AE2" s="262"/>
      <c r="AF2" s="416"/>
      <c r="AG2" s="416"/>
      <c r="AH2" s="267"/>
      <c r="AI2" s="268"/>
      <c r="AJ2" s="269"/>
      <c r="AK2" s="267"/>
      <c r="AL2" s="268"/>
      <c r="AM2" s="268"/>
      <c r="AN2" s="268"/>
      <c r="AO2" s="268"/>
      <c r="AP2" s="268"/>
      <c r="AQ2" s="268"/>
      <c r="AR2" s="269"/>
      <c r="AS2" s="260"/>
      <c r="AT2" s="261"/>
      <c r="AU2" s="261"/>
      <c r="AV2" s="262"/>
      <c r="AW2" s="263"/>
      <c r="AX2" s="264"/>
      <c r="AY2" s="266"/>
    </row>
    <row r="3" spans="1:51" s="252" customFormat="1" ht="12">
      <c r="A3" s="263"/>
      <c r="B3" s="264"/>
      <c r="C3" s="266"/>
      <c r="D3" s="267"/>
      <c r="E3" s="268"/>
      <c r="F3" s="268"/>
      <c r="G3" s="268"/>
      <c r="H3" s="268"/>
      <c r="I3" s="269"/>
      <c r="J3" s="260"/>
      <c r="K3" s="261"/>
      <c r="L3" s="261"/>
      <c r="M3" s="262"/>
      <c r="N3" s="267"/>
      <c r="O3" s="269"/>
      <c r="P3" s="267"/>
      <c r="Q3" s="268"/>
      <c r="R3" s="269"/>
      <c r="S3" s="267"/>
      <c r="T3" s="268"/>
      <c r="U3" s="268"/>
      <c r="V3" s="268"/>
      <c r="W3" s="268"/>
      <c r="X3" s="268"/>
      <c r="Y3" s="268"/>
      <c r="Z3" s="268"/>
      <c r="AA3" s="269"/>
      <c r="AB3" s="260"/>
      <c r="AC3" s="261"/>
      <c r="AD3" s="261"/>
      <c r="AE3" s="262"/>
      <c r="AF3" s="416"/>
      <c r="AG3" s="416"/>
      <c r="AH3" s="267"/>
      <c r="AI3" s="268"/>
      <c r="AJ3" s="269"/>
      <c r="AK3" s="267"/>
      <c r="AL3" s="268"/>
      <c r="AM3" s="268"/>
      <c r="AN3" s="268"/>
      <c r="AO3" s="268"/>
      <c r="AP3" s="268"/>
      <c r="AQ3" s="268"/>
      <c r="AR3" s="269"/>
      <c r="AS3" s="260"/>
      <c r="AT3" s="261"/>
      <c r="AU3" s="261"/>
      <c r="AV3" s="262"/>
      <c r="AW3" s="263"/>
      <c r="AX3" s="264"/>
      <c r="AY3" s="266"/>
    </row>
    <row r="4" spans="1:51" s="252" customFormat="1" ht="12">
      <c r="A4" s="263"/>
      <c r="B4" s="264"/>
      <c r="C4" s="266"/>
      <c r="D4" s="267"/>
      <c r="E4" s="268"/>
      <c r="F4" s="268"/>
      <c r="G4" s="268"/>
      <c r="H4" s="268"/>
      <c r="I4" s="269"/>
      <c r="J4" s="260"/>
      <c r="K4" s="261"/>
      <c r="L4" s="261"/>
      <c r="M4" s="262"/>
      <c r="N4" s="267"/>
      <c r="O4" s="269"/>
      <c r="P4" s="267"/>
      <c r="Q4" s="268"/>
      <c r="R4" s="269"/>
      <c r="S4" s="267"/>
      <c r="T4" s="268"/>
      <c r="U4" s="268"/>
      <c r="V4" s="268"/>
      <c r="W4" s="268"/>
      <c r="X4" s="268"/>
      <c r="Y4" s="268"/>
      <c r="Z4" s="268"/>
      <c r="AA4" s="269"/>
      <c r="AB4" s="260"/>
      <c r="AC4" s="261"/>
      <c r="AD4" s="261"/>
      <c r="AE4" s="262"/>
      <c r="AF4" s="416"/>
      <c r="AG4" s="416"/>
      <c r="AH4" s="267"/>
      <c r="AI4" s="268"/>
      <c r="AJ4" s="269"/>
      <c r="AK4" s="267"/>
      <c r="AL4" s="268"/>
      <c r="AM4" s="268"/>
      <c r="AN4" s="268"/>
      <c r="AO4" s="268"/>
      <c r="AP4" s="268"/>
      <c r="AQ4" s="268"/>
      <c r="AR4" s="269"/>
      <c r="AS4" s="260"/>
      <c r="AT4" s="261"/>
      <c r="AU4" s="261"/>
      <c r="AV4" s="262"/>
      <c r="AW4" s="263"/>
      <c r="AX4" s="264"/>
      <c r="AY4" s="266"/>
    </row>
    <row r="5" spans="1:51" s="252" customFormat="1" ht="12">
      <c r="A5" s="263"/>
      <c r="B5" s="264"/>
      <c r="C5" s="266"/>
      <c r="D5" s="267"/>
      <c r="E5" s="268"/>
      <c r="F5" s="268"/>
      <c r="G5" s="268"/>
      <c r="H5" s="268"/>
      <c r="I5" s="269"/>
      <c r="J5" s="260"/>
      <c r="K5" s="261"/>
      <c r="L5" s="261"/>
      <c r="M5" s="262"/>
      <c r="N5" s="267"/>
      <c r="O5" s="269"/>
      <c r="P5" s="267"/>
      <c r="Q5" s="268"/>
      <c r="R5" s="269"/>
      <c r="S5" s="267"/>
      <c r="T5" s="268"/>
      <c r="U5" s="268"/>
      <c r="V5" s="268"/>
      <c r="W5" s="268"/>
      <c r="X5" s="268"/>
      <c r="Y5" s="268"/>
      <c r="Z5" s="268"/>
      <c r="AA5" s="269"/>
      <c r="AB5" s="260"/>
      <c r="AC5" s="261"/>
      <c r="AD5" s="261"/>
      <c r="AE5" s="262"/>
      <c r="AF5" s="416"/>
      <c r="AG5" s="416"/>
      <c r="AH5" s="267"/>
      <c r="AI5" s="268"/>
      <c r="AJ5" s="269"/>
      <c r="AK5" s="267"/>
      <c r="AL5" s="268"/>
      <c r="AM5" s="268"/>
      <c r="AN5" s="268"/>
      <c r="AO5" s="268"/>
      <c r="AP5" s="268"/>
      <c r="AQ5" s="268"/>
      <c r="AR5" s="269"/>
      <c r="AS5" s="260"/>
      <c r="AT5" s="261"/>
      <c r="AU5" s="261"/>
      <c r="AV5" s="262"/>
      <c r="AW5" s="263"/>
      <c r="AX5" s="264"/>
      <c r="AY5" s="266"/>
    </row>
    <row r="6" spans="1:51" s="252" customFormat="1" ht="12">
      <c r="A6" s="263"/>
      <c r="B6" s="264"/>
      <c r="C6" s="266"/>
      <c r="D6" s="267"/>
      <c r="E6" s="268"/>
      <c r="F6" s="268"/>
      <c r="G6" s="268"/>
      <c r="H6" s="268"/>
      <c r="I6" s="269"/>
      <c r="J6" s="260"/>
      <c r="K6" s="261"/>
      <c r="L6" s="261"/>
      <c r="M6" s="262"/>
      <c r="N6" s="267"/>
      <c r="O6" s="269"/>
      <c r="P6" s="267"/>
      <c r="Q6" s="268"/>
      <c r="R6" s="269"/>
      <c r="S6" s="267"/>
      <c r="T6" s="268"/>
      <c r="U6" s="268"/>
      <c r="V6" s="268"/>
      <c r="W6" s="268"/>
      <c r="X6" s="268"/>
      <c r="Y6" s="268"/>
      <c r="Z6" s="268"/>
      <c r="AA6" s="269"/>
      <c r="AB6" s="260"/>
      <c r="AC6" s="261"/>
      <c r="AD6" s="261"/>
      <c r="AE6" s="262"/>
      <c r="AF6" s="416"/>
      <c r="AG6" s="416"/>
      <c r="AH6" s="267"/>
      <c r="AI6" s="268"/>
      <c r="AJ6" s="269"/>
      <c r="AK6" s="267"/>
      <c r="AL6" s="268"/>
      <c r="AM6" s="268"/>
      <c r="AN6" s="268"/>
      <c r="AO6" s="268"/>
      <c r="AP6" s="268"/>
      <c r="AQ6" s="268"/>
      <c r="AR6" s="269"/>
      <c r="AS6" s="260"/>
      <c r="AT6" s="261"/>
      <c r="AU6" s="261"/>
      <c r="AV6" s="262"/>
      <c r="AW6" s="263"/>
      <c r="AX6" s="264"/>
      <c r="AY6" s="266"/>
    </row>
    <row r="7" spans="1:51" s="252" customFormat="1" ht="12">
      <c r="A7" s="263"/>
      <c r="B7" s="264"/>
      <c r="C7" s="266"/>
      <c r="D7" s="267"/>
      <c r="E7" s="268"/>
      <c r="F7" s="268"/>
      <c r="G7" s="268"/>
      <c r="H7" s="268"/>
      <c r="I7" s="269"/>
      <c r="J7" s="260"/>
      <c r="K7" s="261"/>
      <c r="L7" s="261"/>
      <c r="M7" s="262"/>
      <c r="N7" s="267"/>
      <c r="O7" s="269"/>
      <c r="P7" s="267"/>
      <c r="Q7" s="268"/>
      <c r="R7" s="269"/>
      <c r="S7" s="267"/>
      <c r="T7" s="268"/>
      <c r="U7" s="268"/>
      <c r="V7" s="268"/>
      <c r="W7" s="268"/>
      <c r="X7" s="268"/>
      <c r="Y7" s="268"/>
      <c r="Z7" s="268"/>
      <c r="AA7" s="269"/>
      <c r="AB7" s="260"/>
      <c r="AC7" s="261"/>
      <c r="AD7" s="261"/>
      <c r="AE7" s="262"/>
      <c r="AF7" s="416"/>
      <c r="AG7" s="416"/>
      <c r="AH7" s="267"/>
      <c r="AI7" s="268"/>
      <c r="AJ7" s="269"/>
      <c r="AK7" s="267"/>
      <c r="AL7" s="268"/>
      <c r="AM7" s="268"/>
      <c r="AN7" s="268"/>
      <c r="AO7" s="268"/>
      <c r="AP7" s="268"/>
      <c r="AQ7" s="268"/>
      <c r="AR7" s="269"/>
      <c r="AS7" s="260"/>
      <c r="AT7" s="261"/>
      <c r="AU7" s="261"/>
      <c r="AV7" s="262"/>
      <c r="AW7" s="263"/>
      <c r="AX7" s="264"/>
      <c r="AY7" s="266"/>
    </row>
    <row r="8" spans="1:51" s="252" customFormat="1" ht="12.75" thickBot="1">
      <c r="A8" s="279"/>
      <c r="B8" s="280"/>
      <c r="C8" s="282"/>
      <c r="D8" s="283"/>
      <c r="E8" s="284"/>
      <c r="F8" s="284"/>
      <c r="G8" s="284"/>
      <c r="H8" s="284"/>
      <c r="I8" s="285"/>
      <c r="J8" s="276"/>
      <c r="K8" s="277"/>
      <c r="L8" s="277"/>
      <c r="M8" s="278"/>
      <c r="N8" s="283"/>
      <c r="O8" s="285"/>
      <c r="P8" s="283"/>
      <c r="Q8" s="284"/>
      <c r="R8" s="285"/>
      <c r="S8" s="283"/>
      <c r="T8" s="284"/>
      <c r="U8" s="284"/>
      <c r="V8" s="284"/>
      <c r="W8" s="284"/>
      <c r="X8" s="284"/>
      <c r="Y8" s="284"/>
      <c r="Z8" s="284"/>
      <c r="AA8" s="285"/>
      <c r="AB8" s="276"/>
      <c r="AC8" s="277"/>
      <c r="AD8" s="277"/>
      <c r="AE8" s="278"/>
      <c r="AF8" s="417"/>
      <c r="AG8" s="417"/>
      <c r="AH8" s="283"/>
      <c r="AI8" s="284"/>
      <c r="AJ8" s="285"/>
      <c r="AK8" s="283"/>
      <c r="AL8" s="284"/>
      <c r="AM8" s="284"/>
      <c r="AN8" s="284"/>
      <c r="AO8" s="284"/>
      <c r="AP8" s="284"/>
      <c r="AQ8" s="284"/>
      <c r="AR8" s="285"/>
      <c r="AS8" s="276"/>
      <c r="AT8" s="277"/>
      <c r="AU8" s="277"/>
      <c r="AV8" s="278"/>
      <c r="AW8" s="279"/>
      <c r="AX8" s="280"/>
      <c r="AY8" s="282"/>
    </row>
    <row r="9" ht="15"/>
    <row r="10" ht="15"/>
    <row r="11" spans="6:14" ht="25.5">
      <c r="F11" s="418" t="s">
        <v>3</v>
      </c>
      <c r="G11" s="418"/>
      <c r="H11" s="418"/>
      <c r="I11" s="418"/>
      <c r="N11" s="528">
        <f>+N15-O15</f>
        <v>15612350.693742983</v>
      </c>
    </row>
    <row r="12" spans="2:47" ht="29.25" customHeight="1">
      <c r="B12" s="288" t="s">
        <v>353</v>
      </c>
      <c r="C12" s="420" t="s">
        <v>354</v>
      </c>
      <c r="D12" s="421"/>
      <c r="E12" s="289" t="s">
        <v>355</v>
      </c>
      <c r="F12" s="289" t="s">
        <v>8</v>
      </c>
      <c r="G12" s="290" t="s">
        <v>18</v>
      </c>
      <c r="H12" s="212"/>
      <c r="I12" s="213"/>
      <c r="J12" s="422"/>
      <c r="K12" s="211" t="s">
        <v>0</v>
      </c>
      <c r="L12" s="211"/>
      <c r="M12" s="211" t="s">
        <v>163</v>
      </c>
      <c r="N12" s="211"/>
      <c r="O12" s="211" t="s">
        <v>164</v>
      </c>
      <c r="P12" s="211"/>
      <c r="Q12" s="211" t="s">
        <v>158</v>
      </c>
      <c r="R12" s="211"/>
      <c r="S12" s="209" t="s">
        <v>1</v>
      </c>
      <c r="T12" s="209" t="s">
        <v>2</v>
      </c>
      <c r="U12" s="423" t="s">
        <v>446</v>
      </c>
      <c r="V12" s="424"/>
      <c r="W12" s="425"/>
      <c r="X12" s="289" t="s">
        <v>447</v>
      </c>
      <c r="Y12" s="289"/>
      <c r="Z12" s="289"/>
      <c r="AA12" s="289" t="s">
        <v>360</v>
      </c>
      <c r="AB12" s="289"/>
      <c r="AC12" s="289"/>
      <c r="AD12" s="289" t="s">
        <v>361</v>
      </c>
      <c r="AE12" s="289"/>
      <c r="AF12" s="289"/>
      <c r="AG12" s="289" t="s">
        <v>362</v>
      </c>
      <c r="AH12" s="289"/>
      <c r="AI12" s="289"/>
      <c r="AJ12" s="289" t="s">
        <v>363</v>
      </c>
      <c r="AK12" s="289"/>
      <c r="AL12" s="289"/>
      <c r="AM12" s="289" t="s">
        <v>364</v>
      </c>
      <c r="AN12" s="289"/>
      <c r="AO12" s="289"/>
      <c r="AP12" s="289" t="s">
        <v>448</v>
      </c>
      <c r="AQ12" s="289"/>
      <c r="AR12" s="289"/>
      <c r="AS12" s="289" t="s">
        <v>366</v>
      </c>
      <c r="AT12" s="289"/>
      <c r="AU12" s="289"/>
    </row>
    <row r="13" spans="1:47" ht="90.75" thickBot="1">
      <c r="A13" s="1" t="s">
        <v>225</v>
      </c>
      <c r="B13" s="292"/>
      <c r="C13" s="426"/>
      <c r="D13" s="421" t="s">
        <v>9</v>
      </c>
      <c r="E13" s="289"/>
      <c r="F13" s="289"/>
      <c r="G13" s="293" t="s">
        <v>4</v>
      </c>
      <c r="H13" s="293" t="s">
        <v>5</v>
      </c>
      <c r="I13" s="293" t="s">
        <v>6</v>
      </c>
      <c r="J13" s="293" t="s">
        <v>7</v>
      </c>
      <c r="K13" s="198" t="s">
        <v>115</v>
      </c>
      <c r="L13" s="198" t="s">
        <v>116</v>
      </c>
      <c r="M13" s="585" t="s">
        <v>167</v>
      </c>
      <c r="N13" s="585" t="s">
        <v>168</v>
      </c>
      <c r="O13" s="198" t="s">
        <v>169</v>
      </c>
      <c r="P13" s="198" t="s">
        <v>170</v>
      </c>
      <c r="Q13" s="198" t="s">
        <v>165</v>
      </c>
      <c r="R13" s="198" t="s">
        <v>170</v>
      </c>
      <c r="S13" s="209"/>
      <c r="T13" s="209"/>
      <c r="U13" s="198" t="s">
        <v>367</v>
      </c>
      <c r="V13" s="198" t="s">
        <v>368</v>
      </c>
      <c r="W13" s="198" t="s">
        <v>369</v>
      </c>
      <c r="X13" s="198" t="s">
        <v>367</v>
      </c>
      <c r="Y13" s="198" t="s">
        <v>368</v>
      </c>
      <c r="Z13" s="198" t="s">
        <v>369</v>
      </c>
      <c r="AA13" s="198" t="s">
        <v>367</v>
      </c>
      <c r="AB13" s="198" t="s">
        <v>368</v>
      </c>
      <c r="AC13" s="198" t="s">
        <v>369</v>
      </c>
      <c r="AD13" s="198" t="s">
        <v>367</v>
      </c>
      <c r="AE13" s="198" t="s">
        <v>368</v>
      </c>
      <c r="AF13" s="198" t="s">
        <v>369</v>
      </c>
      <c r="AG13" s="198" t="s">
        <v>367</v>
      </c>
      <c r="AH13" s="198" t="s">
        <v>368</v>
      </c>
      <c r="AI13" s="198" t="s">
        <v>369</v>
      </c>
      <c r="AJ13" s="198" t="s">
        <v>367</v>
      </c>
      <c r="AK13" s="198" t="s">
        <v>368</v>
      </c>
      <c r="AL13" s="198" t="s">
        <v>369</v>
      </c>
      <c r="AM13" s="198" t="s">
        <v>367</v>
      </c>
      <c r="AN13" s="198" t="s">
        <v>368</v>
      </c>
      <c r="AO13" s="198" t="s">
        <v>369</v>
      </c>
      <c r="AP13" s="198" t="s">
        <v>367</v>
      </c>
      <c r="AQ13" s="198" t="s">
        <v>368</v>
      </c>
      <c r="AR13" s="198" t="s">
        <v>369</v>
      </c>
      <c r="AS13" s="198" t="s">
        <v>367</v>
      </c>
      <c r="AT13" s="198" t="s">
        <v>368</v>
      </c>
      <c r="AU13" s="198" t="s">
        <v>369</v>
      </c>
    </row>
    <row r="14" spans="1:54" s="3" customFormat="1" ht="229.5" outlineLevel="2">
      <c r="A14" s="428"/>
      <c r="B14" s="428" t="s">
        <v>415</v>
      </c>
      <c r="C14" s="444">
        <v>946</v>
      </c>
      <c r="D14" s="586" t="s">
        <v>416</v>
      </c>
      <c r="E14" s="444">
        <v>1</v>
      </c>
      <c r="F14" s="587" t="s">
        <v>449</v>
      </c>
      <c r="G14" s="588"/>
      <c r="H14" s="588"/>
      <c r="I14" s="589"/>
      <c r="J14" s="590" t="s">
        <v>450</v>
      </c>
      <c r="K14" s="591">
        <v>1</v>
      </c>
      <c r="L14" s="592">
        <v>1</v>
      </c>
      <c r="M14" s="593">
        <v>17309306.93069307</v>
      </c>
      <c r="N14" s="437">
        <f>+M14</f>
        <v>17309306.93069307</v>
      </c>
      <c r="O14" s="437">
        <v>12504495.353672326</v>
      </c>
      <c r="P14" s="437">
        <v>77713.02577559436</v>
      </c>
      <c r="Q14" s="594">
        <v>0</v>
      </c>
      <c r="R14" s="595"/>
      <c r="S14" s="596" t="s">
        <v>451</v>
      </c>
      <c r="T14" s="597" t="s">
        <v>452</v>
      </c>
      <c r="U14" s="437">
        <f>+N14</f>
        <v>17309306.93069307</v>
      </c>
      <c r="V14" s="437">
        <f>+O14</f>
        <v>12504495.353672326</v>
      </c>
      <c r="W14" s="440">
        <f>IF(U14=0,"",V14/U14)</f>
        <v>0.722414560198202</v>
      </c>
      <c r="X14" s="441"/>
      <c r="Y14" s="441"/>
      <c r="Z14" s="441"/>
      <c r="AA14" s="441"/>
      <c r="AB14" s="441"/>
      <c r="AC14" s="440">
        <f>IF(AA14=0,"",AB14/AA14)</f>
      </c>
      <c r="AD14" s="441"/>
      <c r="AE14" s="441"/>
      <c r="AF14" s="440">
        <f>IF(AD14=0,"",AE14/AD14)</f>
      </c>
      <c r="AG14" s="441"/>
      <c r="AH14" s="441"/>
      <c r="AI14" s="440">
        <f>IF(AG14=0,"",AH14/AG14)</f>
      </c>
      <c r="AJ14" s="441"/>
      <c r="AK14" s="441"/>
      <c r="AL14" s="440">
        <f>IF(AJ14=0,"",AK14/AJ14)</f>
      </c>
      <c r="AM14" s="441"/>
      <c r="AN14" s="441"/>
      <c r="AO14" s="440">
        <f>IF(AM14=0,"",AN14/AM14)</f>
      </c>
      <c r="AP14" s="441"/>
      <c r="AQ14" s="441"/>
      <c r="AR14" s="440">
        <f>IF(AP14=0,"",AQ14/AP14)</f>
      </c>
      <c r="AS14" s="441"/>
      <c r="AT14" s="441"/>
      <c r="AU14" s="440">
        <f>IF(AS14=0,"",AT14/AS14)</f>
      </c>
      <c r="AV14" s="442">
        <f>+N14-O14</f>
        <v>4804811.577020746</v>
      </c>
      <c r="AW14" s="442">
        <f>+O14-P14</f>
        <v>12426782.327896731</v>
      </c>
      <c r="AX14" s="401">
        <f>+Q14-R14</f>
        <v>0</v>
      </c>
      <c r="AY14" s="443">
        <f>+'[4]Actividades'!O14-O14</f>
        <v>-12504495.353672326</v>
      </c>
      <c r="AZ14" s="442">
        <f>+'[4]Actividades'!P14-P14</f>
        <v>-77713.02577559436</v>
      </c>
      <c r="BA14" s="401">
        <f>+'[4]Actividades'!Q14-Q14</f>
        <v>45103791</v>
      </c>
      <c r="BB14" s="401">
        <f>+'[4]Actividades'!R14-R14</f>
        <v>30542164.887024797</v>
      </c>
    </row>
    <row r="15" spans="1:54" s="3" customFormat="1" ht="331.5" outlineLevel="2">
      <c r="A15" s="428"/>
      <c r="B15" s="428" t="s">
        <v>415</v>
      </c>
      <c r="C15" s="444">
        <v>946</v>
      </c>
      <c r="D15" s="586" t="s">
        <v>416</v>
      </c>
      <c r="E15" s="444">
        <v>2</v>
      </c>
      <c r="F15" s="598" t="s">
        <v>453</v>
      </c>
      <c r="G15" s="588"/>
      <c r="H15" s="588"/>
      <c r="I15" s="589"/>
      <c r="J15" s="599" t="s">
        <v>454</v>
      </c>
      <c r="K15" s="591">
        <v>22</v>
      </c>
      <c r="L15" s="592">
        <v>22</v>
      </c>
      <c r="M15" s="593">
        <v>56243405.94059406</v>
      </c>
      <c r="N15" s="437">
        <f>+M15</f>
        <v>56243405.94059406</v>
      </c>
      <c r="O15" s="600">
        <v>40631055.24685108</v>
      </c>
      <c r="P15" s="437">
        <v>252514.16825556435</v>
      </c>
      <c r="Q15" s="594">
        <v>16635000</v>
      </c>
      <c r="R15" s="595">
        <f>+Q15</f>
        <v>16635000</v>
      </c>
      <c r="S15" s="601" t="s">
        <v>455</v>
      </c>
      <c r="T15" s="602" t="s">
        <v>456</v>
      </c>
      <c r="U15" s="437">
        <f>+N15</f>
        <v>56243405.94059406</v>
      </c>
      <c r="V15" s="437">
        <f>+O15</f>
        <v>40631055.24685108</v>
      </c>
      <c r="W15" s="440">
        <f>IF(U15=0,"",V15/U15)</f>
        <v>0.7224145580686702</v>
      </c>
      <c r="X15" s="441"/>
      <c r="Y15" s="441"/>
      <c r="Z15" s="441"/>
      <c r="AA15" s="441"/>
      <c r="AB15" s="441"/>
      <c r="AC15" s="440"/>
      <c r="AD15" s="441"/>
      <c r="AE15" s="441"/>
      <c r="AF15" s="440"/>
      <c r="AG15" s="441"/>
      <c r="AH15" s="441"/>
      <c r="AI15" s="440"/>
      <c r="AJ15" s="441"/>
      <c r="AK15" s="441"/>
      <c r="AL15" s="440"/>
      <c r="AM15" s="441"/>
      <c r="AN15" s="441"/>
      <c r="AO15" s="440"/>
      <c r="AP15" s="441"/>
      <c r="AQ15" s="441"/>
      <c r="AR15" s="440"/>
      <c r="AS15" s="441"/>
      <c r="AT15" s="441"/>
      <c r="AU15" s="440"/>
      <c r="AV15" s="442">
        <f aca="true" t="shared" si="0" ref="AV15:AW27">+N15-O15</f>
        <v>15612350.693742983</v>
      </c>
      <c r="AW15" s="442">
        <f t="shared" si="0"/>
        <v>40378541.07859551</v>
      </c>
      <c r="AX15" s="401">
        <f aca="true" t="shared" si="1" ref="AX15:AX27">+Q15-R15</f>
        <v>0</v>
      </c>
      <c r="AY15" s="443">
        <f>+'[4]Actividades'!O15-O15</f>
        <v>-40631055.24685108</v>
      </c>
      <c r="AZ15" s="442">
        <f>+'[4]Actividades'!P15-P15</f>
        <v>-252514.16825556435</v>
      </c>
      <c r="BA15" s="401">
        <f>+'[4]Actividades'!Q15-Q15</f>
        <v>5660488</v>
      </c>
      <c r="BB15" s="401">
        <f>+'[4]Actividades'!R15-R15</f>
        <v>-1537544.650123028</v>
      </c>
    </row>
    <row r="16" spans="1:54" s="463" customFormat="1" ht="15.75" outlineLevel="1" thickBot="1">
      <c r="A16" s="482"/>
      <c r="B16" s="448"/>
      <c r="C16" s="449"/>
      <c r="D16" s="449"/>
      <c r="E16" s="449"/>
      <c r="F16" s="453"/>
      <c r="G16" s="453"/>
      <c r="H16" s="453"/>
      <c r="I16" s="453"/>
      <c r="K16" s="449"/>
      <c r="L16" s="449"/>
      <c r="M16" s="603">
        <f aca="true" t="shared" si="2" ref="M16:R16">+M14+M15</f>
        <v>73552712.87128714</v>
      </c>
      <c r="N16" s="603">
        <f t="shared" si="2"/>
        <v>73552712.87128714</v>
      </c>
      <c r="O16" s="603">
        <f t="shared" si="2"/>
        <v>53135550.600523405</v>
      </c>
      <c r="P16" s="603">
        <f t="shared" si="2"/>
        <v>330227.1940311587</v>
      </c>
      <c r="Q16" s="603">
        <f t="shared" si="2"/>
        <v>16635000</v>
      </c>
      <c r="R16" s="603">
        <f t="shared" si="2"/>
        <v>16635000</v>
      </c>
      <c r="S16" s="604"/>
      <c r="T16" s="605"/>
      <c r="U16" s="606">
        <f>+U14+U15</f>
        <v>73552712.87128714</v>
      </c>
      <c r="V16" s="606">
        <f>+V14+V15</f>
        <v>53135550.600523405</v>
      </c>
      <c r="W16" s="606">
        <f>+W14+W15</f>
        <v>1.4448291182668722</v>
      </c>
      <c r="X16" s="483"/>
      <c r="Y16" s="483"/>
      <c r="Z16" s="607"/>
      <c r="AA16" s="483"/>
      <c r="AB16" s="483"/>
      <c r="AC16" s="607"/>
      <c r="AD16" s="483"/>
      <c r="AE16" s="483"/>
      <c r="AF16" s="607"/>
      <c r="AG16" s="483"/>
      <c r="AH16" s="483"/>
      <c r="AI16" s="607"/>
      <c r="AJ16" s="483"/>
      <c r="AK16" s="483"/>
      <c r="AL16" s="607"/>
      <c r="AM16" s="483"/>
      <c r="AN16" s="483"/>
      <c r="AO16" s="607"/>
      <c r="AP16" s="483"/>
      <c r="AQ16" s="483"/>
      <c r="AR16" s="607"/>
      <c r="AS16" s="483"/>
      <c r="AT16" s="483"/>
      <c r="AU16" s="607"/>
      <c r="AV16" s="442">
        <f t="shared" si="0"/>
        <v>20417162.270763732</v>
      </c>
      <c r="AW16" s="442">
        <f t="shared" si="0"/>
        <v>52805323.40649225</v>
      </c>
      <c r="AX16" s="401">
        <f t="shared" si="1"/>
        <v>0</v>
      </c>
      <c r="AY16" s="443">
        <f>+'[4]Actividades'!O16-O16</f>
        <v>-53135550.600523405</v>
      </c>
      <c r="AZ16" s="442">
        <f>+'[4]Actividades'!P16-P16</f>
        <v>-330227.1940311587</v>
      </c>
      <c r="BA16" s="401">
        <f>+'[4]Actividades'!Q16-Q16</f>
        <v>50764279</v>
      </c>
      <c r="BB16" s="401">
        <f>+'[4]Actividades'!R16-R16</f>
        <v>29004620.236901768</v>
      </c>
    </row>
    <row r="17" spans="1:54" s="3" customFormat="1" ht="153" outlineLevel="2">
      <c r="A17" s="428"/>
      <c r="B17" s="428" t="s">
        <v>424</v>
      </c>
      <c r="C17" s="444">
        <v>946</v>
      </c>
      <c r="D17" s="586" t="s">
        <v>425</v>
      </c>
      <c r="E17" s="444">
        <v>1</v>
      </c>
      <c r="F17" s="587" t="s">
        <v>87</v>
      </c>
      <c r="G17" s="589"/>
      <c r="H17" s="588"/>
      <c r="I17" s="589"/>
      <c r="J17" s="608" t="s">
        <v>457</v>
      </c>
      <c r="K17" s="591">
        <v>1</v>
      </c>
      <c r="L17" s="592">
        <v>1</v>
      </c>
      <c r="M17" s="593">
        <v>238512158.41584158</v>
      </c>
      <c r="N17" s="593">
        <f>+M17</f>
        <v>238512158.41584158</v>
      </c>
      <c r="O17" s="437">
        <f>+N17</f>
        <v>238512158.41584158</v>
      </c>
      <c r="P17" s="437">
        <v>1070840.1852692855</v>
      </c>
      <c r="Q17" s="609">
        <v>79210700</v>
      </c>
      <c r="R17" s="595">
        <f>+Q17</f>
        <v>79210700</v>
      </c>
      <c r="S17" s="601" t="s">
        <v>458</v>
      </c>
      <c r="T17" s="610" t="s">
        <v>459</v>
      </c>
      <c r="U17" s="437">
        <f aca="true" t="shared" si="3" ref="U17:V19">+N17</f>
        <v>238512158.41584158</v>
      </c>
      <c r="V17" s="437">
        <f t="shared" si="3"/>
        <v>238512158.41584158</v>
      </c>
      <c r="W17" s="440">
        <v>0</v>
      </c>
      <c r="X17" s="437"/>
      <c r="Y17" s="437"/>
      <c r="Z17" s="440"/>
      <c r="AA17" s="441"/>
      <c r="AB17" s="441"/>
      <c r="AC17" s="440"/>
      <c r="AD17" s="441"/>
      <c r="AE17" s="441"/>
      <c r="AF17" s="440"/>
      <c r="AG17" s="441"/>
      <c r="AH17" s="441"/>
      <c r="AI17" s="440"/>
      <c r="AJ17" s="441"/>
      <c r="AK17" s="441"/>
      <c r="AL17" s="440"/>
      <c r="AM17" s="441"/>
      <c r="AN17" s="441"/>
      <c r="AO17" s="440"/>
      <c r="AP17" s="441"/>
      <c r="AQ17" s="441"/>
      <c r="AR17" s="440"/>
      <c r="AS17" s="441"/>
      <c r="AT17" s="441"/>
      <c r="AU17" s="440"/>
      <c r="AV17" s="442">
        <f t="shared" si="0"/>
        <v>0</v>
      </c>
      <c r="AW17" s="442">
        <f t="shared" si="0"/>
        <v>237441318.23057228</v>
      </c>
      <c r="AX17" s="401">
        <f t="shared" si="1"/>
        <v>0</v>
      </c>
      <c r="AY17" s="443">
        <f>+'[4]Actividades'!O17-O17</f>
        <v>-238512158.41584158</v>
      </c>
      <c r="AZ17" s="442">
        <f>+'[4]Actividades'!P17-P17</f>
        <v>-1070840.1852692855</v>
      </c>
      <c r="BA17" s="401">
        <f>+'[4]Actividades'!Q17-Q17</f>
        <v>-47977863</v>
      </c>
      <c r="BB17" s="401">
        <f>+'[4]Actividades'!R17-R17</f>
        <v>-58061292.458102494</v>
      </c>
    </row>
    <row r="18" spans="1:54" s="3" customFormat="1" ht="229.5" outlineLevel="2">
      <c r="A18" s="428"/>
      <c r="B18" s="428" t="s">
        <v>424</v>
      </c>
      <c r="C18" s="444">
        <v>946</v>
      </c>
      <c r="D18" s="586" t="s">
        <v>425</v>
      </c>
      <c r="E18" s="444">
        <v>2</v>
      </c>
      <c r="F18" s="608" t="s">
        <v>89</v>
      </c>
      <c r="G18" s="589"/>
      <c r="H18" s="588"/>
      <c r="I18" s="589"/>
      <c r="J18" s="599" t="s">
        <v>460</v>
      </c>
      <c r="K18" s="591">
        <v>15</v>
      </c>
      <c r="L18" s="611">
        <v>0</v>
      </c>
      <c r="M18" s="593">
        <v>70563485.14851485</v>
      </c>
      <c r="N18" s="593">
        <f>+M18</f>
        <v>70563485.14851485</v>
      </c>
      <c r="O18" s="437">
        <v>50976088.88550709</v>
      </c>
      <c r="P18" s="437">
        <v>316806.5561586206</v>
      </c>
      <c r="Q18" s="609">
        <v>41000000</v>
      </c>
      <c r="R18" s="595">
        <f>+Q18</f>
        <v>41000000</v>
      </c>
      <c r="S18" s="612" t="s">
        <v>461</v>
      </c>
      <c r="T18" s="613" t="s">
        <v>462</v>
      </c>
      <c r="U18" s="437">
        <f t="shared" si="3"/>
        <v>70563485.14851485</v>
      </c>
      <c r="V18" s="437">
        <f t="shared" si="3"/>
        <v>50976088.88550709</v>
      </c>
      <c r="W18" s="440">
        <v>0</v>
      </c>
      <c r="X18" s="437"/>
      <c r="Y18" s="437"/>
      <c r="Z18" s="440"/>
      <c r="AA18" s="441"/>
      <c r="AB18" s="441"/>
      <c r="AC18" s="440"/>
      <c r="AD18" s="441"/>
      <c r="AE18" s="441"/>
      <c r="AF18" s="440"/>
      <c r="AG18" s="441"/>
      <c r="AH18" s="441"/>
      <c r="AI18" s="440"/>
      <c r="AJ18" s="441"/>
      <c r="AK18" s="441"/>
      <c r="AL18" s="440"/>
      <c r="AM18" s="441"/>
      <c r="AN18" s="441"/>
      <c r="AO18" s="440"/>
      <c r="AP18" s="441"/>
      <c r="AQ18" s="441"/>
      <c r="AR18" s="440"/>
      <c r="AS18" s="441"/>
      <c r="AT18" s="441"/>
      <c r="AU18" s="440"/>
      <c r="AV18" s="442">
        <f t="shared" si="0"/>
        <v>19587396.26300776</v>
      </c>
      <c r="AW18" s="442">
        <f t="shared" si="0"/>
        <v>50659282.329348475</v>
      </c>
      <c r="AX18" s="401">
        <f t="shared" si="1"/>
        <v>0</v>
      </c>
      <c r="AY18" s="443">
        <f>+'[4]Actividades'!O18-O18</f>
        <v>-50976088.88550709</v>
      </c>
      <c r="AZ18" s="442">
        <f>+'[4]Actividades'!P18-P18</f>
        <v>-316806.5561586206</v>
      </c>
      <c r="BA18" s="401">
        <f>+'[4]Actividades'!Q18-Q18</f>
        <v>2602565</v>
      </c>
      <c r="BB18" s="401">
        <f>+'[4]Actividades'!R18-R18</f>
        <v>-11474394.719343733</v>
      </c>
    </row>
    <row r="19" spans="1:54" s="3" customFormat="1" ht="318.75" outlineLevel="2">
      <c r="A19" s="428"/>
      <c r="B19" s="428" t="s">
        <v>424</v>
      </c>
      <c r="C19" s="444">
        <v>946</v>
      </c>
      <c r="D19" s="586" t="s">
        <v>425</v>
      </c>
      <c r="E19" s="444">
        <v>3</v>
      </c>
      <c r="F19" s="614" t="s">
        <v>463</v>
      </c>
      <c r="G19" s="589"/>
      <c r="H19" s="588"/>
      <c r="I19" s="589"/>
      <c r="J19" s="590" t="s">
        <v>464</v>
      </c>
      <c r="K19" s="615">
        <v>8</v>
      </c>
      <c r="L19" s="611">
        <v>8</v>
      </c>
      <c r="M19" s="593">
        <v>74973702.97029702</v>
      </c>
      <c r="N19" s="593">
        <f>+M19</f>
        <v>74973702.97029702</v>
      </c>
      <c r="O19" s="437">
        <v>54162094.44085128</v>
      </c>
      <c r="P19" s="437">
        <v>336606.9659185343</v>
      </c>
      <c r="Q19" s="609">
        <v>0</v>
      </c>
      <c r="R19" s="595"/>
      <c r="S19" s="601" t="s">
        <v>465</v>
      </c>
      <c r="T19" s="613" t="s">
        <v>466</v>
      </c>
      <c r="U19" s="437">
        <f>+N19</f>
        <v>74973702.97029702</v>
      </c>
      <c r="V19" s="437">
        <f t="shared" si="3"/>
        <v>54162094.44085128</v>
      </c>
      <c r="W19" s="440">
        <v>0</v>
      </c>
      <c r="X19" s="437"/>
      <c r="Y19" s="437"/>
      <c r="Z19" s="440"/>
      <c r="AA19" s="441"/>
      <c r="AB19" s="441"/>
      <c r="AC19" s="440"/>
      <c r="AD19" s="441"/>
      <c r="AE19" s="441"/>
      <c r="AF19" s="440"/>
      <c r="AG19" s="441"/>
      <c r="AH19" s="441"/>
      <c r="AI19" s="440"/>
      <c r="AJ19" s="441"/>
      <c r="AK19" s="441"/>
      <c r="AL19" s="440"/>
      <c r="AM19" s="441"/>
      <c r="AN19" s="441"/>
      <c r="AO19" s="440"/>
      <c r="AP19" s="441"/>
      <c r="AQ19" s="441"/>
      <c r="AR19" s="440"/>
      <c r="AS19" s="441"/>
      <c r="AT19" s="441"/>
      <c r="AU19" s="440"/>
      <c r="AV19" s="442">
        <f t="shared" si="0"/>
        <v>20811608.529445745</v>
      </c>
      <c r="AW19" s="442">
        <f t="shared" si="0"/>
        <v>53825487.474932745</v>
      </c>
      <c r="AX19" s="401">
        <f t="shared" si="1"/>
        <v>0</v>
      </c>
      <c r="AY19" s="443">
        <f>+'[4]Actividades'!O19-O19</f>
        <v>-54162094.44085128</v>
      </c>
      <c r="AZ19" s="442">
        <f>+'[4]Actividades'!P19-P19</f>
        <v>-336606.9659185343</v>
      </c>
      <c r="BA19" s="401">
        <f>+'[4]Actividades'!Q19-Q19</f>
        <v>29335463</v>
      </c>
      <c r="BB19" s="401">
        <f>+'[4]Actividades'!R19-R19</f>
        <v>19864595.150842536</v>
      </c>
    </row>
    <row r="20" spans="1:54" s="463" customFormat="1" ht="15" outlineLevel="1">
      <c r="A20" s="482"/>
      <c r="B20" s="448"/>
      <c r="C20" s="449"/>
      <c r="D20" s="449"/>
      <c r="E20" s="449"/>
      <c r="F20" s="453"/>
      <c r="G20" s="453"/>
      <c r="H20" s="453"/>
      <c r="I20" s="453"/>
      <c r="K20" s="449"/>
      <c r="L20" s="449"/>
      <c r="M20" s="603">
        <f aca="true" t="shared" si="4" ref="M20:R20">+M17+M18+M19</f>
        <v>384049346.5346535</v>
      </c>
      <c r="N20" s="603">
        <f t="shared" si="4"/>
        <v>384049346.5346535</v>
      </c>
      <c r="O20" s="603">
        <f t="shared" si="4"/>
        <v>343650341.74219996</v>
      </c>
      <c r="P20" s="603">
        <f t="shared" si="4"/>
        <v>1724253.7073464403</v>
      </c>
      <c r="Q20" s="603">
        <f t="shared" si="4"/>
        <v>120210700</v>
      </c>
      <c r="R20" s="616">
        <f t="shared" si="4"/>
        <v>120210700</v>
      </c>
      <c r="S20" s="617" t="s">
        <v>467</v>
      </c>
      <c r="T20" s="605"/>
      <c r="U20" s="606">
        <f>+U17+U18+U19</f>
        <v>384049346.5346535</v>
      </c>
      <c r="V20" s="606">
        <f>+V17+V18+V19</f>
        <v>343650341.74219996</v>
      </c>
      <c r="W20" s="606">
        <f>+W17+W18+W19</f>
        <v>0</v>
      </c>
      <c r="X20" s="483"/>
      <c r="Y20" s="483"/>
      <c r="Z20" s="607"/>
      <c r="AA20" s="483"/>
      <c r="AB20" s="483"/>
      <c r="AC20" s="607"/>
      <c r="AD20" s="483"/>
      <c r="AE20" s="483"/>
      <c r="AF20" s="607"/>
      <c r="AG20" s="483"/>
      <c r="AH20" s="483"/>
      <c r="AI20" s="607"/>
      <c r="AJ20" s="483"/>
      <c r="AK20" s="483"/>
      <c r="AL20" s="607"/>
      <c r="AM20" s="483"/>
      <c r="AN20" s="483"/>
      <c r="AO20" s="607"/>
      <c r="AP20" s="483"/>
      <c r="AQ20" s="483"/>
      <c r="AR20" s="607"/>
      <c r="AS20" s="483"/>
      <c r="AT20" s="483"/>
      <c r="AU20" s="607"/>
      <c r="AV20" s="442">
        <f t="shared" si="0"/>
        <v>40399004.79245353</v>
      </c>
      <c r="AW20" s="442">
        <f t="shared" si="0"/>
        <v>341926088.0348535</v>
      </c>
      <c r="AX20" s="401">
        <f t="shared" si="1"/>
        <v>0</v>
      </c>
      <c r="AY20" s="443">
        <f>+'[4]Actividades'!O20-O20</f>
        <v>-343650341.74219996</v>
      </c>
      <c r="AZ20" s="442">
        <f>+'[4]Actividades'!P20-P20</f>
        <v>-1724253.7073464403</v>
      </c>
      <c r="BA20" s="401">
        <f>+'[4]Actividades'!Q20-Q20</f>
        <v>-16039835</v>
      </c>
      <c r="BB20" s="401">
        <f>+'[4]Actividades'!R20-R20</f>
        <v>-49671092.026603684</v>
      </c>
    </row>
    <row r="21" spans="1:54" s="3" customFormat="1" ht="140.25" outlineLevel="1">
      <c r="A21" s="473"/>
      <c r="B21" s="428" t="s">
        <v>432</v>
      </c>
      <c r="C21" s="444">
        <v>946</v>
      </c>
      <c r="D21" s="618" t="s">
        <v>57</v>
      </c>
      <c r="E21" s="444">
        <v>1</v>
      </c>
      <c r="F21" s="608" t="s">
        <v>93</v>
      </c>
      <c r="G21" s="589"/>
      <c r="H21" s="588"/>
      <c r="I21" s="589"/>
      <c r="J21" s="619" t="s">
        <v>468</v>
      </c>
      <c r="K21" s="615">
        <v>1</v>
      </c>
      <c r="L21" s="611">
        <v>1</v>
      </c>
      <c r="M21" s="620">
        <v>35281742.574257426</v>
      </c>
      <c r="N21" s="621">
        <f>+M21</f>
        <v>35281742.574257426</v>
      </c>
      <c r="O21" s="437">
        <f>25488044.4427535+7205927</f>
        <v>32693971.4427535</v>
      </c>
      <c r="P21" s="437">
        <v>158403.2780793103</v>
      </c>
      <c r="Q21" s="609">
        <v>0</v>
      </c>
      <c r="R21" s="595"/>
      <c r="S21" s="601" t="s">
        <v>469</v>
      </c>
      <c r="T21" s="601" t="s">
        <v>470</v>
      </c>
      <c r="U21" s="437">
        <f>+M21</f>
        <v>35281742.574257426</v>
      </c>
      <c r="V21" s="437">
        <f>+O21</f>
        <v>32693971.4427535</v>
      </c>
      <c r="W21" s="440">
        <f>IF(U21=0,"",V21/U21)</f>
        <v>0.9266541008835534</v>
      </c>
      <c r="X21" s="437"/>
      <c r="Y21" s="437"/>
      <c r="Z21" s="440"/>
      <c r="AA21" s="441"/>
      <c r="AB21" s="441"/>
      <c r="AC21" s="440"/>
      <c r="AD21" s="441"/>
      <c r="AE21" s="441"/>
      <c r="AF21" s="440"/>
      <c r="AG21" s="441"/>
      <c r="AH21" s="441"/>
      <c r="AI21" s="440"/>
      <c r="AJ21" s="441"/>
      <c r="AK21" s="441"/>
      <c r="AL21" s="440"/>
      <c r="AM21" s="441"/>
      <c r="AN21" s="441"/>
      <c r="AO21" s="440"/>
      <c r="AP21" s="441"/>
      <c r="AQ21" s="441"/>
      <c r="AR21" s="440"/>
      <c r="AS21" s="441"/>
      <c r="AT21" s="441"/>
      <c r="AU21" s="440"/>
      <c r="AV21" s="442">
        <f t="shared" si="0"/>
        <v>2587771.1315039247</v>
      </c>
      <c r="AW21" s="442">
        <f t="shared" si="0"/>
        <v>32535568.164674193</v>
      </c>
      <c r="AX21" s="401">
        <f t="shared" si="1"/>
        <v>0</v>
      </c>
      <c r="AY21" s="443">
        <f>+'[4]Actividades'!O21-O21</f>
        <v>-32693971.4427535</v>
      </c>
      <c r="AZ21" s="442">
        <f>+'[4]Actividades'!P21-P21</f>
        <v>-158403.2780793103</v>
      </c>
      <c r="BA21" s="401">
        <f>+'[4]Actividades'!Q21-Q21</f>
        <v>25160989</v>
      </c>
      <c r="BB21" s="401">
        <f>+'[4]Actividades'!R21-R21</f>
        <v>17037837.789701916</v>
      </c>
    </row>
    <row r="22" spans="1:54" s="3" customFormat="1" ht="127.5" outlineLevel="2">
      <c r="A22" s="428"/>
      <c r="B22" s="428" t="s">
        <v>432</v>
      </c>
      <c r="C22" s="444">
        <v>946</v>
      </c>
      <c r="D22" s="618" t="s">
        <v>57</v>
      </c>
      <c r="E22" s="444">
        <v>2</v>
      </c>
      <c r="F22" s="608" t="s">
        <v>471</v>
      </c>
      <c r="G22" s="589"/>
      <c r="H22" s="588"/>
      <c r="I22" s="589"/>
      <c r="J22" s="590" t="s">
        <v>472</v>
      </c>
      <c r="K22" s="615">
        <v>1</v>
      </c>
      <c r="L22" s="611">
        <v>0</v>
      </c>
      <c r="M22" s="622">
        <v>27116198.01980198</v>
      </c>
      <c r="N22" s="622">
        <f>+M22</f>
        <v>27116198.01980198</v>
      </c>
      <c r="O22" s="437">
        <v>19589136.18828718</v>
      </c>
      <c r="P22" s="437">
        <v>121742.70152173002</v>
      </c>
      <c r="Q22" s="609">
        <v>0</v>
      </c>
      <c r="R22" s="437"/>
      <c r="S22" s="601" t="s">
        <v>473</v>
      </c>
      <c r="T22" s="623"/>
      <c r="U22" s="437">
        <f>+N22</f>
        <v>27116198.01980198</v>
      </c>
      <c r="V22" s="437">
        <f>+O22</f>
        <v>19589136.18828718</v>
      </c>
      <c r="W22" s="440">
        <f>IF(U22=0,"",V22/U22)</f>
        <v>0.7224145573056349</v>
      </c>
      <c r="X22" s="437"/>
      <c r="Y22" s="437"/>
      <c r="Z22" s="440"/>
      <c r="AA22" s="441"/>
      <c r="AB22" s="441"/>
      <c r="AC22" s="440">
        <f>IF(AA22=0,"",AB22/AA22)</f>
      </c>
      <c r="AD22" s="441"/>
      <c r="AE22" s="441"/>
      <c r="AF22" s="440">
        <f>IF(AD22=0,"",AE22/AD22)</f>
      </c>
      <c r="AG22" s="441"/>
      <c r="AH22" s="441"/>
      <c r="AI22" s="440">
        <f>IF(AG22=0,"",AH22/AG22)</f>
      </c>
      <c r="AJ22" s="441"/>
      <c r="AK22" s="441"/>
      <c r="AL22" s="440">
        <f>IF(AJ22=0,"",AK22/AJ22)</f>
      </c>
      <c r="AM22" s="441"/>
      <c r="AN22" s="441"/>
      <c r="AO22" s="440">
        <f>IF(AM22=0,"",AN22/AM22)</f>
      </c>
      <c r="AP22" s="441"/>
      <c r="AQ22" s="441"/>
      <c r="AR22" s="440">
        <f>IF(AP22=0,"",AQ22/AP22)</f>
      </c>
      <c r="AS22" s="441"/>
      <c r="AT22" s="441"/>
      <c r="AU22" s="440">
        <f>IF(AS22=0,"",AT22/AS22)</f>
      </c>
      <c r="AV22" s="442">
        <f t="shared" si="0"/>
        <v>7527061.831514802</v>
      </c>
      <c r="AW22" s="442">
        <f t="shared" si="0"/>
        <v>19467393.48676545</v>
      </c>
      <c r="AX22" s="401">
        <f t="shared" si="1"/>
        <v>0</v>
      </c>
      <c r="AY22" s="443">
        <f>+'[4]Actividades'!O22-O22</f>
        <v>-19589136.18828718</v>
      </c>
      <c r="AZ22" s="442">
        <f>+'[4]Actividades'!P22-P22</f>
        <v>-121742.70152173002</v>
      </c>
      <c r="BA22" s="401">
        <f>+'[4]Actividades'!Q22-Q22</f>
        <v>0</v>
      </c>
      <c r="BB22" s="401">
        <f>+'[4]Actividades'!R22-R22</f>
        <v>0</v>
      </c>
    </row>
    <row r="23" spans="1:54" s="463" customFormat="1" ht="15" outlineLevel="1">
      <c r="A23" s="482"/>
      <c r="B23" s="448"/>
      <c r="C23" s="449"/>
      <c r="D23" s="449"/>
      <c r="E23" s="449"/>
      <c r="F23" s="453"/>
      <c r="G23" s="453"/>
      <c r="H23" s="453"/>
      <c r="I23" s="453"/>
      <c r="J23" s="449"/>
      <c r="K23" s="624"/>
      <c r="L23" s="449"/>
      <c r="M23" s="461">
        <f aca="true" t="shared" si="5" ref="M23:R23">+M21+M22</f>
        <v>62397940.59405941</v>
      </c>
      <c r="N23" s="461">
        <f t="shared" si="5"/>
        <v>62397940.59405941</v>
      </c>
      <c r="O23" s="461">
        <f t="shared" si="5"/>
        <v>52283107.63104068</v>
      </c>
      <c r="P23" s="461">
        <f t="shared" si="5"/>
        <v>280145.9796010403</v>
      </c>
      <c r="Q23" s="461">
        <f t="shared" si="5"/>
        <v>0</v>
      </c>
      <c r="R23" s="461">
        <f t="shared" si="5"/>
        <v>0</v>
      </c>
      <c r="S23" s="617"/>
      <c r="T23" s="605"/>
      <c r="U23" s="606">
        <f>+U21+U22</f>
        <v>62397940.59405941</v>
      </c>
      <c r="V23" s="606">
        <f>+V21+V22</f>
        <v>52283107.63104068</v>
      </c>
      <c r="W23" s="606">
        <f>+W21+W22</f>
        <v>1.6490686581891882</v>
      </c>
      <c r="X23" s="483"/>
      <c r="Y23" s="483"/>
      <c r="Z23" s="607"/>
      <c r="AA23" s="483"/>
      <c r="AB23" s="483"/>
      <c r="AC23" s="607"/>
      <c r="AD23" s="483"/>
      <c r="AE23" s="483"/>
      <c r="AF23" s="607"/>
      <c r="AG23" s="483"/>
      <c r="AH23" s="483"/>
      <c r="AI23" s="607"/>
      <c r="AJ23" s="483"/>
      <c r="AK23" s="483"/>
      <c r="AL23" s="607"/>
      <c r="AM23" s="483"/>
      <c r="AN23" s="483"/>
      <c r="AO23" s="607"/>
      <c r="AP23" s="483"/>
      <c r="AQ23" s="483"/>
      <c r="AR23" s="607"/>
      <c r="AS23" s="483"/>
      <c r="AT23" s="483"/>
      <c r="AU23" s="607"/>
      <c r="AV23" s="442">
        <f t="shared" si="0"/>
        <v>10114832.96301873</v>
      </c>
      <c r="AW23" s="442">
        <f t="shared" si="0"/>
        <v>52002961.65143964</v>
      </c>
      <c r="AX23" s="401">
        <f t="shared" si="1"/>
        <v>0</v>
      </c>
      <c r="AY23" s="443">
        <f>+'[4]Actividades'!O23-O23</f>
        <v>-52283107.63104068</v>
      </c>
      <c r="AZ23" s="442">
        <f>+'[4]Actividades'!P23-P23</f>
        <v>-280145.9796010403</v>
      </c>
      <c r="BA23" s="401">
        <f>+'[4]Actividades'!Q23-Q23</f>
        <v>25160989</v>
      </c>
      <c r="BB23" s="401">
        <f>+'[4]Actividades'!R23-R23</f>
        <v>17037837.789701916</v>
      </c>
    </row>
    <row r="24" spans="1:54" s="3" customFormat="1" ht="76.5" outlineLevel="2">
      <c r="A24" s="428"/>
      <c r="B24" s="428" t="s">
        <v>439</v>
      </c>
      <c r="C24" s="444">
        <v>946</v>
      </c>
      <c r="D24" s="618" t="s">
        <v>59</v>
      </c>
      <c r="E24" s="444">
        <v>1</v>
      </c>
      <c r="F24" s="625" t="s">
        <v>96</v>
      </c>
      <c r="G24" s="589"/>
      <c r="H24" s="588"/>
      <c r="I24" s="589"/>
      <c r="J24" s="626" t="s">
        <v>474</v>
      </c>
      <c r="K24" s="591">
        <v>1</v>
      </c>
      <c r="L24" s="592">
        <v>0</v>
      </c>
      <c r="M24" s="593">
        <v>400000000</v>
      </c>
      <c r="N24" s="593">
        <f>+M24</f>
        <v>400000000</v>
      </c>
      <c r="O24" s="437">
        <v>400000000</v>
      </c>
      <c r="P24" s="437">
        <f>1795866.83107751+1146306.287944</f>
        <v>2942173.11902151</v>
      </c>
      <c r="Q24" s="594">
        <v>0</v>
      </c>
      <c r="R24" s="437"/>
      <c r="S24" s="627" t="s">
        <v>475</v>
      </c>
      <c r="T24" s="601" t="s">
        <v>476</v>
      </c>
      <c r="U24" s="437">
        <f>+N24</f>
        <v>400000000</v>
      </c>
      <c r="V24" s="437">
        <f>+O24</f>
        <v>400000000</v>
      </c>
      <c r="W24" s="440">
        <v>0</v>
      </c>
      <c r="X24" s="437"/>
      <c r="Y24" s="437"/>
      <c r="Z24" s="440">
        <f>IF(X24=0,"",Y24/X24)</f>
      </c>
      <c r="AA24" s="441"/>
      <c r="AB24" s="441"/>
      <c r="AC24" s="440"/>
      <c r="AD24" s="441"/>
      <c r="AE24" s="441"/>
      <c r="AF24" s="440"/>
      <c r="AG24" s="441"/>
      <c r="AH24" s="441"/>
      <c r="AI24" s="440"/>
      <c r="AJ24" s="441"/>
      <c r="AK24" s="441"/>
      <c r="AL24" s="440"/>
      <c r="AM24" s="441"/>
      <c r="AN24" s="441"/>
      <c r="AO24" s="440"/>
      <c r="AP24" s="441"/>
      <c r="AQ24" s="441"/>
      <c r="AR24" s="440"/>
      <c r="AS24" s="441"/>
      <c r="AT24" s="441"/>
      <c r="AU24" s="440"/>
      <c r="AV24" s="442">
        <f t="shared" si="0"/>
        <v>0</v>
      </c>
      <c r="AW24" s="442">
        <f t="shared" si="0"/>
        <v>397057826.88097847</v>
      </c>
      <c r="AX24" s="401">
        <f t="shared" si="1"/>
        <v>0</v>
      </c>
      <c r="AY24" s="443">
        <f>+'[4]Actividades'!O24-O24</f>
        <v>-400000000</v>
      </c>
      <c r="AZ24" s="442">
        <f>+'[4]Actividades'!P24-P24</f>
        <v>-2942173.11902151</v>
      </c>
      <c r="BA24" s="401">
        <f>+'[4]Actividades'!Q24-Q24</f>
        <v>1650000000</v>
      </c>
      <c r="BB24" s="401" t="e">
        <f>+'[4]Actividades'!R24-R24</f>
        <v>#REF!</v>
      </c>
    </row>
    <row r="25" spans="1:54" s="3" customFormat="1" ht="102" outlineLevel="2">
      <c r="A25" s="428"/>
      <c r="B25" s="428" t="s">
        <v>439</v>
      </c>
      <c r="C25" s="444">
        <v>946</v>
      </c>
      <c r="D25" s="628" t="s">
        <v>59</v>
      </c>
      <c r="E25" s="629">
        <v>2</v>
      </c>
      <c r="F25" s="630" t="s">
        <v>477</v>
      </c>
      <c r="G25" s="631"/>
      <c r="H25" s="632"/>
      <c r="I25" s="631"/>
      <c r="J25" s="633" t="s">
        <v>474</v>
      </c>
      <c r="K25" s="634">
        <v>1</v>
      </c>
      <c r="L25" s="635">
        <v>0</v>
      </c>
      <c r="M25" s="636"/>
      <c r="N25" s="593">
        <f>+M25</f>
        <v>0</v>
      </c>
      <c r="O25" s="437">
        <f>+N25</f>
        <v>0</v>
      </c>
      <c r="P25" s="437"/>
      <c r="Q25" s="594">
        <v>0</v>
      </c>
      <c r="R25" s="437"/>
      <c r="S25" s="627" t="s">
        <v>475</v>
      </c>
      <c r="T25" s="601" t="s">
        <v>478</v>
      </c>
      <c r="U25" s="437">
        <f>+N25</f>
        <v>0</v>
      </c>
      <c r="V25" s="437">
        <f>+O25</f>
        <v>0</v>
      </c>
      <c r="W25" s="440"/>
      <c r="X25" s="437"/>
      <c r="Y25" s="437"/>
      <c r="Z25" s="440"/>
      <c r="AA25" s="441"/>
      <c r="AB25" s="441"/>
      <c r="AC25" s="440"/>
      <c r="AD25" s="441"/>
      <c r="AE25" s="441"/>
      <c r="AF25" s="440"/>
      <c r="AG25" s="441"/>
      <c r="AH25" s="441"/>
      <c r="AI25" s="440"/>
      <c r="AJ25" s="441"/>
      <c r="AK25" s="441"/>
      <c r="AL25" s="440"/>
      <c r="AM25" s="441"/>
      <c r="AN25" s="441"/>
      <c r="AO25" s="440"/>
      <c r="AP25" s="441"/>
      <c r="AQ25" s="441"/>
      <c r="AR25" s="440"/>
      <c r="AS25" s="441"/>
      <c r="AT25" s="441"/>
      <c r="AU25" s="440"/>
      <c r="AV25" s="442"/>
      <c r="AW25" s="442"/>
      <c r="AX25" s="401"/>
      <c r="AY25" s="443"/>
      <c r="AZ25" s="442"/>
      <c r="BA25" s="401"/>
      <c r="BB25" s="401"/>
    </row>
    <row r="26" spans="1:54" s="463" customFormat="1" ht="15" outlineLevel="2">
      <c r="A26" s="448"/>
      <c r="B26" s="448"/>
      <c r="C26" s="449"/>
      <c r="D26" s="450"/>
      <c r="E26" s="449"/>
      <c r="F26" s="453"/>
      <c r="G26" s="453"/>
      <c r="H26" s="453"/>
      <c r="I26" s="453"/>
      <c r="J26" s="449"/>
      <c r="K26" s="637"/>
      <c r="L26" s="637"/>
      <c r="M26" s="461">
        <f aca="true" t="shared" si="6" ref="M26:R26">+M24+M25</f>
        <v>400000000</v>
      </c>
      <c r="N26" s="461">
        <f t="shared" si="6"/>
        <v>400000000</v>
      </c>
      <c r="O26" s="461">
        <f t="shared" si="6"/>
        <v>400000000</v>
      </c>
      <c r="P26" s="461">
        <f t="shared" si="6"/>
        <v>2942173.11902151</v>
      </c>
      <c r="Q26" s="461">
        <f t="shared" si="6"/>
        <v>0</v>
      </c>
      <c r="R26" s="461">
        <f t="shared" si="6"/>
        <v>0</v>
      </c>
      <c r="S26" s="638"/>
      <c r="T26" s="639"/>
      <c r="U26" s="606">
        <f>+U24</f>
        <v>400000000</v>
      </c>
      <c r="V26" s="606">
        <f>+V24</f>
        <v>400000000</v>
      </c>
      <c r="W26" s="606">
        <f>+W24</f>
        <v>0</v>
      </c>
      <c r="X26" s="483"/>
      <c r="Y26" s="483"/>
      <c r="Z26" s="607"/>
      <c r="AA26" s="483"/>
      <c r="AB26" s="483"/>
      <c r="AC26" s="607"/>
      <c r="AD26" s="483"/>
      <c r="AE26" s="483"/>
      <c r="AF26" s="607"/>
      <c r="AG26" s="483"/>
      <c r="AH26" s="483"/>
      <c r="AI26" s="607"/>
      <c r="AJ26" s="483"/>
      <c r="AK26" s="483"/>
      <c r="AL26" s="607"/>
      <c r="AM26" s="483"/>
      <c r="AN26" s="483"/>
      <c r="AO26" s="607"/>
      <c r="AP26" s="483"/>
      <c r="AQ26" s="483"/>
      <c r="AR26" s="607"/>
      <c r="AS26" s="483"/>
      <c r="AT26" s="483"/>
      <c r="AU26" s="607"/>
      <c r="AV26" s="442">
        <f t="shared" si="0"/>
        <v>0</v>
      </c>
      <c r="AW26" s="442">
        <f t="shared" si="0"/>
        <v>397057826.88097847</v>
      </c>
      <c r="AX26" s="401">
        <f t="shared" si="1"/>
        <v>0</v>
      </c>
      <c r="AY26" s="443">
        <f>+'[4]Actividades'!O25-O26</f>
        <v>-400000000</v>
      </c>
      <c r="AZ26" s="442">
        <f>+'[4]Actividades'!P25-P26</f>
        <v>-2942173.11902151</v>
      </c>
      <c r="BA26" s="401">
        <f>+'[4]Actividades'!Q25-Q26</f>
        <v>1650000000</v>
      </c>
      <c r="BB26" s="401">
        <f>+'[4]Actividades'!R25-R26</f>
        <v>0</v>
      </c>
    </row>
    <row r="27" spans="1:54" s="515" customFormat="1" ht="15">
      <c r="A27" s="506" t="s">
        <v>413</v>
      </c>
      <c r="B27" s="506"/>
      <c r="C27" s="507"/>
      <c r="D27" s="507"/>
      <c r="E27" s="507"/>
      <c r="F27" s="508"/>
      <c r="G27" s="508"/>
      <c r="H27" s="508"/>
      <c r="I27" s="508"/>
      <c r="J27" s="507"/>
      <c r="K27" s="509"/>
      <c r="L27" s="510"/>
      <c r="M27" s="511">
        <f aca="true" t="shared" si="7" ref="M27:R27">+M16+M20+M23+M26</f>
        <v>920000000</v>
      </c>
      <c r="N27" s="511">
        <f t="shared" si="7"/>
        <v>920000000</v>
      </c>
      <c r="O27" s="511">
        <f t="shared" si="7"/>
        <v>849068999.9737641</v>
      </c>
      <c r="P27" s="511">
        <f t="shared" si="7"/>
        <v>5276800.000000149</v>
      </c>
      <c r="Q27" s="511">
        <f t="shared" si="7"/>
        <v>136845700</v>
      </c>
      <c r="R27" s="511">
        <f t="shared" si="7"/>
        <v>136845700</v>
      </c>
      <c r="S27" s="511">
        <f>SUBTOTAL(9,S14:S24)</f>
        <v>0</v>
      </c>
      <c r="T27" s="511">
        <f>SUBTOTAL(9,T14:T24)</f>
        <v>0</v>
      </c>
      <c r="U27" s="640">
        <f>+U16+U20+U23+U26</f>
        <v>920000000</v>
      </c>
      <c r="V27" s="640">
        <f>+V16+V20+V23+V26</f>
        <v>849068999.9737641</v>
      </c>
      <c r="W27" s="640">
        <f>+W16+W20+W23+W26</f>
        <v>3.0938977764560605</v>
      </c>
      <c r="X27" s="640">
        <f>SUBTOTAL(9,X14:X24)</f>
        <v>0</v>
      </c>
      <c r="Y27" s="640">
        <f>SUBTOTAL(9,Y14:Y24)</f>
        <v>0</v>
      </c>
      <c r="Z27" s="640"/>
      <c r="AA27" s="640">
        <f>SUBTOTAL(9,AA14:AA24)</f>
        <v>0</v>
      </c>
      <c r="AB27" s="640">
        <f>SUBTOTAL(9,AB14:AB24)</f>
        <v>0</v>
      </c>
      <c r="AC27" s="640"/>
      <c r="AD27" s="640">
        <f>SUBTOTAL(9,AD14:AD24)</f>
        <v>0</v>
      </c>
      <c r="AE27" s="640">
        <f>SUBTOTAL(9,AE14:AE24)</f>
        <v>0</v>
      </c>
      <c r="AF27" s="640"/>
      <c r="AG27" s="640">
        <f>SUBTOTAL(9,AG14:AG24)</f>
        <v>0</v>
      </c>
      <c r="AH27" s="640">
        <f>SUBTOTAL(9,AH14:AH24)</f>
        <v>0</v>
      </c>
      <c r="AI27" s="640"/>
      <c r="AJ27" s="640">
        <f>SUBTOTAL(9,AJ14:AJ24)</f>
        <v>0</v>
      </c>
      <c r="AK27" s="640">
        <f>SUBTOTAL(9,AK14:AK24)</f>
        <v>0</v>
      </c>
      <c r="AL27" s="640"/>
      <c r="AM27" s="640">
        <f>SUBTOTAL(9,AM14:AM24)</f>
        <v>0</v>
      </c>
      <c r="AN27" s="640">
        <f>SUBTOTAL(9,AN14:AN24)</f>
        <v>0</v>
      </c>
      <c r="AO27" s="640"/>
      <c r="AP27" s="640">
        <f>SUBTOTAL(9,AP14:AP24)</f>
        <v>0</v>
      </c>
      <c r="AQ27" s="640">
        <f>SUBTOTAL(9,AQ14:AQ24)</f>
        <v>0</v>
      </c>
      <c r="AR27" s="640"/>
      <c r="AS27" s="640">
        <f>SUBTOTAL(9,AS14:AS24)</f>
        <v>0</v>
      </c>
      <c r="AT27" s="640">
        <f>SUBTOTAL(9,AT14:AT24)</f>
        <v>0</v>
      </c>
      <c r="AU27" s="640"/>
      <c r="AV27" s="442">
        <f t="shared" si="0"/>
        <v>70931000.02623594</v>
      </c>
      <c r="AW27" s="442">
        <f t="shared" si="0"/>
        <v>843792199.973764</v>
      </c>
      <c r="AX27" s="401">
        <f t="shared" si="1"/>
        <v>0</v>
      </c>
      <c r="AY27" s="443">
        <f>+'[4]Actividades'!O26-O27</f>
        <v>-849068999.9737641</v>
      </c>
      <c r="AZ27" s="442">
        <f>+'[4]Actividades'!P26-P27</f>
        <v>-5276800.000000149</v>
      </c>
      <c r="BA27" s="401">
        <f>+'[4]Actividades'!Q26-Q27</f>
        <v>1709885433</v>
      </c>
      <c r="BB27" s="401">
        <f>+'[4]Actividades'!R26-R27</f>
        <v>-3628634</v>
      </c>
    </row>
    <row r="28" spans="13:47" ht="15" customHeight="1" hidden="1">
      <c r="M28" s="413">
        <f>+'Metas inversión 946'!Q81</f>
        <v>1175321000</v>
      </c>
      <c r="N28" s="413">
        <f>+'Metas inversión 946'!R81</f>
        <v>1175321000</v>
      </c>
      <c r="O28" s="413">
        <f>+'Metas inversión 946'!S81</f>
        <v>0</v>
      </c>
      <c r="P28" s="413">
        <f>+'Metas inversión 946'!T81</f>
        <v>0</v>
      </c>
      <c r="Q28" s="413">
        <f>+'Metas inversión 946'!U81</f>
        <v>136845700</v>
      </c>
      <c r="R28" s="413">
        <f>+'Metas inversión 946'!V81</f>
        <v>43433733</v>
      </c>
      <c r="U28" s="641">
        <f>+N28</f>
        <v>1175321000</v>
      </c>
      <c r="V28" s="641">
        <f>+O28</f>
        <v>0</v>
      </c>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row>
    <row r="29" spans="13:47" ht="15" customHeight="1" hidden="1">
      <c r="M29" s="413">
        <f aca="true" t="shared" si="8" ref="M29:R29">+M27-M28</f>
        <v>-255321000</v>
      </c>
      <c r="N29" s="413">
        <f t="shared" si="8"/>
        <v>-255321000</v>
      </c>
      <c r="O29" s="413">
        <f t="shared" si="8"/>
        <v>849068999.9737641</v>
      </c>
      <c r="P29" s="413">
        <f t="shared" si="8"/>
        <v>5276800.000000149</v>
      </c>
      <c r="Q29" s="413">
        <f t="shared" si="8"/>
        <v>0</v>
      </c>
      <c r="R29" s="413">
        <f t="shared" si="8"/>
        <v>93411967</v>
      </c>
      <c r="U29" s="641">
        <f>+U27-U28</f>
        <v>-255321000</v>
      </c>
      <c r="V29" s="641">
        <f>+V27-V28</f>
        <v>849068999.9737641</v>
      </c>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row>
    <row r="30" spans="14:47" ht="15" customHeight="1" hidden="1">
      <c r="N30" s="517"/>
      <c r="O30" s="528"/>
      <c r="P30" s="528"/>
      <c r="S30" s="642"/>
      <c r="U30" s="641"/>
      <c r="V30" s="641"/>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row>
    <row r="31" ht="15" customHeight="1" hidden="1">
      <c r="N31" s="643"/>
    </row>
    <row r="32" spans="14:15" ht="15">
      <c r="N32" s="643"/>
      <c r="O32" s="528"/>
    </row>
    <row r="33" ht="15">
      <c r="N33" s="643"/>
    </row>
    <row r="34" ht="15">
      <c r="N34" s="643"/>
    </row>
  </sheetData>
  <sheetProtection password="C61F" sheet="1"/>
  <autoFilter ref="A13:AU24"/>
  <mergeCells count="31">
    <mergeCell ref="AM12:AO12"/>
    <mergeCell ref="AP12:AR12"/>
    <mergeCell ref="AS12:AU12"/>
    <mergeCell ref="U12:W12"/>
    <mergeCell ref="X12:Z12"/>
    <mergeCell ref="AA12:AC12"/>
    <mergeCell ref="AD12:AF12"/>
    <mergeCell ref="AG12:AI12"/>
    <mergeCell ref="AJ12:AL12"/>
    <mergeCell ref="K12:L12"/>
    <mergeCell ref="M12:N12"/>
    <mergeCell ref="O12:P12"/>
    <mergeCell ref="Q12:R12"/>
    <mergeCell ref="S12:S13"/>
    <mergeCell ref="T12:T13"/>
    <mergeCell ref="AB1:AE8"/>
    <mergeCell ref="AH1:AJ8"/>
    <mergeCell ref="AK1:AR8"/>
    <mergeCell ref="AS1:AV8"/>
    <mergeCell ref="AW1:AY8"/>
    <mergeCell ref="B12:B13"/>
    <mergeCell ref="C12:C13"/>
    <mergeCell ref="E12:E13"/>
    <mergeCell ref="F12:F13"/>
    <mergeCell ref="G12:I12"/>
    <mergeCell ref="A1:C8"/>
    <mergeCell ref="D1:I8"/>
    <mergeCell ref="J1:M8"/>
    <mergeCell ref="N1:O8"/>
    <mergeCell ref="P1:R8"/>
    <mergeCell ref="S1:AA8"/>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BK10"/>
  <sheetViews>
    <sheetView showGridLines="0" zoomScale="70" zoomScaleNormal="70" zoomScalePageLayoutView="0" workbookViewId="0" topLeftCell="N1">
      <selection activeCell="AD8" sqref="AD8"/>
    </sheetView>
  </sheetViews>
  <sheetFormatPr defaultColWidth="11.421875" defaultRowHeight="15"/>
  <cols>
    <col min="1" max="1" width="11.421875" style="10" customWidth="1"/>
    <col min="2" max="2" width="16.8515625" style="6" customWidth="1"/>
    <col min="3" max="3" width="16.8515625" style="4" customWidth="1"/>
    <col min="4" max="4" width="16.8515625" style="6" customWidth="1"/>
    <col min="5" max="5" width="29.140625" style="4" customWidth="1"/>
    <col min="6" max="6" width="6.421875" style="6" customWidth="1"/>
    <col min="7" max="7" width="23.421875" style="9" customWidth="1"/>
    <col min="8" max="8" width="6.421875" style="6" customWidth="1"/>
    <col min="9" max="9" width="19.00390625" style="4" customWidth="1"/>
    <col min="10" max="10" width="9.8515625" style="6" customWidth="1"/>
    <col min="11" max="11" width="13.421875" style="7" customWidth="1"/>
    <col min="12" max="12" width="10.28125" style="6" customWidth="1"/>
    <col min="13" max="13" width="16.7109375" style="8" customWidth="1"/>
    <col min="14" max="14" width="9.140625" style="7" customWidth="1"/>
    <col min="15" max="15" width="37.421875" style="8" customWidth="1"/>
    <col min="16" max="16" width="7.00390625" style="7" customWidth="1"/>
    <col min="17" max="17" width="5.421875" style="113" customWidth="1"/>
    <col min="18" max="18" width="5.421875" style="7" customWidth="1"/>
    <col min="19" max="19" width="20.140625" style="3" customWidth="1"/>
    <col min="20" max="20" width="28.00390625" style="3" customWidth="1"/>
    <col min="21" max="21" width="11.7109375" style="7" customWidth="1"/>
    <col min="22" max="22" width="13.7109375" style="3" customWidth="1"/>
    <col min="23" max="23" width="16.8515625" style="2" hidden="1" customWidth="1"/>
    <col min="24" max="24" width="24.28125" style="2" hidden="1" customWidth="1"/>
    <col min="25" max="25" width="21.8515625" style="2" hidden="1" customWidth="1"/>
    <col min="26" max="26" width="19.7109375" style="2" hidden="1" customWidth="1"/>
    <col min="27" max="28" width="16.8515625" style="2" hidden="1" customWidth="1"/>
    <col min="29" max="33" width="50.7109375" style="2" customWidth="1"/>
    <col min="34" max="36" width="11.421875" style="2" customWidth="1"/>
    <col min="37" max="38" width="14.8515625" style="2" hidden="1" customWidth="1"/>
    <col min="39" max="39" width="14.421875" style="2" hidden="1" customWidth="1"/>
    <col min="40" max="40" width="18.00390625" style="2" hidden="1" customWidth="1"/>
    <col min="41" max="42" width="14.00390625" style="2" hidden="1" customWidth="1"/>
    <col min="43" max="45" width="11.421875" style="5" customWidth="1"/>
    <col min="46" max="63" width="11.421875" style="3" customWidth="1"/>
    <col min="64" max="16384" width="11.421875" style="2" customWidth="1"/>
  </cols>
  <sheetData>
    <row r="1" spans="15:16" ht="15">
      <c r="O1" s="111"/>
      <c r="P1" s="112"/>
    </row>
    <row r="2" spans="1:26" ht="33.75">
      <c r="A2" s="200" t="s">
        <v>180</v>
      </c>
      <c r="B2" s="200"/>
      <c r="C2" s="200"/>
      <c r="D2" s="200"/>
      <c r="E2" s="200"/>
      <c r="F2" s="200"/>
      <c r="G2" s="200"/>
      <c r="H2" s="200"/>
      <c r="I2" s="200"/>
      <c r="J2" s="200"/>
      <c r="K2" s="200"/>
      <c r="L2" s="115"/>
      <c r="M2" s="114"/>
      <c r="N2" s="201" t="s">
        <v>151</v>
      </c>
      <c r="O2" s="201"/>
      <c r="P2" s="201"/>
      <c r="Q2" s="201"/>
      <c r="R2" s="201"/>
      <c r="S2" s="201"/>
      <c r="T2" s="201"/>
      <c r="U2" s="201"/>
      <c r="V2" s="201"/>
      <c r="W2" s="201"/>
      <c r="X2" s="201"/>
      <c r="Y2" s="201"/>
      <c r="Z2" s="201"/>
    </row>
    <row r="3" spans="15:16" ht="15">
      <c r="O3" s="111"/>
      <c r="P3" s="112"/>
    </row>
    <row r="4" spans="15:16" ht="15">
      <c r="O4" s="111"/>
      <c r="P4" s="112"/>
    </row>
    <row r="5" spans="1:42" ht="80.25" customHeight="1">
      <c r="A5" s="202" t="s">
        <v>152</v>
      </c>
      <c r="B5" s="204" t="s">
        <v>153</v>
      </c>
      <c r="C5" s="205"/>
      <c r="D5" s="206" t="s">
        <v>17</v>
      </c>
      <c r="E5" s="207"/>
      <c r="F5" s="208" t="s">
        <v>10</v>
      </c>
      <c r="G5" s="207"/>
      <c r="H5" s="208" t="s">
        <v>16</v>
      </c>
      <c r="I5" s="207"/>
      <c r="J5" s="208" t="s">
        <v>11</v>
      </c>
      <c r="K5" s="207"/>
      <c r="L5" s="208" t="s">
        <v>19</v>
      </c>
      <c r="M5" s="207"/>
      <c r="N5" s="218" t="s">
        <v>9</v>
      </c>
      <c r="O5" s="219"/>
      <c r="P5" s="212" t="s">
        <v>154</v>
      </c>
      <c r="Q5" s="212"/>
      <c r="R5" s="213"/>
      <c r="S5" s="214" t="s">
        <v>155</v>
      </c>
      <c r="T5" s="214" t="s">
        <v>7</v>
      </c>
      <c r="U5" s="216" t="s">
        <v>0</v>
      </c>
      <c r="V5" s="217"/>
      <c r="W5" s="211" t="s">
        <v>156</v>
      </c>
      <c r="X5" s="211"/>
      <c r="Y5" s="211" t="s">
        <v>157</v>
      </c>
      <c r="Z5" s="211"/>
      <c r="AA5" s="211" t="s">
        <v>158</v>
      </c>
      <c r="AB5" s="211"/>
      <c r="AC5" s="209" t="s">
        <v>159</v>
      </c>
      <c r="AD5" s="209" t="s">
        <v>160</v>
      </c>
      <c r="AE5" s="209" t="s">
        <v>161</v>
      </c>
      <c r="AF5" s="209" t="s">
        <v>162</v>
      </c>
      <c r="AG5" s="209" t="s">
        <v>2</v>
      </c>
      <c r="AK5" s="222" t="s">
        <v>163</v>
      </c>
      <c r="AL5" s="222"/>
      <c r="AM5" s="222" t="s">
        <v>164</v>
      </c>
      <c r="AN5" s="222"/>
      <c r="AO5" s="222" t="s">
        <v>158</v>
      </c>
      <c r="AP5" s="222"/>
    </row>
    <row r="6" spans="1:42" ht="30.75" customHeight="1">
      <c r="A6" s="203"/>
      <c r="B6" s="117" t="s">
        <v>14</v>
      </c>
      <c r="C6" s="117" t="s">
        <v>15</v>
      </c>
      <c r="D6" s="117" t="s">
        <v>14</v>
      </c>
      <c r="E6" s="117" t="s">
        <v>15</v>
      </c>
      <c r="F6" s="117" t="s">
        <v>14</v>
      </c>
      <c r="G6" s="118" t="s">
        <v>15</v>
      </c>
      <c r="H6" s="117" t="s">
        <v>14</v>
      </c>
      <c r="I6" s="117" t="s">
        <v>15</v>
      </c>
      <c r="J6" s="117" t="s">
        <v>14</v>
      </c>
      <c r="K6" s="117" t="s">
        <v>15</v>
      </c>
      <c r="L6" s="117" t="s">
        <v>14</v>
      </c>
      <c r="M6" s="118" t="s">
        <v>15</v>
      </c>
      <c r="N6" s="119" t="s">
        <v>12</v>
      </c>
      <c r="O6" s="120" t="s">
        <v>13</v>
      </c>
      <c r="P6" s="121" t="s">
        <v>4</v>
      </c>
      <c r="Q6" s="122" t="s">
        <v>5</v>
      </c>
      <c r="R6" s="116" t="s">
        <v>6</v>
      </c>
      <c r="S6" s="215"/>
      <c r="T6" s="215"/>
      <c r="U6" s="88" t="s">
        <v>165</v>
      </c>
      <c r="V6" s="88" t="s">
        <v>166</v>
      </c>
      <c r="W6" s="88" t="s">
        <v>167</v>
      </c>
      <c r="X6" s="88" t="s">
        <v>168</v>
      </c>
      <c r="Y6" s="88" t="s">
        <v>169</v>
      </c>
      <c r="Z6" s="88" t="s">
        <v>170</v>
      </c>
      <c r="AA6" s="88" t="s">
        <v>165</v>
      </c>
      <c r="AB6" s="88" t="s">
        <v>170</v>
      </c>
      <c r="AC6" s="210"/>
      <c r="AD6" s="210"/>
      <c r="AE6" s="210"/>
      <c r="AF6" s="210"/>
      <c r="AG6" s="210"/>
      <c r="AK6" s="123" t="s">
        <v>167</v>
      </c>
      <c r="AL6" s="123" t="s">
        <v>168</v>
      </c>
      <c r="AM6" s="123" t="s">
        <v>169</v>
      </c>
      <c r="AN6" s="123" t="s">
        <v>170</v>
      </c>
      <c r="AO6" s="123" t="s">
        <v>165</v>
      </c>
      <c r="AP6" s="123" t="s">
        <v>170</v>
      </c>
    </row>
    <row r="7" spans="1:45" s="129" customFormat="1" ht="176.25" customHeight="1">
      <c r="A7" s="124"/>
      <c r="B7" s="162" t="s">
        <v>171</v>
      </c>
      <c r="C7" s="163" t="s">
        <v>172</v>
      </c>
      <c r="D7" s="125">
        <v>8</v>
      </c>
      <c r="E7" s="126" t="s">
        <v>29</v>
      </c>
      <c r="F7" s="125">
        <v>8</v>
      </c>
      <c r="G7" s="126" t="s">
        <v>173</v>
      </c>
      <c r="H7" s="127">
        <v>3</v>
      </c>
      <c r="I7" s="126" t="s">
        <v>24</v>
      </c>
      <c r="J7" s="125">
        <v>886</v>
      </c>
      <c r="K7" s="126" t="s">
        <v>174</v>
      </c>
      <c r="L7" s="125">
        <v>7</v>
      </c>
      <c r="M7" s="126" t="s">
        <v>175</v>
      </c>
      <c r="N7" s="125">
        <v>4</v>
      </c>
      <c r="O7" s="126" t="s">
        <v>176</v>
      </c>
      <c r="P7" s="125"/>
      <c r="Q7" s="125" t="s">
        <v>123</v>
      </c>
      <c r="R7" s="125"/>
      <c r="S7" s="125">
        <v>0</v>
      </c>
      <c r="T7" s="126" t="s">
        <v>177</v>
      </c>
      <c r="U7" s="128">
        <v>0.15</v>
      </c>
      <c r="V7" s="195"/>
      <c r="W7" s="220"/>
      <c r="X7" s="220"/>
      <c r="Y7" s="220"/>
      <c r="Z7" s="220"/>
      <c r="AA7" s="220"/>
      <c r="AB7" s="220"/>
      <c r="AC7" s="180" t="s">
        <v>188</v>
      </c>
      <c r="AD7" s="196" t="s">
        <v>195</v>
      </c>
      <c r="AE7" s="180" t="s">
        <v>196</v>
      </c>
      <c r="AF7" s="180" t="s">
        <v>197</v>
      </c>
      <c r="AG7" s="180" t="s">
        <v>178</v>
      </c>
      <c r="AK7" s="130"/>
      <c r="AL7" s="130"/>
      <c r="AM7" s="130"/>
      <c r="AN7" s="130"/>
      <c r="AO7" s="130"/>
      <c r="AP7" s="130"/>
      <c r="AQ7" s="131"/>
      <c r="AR7" s="131"/>
      <c r="AS7" s="131"/>
    </row>
    <row r="8" spans="1:45" s="129" customFormat="1" ht="176.25" customHeight="1">
      <c r="A8" s="132"/>
      <c r="B8" s="162" t="s">
        <v>171</v>
      </c>
      <c r="C8" s="163" t="s">
        <v>172</v>
      </c>
      <c r="D8" s="162">
        <v>8</v>
      </c>
      <c r="E8" s="163" t="s">
        <v>29</v>
      </c>
      <c r="F8" s="162">
        <v>8</v>
      </c>
      <c r="G8" s="163" t="s">
        <v>173</v>
      </c>
      <c r="H8" s="162">
        <v>3</v>
      </c>
      <c r="I8" s="163" t="s">
        <v>24</v>
      </c>
      <c r="J8" s="162">
        <v>886</v>
      </c>
      <c r="K8" s="163" t="s">
        <v>174</v>
      </c>
      <c r="L8" s="162">
        <v>7</v>
      </c>
      <c r="M8" s="163" t="s">
        <v>175</v>
      </c>
      <c r="N8" s="162">
        <v>5</v>
      </c>
      <c r="O8" s="163" t="s">
        <v>21</v>
      </c>
      <c r="P8" s="31"/>
      <c r="Q8" s="125" t="s">
        <v>123</v>
      </c>
      <c r="R8" s="133"/>
      <c r="S8" s="125">
        <v>0</v>
      </c>
      <c r="T8" s="163" t="s">
        <v>179</v>
      </c>
      <c r="U8" s="197">
        <v>0.345</v>
      </c>
      <c r="V8" s="195"/>
      <c r="W8" s="221"/>
      <c r="X8" s="221"/>
      <c r="Y8" s="221"/>
      <c r="Z8" s="221"/>
      <c r="AA8" s="221"/>
      <c r="AB8" s="221"/>
      <c r="AC8" s="180" t="s">
        <v>193</v>
      </c>
      <c r="AD8" s="196" t="s">
        <v>194</v>
      </c>
      <c r="AE8" s="180" t="s">
        <v>193</v>
      </c>
      <c r="AF8" s="180" t="s">
        <v>198</v>
      </c>
      <c r="AG8" s="180" t="s">
        <v>178</v>
      </c>
      <c r="AK8" s="130"/>
      <c r="AL8" s="130"/>
      <c r="AM8" s="130"/>
      <c r="AN8" s="130"/>
      <c r="AO8" s="130"/>
      <c r="AP8" s="130"/>
      <c r="AQ8" s="131"/>
      <c r="AR8" s="131"/>
      <c r="AS8" s="131"/>
    </row>
    <row r="9" spans="1:45" s="138" customFormat="1" ht="15.75">
      <c r="A9" s="134"/>
      <c r="B9" s="134"/>
      <c r="C9" s="135"/>
      <c r="D9" s="134"/>
      <c r="E9" s="135"/>
      <c r="F9" s="134"/>
      <c r="G9" s="135"/>
      <c r="H9" s="134"/>
      <c r="I9" s="135"/>
      <c r="J9" s="134"/>
      <c r="K9" s="134"/>
      <c r="L9" s="134"/>
      <c r="M9" s="135"/>
      <c r="N9" s="134"/>
      <c r="O9" s="135"/>
      <c r="P9" s="134"/>
      <c r="Q9" s="136"/>
      <c r="R9" s="134"/>
      <c r="S9" s="135"/>
      <c r="T9" s="135"/>
      <c r="U9" s="134"/>
      <c r="V9" s="135"/>
      <c r="W9" s="137" t="e">
        <f>SUBTOTAL(9,#REF!)</f>
        <v>#REF!</v>
      </c>
      <c r="X9" s="137" t="e">
        <f>SUBTOTAL(9,#REF!)</f>
        <v>#REF!</v>
      </c>
      <c r="Y9" s="137" t="e">
        <f>SUBTOTAL(9,#REF!)</f>
        <v>#REF!</v>
      </c>
      <c r="Z9" s="137" t="e">
        <f>SUBTOTAL(9,#REF!)</f>
        <v>#REF!</v>
      </c>
      <c r="AA9" s="137" t="e">
        <f>SUBTOTAL(9,#REF!)</f>
        <v>#REF!</v>
      </c>
      <c r="AB9" s="137" t="e">
        <f>SUBTOTAL(9,#REF!)</f>
        <v>#REF!</v>
      </c>
      <c r="AC9" s="135"/>
      <c r="AD9" s="135"/>
      <c r="AE9" s="135"/>
      <c r="AF9" s="135"/>
      <c r="AG9" s="135"/>
      <c r="AQ9" s="139"/>
      <c r="AR9" s="139"/>
      <c r="AS9" s="139"/>
    </row>
    <row r="10" spans="1:63" s="147" customFormat="1" ht="15.75">
      <c r="A10" s="140"/>
      <c r="B10" s="141"/>
      <c r="C10" s="142"/>
      <c r="D10" s="141"/>
      <c r="E10" s="142"/>
      <c r="F10" s="141"/>
      <c r="G10" s="143"/>
      <c r="H10" s="141"/>
      <c r="I10" s="142"/>
      <c r="J10" s="141"/>
      <c r="K10" s="144"/>
      <c r="L10" s="141"/>
      <c r="M10" s="145"/>
      <c r="N10" s="144"/>
      <c r="O10" s="145"/>
      <c r="P10" s="144"/>
      <c r="Q10" s="144"/>
      <c r="R10" s="144"/>
      <c r="S10" s="146"/>
      <c r="T10" s="146"/>
      <c r="U10" s="144"/>
      <c r="V10" s="146"/>
      <c r="AQ10" s="148"/>
      <c r="AR10" s="148"/>
      <c r="AS10" s="148"/>
      <c r="AT10" s="146"/>
      <c r="AU10" s="146"/>
      <c r="AV10" s="146"/>
      <c r="AW10" s="146"/>
      <c r="AX10" s="146"/>
      <c r="AY10" s="146"/>
      <c r="AZ10" s="146"/>
      <c r="BA10" s="146"/>
      <c r="BB10" s="146"/>
      <c r="BC10" s="146"/>
      <c r="BD10" s="146"/>
      <c r="BE10" s="146"/>
      <c r="BF10" s="146"/>
      <c r="BG10" s="146"/>
      <c r="BH10" s="146"/>
      <c r="BI10" s="146"/>
      <c r="BJ10" s="146"/>
      <c r="BK10" s="146"/>
    </row>
  </sheetData>
  <sheetProtection password="ED45" sheet="1" objects="1" scenarios="1" formatRows="0"/>
  <mergeCells count="31">
    <mergeCell ref="AG5:AG6"/>
    <mergeCell ref="T5:T6"/>
    <mergeCell ref="AK5:AL5"/>
    <mergeCell ref="AM5:AN5"/>
    <mergeCell ref="AO5:AP5"/>
    <mergeCell ref="W7:W8"/>
    <mergeCell ref="X7:X8"/>
    <mergeCell ref="Y7:Y8"/>
    <mergeCell ref="Z7:Z8"/>
    <mergeCell ref="AA7:AA8"/>
    <mergeCell ref="AB7:AB8"/>
    <mergeCell ref="H5:I5"/>
    <mergeCell ref="L5:M5"/>
    <mergeCell ref="AC5:AC6"/>
    <mergeCell ref="AD5:AD6"/>
    <mergeCell ref="AE5:AE6"/>
    <mergeCell ref="AF5:AF6"/>
    <mergeCell ref="AA5:AB5"/>
    <mergeCell ref="W5:X5"/>
    <mergeCell ref="P5:R5"/>
    <mergeCell ref="S5:S6"/>
    <mergeCell ref="J5:K5"/>
    <mergeCell ref="U5:V5"/>
    <mergeCell ref="N5:O5"/>
    <mergeCell ref="Y5:Z5"/>
    <mergeCell ref="A2:K2"/>
    <mergeCell ref="N2:Z2"/>
    <mergeCell ref="A5:A6"/>
    <mergeCell ref="B5:C5"/>
    <mergeCell ref="D5:E5"/>
    <mergeCell ref="F5:G5"/>
  </mergeCells>
  <conditionalFormatting sqref="W7:AB8">
    <cfRule type="cellIs" priority="2" dxfId="9" operator="notEqual" stopIfTrue="1">
      <formula>BC7</formula>
    </cfRule>
  </conditionalFormatting>
  <conditionalFormatting sqref="W9:Z9">
    <cfRule type="cellIs" priority="1" dxfId="8"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ignoredErrors>
    <ignoredError sqref="B7:B8" numberStoredAsText="1"/>
  </ignoredErrors>
  <legacyDrawing r:id="rId2"/>
</worksheet>
</file>

<file path=xl/worksheets/sheet6.xml><?xml version="1.0" encoding="utf-8"?>
<worksheet xmlns="http://schemas.openxmlformats.org/spreadsheetml/2006/main" xmlns:r="http://schemas.openxmlformats.org/officeDocument/2006/relationships">
  <sheetPr codeName="Hoja3">
    <tabColor rgb="FF00B050"/>
  </sheetPr>
  <dimension ref="A1:V48"/>
  <sheetViews>
    <sheetView showGridLines="0" tabSelected="1" zoomScale="70" zoomScaleNormal="70" zoomScalePageLayoutView="0" workbookViewId="0" topLeftCell="K1">
      <selection activeCell="U5" sqref="U5"/>
    </sheetView>
  </sheetViews>
  <sheetFormatPr defaultColWidth="11.421875" defaultRowHeight="15" zeroHeight="1"/>
  <cols>
    <col min="1" max="1" width="9.421875" style="10" customWidth="1"/>
    <col min="2" max="2" width="18.421875" style="2" customWidth="1"/>
    <col min="3" max="3" width="10.140625" style="10" customWidth="1"/>
    <col min="4" max="4" width="24.140625" style="2" customWidth="1"/>
    <col min="5" max="5" width="11.00390625" style="32" customWidth="1"/>
    <col min="6" max="6" width="24.140625" style="20" customWidth="1"/>
    <col min="7" max="7" width="8.7109375" style="32" customWidth="1"/>
    <col min="8" max="8" width="24.140625" style="20" customWidth="1"/>
    <col min="9" max="9" width="10.57421875" style="20" customWidth="1"/>
    <col min="10" max="10" width="34.140625" style="20" customWidth="1"/>
    <col min="11" max="11" width="8.7109375" style="32" customWidth="1"/>
    <col min="12" max="12" width="30.421875" style="20" customWidth="1"/>
    <col min="13" max="13" width="13.28125" style="32" customWidth="1"/>
    <col min="14" max="14" width="38.00390625" style="22" customWidth="1"/>
    <col min="15" max="17" width="8.7109375" style="46" customWidth="1"/>
    <col min="18" max="18" width="25.28125" style="22" customWidth="1"/>
    <col min="19" max="19" width="14.7109375" style="36" customWidth="1"/>
    <col min="20" max="20" width="15.57421875" style="47" customWidth="1"/>
    <col min="21" max="22" width="72.57421875" style="2" customWidth="1"/>
    <col min="23" max="23" width="0" style="2" hidden="1" customWidth="1"/>
    <col min="24" max="16384" width="11.421875" style="2" customWidth="1"/>
  </cols>
  <sheetData>
    <row r="1" spans="14:17" ht="15">
      <c r="N1" s="84" t="s">
        <v>3</v>
      </c>
      <c r="O1" s="35"/>
      <c r="P1" s="35"/>
      <c r="Q1" s="35"/>
    </row>
    <row r="2" spans="1:22" ht="107.25" customHeight="1">
      <c r="A2" s="234" t="s">
        <v>17</v>
      </c>
      <c r="B2" s="235"/>
      <c r="C2" s="234" t="s">
        <v>10</v>
      </c>
      <c r="D2" s="235"/>
      <c r="E2" s="223" t="s">
        <v>16</v>
      </c>
      <c r="F2" s="224"/>
      <c r="G2" s="223" t="s">
        <v>11</v>
      </c>
      <c r="H2" s="224"/>
      <c r="I2" s="223" t="s">
        <v>19</v>
      </c>
      <c r="J2" s="224"/>
      <c r="K2" s="230" t="s">
        <v>9</v>
      </c>
      <c r="L2" s="231"/>
      <c r="M2" s="232" t="s">
        <v>8</v>
      </c>
      <c r="N2" s="233"/>
      <c r="O2" s="227" t="s">
        <v>18</v>
      </c>
      <c r="P2" s="228"/>
      <c r="Q2" s="229"/>
      <c r="R2" s="225" t="s">
        <v>7</v>
      </c>
      <c r="S2" s="211" t="s">
        <v>0</v>
      </c>
      <c r="T2" s="211"/>
      <c r="U2" s="209" t="s">
        <v>1</v>
      </c>
      <c r="V2" s="209" t="s">
        <v>2</v>
      </c>
    </row>
    <row r="3" spans="1:22" ht="28.5" customHeight="1">
      <c r="A3" s="1" t="s">
        <v>14</v>
      </c>
      <c r="B3" s="1" t="s">
        <v>15</v>
      </c>
      <c r="C3" s="1" t="s">
        <v>14</v>
      </c>
      <c r="D3" s="1" t="s">
        <v>15</v>
      </c>
      <c r="E3" s="33" t="s">
        <v>14</v>
      </c>
      <c r="F3" s="33" t="s">
        <v>15</v>
      </c>
      <c r="G3" s="33" t="s">
        <v>14</v>
      </c>
      <c r="H3" s="33" t="s">
        <v>15</v>
      </c>
      <c r="I3" s="33" t="s">
        <v>14</v>
      </c>
      <c r="J3" s="33" t="s">
        <v>15</v>
      </c>
      <c r="K3" s="33" t="s">
        <v>12</v>
      </c>
      <c r="L3" s="33" t="s">
        <v>13</v>
      </c>
      <c r="M3" s="33" t="s">
        <v>12</v>
      </c>
      <c r="N3" s="34" t="s">
        <v>13</v>
      </c>
      <c r="O3" s="38" t="s">
        <v>4</v>
      </c>
      <c r="P3" s="38" t="s">
        <v>5</v>
      </c>
      <c r="Q3" s="38" t="s">
        <v>6</v>
      </c>
      <c r="R3" s="226"/>
      <c r="S3" s="39" t="s">
        <v>115</v>
      </c>
      <c r="T3" s="37" t="s">
        <v>116</v>
      </c>
      <c r="U3" s="210"/>
      <c r="V3" s="210"/>
    </row>
    <row r="4" spans="1:22" s="94" customFormat="1" ht="165.75" customHeight="1">
      <c r="A4" s="72">
        <v>4</v>
      </c>
      <c r="B4" s="69" t="s">
        <v>22</v>
      </c>
      <c r="C4" s="72">
        <v>1</v>
      </c>
      <c r="D4" s="73" t="s">
        <v>23</v>
      </c>
      <c r="E4" s="72">
        <v>4</v>
      </c>
      <c r="F4" s="73" t="s">
        <v>24</v>
      </c>
      <c r="G4" s="72">
        <v>887</v>
      </c>
      <c r="H4" s="73" t="s">
        <v>25</v>
      </c>
      <c r="I4" s="72">
        <v>1</v>
      </c>
      <c r="J4" s="73" t="s">
        <v>26</v>
      </c>
      <c r="K4" s="72" t="s">
        <v>27</v>
      </c>
      <c r="L4" s="69" t="s">
        <v>20</v>
      </c>
      <c r="M4" s="72" t="s">
        <v>60</v>
      </c>
      <c r="N4" s="90" t="s">
        <v>133</v>
      </c>
      <c r="O4" s="91"/>
      <c r="P4" s="92"/>
      <c r="Q4" s="91" t="s">
        <v>38</v>
      </c>
      <c r="R4" s="90" t="s">
        <v>144</v>
      </c>
      <c r="S4" s="93">
        <v>20</v>
      </c>
      <c r="T4" s="93">
        <v>20</v>
      </c>
      <c r="U4" s="164" t="s">
        <v>189</v>
      </c>
      <c r="V4" s="164"/>
    </row>
    <row r="5" spans="1:22" s="94" customFormat="1" ht="165.75" customHeight="1">
      <c r="A5" s="72">
        <v>4</v>
      </c>
      <c r="B5" s="69" t="s">
        <v>22</v>
      </c>
      <c r="C5" s="72">
        <v>1</v>
      </c>
      <c r="D5" s="73" t="s">
        <v>23</v>
      </c>
      <c r="E5" s="72">
        <v>4</v>
      </c>
      <c r="F5" s="73" t="s">
        <v>24</v>
      </c>
      <c r="G5" s="72">
        <v>887</v>
      </c>
      <c r="H5" s="73" t="s">
        <v>25</v>
      </c>
      <c r="I5" s="72">
        <v>1</v>
      </c>
      <c r="J5" s="73" t="s">
        <v>26</v>
      </c>
      <c r="K5" s="72" t="s">
        <v>27</v>
      </c>
      <c r="L5" s="69" t="s">
        <v>20</v>
      </c>
      <c r="M5" s="72" t="s">
        <v>32</v>
      </c>
      <c r="N5" s="90" t="s">
        <v>134</v>
      </c>
      <c r="O5" s="91"/>
      <c r="P5" s="92"/>
      <c r="Q5" s="91" t="s">
        <v>38</v>
      </c>
      <c r="R5" s="90" t="s">
        <v>97</v>
      </c>
      <c r="S5" s="95">
        <v>1</v>
      </c>
      <c r="T5" s="165">
        <f>8.33333333333333*6%</f>
        <v>0.5</v>
      </c>
      <c r="U5" s="164" t="s">
        <v>186</v>
      </c>
      <c r="V5" s="164"/>
    </row>
    <row r="6" spans="1:22" s="94" customFormat="1" ht="165.75" customHeight="1">
      <c r="A6" s="72">
        <v>4</v>
      </c>
      <c r="B6" s="69" t="s">
        <v>22</v>
      </c>
      <c r="C6" s="72">
        <v>1</v>
      </c>
      <c r="D6" s="73" t="s">
        <v>23</v>
      </c>
      <c r="E6" s="72">
        <v>4</v>
      </c>
      <c r="F6" s="73" t="s">
        <v>24</v>
      </c>
      <c r="G6" s="72">
        <v>887</v>
      </c>
      <c r="H6" s="73" t="s">
        <v>25</v>
      </c>
      <c r="I6" s="72">
        <v>1</v>
      </c>
      <c r="J6" s="73" t="s">
        <v>26</v>
      </c>
      <c r="K6" s="72" t="s">
        <v>27</v>
      </c>
      <c r="L6" s="69" t="s">
        <v>20</v>
      </c>
      <c r="M6" s="72" t="s">
        <v>33</v>
      </c>
      <c r="N6" s="90" t="s">
        <v>135</v>
      </c>
      <c r="O6" s="91"/>
      <c r="P6" s="92"/>
      <c r="Q6" s="91" t="s">
        <v>38</v>
      </c>
      <c r="R6" s="90" t="s">
        <v>145</v>
      </c>
      <c r="S6" s="95">
        <v>1</v>
      </c>
      <c r="T6" s="165">
        <f>8.33333333333333*6%</f>
        <v>0.5</v>
      </c>
      <c r="U6" s="164" t="s">
        <v>199</v>
      </c>
      <c r="V6" s="164"/>
    </row>
    <row r="7" spans="1:22" ht="165.75" customHeight="1" hidden="1">
      <c r="A7" s="26">
        <v>4</v>
      </c>
      <c r="B7" s="70" t="s">
        <v>22</v>
      </c>
      <c r="C7" s="26">
        <v>1</v>
      </c>
      <c r="D7" s="74" t="s">
        <v>23</v>
      </c>
      <c r="E7" s="26">
        <v>4</v>
      </c>
      <c r="F7" s="74" t="s">
        <v>24</v>
      </c>
      <c r="G7" s="26">
        <v>887</v>
      </c>
      <c r="H7" s="74" t="s">
        <v>25</v>
      </c>
      <c r="I7" s="26">
        <v>1</v>
      </c>
      <c r="J7" s="74" t="s">
        <v>26</v>
      </c>
      <c r="K7" s="26" t="s">
        <v>27</v>
      </c>
      <c r="L7" s="70" t="s">
        <v>20</v>
      </c>
      <c r="M7" s="26" t="s">
        <v>62</v>
      </c>
      <c r="N7" s="11" t="s">
        <v>61</v>
      </c>
      <c r="O7" s="12" t="s">
        <v>38</v>
      </c>
      <c r="P7" s="21"/>
      <c r="Q7" s="21"/>
      <c r="R7" s="11" t="s">
        <v>39</v>
      </c>
      <c r="S7" s="40">
        <v>20</v>
      </c>
      <c r="T7" s="40"/>
      <c r="U7" s="166"/>
      <c r="V7" s="166"/>
    </row>
    <row r="8" spans="1:22" ht="165.75" customHeight="1" hidden="1">
      <c r="A8" s="26">
        <v>4</v>
      </c>
      <c r="B8" s="70" t="s">
        <v>22</v>
      </c>
      <c r="C8" s="26">
        <v>1</v>
      </c>
      <c r="D8" s="74" t="s">
        <v>23</v>
      </c>
      <c r="E8" s="26">
        <v>4</v>
      </c>
      <c r="F8" s="74" t="s">
        <v>24</v>
      </c>
      <c r="G8" s="26">
        <v>887</v>
      </c>
      <c r="H8" s="74" t="s">
        <v>25</v>
      </c>
      <c r="I8" s="26">
        <v>1</v>
      </c>
      <c r="J8" s="74" t="s">
        <v>26</v>
      </c>
      <c r="K8" s="26" t="s">
        <v>27</v>
      </c>
      <c r="L8" s="70" t="s">
        <v>20</v>
      </c>
      <c r="M8" s="26" t="s">
        <v>64</v>
      </c>
      <c r="N8" s="11" t="s">
        <v>63</v>
      </c>
      <c r="O8" s="12" t="s">
        <v>38</v>
      </c>
      <c r="P8" s="21"/>
      <c r="Q8" s="21"/>
      <c r="R8" s="11" t="s">
        <v>98</v>
      </c>
      <c r="S8" s="41">
        <v>1</v>
      </c>
      <c r="T8" s="41"/>
      <c r="U8" s="166"/>
      <c r="V8" s="166"/>
    </row>
    <row r="9" spans="1:22" ht="165.75" customHeight="1" hidden="1">
      <c r="A9" s="26">
        <v>4</v>
      </c>
      <c r="B9" s="70" t="s">
        <v>22</v>
      </c>
      <c r="C9" s="26">
        <v>1</v>
      </c>
      <c r="D9" s="74" t="s">
        <v>23</v>
      </c>
      <c r="E9" s="26">
        <v>4</v>
      </c>
      <c r="F9" s="74" t="s">
        <v>24</v>
      </c>
      <c r="G9" s="26">
        <v>887</v>
      </c>
      <c r="H9" s="74" t="s">
        <v>25</v>
      </c>
      <c r="I9" s="26">
        <v>1</v>
      </c>
      <c r="J9" s="74" t="s">
        <v>26</v>
      </c>
      <c r="K9" s="26" t="s">
        <v>27</v>
      </c>
      <c r="L9" s="70" t="s">
        <v>20</v>
      </c>
      <c r="M9" s="26" t="s">
        <v>136</v>
      </c>
      <c r="N9" s="11" t="s">
        <v>65</v>
      </c>
      <c r="O9" s="12" t="s">
        <v>38</v>
      </c>
      <c r="P9" s="21"/>
      <c r="Q9" s="21"/>
      <c r="R9" s="11" t="s">
        <v>99</v>
      </c>
      <c r="S9" s="40">
        <v>120</v>
      </c>
      <c r="T9" s="40"/>
      <c r="U9" s="166"/>
      <c r="V9" s="166"/>
    </row>
    <row r="10" spans="1:22" s="14" customFormat="1" ht="15" customHeight="1">
      <c r="A10" s="48"/>
      <c r="B10" s="71"/>
      <c r="C10" s="48"/>
      <c r="D10" s="75"/>
      <c r="E10" s="48"/>
      <c r="F10" s="75"/>
      <c r="G10" s="48"/>
      <c r="H10" s="75"/>
      <c r="I10" s="48"/>
      <c r="J10" s="75"/>
      <c r="K10" s="48"/>
      <c r="L10" s="71"/>
      <c r="M10" s="48"/>
      <c r="N10" s="23"/>
      <c r="O10" s="49"/>
      <c r="P10" s="49"/>
      <c r="Q10" s="50"/>
      <c r="R10" s="23"/>
      <c r="S10" s="51"/>
      <c r="T10" s="51"/>
      <c r="U10" s="167"/>
      <c r="V10" s="167"/>
    </row>
    <row r="11" spans="1:22" ht="165.75" customHeight="1" hidden="1">
      <c r="A11" s="26">
        <v>4</v>
      </c>
      <c r="B11" s="70" t="s">
        <v>22</v>
      </c>
      <c r="C11" s="26">
        <v>1</v>
      </c>
      <c r="D11" s="74" t="s">
        <v>23</v>
      </c>
      <c r="E11" s="26">
        <v>4</v>
      </c>
      <c r="F11" s="74" t="s">
        <v>24</v>
      </c>
      <c r="G11" s="26">
        <v>887</v>
      </c>
      <c r="H11" s="74" t="s">
        <v>25</v>
      </c>
      <c r="I11" s="26">
        <v>1</v>
      </c>
      <c r="J11" s="74" t="s">
        <v>26</v>
      </c>
      <c r="K11" s="26" t="s">
        <v>44</v>
      </c>
      <c r="L11" s="70" t="s">
        <v>45</v>
      </c>
      <c r="M11" s="26" t="s">
        <v>66</v>
      </c>
      <c r="N11" s="11" t="s">
        <v>67</v>
      </c>
      <c r="O11" s="12"/>
      <c r="P11" s="12" t="s">
        <v>38</v>
      </c>
      <c r="Q11" s="21"/>
      <c r="R11" s="11" t="s">
        <v>100</v>
      </c>
      <c r="S11" s="42">
        <v>36</v>
      </c>
      <c r="T11" s="42"/>
      <c r="U11" s="166"/>
      <c r="V11" s="166"/>
    </row>
    <row r="12" spans="1:22" ht="165.75" customHeight="1" hidden="1">
      <c r="A12" s="26">
        <v>4</v>
      </c>
      <c r="B12" s="70" t="s">
        <v>22</v>
      </c>
      <c r="C12" s="26">
        <v>1</v>
      </c>
      <c r="D12" s="74" t="s">
        <v>23</v>
      </c>
      <c r="E12" s="26">
        <v>4</v>
      </c>
      <c r="F12" s="74" t="s">
        <v>24</v>
      </c>
      <c r="G12" s="26">
        <v>887</v>
      </c>
      <c r="H12" s="74" t="s">
        <v>25</v>
      </c>
      <c r="I12" s="26">
        <v>1</v>
      </c>
      <c r="J12" s="74" t="s">
        <v>26</v>
      </c>
      <c r="K12" s="26" t="s">
        <v>44</v>
      </c>
      <c r="L12" s="70" t="s">
        <v>45</v>
      </c>
      <c r="M12" s="26" t="s">
        <v>68</v>
      </c>
      <c r="N12" s="11" t="s">
        <v>69</v>
      </c>
      <c r="O12" s="21"/>
      <c r="P12" s="12" t="s">
        <v>38</v>
      </c>
      <c r="Q12" s="21"/>
      <c r="R12" s="11" t="s">
        <v>101</v>
      </c>
      <c r="S12" s="42">
        <v>20</v>
      </c>
      <c r="T12" s="42"/>
      <c r="U12" s="166"/>
      <c r="V12" s="166"/>
    </row>
    <row r="13" spans="1:22" ht="165.75" customHeight="1" hidden="1">
      <c r="A13" s="26">
        <v>4</v>
      </c>
      <c r="B13" s="70" t="s">
        <v>22</v>
      </c>
      <c r="C13" s="26">
        <v>1</v>
      </c>
      <c r="D13" s="74" t="s">
        <v>23</v>
      </c>
      <c r="E13" s="26">
        <v>4</v>
      </c>
      <c r="F13" s="74" t="s">
        <v>24</v>
      </c>
      <c r="G13" s="26">
        <v>887</v>
      </c>
      <c r="H13" s="74" t="s">
        <v>25</v>
      </c>
      <c r="I13" s="26">
        <v>1</v>
      </c>
      <c r="J13" s="74" t="s">
        <v>26</v>
      </c>
      <c r="K13" s="26" t="s">
        <v>44</v>
      </c>
      <c r="L13" s="70" t="s">
        <v>45</v>
      </c>
      <c r="M13" s="26" t="s">
        <v>70</v>
      </c>
      <c r="N13" s="11" t="s">
        <v>71</v>
      </c>
      <c r="O13" s="21"/>
      <c r="P13" s="12" t="s">
        <v>38</v>
      </c>
      <c r="Q13" s="21"/>
      <c r="R13" s="11" t="s">
        <v>102</v>
      </c>
      <c r="S13" s="42">
        <v>2</v>
      </c>
      <c r="T13" s="42"/>
      <c r="U13" s="166"/>
      <c r="V13" s="166"/>
    </row>
    <row r="14" spans="1:22" s="94" customFormat="1" ht="165.75" customHeight="1">
      <c r="A14" s="72">
        <v>4</v>
      </c>
      <c r="B14" s="69" t="s">
        <v>22</v>
      </c>
      <c r="C14" s="72">
        <v>1</v>
      </c>
      <c r="D14" s="73" t="s">
        <v>23</v>
      </c>
      <c r="E14" s="72">
        <v>4</v>
      </c>
      <c r="F14" s="73" t="s">
        <v>24</v>
      </c>
      <c r="G14" s="72">
        <v>887</v>
      </c>
      <c r="H14" s="73" t="s">
        <v>25</v>
      </c>
      <c r="I14" s="72">
        <v>1</v>
      </c>
      <c r="J14" s="73" t="s">
        <v>26</v>
      </c>
      <c r="K14" s="72" t="s">
        <v>44</v>
      </c>
      <c r="L14" s="69" t="s">
        <v>45</v>
      </c>
      <c r="M14" s="72" t="s">
        <v>70</v>
      </c>
      <c r="N14" s="90" t="s">
        <v>137</v>
      </c>
      <c r="O14" s="92"/>
      <c r="P14" s="91"/>
      <c r="Q14" s="91" t="s">
        <v>38</v>
      </c>
      <c r="R14" s="90" t="s">
        <v>146</v>
      </c>
      <c r="S14" s="96">
        <v>25</v>
      </c>
      <c r="T14" s="96"/>
      <c r="U14" s="164"/>
      <c r="V14" s="164" t="s">
        <v>185</v>
      </c>
    </row>
    <row r="15" spans="1:22" s="14" customFormat="1" ht="15.75" customHeight="1">
      <c r="A15" s="48"/>
      <c r="B15" s="71"/>
      <c r="C15" s="48"/>
      <c r="D15" s="75"/>
      <c r="E15" s="48"/>
      <c r="F15" s="75"/>
      <c r="G15" s="48"/>
      <c r="H15" s="75"/>
      <c r="I15" s="48"/>
      <c r="J15" s="75"/>
      <c r="K15" s="48"/>
      <c r="L15" s="71"/>
      <c r="M15" s="48"/>
      <c r="N15" s="23"/>
      <c r="O15" s="50"/>
      <c r="P15" s="49"/>
      <c r="Q15" s="49"/>
      <c r="R15" s="23"/>
      <c r="S15" s="51"/>
      <c r="T15" s="51"/>
      <c r="U15" s="167"/>
      <c r="V15" s="167"/>
    </row>
    <row r="16" spans="1:22" ht="165.75" customHeight="1" hidden="1">
      <c r="A16" s="26">
        <v>4</v>
      </c>
      <c r="B16" s="70" t="s">
        <v>22</v>
      </c>
      <c r="C16" s="26">
        <v>1</v>
      </c>
      <c r="D16" s="74" t="s">
        <v>23</v>
      </c>
      <c r="E16" s="26">
        <v>4</v>
      </c>
      <c r="F16" s="74" t="s">
        <v>24</v>
      </c>
      <c r="G16" s="26">
        <v>887</v>
      </c>
      <c r="H16" s="74" t="s">
        <v>25</v>
      </c>
      <c r="I16" s="26">
        <v>1</v>
      </c>
      <c r="J16" s="74" t="s">
        <v>26</v>
      </c>
      <c r="K16" s="26" t="s">
        <v>46</v>
      </c>
      <c r="L16" s="70" t="s">
        <v>47</v>
      </c>
      <c r="M16" s="26" t="s">
        <v>72</v>
      </c>
      <c r="N16" s="11" t="s">
        <v>73</v>
      </c>
      <c r="O16" s="21"/>
      <c r="P16" s="12" t="s">
        <v>38</v>
      </c>
      <c r="Q16" s="21"/>
      <c r="R16" s="11" t="s">
        <v>103</v>
      </c>
      <c r="S16" s="40">
        <v>5</v>
      </c>
      <c r="T16" s="40"/>
      <c r="U16" s="166"/>
      <c r="V16" s="166"/>
    </row>
    <row r="17" spans="1:22" ht="165.75" customHeight="1" hidden="1">
      <c r="A17" s="26">
        <v>4</v>
      </c>
      <c r="B17" s="70" t="s">
        <v>22</v>
      </c>
      <c r="C17" s="26">
        <v>1</v>
      </c>
      <c r="D17" s="74" t="s">
        <v>23</v>
      </c>
      <c r="E17" s="26">
        <v>4</v>
      </c>
      <c r="F17" s="74" t="s">
        <v>24</v>
      </c>
      <c r="G17" s="26">
        <v>887</v>
      </c>
      <c r="H17" s="74" t="s">
        <v>25</v>
      </c>
      <c r="I17" s="26">
        <v>1</v>
      </c>
      <c r="J17" s="74" t="s">
        <v>26</v>
      </c>
      <c r="K17" s="26" t="s">
        <v>46</v>
      </c>
      <c r="L17" s="70" t="s">
        <v>47</v>
      </c>
      <c r="M17" s="26" t="s">
        <v>74</v>
      </c>
      <c r="N17" s="11" t="s">
        <v>75</v>
      </c>
      <c r="O17" s="21"/>
      <c r="P17" s="12" t="s">
        <v>38</v>
      </c>
      <c r="Q17" s="21"/>
      <c r="R17" s="11" t="s">
        <v>104</v>
      </c>
      <c r="S17" s="40">
        <v>14</v>
      </c>
      <c r="T17" s="40"/>
      <c r="U17" s="166"/>
      <c r="V17" s="166"/>
    </row>
    <row r="18" spans="1:22" ht="165.75" customHeight="1" hidden="1">
      <c r="A18" s="26">
        <v>4</v>
      </c>
      <c r="B18" s="70" t="s">
        <v>22</v>
      </c>
      <c r="C18" s="26">
        <v>1</v>
      </c>
      <c r="D18" s="74" t="s">
        <v>23</v>
      </c>
      <c r="E18" s="26">
        <v>4</v>
      </c>
      <c r="F18" s="74" t="s">
        <v>24</v>
      </c>
      <c r="G18" s="26">
        <v>887</v>
      </c>
      <c r="H18" s="74" t="s">
        <v>25</v>
      </c>
      <c r="I18" s="26">
        <v>1</v>
      </c>
      <c r="J18" s="74" t="s">
        <v>26</v>
      </c>
      <c r="K18" s="26" t="s">
        <v>46</v>
      </c>
      <c r="L18" s="70" t="s">
        <v>47</v>
      </c>
      <c r="M18" s="26" t="s">
        <v>76</v>
      </c>
      <c r="N18" s="11" t="s">
        <v>77</v>
      </c>
      <c r="O18" s="21"/>
      <c r="P18" s="12" t="s">
        <v>38</v>
      </c>
      <c r="Q18" s="21"/>
      <c r="R18" s="11" t="s">
        <v>105</v>
      </c>
      <c r="S18" s="42">
        <v>3</v>
      </c>
      <c r="T18" s="42"/>
      <c r="U18" s="166"/>
      <c r="V18" s="166"/>
    </row>
    <row r="19" spans="1:22" s="53" customFormat="1" ht="13.5" customHeight="1" hidden="1">
      <c r="A19" s="52"/>
      <c r="B19" s="87"/>
      <c r="C19" s="52"/>
      <c r="D19" s="89"/>
      <c r="E19" s="52"/>
      <c r="F19" s="89"/>
      <c r="G19" s="52"/>
      <c r="H19" s="89"/>
      <c r="I19" s="52"/>
      <c r="J19" s="89"/>
      <c r="K19" s="52"/>
      <c r="L19" s="87"/>
      <c r="M19" s="52"/>
      <c r="N19" s="23"/>
      <c r="O19" s="49"/>
      <c r="P19" s="49"/>
      <c r="Q19" s="49"/>
      <c r="R19" s="23"/>
      <c r="S19" s="51"/>
      <c r="T19" s="51"/>
      <c r="U19" s="168"/>
      <c r="V19" s="168"/>
    </row>
    <row r="20" spans="1:22" ht="165.75" customHeight="1" hidden="1">
      <c r="A20" s="26">
        <v>4</v>
      </c>
      <c r="B20" s="70" t="s">
        <v>22</v>
      </c>
      <c r="C20" s="26">
        <v>2</v>
      </c>
      <c r="D20" s="74" t="s">
        <v>48</v>
      </c>
      <c r="E20" s="26">
        <v>4</v>
      </c>
      <c r="F20" s="74" t="s">
        <v>24</v>
      </c>
      <c r="G20" s="26">
        <v>887</v>
      </c>
      <c r="H20" s="74" t="s">
        <v>25</v>
      </c>
      <c r="I20" s="26">
        <v>1</v>
      </c>
      <c r="J20" s="74" t="s">
        <v>26</v>
      </c>
      <c r="K20" s="26" t="s">
        <v>49</v>
      </c>
      <c r="L20" s="70" t="s">
        <v>50</v>
      </c>
      <c r="M20" s="26" t="s">
        <v>78</v>
      </c>
      <c r="N20" s="11" t="s">
        <v>79</v>
      </c>
      <c r="O20" s="21"/>
      <c r="P20" s="12" t="s">
        <v>38</v>
      </c>
      <c r="Q20" s="21"/>
      <c r="R20" s="81" t="s">
        <v>106</v>
      </c>
      <c r="S20" s="43">
        <v>2</v>
      </c>
      <c r="T20" s="169"/>
      <c r="U20" s="166"/>
      <c r="V20" s="166"/>
    </row>
    <row r="21" spans="1:22" s="94" customFormat="1" ht="165.75" customHeight="1">
      <c r="A21" s="72">
        <v>4</v>
      </c>
      <c r="B21" s="69" t="s">
        <v>22</v>
      </c>
      <c r="C21" s="72">
        <v>2</v>
      </c>
      <c r="D21" s="73" t="s">
        <v>48</v>
      </c>
      <c r="E21" s="72">
        <v>4</v>
      </c>
      <c r="F21" s="73" t="s">
        <v>24</v>
      </c>
      <c r="G21" s="72">
        <v>887</v>
      </c>
      <c r="H21" s="73" t="s">
        <v>25</v>
      </c>
      <c r="I21" s="72">
        <v>1</v>
      </c>
      <c r="J21" s="73" t="s">
        <v>26</v>
      </c>
      <c r="K21" s="72" t="s">
        <v>49</v>
      </c>
      <c r="L21" s="69" t="s">
        <v>50</v>
      </c>
      <c r="M21" s="72" t="s">
        <v>80</v>
      </c>
      <c r="N21" s="90" t="s">
        <v>138</v>
      </c>
      <c r="O21" s="92"/>
      <c r="P21" s="91"/>
      <c r="Q21" s="91" t="s">
        <v>38</v>
      </c>
      <c r="R21" s="97" t="s">
        <v>147</v>
      </c>
      <c r="S21" s="98">
        <v>1</v>
      </c>
      <c r="T21" s="170">
        <v>1</v>
      </c>
      <c r="U21" s="164" t="s">
        <v>191</v>
      </c>
      <c r="V21" s="164"/>
    </row>
    <row r="22" spans="1:22" ht="165.75" customHeight="1" hidden="1">
      <c r="A22" s="26">
        <v>4</v>
      </c>
      <c r="B22" s="70" t="s">
        <v>22</v>
      </c>
      <c r="C22" s="26">
        <v>2</v>
      </c>
      <c r="D22" s="74" t="s">
        <v>48</v>
      </c>
      <c r="E22" s="26">
        <v>4</v>
      </c>
      <c r="F22" s="74" t="s">
        <v>24</v>
      </c>
      <c r="G22" s="26">
        <v>887</v>
      </c>
      <c r="H22" s="74" t="s">
        <v>25</v>
      </c>
      <c r="I22" s="26">
        <v>1</v>
      </c>
      <c r="J22" s="74" t="s">
        <v>26</v>
      </c>
      <c r="K22" s="26" t="s">
        <v>49</v>
      </c>
      <c r="L22" s="70" t="s">
        <v>50</v>
      </c>
      <c r="M22" s="26" t="s">
        <v>139</v>
      </c>
      <c r="N22" s="11" t="s">
        <v>81</v>
      </c>
      <c r="O22" s="21"/>
      <c r="P22" s="12" t="s">
        <v>38</v>
      </c>
      <c r="Q22" s="21"/>
      <c r="R22" s="81" t="s">
        <v>107</v>
      </c>
      <c r="S22" s="43">
        <v>4</v>
      </c>
      <c r="T22" s="169"/>
      <c r="U22" s="166"/>
      <c r="V22" s="166"/>
    </row>
    <row r="23" spans="1:22" s="14" customFormat="1" ht="18" customHeight="1">
      <c r="A23" s="48"/>
      <c r="B23" s="71"/>
      <c r="C23" s="54"/>
      <c r="D23" s="75"/>
      <c r="E23" s="48"/>
      <c r="F23" s="76"/>
      <c r="G23" s="54"/>
      <c r="H23" s="76"/>
      <c r="I23" s="54"/>
      <c r="J23" s="76"/>
      <c r="K23" s="48"/>
      <c r="L23" s="71"/>
      <c r="M23" s="48"/>
      <c r="N23" s="23"/>
      <c r="O23" s="50"/>
      <c r="P23" s="55"/>
      <c r="Q23" s="56"/>
      <c r="R23" s="79"/>
      <c r="S23" s="57"/>
      <c r="T23" s="171"/>
      <c r="U23" s="167"/>
      <c r="V23" s="167"/>
    </row>
    <row r="24" spans="1:22" ht="165.75" customHeight="1" hidden="1">
      <c r="A24" s="26">
        <v>4</v>
      </c>
      <c r="B24" s="70" t="s">
        <v>22</v>
      </c>
      <c r="C24" s="19">
        <v>2</v>
      </c>
      <c r="D24" s="74" t="s">
        <v>48</v>
      </c>
      <c r="E24" s="26">
        <v>4</v>
      </c>
      <c r="F24" s="78" t="s">
        <v>24</v>
      </c>
      <c r="G24" s="28">
        <v>946</v>
      </c>
      <c r="H24" s="78" t="s">
        <v>51</v>
      </c>
      <c r="I24" s="30">
        <v>7</v>
      </c>
      <c r="J24" s="78" t="s">
        <v>28</v>
      </c>
      <c r="K24" s="26" t="s">
        <v>52</v>
      </c>
      <c r="L24" s="15" t="s">
        <v>53</v>
      </c>
      <c r="M24" s="26" t="s">
        <v>82</v>
      </c>
      <c r="N24" s="11" t="s">
        <v>83</v>
      </c>
      <c r="O24" s="12" t="s">
        <v>38</v>
      </c>
      <c r="P24" s="19"/>
      <c r="Q24" s="19"/>
      <c r="R24" s="78" t="s">
        <v>108</v>
      </c>
      <c r="S24" s="44">
        <v>1</v>
      </c>
      <c r="T24" s="172"/>
      <c r="U24" s="166"/>
      <c r="V24" s="166"/>
    </row>
    <row r="25" spans="1:22" ht="165.75" customHeight="1" hidden="1">
      <c r="A25" s="26">
        <v>4</v>
      </c>
      <c r="B25" s="70" t="s">
        <v>22</v>
      </c>
      <c r="C25" s="19">
        <v>2</v>
      </c>
      <c r="D25" s="74" t="s">
        <v>48</v>
      </c>
      <c r="E25" s="26">
        <v>4</v>
      </c>
      <c r="F25" s="78" t="s">
        <v>24</v>
      </c>
      <c r="G25" s="28">
        <v>946</v>
      </c>
      <c r="H25" s="78" t="s">
        <v>51</v>
      </c>
      <c r="I25" s="30">
        <v>7</v>
      </c>
      <c r="J25" s="78" t="s">
        <v>28</v>
      </c>
      <c r="K25" s="26" t="s">
        <v>52</v>
      </c>
      <c r="L25" s="15" t="s">
        <v>53</v>
      </c>
      <c r="M25" s="26" t="s">
        <v>84</v>
      </c>
      <c r="N25" s="11" t="s">
        <v>85</v>
      </c>
      <c r="O25" s="12" t="s">
        <v>38</v>
      </c>
      <c r="P25" s="19"/>
      <c r="Q25" s="19"/>
      <c r="R25" s="78" t="s">
        <v>109</v>
      </c>
      <c r="S25" s="44">
        <v>22</v>
      </c>
      <c r="T25" s="172"/>
      <c r="U25" s="166"/>
      <c r="V25" s="166"/>
    </row>
    <row r="26" spans="1:22" s="14" customFormat="1" ht="18" customHeight="1" hidden="1">
      <c r="A26" s="48"/>
      <c r="B26" s="71"/>
      <c r="C26" s="18"/>
      <c r="D26" s="75"/>
      <c r="E26" s="48"/>
      <c r="F26" s="79"/>
      <c r="G26" s="54"/>
      <c r="H26" s="79"/>
      <c r="I26" s="58"/>
      <c r="J26" s="79"/>
      <c r="K26" s="48"/>
      <c r="L26" s="80"/>
      <c r="M26" s="48"/>
      <c r="N26" s="23"/>
      <c r="O26" s="49"/>
      <c r="P26" s="18"/>
      <c r="Q26" s="18"/>
      <c r="R26" s="79"/>
      <c r="S26" s="59"/>
      <c r="T26" s="173"/>
      <c r="U26" s="167"/>
      <c r="V26" s="167"/>
    </row>
    <row r="27" spans="1:22" ht="165.75" customHeight="1" hidden="1">
      <c r="A27" s="26">
        <v>4</v>
      </c>
      <c r="B27" s="70" t="s">
        <v>22</v>
      </c>
      <c r="C27" s="19">
        <v>2</v>
      </c>
      <c r="D27" s="74" t="s">
        <v>48</v>
      </c>
      <c r="E27" s="26">
        <v>4</v>
      </c>
      <c r="F27" s="78" t="s">
        <v>24</v>
      </c>
      <c r="G27" s="28">
        <v>946</v>
      </c>
      <c r="H27" s="78" t="s">
        <v>51</v>
      </c>
      <c r="I27" s="30">
        <v>7</v>
      </c>
      <c r="J27" s="78" t="s">
        <v>28</v>
      </c>
      <c r="K27" s="26" t="s">
        <v>54</v>
      </c>
      <c r="L27" s="15" t="s">
        <v>55</v>
      </c>
      <c r="M27" s="26" t="s">
        <v>86</v>
      </c>
      <c r="N27" s="11" t="s">
        <v>87</v>
      </c>
      <c r="O27" s="12" t="s">
        <v>38</v>
      </c>
      <c r="P27" s="19"/>
      <c r="Q27" s="19"/>
      <c r="R27" s="78" t="s">
        <v>110</v>
      </c>
      <c r="S27" s="44">
        <v>1</v>
      </c>
      <c r="T27" s="172"/>
      <c r="U27" s="166"/>
      <c r="V27" s="166"/>
    </row>
    <row r="28" spans="1:22" ht="165.75" customHeight="1" hidden="1">
      <c r="A28" s="26">
        <v>4</v>
      </c>
      <c r="B28" s="70" t="s">
        <v>22</v>
      </c>
      <c r="C28" s="19">
        <v>2</v>
      </c>
      <c r="D28" s="74" t="s">
        <v>48</v>
      </c>
      <c r="E28" s="26">
        <v>4</v>
      </c>
      <c r="F28" s="78" t="s">
        <v>24</v>
      </c>
      <c r="G28" s="28">
        <v>946</v>
      </c>
      <c r="H28" s="78" t="s">
        <v>51</v>
      </c>
      <c r="I28" s="30">
        <v>7</v>
      </c>
      <c r="J28" s="78" t="s">
        <v>28</v>
      </c>
      <c r="K28" s="26" t="s">
        <v>54</v>
      </c>
      <c r="L28" s="15" t="s">
        <v>55</v>
      </c>
      <c r="M28" s="26" t="s">
        <v>88</v>
      </c>
      <c r="N28" s="11" t="s">
        <v>89</v>
      </c>
      <c r="O28" s="12" t="s">
        <v>38</v>
      </c>
      <c r="P28" s="19"/>
      <c r="Q28" s="19"/>
      <c r="R28" s="78" t="s">
        <v>111</v>
      </c>
      <c r="S28" s="44">
        <v>15</v>
      </c>
      <c r="T28" s="172"/>
      <c r="U28" s="166"/>
      <c r="V28" s="166"/>
    </row>
    <row r="29" spans="1:22" ht="165.75" customHeight="1" hidden="1">
      <c r="A29" s="26">
        <v>4</v>
      </c>
      <c r="B29" s="70" t="s">
        <v>22</v>
      </c>
      <c r="C29" s="19">
        <v>2</v>
      </c>
      <c r="D29" s="74" t="s">
        <v>48</v>
      </c>
      <c r="E29" s="26">
        <v>4</v>
      </c>
      <c r="F29" s="78" t="s">
        <v>24</v>
      </c>
      <c r="G29" s="28">
        <v>946</v>
      </c>
      <c r="H29" s="78" t="s">
        <v>51</v>
      </c>
      <c r="I29" s="30">
        <v>7</v>
      </c>
      <c r="J29" s="78" t="s">
        <v>28</v>
      </c>
      <c r="K29" s="26" t="s">
        <v>54</v>
      </c>
      <c r="L29" s="15" t="s">
        <v>55</v>
      </c>
      <c r="M29" s="26" t="s">
        <v>90</v>
      </c>
      <c r="N29" s="85" t="s">
        <v>91</v>
      </c>
      <c r="O29" s="12" t="s">
        <v>38</v>
      </c>
      <c r="P29" s="19"/>
      <c r="Q29" s="19"/>
      <c r="R29" s="78" t="s">
        <v>112</v>
      </c>
      <c r="S29" s="44">
        <v>8</v>
      </c>
      <c r="T29" s="172"/>
      <c r="U29" s="166"/>
      <c r="V29" s="166"/>
    </row>
    <row r="30" spans="1:22" s="14" customFormat="1" ht="15" customHeight="1" hidden="1">
      <c r="A30" s="48"/>
      <c r="B30" s="71"/>
      <c r="C30" s="18"/>
      <c r="D30" s="75"/>
      <c r="E30" s="48"/>
      <c r="F30" s="79"/>
      <c r="G30" s="54"/>
      <c r="H30" s="79"/>
      <c r="I30" s="58"/>
      <c r="J30" s="79"/>
      <c r="K30" s="48"/>
      <c r="L30" s="80"/>
      <c r="M30" s="48"/>
      <c r="N30" s="86"/>
      <c r="O30" s="49"/>
      <c r="P30" s="18"/>
      <c r="Q30" s="18"/>
      <c r="R30" s="79"/>
      <c r="S30" s="59"/>
      <c r="T30" s="173"/>
      <c r="U30" s="167"/>
      <c r="V30" s="167"/>
    </row>
    <row r="31" spans="1:22" ht="165.75" customHeight="1" hidden="1">
      <c r="A31" s="26">
        <v>4</v>
      </c>
      <c r="B31" s="70" t="s">
        <v>22</v>
      </c>
      <c r="C31" s="19">
        <v>2</v>
      </c>
      <c r="D31" s="74" t="s">
        <v>48</v>
      </c>
      <c r="E31" s="26">
        <v>4</v>
      </c>
      <c r="F31" s="78" t="s">
        <v>24</v>
      </c>
      <c r="G31" s="28">
        <v>946</v>
      </c>
      <c r="H31" s="78" t="s">
        <v>51</v>
      </c>
      <c r="I31" s="30">
        <v>7</v>
      </c>
      <c r="J31" s="78" t="s">
        <v>28</v>
      </c>
      <c r="K31" s="26" t="s">
        <v>56</v>
      </c>
      <c r="L31" s="15" t="s">
        <v>57</v>
      </c>
      <c r="M31" s="26" t="s">
        <v>92</v>
      </c>
      <c r="N31" s="11" t="s">
        <v>93</v>
      </c>
      <c r="O31" s="12" t="s">
        <v>38</v>
      </c>
      <c r="P31" s="19"/>
      <c r="Q31" s="19"/>
      <c r="R31" s="11" t="s">
        <v>113</v>
      </c>
      <c r="S31" s="44">
        <v>1</v>
      </c>
      <c r="T31" s="172"/>
      <c r="U31" s="166"/>
      <c r="V31" s="166"/>
    </row>
    <row r="32" spans="1:22" ht="165.75" customHeight="1" hidden="1">
      <c r="A32" s="26">
        <v>4</v>
      </c>
      <c r="B32" s="70" t="s">
        <v>22</v>
      </c>
      <c r="C32" s="19">
        <v>2</v>
      </c>
      <c r="D32" s="74" t="s">
        <v>48</v>
      </c>
      <c r="E32" s="26">
        <v>4</v>
      </c>
      <c r="F32" s="78" t="s">
        <v>24</v>
      </c>
      <c r="G32" s="28">
        <v>946</v>
      </c>
      <c r="H32" s="78" t="s">
        <v>51</v>
      </c>
      <c r="I32" s="30">
        <v>7</v>
      </c>
      <c r="J32" s="78" t="s">
        <v>28</v>
      </c>
      <c r="K32" s="26" t="s">
        <v>56</v>
      </c>
      <c r="L32" s="15" t="s">
        <v>57</v>
      </c>
      <c r="M32" s="26" t="s">
        <v>94</v>
      </c>
      <c r="N32" s="15" t="s">
        <v>140</v>
      </c>
      <c r="O32" s="12" t="s">
        <v>38</v>
      </c>
      <c r="P32" s="19"/>
      <c r="Q32" s="19"/>
      <c r="R32" s="11" t="s">
        <v>113</v>
      </c>
      <c r="S32" s="44">
        <v>1</v>
      </c>
      <c r="T32" s="172"/>
      <c r="U32" s="166"/>
      <c r="V32" s="166"/>
    </row>
    <row r="33" spans="1:22" s="14" customFormat="1" ht="15.75" customHeight="1" hidden="1">
      <c r="A33" s="48"/>
      <c r="B33" s="71"/>
      <c r="C33" s="18"/>
      <c r="D33" s="75"/>
      <c r="E33" s="54"/>
      <c r="F33" s="79"/>
      <c r="G33" s="54"/>
      <c r="H33" s="79"/>
      <c r="I33" s="58"/>
      <c r="J33" s="79"/>
      <c r="K33" s="48"/>
      <c r="L33" s="80"/>
      <c r="M33" s="48"/>
      <c r="N33" s="80"/>
      <c r="O33" s="49"/>
      <c r="P33" s="18"/>
      <c r="Q33" s="18"/>
      <c r="R33" s="23"/>
      <c r="S33" s="59"/>
      <c r="T33" s="173"/>
      <c r="U33" s="167"/>
      <c r="V33" s="167"/>
    </row>
    <row r="34" spans="1:22" ht="165.75" customHeight="1" hidden="1">
      <c r="A34" s="26">
        <v>4</v>
      </c>
      <c r="B34" s="70" t="s">
        <v>22</v>
      </c>
      <c r="C34" s="19">
        <v>2</v>
      </c>
      <c r="D34" s="74" t="s">
        <v>48</v>
      </c>
      <c r="E34" s="28">
        <v>4</v>
      </c>
      <c r="F34" s="78" t="s">
        <v>24</v>
      </c>
      <c r="G34" s="28">
        <v>946</v>
      </c>
      <c r="H34" s="78" t="s">
        <v>51</v>
      </c>
      <c r="I34" s="30">
        <v>7</v>
      </c>
      <c r="J34" s="78" t="s">
        <v>28</v>
      </c>
      <c r="K34" s="26" t="s">
        <v>58</v>
      </c>
      <c r="L34" s="15" t="s">
        <v>59</v>
      </c>
      <c r="M34" s="26" t="s">
        <v>95</v>
      </c>
      <c r="N34" s="11" t="s">
        <v>96</v>
      </c>
      <c r="O34" s="12" t="s">
        <v>38</v>
      </c>
      <c r="P34" s="17"/>
      <c r="Q34" s="17"/>
      <c r="R34" s="11" t="s">
        <v>114</v>
      </c>
      <c r="S34" s="44">
        <v>1</v>
      </c>
      <c r="T34" s="172"/>
      <c r="U34" s="166"/>
      <c r="V34" s="166"/>
    </row>
    <row r="35" spans="1:22" ht="165.75" customHeight="1" hidden="1">
      <c r="A35" s="19">
        <v>7</v>
      </c>
      <c r="B35" s="29" t="s">
        <v>29</v>
      </c>
      <c r="C35" s="29">
        <v>7</v>
      </c>
      <c r="D35" s="29" t="s">
        <v>30</v>
      </c>
      <c r="E35" s="30">
        <v>30</v>
      </c>
      <c r="F35" s="29" t="s">
        <v>24</v>
      </c>
      <c r="G35" s="19">
        <v>886</v>
      </c>
      <c r="H35" s="29" t="s">
        <v>31</v>
      </c>
      <c r="I35" s="30">
        <v>7</v>
      </c>
      <c r="J35" s="78" t="s">
        <v>28</v>
      </c>
      <c r="K35" s="27">
        <v>1</v>
      </c>
      <c r="L35" s="15" t="s">
        <v>131</v>
      </c>
      <c r="M35" s="16">
        <v>1</v>
      </c>
      <c r="N35" s="81" t="s">
        <v>34</v>
      </c>
      <c r="O35" s="17"/>
      <c r="P35" s="17"/>
      <c r="Q35" s="17" t="s">
        <v>38</v>
      </c>
      <c r="R35" s="81" t="s">
        <v>40</v>
      </c>
      <c r="S35" s="45">
        <v>0.26</v>
      </c>
      <c r="T35" s="174"/>
      <c r="U35" s="166"/>
      <c r="V35" s="166"/>
    </row>
    <row r="36" spans="1:22" ht="165.75" customHeight="1" hidden="1">
      <c r="A36" s="19">
        <v>7</v>
      </c>
      <c r="B36" s="29" t="s">
        <v>29</v>
      </c>
      <c r="C36" s="29">
        <v>7</v>
      </c>
      <c r="D36" s="29" t="s">
        <v>30</v>
      </c>
      <c r="E36" s="30">
        <v>3</v>
      </c>
      <c r="F36" s="29" t="s">
        <v>24</v>
      </c>
      <c r="G36" s="19">
        <v>886</v>
      </c>
      <c r="H36" s="29" t="s">
        <v>31</v>
      </c>
      <c r="I36" s="30">
        <v>7</v>
      </c>
      <c r="J36" s="78" t="s">
        <v>28</v>
      </c>
      <c r="K36" s="27">
        <v>1</v>
      </c>
      <c r="L36" s="15" t="s">
        <v>131</v>
      </c>
      <c r="M36" s="16">
        <v>2</v>
      </c>
      <c r="N36" s="81" t="s">
        <v>35</v>
      </c>
      <c r="O36" s="17"/>
      <c r="P36" s="17"/>
      <c r="Q36" s="17" t="s">
        <v>38</v>
      </c>
      <c r="R36" s="81" t="s">
        <v>41</v>
      </c>
      <c r="S36" s="45">
        <v>0.26</v>
      </c>
      <c r="T36" s="174"/>
      <c r="U36" s="166"/>
      <c r="V36" s="166"/>
    </row>
    <row r="37" spans="1:22" ht="165.75" customHeight="1" hidden="1">
      <c r="A37" s="19">
        <v>7</v>
      </c>
      <c r="B37" s="29" t="s">
        <v>29</v>
      </c>
      <c r="C37" s="29">
        <v>7</v>
      </c>
      <c r="D37" s="29" t="s">
        <v>30</v>
      </c>
      <c r="E37" s="30">
        <v>30</v>
      </c>
      <c r="F37" s="29" t="s">
        <v>24</v>
      </c>
      <c r="G37" s="19">
        <v>886</v>
      </c>
      <c r="H37" s="29" t="s">
        <v>31</v>
      </c>
      <c r="I37" s="30">
        <v>7</v>
      </c>
      <c r="J37" s="78" t="s">
        <v>28</v>
      </c>
      <c r="K37" s="27">
        <v>2</v>
      </c>
      <c r="L37" s="15" t="s">
        <v>132</v>
      </c>
      <c r="M37" s="25">
        <v>1</v>
      </c>
      <c r="N37" s="81" t="s">
        <v>36</v>
      </c>
      <c r="O37" s="17"/>
      <c r="P37" s="17"/>
      <c r="Q37" s="17" t="s">
        <v>38</v>
      </c>
      <c r="R37" s="81" t="s">
        <v>42</v>
      </c>
      <c r="S37" s="45">
        <v>0.15</v>
      </c>
      <c r="T37" s="174"/>
      <c r="U37" s="166"/>
      <c r="V37" s="166"/>
    </row>
    <row r="38" spans="1:22" ht="165.75" customHeight="1" hidden="1">
      <c r="A38" s="17">
        <v>7</v>
      </c>
      <c r="B38" s="15" t="s">
        <v>29</v>
      </c>
      <c r="C38" s="15">
        <v>7</v>
      </c>
      <c r="D38" s="15" t="s">
        <v>30</v>
      </c>
      <c r="E38" s="31">
        <v>30</v>
      </c>
      <c r="F38" s="15" t="s">
        <v>24</v>
      </c>
      <c r="G38" s="17">
        <v>886</v>
      </c>
      <c r="H38" s="15" t="s">
        <v>31</v>
      </c>
      <c r="I38" s="31">
        <v>7</v>
      </c>
      <c r="J38" s="81" t="s">
        <v>28</v>
      </c>
      <c r="K38" s="16">
        <v>3</v>
      </c>
      <c r="L38" s="15" t="s">
        <v>21</v>
      </c>
      <c r="M38" s="25">
        <v>1</v>
      </c>
      <c r="N38" s="81" t="s">
        <v>37</v>
      </c>
      <c r="O38" s="17"/>
      <c r="P38" s="17"/>
      <c r="Q38" s="17" t="s">
        <v>38</v>
      </c>
      <c r="R38" s="81" t="s">
        <v>43</v>
      </c>
      <c r="S38" s="45">
        <v>0.35</v>
      </c>
      <c r="T38" s="174"/>
      <c r="U38" s="166"/>
      <c r="V38" s="166"/>
    </row>
    <row r="39" spans="1:22" s="14" customFormat="1" ht="15" customHeight="1" hidden="1">
      <c r="A39" s="62"/>
      <c r="B39" s="80"/>
      <c r="C39" s="60"/>
      <c r="D39" s="80"/>
      <c r="E39" s="61"/>
      <c r="F39" s="80"/>
      <c r="G39" s="62"/>
      <c r="H39" s="80"/>
      <c r="I39" s="58"/>
      <c r="J39" s="82"/>
      <c r="K39" s="63"/>
      <c r="L39" s="80"/>
      <c r="M39" s="13"/>
      <c r="N39" s="82"/>
      <c r="O39" s="62"/>
      <c r="P39" s="64"/>
      <c r="Q39" s="64"/>
      <c r="R39" s="82"/>
      <c r="S39" s="65"/>
      <c r="T39" s="175"/>
      <c r="U39" s="167"/>
      <c r="V39" s="167"/>
    </row>
    <row r="40" spans="1:22" s="94" customFormat="1" ht="165.75" customHeight="1">
      <c r="A40" s="99">
        <v>7</v>
      </c>
      <c r="B40" s="24" t="s">
        <v>29</v>
      </c>
      <c r="C40" s="100">
        <v>3</v>
      </c>
      <c r="D40" s="24" t="s">
        <v>117</v>
      </c>
      <c r="E40" s="101">
        <v>2</v>
      </c>
      <c r="F40" s="24" t="s">
        <v>118</v>
      </c>
      <c r="G40" s="99">
        <v>886</v>
      </c>
      <c r="H40" s="24" t="s">
        <v>119</v>
      </c>
      <c r="I40" s="102">
        <v>1</v>
      </c>
      <c r="J40" s="97" t="s">
        <v>120</v>
      </c>
      <c r="K40" s="99" t="s">
        <v>121</v>
      </c>
      <c r="L40" s="103" t="s">
        <v>122</v>
      </c>
      <c r="M40" s="72">
        <v>123.4</v>
      </c>
      <c r="N40" s="97" t="s">
        <v>141</v>
      </c>
      <c r="O40" s="99"/>
      <c r="P40" s="104"/>
      <c r="Q40" s="104" t="s">
        <v>123</v>
      </c>
      <c r="R40" s="97" t="s">
        <v>148</v>
      </c>
      <c r="S40" s="105">
        <v>1</v>
      </c>
      <c r="T40" s="105">
        <v>0.5</v>
      </c>
      <c r="U40" s="176" t="s">
        <v>190</v>
      </c>
      <c r="V40" s="164" t="s">
        <v>192</v>
      </c>
    </row>
    <row r="41" spans="1:22" s="94" customFormat="1" ht="165.75" customHeight="1">
      <c r="A41" s="99">
        <v>7</v>
      </c>
      <c r="B41" s="24" t="s">
        <v>29</v>
      </c>
      <c r="C41" s="100">
        <v>3</v>
      </c>
      <c r="D41" s="24" t="s">
        <v>117</v>
      </c>
      <c r="E41" s="101">
        <v>2</v>
      </c>
      <c r="F41" s="24" t="s">
        <v>118</v>
      </c>
      <c r="G41" s="99">
        <v>886</v>
      </c>
      <c r="H41" s="24" t="s">
        <v>119</v>
      </c>
      <c r="I41" s="102">
        <v>1</v>
      </c>
      <c r="J41" s="97" t="s">
        <v>120</v>
      </c>
      <c r="K41" s="99" t="s">
        <v>121</v>
      </c>
      <c r="L41" s="103" t="s">
        <v>122</v>
      </c>
      <c r="M41" s="72">
        <v>123.4</v>
      </c>
      <c r="N41" s="97" t="s">
        <v>142</v>
      </c>
      <c r="O41" s="92"/>
      <c r="P41" s="106"/>
      <c r="Q41" s="104" t="s">
        <v>123</v>
      </c>
      <c r="R41" s="107" t="s">
        <v>149</v>
      </c>
      <c r="S41" s="105">
        <v>1</v>
      </c>
      <c r="T41" s="105">
        <v>0.5</v>
      </c>
      <c r="U41" s="176" t="s">
        <v>187</v>
      </c>
      <c r="V41" s="164"/>
    </row>
    <row r="42" spans="1:22" s="14" customFormat="1" ht="15.75" customHeight="1">
      <c r="A42" s="62"/>
      <c r="B42" s="80"/>
      <c r="C42" s="66"/>
      <c r="D42" s="80"/>
      <c r="E42" s="61"/>
      <c r="F42" s="80"/>
      <c r="G42" s="62"/>
      <c r="H42" s="80"/>
      <c r="I42" s="67"/>
      <c r="J42" s="82"/>
      <c r="K42" s="62"/>
      <c r="L42" s="77"/>
      <c r="M42" s="48"/>
      <c r="N42" s="82"/>
      <c r="O42" s="50"/>
      <c r="P42" s="68"/>
      <c r="Q42" s="64"/>
      <c r="R42" s="83"/>
      <c r="S42" s="65"/>
      <c r="T42" s="65"/>
      <c r="U42" s="167"/>
      <c r="V42" s="167"/>
    </row>
    <row r="43" spans="1:22" s="94" customFormat="1" ht="165.75" customHeight="1">
      <c r="A43" s="108">
        <v>3</v>
      </c>
      <c r="B43" s="24" t="s">
        <v>124</v>
      </c>
      <c r="C43" s="108">
        <v>3</v>
      </c>
      <c r="D43" s="24" t="s">
        <v>125</v>
      </c>
      <c r="E43" s="101">
        <v>3</v>
      </c>
      <c r="F43" s="24" t="s">
        <v>126</v>
      </c>
      <c r="G43" s="99">
        <v>869</v>
      </c>
      <c r="H43" s="24" t="s">
        <v>127</v>
      </c>
      <c r="I43" s="109">
        <v>3</v>
      </c>
      <c r="J43" s="97" t="s">
        <v>128</v>
      </c>
      <c r="K43" s="110" t="s">
        <v>129</v>
      </c>
      <c r="L43" s="103" t="s">
        <v>130</v>
      </c>
      <c r="M43" s="72"/>
      <c r="N43" s="97" t="s">
        <v>143</v>
      </c>
      <c r="O43" s="92"/>
      <c r="P43" s="106"/>
      <c r="Q43" s="104" t="s">
        <v>123</v>
      </c>
      <c r="R43" s="107" t="s">
        <v>150</v>
      </c>
      <c r="S43" s="105">
        <v>1</v>
      </c>
      <c r="T43" s="105">
        <v>0.5</v>
      </c>
      <c r="U43" s="164" t="s">
        <v>200</v>
      </c>
      <c r="V43" s="164"/>
    </row>
    <row r="44" spans="1:22" s="94" customFormat="1" ht="15" customHeight="1">
      <c r="A44" s="149"/>
      <c r="B44" s="150"/>
      <c r="C44" s="149"/>
      <c r="D44" s="151"/>
      <c r="E44" s="152"/>
      <c r="F44" s="153"/>
      <c r="G44" s="152"/>
      <c r="H44" s="153"/>
      <c r="I44" s="152"/>
      <c r="J44" s="153"/>
      <c r="K44" s="152"/>
      <c r="L44" s="154"/>
      <c r="M44" s="152"/>
      <c r="N44" s="155"/>
      <c r="O44" s="156"/>
      <c r="P44" s="157"/>
      <c r="Q44" s="158"/>
      <c r="R44" s="155"/>
      <c r="S44" s="159"/>
      <c r="T44" s="177"/>
      <c r="U44" s="178"/>
      <c r="V44" s="178"/>
    </row>
    <row r="45" spans="1:22" s="182" customFormat="1" ht="120.75" customHeight="1">
      <c r="A45" s="125">
        <v>8</v>
      </c>
      <c r="B45" s="126" t="s">
        <v>29</v>
      </c>
      <c r="C45" s="125">
        <v>8</v>
      </c>
      <c r="D45" s="126" t="s">
        <v>173</v>
      </c>
      <c r="E45" s="127">
        <v>3</v>
      </c>
      <c r="F45" s="126" t="s">
        <v>24</v>
      </c>
      <c r="G45" s="125">
        <v>886</v>
      </c>
      <c r="H45" s="126" t="s">
        <v>174</v>
      </c>
      <c r="I45" s="125">
        <v>7</v>
      </c>
      <c r="J45" s="126" t="s">
        <v>175</v>
      </c>
      <c r="K45" s="125">
        <v>4</v>
      </c>
      <c r="L45" s="126" t="s">
        <v>176</v>
      </c>
      <c r="M45" s="160">
        <v>1</v>
      </c>
      <c r="N45" s="126" t="s">
        <v>181</v>
      </c>
      <c r="O45" s="125"/>
      <c r="P45" s="125"/>
      <c r="Q45" s="125" t="s">
        <v>123</v>
      </c>
      <c r="R45" s="126" t="s">
        <v>182</v>
      </c>
      <c r="S45" s="161">
        <v>100</v>
      </c>
      <c r="T45" s="179">
        <v>0.93</v>
      </c>
      <c r="U45" s="180" t="s">
        <v>201</v>
      </c>
      <c r="V45" s="181" t="s">
        <v>178</v>
      </c>
    </row>
    <row r="46" spans="1:22" s="94" customFormat="1" ht="15" customHeight="1">
      <c r="A46" s="149"/>
      <c r="B46" s="150"/>
      <c r="C46" s="149"/>
      <c r="D46" s="151"/>
      <c r="E46" s="152"/>
      <c r="F46" s="153"/>
      <c r="G46" s="152"/>
      <c r="H46" s="153"/>
      <c r="I46" s="152"/>
      <c r="J46" s="153"/>
      <c r="K46" s="152"/>
      <c r="L46" s="154"/>
      <c r="M46" s="152"/>
      <c r="N46" s="155"/>
      <c r="O46" s="156"/>
      <c r="P46" s="157"/>
      <c r="Q46" s="158"/>
      <c r="R46" s="155"/>
      <c r="S46" s="159"/>
      <c r="T46" s="177"/>
      <c r="U46" s="178"/>
      <c r="V46" s="178"/>
    </row>
    <row r="47" spans="1:22" s="184" customFormat="1" ht="114.75" customHeight="1">
      <c r="A47" s="162">
        <v>8</v>
      </c>
      <c r="B47" s="163" t="s">
        <v>29</v>
      </c>
      <c r="C47" s="162">
        <v>8</v>
      </c>
      <c r="D47" s="163" t="s">
        <v>173</v>
      </c>
      <c r="E47" s="162">
        <v>3</v>
      </c>
      <c r="F47" s="163" t="s">
        <v>24</v>
      </c>
      <c r="G47" s="162">
        <v>886</v>
      </c>
      <c r="H47" s="163" t="s">
        <v>174</v>
      </c>
      <c r="I47" s="162">
        <v>7</v>
      </c>
      <c r="J47" s="163" t="s">
        <v>175</v>
      </c>
      <c r="K47" s="162">
        <v>5</v>
      </c>
      <c r="L47" s="163" t="s">
        <v>21</v>
      </c>
      <c r="M47" s="162">
        <v>1</v>
      </c>
      <c r="N47" s="163" t="s">
        <v>183</v>
      </c>
      <c r="O47" s="163"/>
      <c r="P47" s="163"/>
      <c r="Q47" s="162" t="s">
        <v>123</v>
      </c>
      <c r="R47" s="126" t="s">
        <v>184</v>
      </c>
      <c r="S47" s="161">
        <v>100</v>
      </c>
      <c r="T47" s="183">
        <v>0.83</v>
      </c>
      <c r="U47" s="180" t="s">
        <v>202</v>
      </c>
      <c r="V47" s="181" t="s">
        <v>178</v>
      </c>
    </row>
    <row r="48" spans="1:22" s="94" customFormat="1" ht="15" customHeight="1">
      <c r="A48" s="48"/>
      <c r="B48" s="71"/>
      <c r="C48" s="48"/>
      <c r="D48" s="75"/>
      <c r="E48" s="185"/>
      <c r="F48" s="186"/>
      <c r="G48" s="185"/>
      <c r="H48" s="186"/>
      <c r="I48" s="185"/>
      <c r="J48" s="186"/>
      <c r="K48" s="185"/>
      <c r="L48" s="187"/>
      <c r="M48" s="185"/>
      <c r="N48" s="188"/>
      <c r="O48" s="189"/>
      <c r="P48" s="190"/>
      <c r="Q48" s="191"/>
      <c r="R48" s="188"/>
      <c r="S48" s="192"/>
      <c r="T48" s="193"/>
      <c r="U48" s="194"/>
      <c r="V48" s="194"/>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sheetData>
  <sheetProtection password="ED45" sheet="1"/>
  <autoFilter ref="A3:V3"/>
  <mergeCells count="12">
    <mergeCell ref="A2:B2"/>
    <mergeCell ref="C2:D2"/>
    <mergeCell ref="E2:F2"/>
    <mergeCell ref="U2:U3"/>
    <mergeCell ref="V2:V3"/>
    <mergeCell ref="I2:J2"/>
    <mergeCell ref="R2:R3"/>
    <mergeCell ref="S2:T2"/>
    <mergeCell ref="O2:Q2"/>
    <mergeCell ref="G2:H2"/>
    <mergeCell ref="K2:L2"/>
    <mergeCell ref="M2:N2"/>
  </mergeCells>
  <printOptions/>
  <pageMargins left="0.7" right="0.7" top="0.75" bottom="0.75" header="0.3" footer="0.3"/>
  <pageSetup horizontalDpi="600" verticalDpi="600" orientation="portrait" r:id="rId3"/>
  <ignoredErrors>
    <ignoredError sqref="T5:T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2015-09-22T19:21:44Z</dcterms:modified>
  <cp:category/>
  <cp:version/>
  <cp:contentType/>
  <cp:contentStatus/>
</cp:coreProperties>
</file>