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711" activeTab="3"/>
  </bookViews>
  <sheets>
    <sheet name="Metas inversión 887" sheetId="1" r:id="rId1"/>
    <sheet name="Actividades inversión 887" sheetId="2" r:id="rId2"/>
    <sheet name="Metas gestión" sheetId="3" r:id="rId3"/>
    <sheet name="Actividades gestión" sheetId="4" r:id="rId4"/>
  </sheets>
  <externalReferences>
    <externalReference r:id="rId7"/>
  </externalReferences>
  <definedNames>
    <definedName name="_xlnm._FilterDatabase" localSheetId="3" hidden="1">'Actividades gestión'!$A$3:$V$3</definedName>
    <definedName name="_xlnm._FilterDatabase" localSheetId="1" hidden="1">'Actividades inversión 887'!$A$13:$AU$39</definedName>
    <definedName name="_xlnm.Print_Area" localSheetId="2">'Metas gestión'!#REF!</definedName>
    <definedName name="_xlnm.Print_Area" localSheetId="0">'Metas inversión 887'!#REF!</definedName>
  </definedNames>
  <calcPr fullCalcOnLoad="1"/>
</workbook>
</file>

<file path=xl/comments1.xml><?xml version="1.0" encoding="utf-8"?>
<comments xmlns="http://schemas.openxmlformats.org/spreadsheetml/2006/main">
  <authors>
    <author>sjgomez</author>
    <author>emforero</author>
  </authors>
  <commentList>
    <comment ref="O16" authorId="0">
      <text>
        <r>
          <rPr>
            <b/>
            <sz val="9"/>
            <rFont val="Tahoma"/>
            <family val="2"/>
          </rPr>
          <t>sjgomez:</t>
        </r>
        <r>
          <rPr>
            <sz val="9"/>
            <rFont val="Tahoma"/>
            <family val="2"/>
          </rPr>
          <t xml:space="preserve">
meta de suma</t>
        </r>
      </text>
    </comment>
    <comment ref="O32" authorId="0">
      <text>
        <r>
          <rPr>
            <b/>
            <sz val="9"/>
            <rFont val="Tahoma"/>
            <family val="2"/>
          </rPr>
          <t>sjgomez:</t>
        </r>
        <r>
          <rPr>
            <sz val="9"/>
            <rFont val="Tahoma"/>
            <family val="2"/>
          </rPr>
          <t xml:space="preserve">
meta incremental</t>
        </r>
      </text>
    </comment>
    <comment ref="O48" authorId="0">
      <text>
        <r>
          <rPr>
            <b/>
            <sz val="9"/>
            <rFont val="Tahoma"/>
            <family val="2"/>
          </rPr>
          <t>sjgomez:</t>
        </r>
        <r>
          <rPr>
            <sz val="9"/>
            <rFont val="Tahoma"/>
            <family val="2"/>
          </rPr>
          <t xml:space="preserve">
meta de suma</t>
        </r>
      </text>
    </comment>
    <comment ref="O64" authorId="0">
      <text>
        <r>
          <rPr>
            <b/>
            <sz val="9"/>
            <rFont val="Tahoma"/>
            <family val="2"/>
          </rPr>
          <t>sjgomez:</t>
        </r>
        <r>
          <rPr>
            <sz val="9"/>
            <rFont val="Tahoma"/>
            <family val="2"/>
          </rPr>
          <t xml:space="preserve">
meta incremental</t>
        </r>
      </text>
    </comment>
    <comment ref="O80" authorId="0">
      <text>
        <r>
          <rPr>
            <b/>
            <sz val="9"/>
            <rFont val="Tahoma"/>
            <family val="2"/>
          </rPr>
          <t>sjgomez:</t>
        </r>
        <r>
          <rPr>
            <sz val="9"/>
            <rFont val="Tahoma"/>
            <family val="2"/>
          </rPr>
          <t xml:space="preserve">
meta de suma</t>
        </r>
      </text>
    </comment>
    <comment ref="O96" authorId="0">
      <text>
        <r>
          <rPr>
            <b/>
            <sz val="9"/>
            <rFont val="Tahoma"/>
            <family val="2"/>
          </rPr>
          <t>sjgomez:</t>
        </r>
        <r>
          <rPr>
            <sz val="9"/>
            <rFont val="Tahoma"/>
            <family val="2"/>
          </rPr>
          <t xml:space="preserve">
meta de suma</t>
        </r>
      </text>
    </comment>
    <comment ref="O112" authorId="0">
      <text>
        <r>
          <rPr>
            <b/>
            <sz val="9"/>
            <rFont val="Tahoma"/>
            <family val="2"/>
          </rPr>
          <t>sjgomez:</t>
        </r>
        <r>
          <rPr>
            <sz val="9"/>
            <rFont val="Tahoma"/>
            <family val="2"/>
          </rPr>
          <t xml:space="preserve">
meta incremental</t>
        </r>
      </text>
    </comment>
    <comment ref="P112" authorId="1">
      <text>
        <r>
          <rPr>
            <b/>
            <sz val="9"/>
            <rFont val="Tahoma"/>
            <family val="2"/>
          </rPr>
          <t>emforero:</t>
        </r>
        <r>
          <rPr>
            <sz val="9"/>
            <rFont val="Tahoma"/>
            <family val="2"/>
          </rPr>
          <t xml:space="preserve">
Este se reporta al cierre de cada trimestre es decir para cierre de Marzo.- Junio- Septiembre y Diciembre 2015. total seguimiento a peticiones y requerimiento por no oportunidad respuesta   de ENERO -FEBRERO  2015: 1376</t>
        </r>
      </text>
    </comment>
    <comment ref="O144" authorId="0">
      <text>
        <r>
          <rPr>
            <b/>
            <sz val="9"/>
            <rFont val="Tahoma"/>
            <family val="2"/>
          </rPr>
          <t>sjgomez:</t>
        </r>
        <r>
          <rPr>
            <sz val="9"/>
            <rFont val="Tahoma"/>
            <family val="2"/>
          </rPr>
          <t xml:space="preserve">
meta constante</t>
        </r>
      </text>
    </comment>
    <comment ref="O160" authorId="0">
      <text>
        <r>
          <rPr>
            <b/>
            <sz val="9"/>
            <rFont val="Tahoma"/>
            <family val="2"/>
          </rPr>
          <t>sjgomez:</t>
        </r>
        <r>
          <rPr>
            <sz val="9"/>
            <rFont val="Tahoma"/>
            <family val="2"/>
          </rPr>
          <t xml:space="preserve">
meta incremental</t>
        </r>
      </text>
    </comment>
  </commentList>
</comments>
</file>

<file path=xl/comments2.xml><?xml version="1.0" encoding="utf-8"?>
<comments xmlns="http://schemas.openxmlformats.org/spreadsheetml/2006/main">
  <authors>
    <author>sjgomez</author>
    <author>Cantor Nieto, Juan Isidro</author>
  </authors>
  <commentList>
    <comment ref="K14" authorId="0">
      <text>
        <r>
          <rPr>
            <b/>
            <sz val="9"/>
            <rFont val="Tahoma"/>
            <family val="2"/>
          </rPr>
          <t>sjgomez:</t>
        </r>
        <r>
          <rPr>
            <sz val="9"/>
            <rFont val="Tahoma"/>
            <family val="2"/>
          </rPr>
          <t xml:space="preserve">
incremental</t>
        </r>
      </text>
    </comment>
    <comment ref="K15" authorId="0">
      <text>
        <r>
          <rPr>
            <b/>
            <sz val="9"/>
            <rFont val="Tahoma"/>
            <family val="2"/>
          </rPr>
          <t>sjgomez:</t>
        </r>
        <r>
          <rPr>
            <sz val="9"/>
            <rFont val="Tahoma"/>
            <family val="2"/>
          </rPr>
          <t xml:space="preserve">
incremental</t>
        </r>
      </text>
    </comment>
    <comment ref="U26" authorId="1">
      <text>
        <r>
          <rPr>
            <b/>
            <sz val="9"/>
            <rFont val="Tahoma"/>
            <family val="2"/>
          </rPr>
          <t>Cantor Nieto, Juan Isidro:</t>
        </r>
        <r>
          <rPr>
            <sz val="9"/>
            <rFont val="Tahoma"/>
            <family val="2"/>
          </rPr>
          <t xml:space="preserve">
ESTA CELDA ES NÚMERICA NO DE TEXTO</t>
        </r>
      </text>
    </comment>
    <comment ref="V26" authorId="1">
      <text>
        <r>
          <rPr>
            <b/>
            <sz val="9"/>
            <rFont val="Tahoma"/>
            <family val="2"/>
          </rPr>
          <t>Cantor Nieto, Juan Isidro:</t>
        </r>
        <r>
          <rPr>
            <sz val="9"/>
            <rFont val="Tahoma"/>
            <family val="2"/>
          </rPr>
          <t xml:space="preserve">
ESTA CELDA ES NUMERICA NO DE TEXTO</t>
        </r>
      </text>
    </comment>
    <comment ref="U27" authorId="1">
      <text>
        <r>
          <rPr>
            <b/>
            <sz val="9"/>
            <rFont val="Tahoma"/>
            <family val="2"/>
          </rPr>
          <t>Cantor Nieto, Juan Isidro:</t>
        </r>
        <r>
          <rPr>
            <sz val="9"/>
            <rFont val="Tahoma"/>
            <family val="2"/>
          </rPr>
          <t xml:space="preserve">
ESTA CELDA ES NÚMERICA NO DE TEXTO</t>
        </r>
      </text>
    </comment>
  </commentList>
</comments>
</file>

<file path=xl/comments3.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4.xml><?xml version="1.0" encoding="utf-8"?>
<comments xmlns="http://schemas.openxmlformats.org/spreadsheetml/2006/main">
  <authors>
    <author>amcardenas</author>
    <author>mmoreno</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 ref="S11" authorId="1">
      <text>
        <r>
          <rPr>
            <sz val="11"/>
            <rFont val="Tahoma"/>
            <family val="2"/>
          </rPr>
          <t>El objetivo es cumplir el 100% durante cada trimestre.</t>
        </r>
      </text>
    </comment>
    <comment ref="S13" authorId="1">
      <text>
        <r>
          <rPr>
            <sz val="11"/>
            <rFont val="Tahoma"/>
            <family val="2"/>
          </rPr>
          <t>El objetivo es cumplir el 100% durante cada trimestre.</t>
        </r>
      </text>
    </comment>
  </commentList>
</comments>
</file>

<file path=xl/sharedStrings.xml><?xml version="1.0" encoding="utf-8"?>
<sst xmlns="http://schemas.openxmlformats.org/spreadsheetml/2006/main" count="749" uniqueCount="309">
  <si>
    <t>VALOR MAGNITUD</t>
  </si>
  <si>
    <t>ACCIONES DESARROLLADAS</t>
  </si>
  <si>
    <t>OBSERVACIONES</t>
  </si>
  <si>
    <t>CONSOLIDADO BOGOTÁ (ACTIVIDADES)</t>
  </si>
  <si>
    <t>Prioritaria Plan de Desarrollo Bogotá Humana [Incluida en el Acuerdo 489 de 2012]</t>
  </si>
  <si>
    <t xml:space="preserve">Plan Territorial de Salud </t>
  </si>
  <si>
    <t xml:space="preserve">Funcionamiento o Gestión </t>
  </si>
  <si>
    <t>Nombre del Indicador</t>
  </si>
  <si>
    <t>DETALLE DE LA ACTIVIDAD</t>
  </si>
  <si>
    <t>DETALLE DE LA META</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</si>
  <si>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</si>
  <si>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</si>
  <si>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</si>
  <si>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</si>
  <si>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</si>
  <si>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</si>
  <si>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</si>
  <si>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</si>
  <si>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CLASIFICACIÓN DE LA ACTIVIDAD</t>
  </si>
  <si>
    <t xml:space="preserve">Objetivo Plan Estrategico de la Entidad </t>
  </si>
  <si>
    <t xml:space="preserve">Orientar a 864.000 ciudadanos y ciudadanas del Distrito Capital, para el acceso y exigibilidad del derecho público de la salud, disponiendo diferentes canales de atención ciudadana, al 2016. </t>
  </si>
  <si>
    <t xml:space="preserve">Gestionar 41.652 requerimientos y derechos de petición, a través del Sistema de Quejas y Soluciones de Secretaría Distrital de Salud, en la protección y defensoría ciudadana frente a necesidades y vulneraciones del derecho público de la salud, al 2016. </t>
  </si>
  <si>
    <t>Mantener la certificación de Calidad de la Secretaria Distrital de Salud en las normas técnicas NTCGP 1000: 2009 en ISO 9001.</t>
  </si>
  <si>
    <t xml:space="preserve">Implementar el 100% de los Subsistemas que componen el Sistema Integrado de la Gestión a nivel Distrital, al 2016. </t>
  </si>
  <si>
    <t>Promoción Social</t>
  </si>
  <si>
    <t>Bogotá decide y protege el derecho fundamental a la salud pública</t>
  </si>
  <si>
    <t>Bogotá decide en salud</t>
  </si>
  <si>
    <t xml:space="preserve">Generar las condiciones necesarias para la garantía del derecho a la salud de toda la población de Bogotá, a través de la gobernanza y rectoría basada en las políticas públicas concertadas con los diferentes sectores y de la vigilancia y control efectivo del cumplimiento de las obligaciones de los diferentes actores del Sistema General de Seguridad Social en Salud. </t>
  </si>
  <si>
    <t>Consolidar un Servicio de Atención a la Ciudadanía, como vía para la promoción y protección del derecho a la salud de los ciudadanos y ciudadanas del Distrito Capital</t>
  </si>
  <si>
    <t>887M05</t>
  </si>
  <si>
    <t>887M06</t>
  </si>
  <si>
    <t>Componente de Gobernanza y Rectoría</t>
  </si>
  <si>
    <t>887M05A02</t>
  </si>
  <si>
    <t>887M06A02</t>
  </si>
  <si>
    <t>X</t>
  </si>
  <si>
    <t>Número de ciudadanas y ciudadanos atendidos, por canal,  población especial, población prioritaria, nivel de sisben y grupo etáreo.</t>
  </si>
  <si>
    <t>Número de derechos de petición y requerimientos gestionados a través del Sistema de Quejas y Soluciones-SDQS.</t>
  </si>
  <si>
    <t>887M05A01</t>
  </si>
  <si>
    <t xml:space="preserve">Mejoramiento del Servicio de Atención a la Ciudadanía de Secretaría Distrital de Salud, disponiendo diferentes tipos de canales de orientación para el acceso y exigibilidad del derecho a la salud. </t>
  </si>
  <si>
    <t>887M06A01</t>
  </si>
  <si>
    <t>Programado 2015</t>
  </si>
  <si>
    <t>Ejecutado
2015</t>
  </si>
  <si>
    <t>Asesoría y asistencia técnica a las ESE y EAPB-S para el fortalecimiento de la gestión de las oficinas de servicio a la ciudadanía y enlace intra e interinstitucional a nivel sectorial e intersectorial.</t>
  </si>
  <si>
    <t xml:space="preserve">Número de ESE y EAPB-S con asesoría y asistencia técnica.  </t>
  </si>
  <si>
    <t>Administración  del Sistema Distrital de Quejas y Soluciones - SDQS de la Secretaría Distrital de Salud, como un mecanismo para la exigibilidad jurídica del derecho a la salud.</t>
  </si>
  <si>
    <t>Articulación interna y externa para la implementación del programa de humanización de la SDS y para la defensoría del ciudadano.</t>
  </si>
  <si>
    <t>Porcentaje de acciones desarrolladas.</t>
  </si>
  <si>
    <t>03</t>
  </si>
  <si>
    <t>"Una Bogotá que defiende y fortalece lo público"</t>
  </si>
  <si>
    <t>Implementar y mantener el sistema integrado de gestión, orientado al logro de la acreditación como dirección territorial de salud, en el marco del mejoramiento continuo.</t>
  </si>
  <si>
    <t>Fortalecimiento de la Gestión y Planeación para la Salud</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</si>
  <si>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</si>
  <si>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x</t>
  </si>
  <si>
    <t>% de avance en las etapas para el mantenimiento de la certificación de la SDS</t>
  </si>
  <si>
    <t>Desarrollar al interior del proceso las actividades tendientes a mantener la certificación del Sistema de Gestión de Calidad de acuerdo con lineamientos y plan de trabajo establecido por la Dirección de Planeación Institucional y Calidad.</t>
  </si>
  <si>
    <t>Porcentaje de cumplimiento de las actividades para mantener la certificación del Sistema de Gestión de Calidad</t>
  </si>
  <si>
    <t>Desarrollar al interior del proceso las actividades para implementar el Sistema Integrado de Gestión de acuerdo con lineamientos y plan de trabajo establecido por la Dirección de Planeación Institucional y Calidad.</t>
  </si>
  <si>
    <t>Porcentaje de cumplimiento de las actividades para implementar el Sistema Integrado de Gestión</t>
  </si>
  <si>
    <t>Seguimiento trimestral</t>
  </si>
  <si>
    <t>Fecha de diligenciamiento:</t>
  </si>
  <si>
    <t xml:space="preserve">No. </t>
  </si>
  <si>
    <t>Eje Estratégico del Plan de Desarrollo  Bogotá Humana 2012-2016 [Acuerdo 489 de junio de 2012]</t>
  </si>
  <si>
    <t>CLASIFICACIÓN DE LA META</t>
  </si>
  <si>
    <t>Línea de Base</t>
  </si>
  <si>
    <t>VALOR APROPIACION PRESUPUESTAL</t>
  </si>
  <si>
    <t>VALOR EJECUCIÓN PRESUPUESTAL</t>
  </si>
  <si>
    <t>RESERVAS PRESUPUESTALES</t>
  </si>
  <si>
    <t>AVANCES</t>
  </si>
  <si>
    <t>LOGROS</t>
  </si>
  <si>
    <t>RESULTADOS</t>
  </si>
  <si>
    <t>DIFICULTADES Y SOLUCIONES</t>
  </si>
  <si>
    <t>VALOR APROPIACION</t>
  </si>
  <si>
    <t>VALOR PRESUPUESTO</t>
  </si>
  <si>
    <t>Programado</t>
  </si>
  <si>
    <t>Ejecutado</t>
  </si>
  <si>
    <t>INICIAL</t>
  </si>
  <si>
    <t>DEFINITIVA</t>
  </si>
  <si>
    <t>Ejecutado o Comprometido</t>
  </si>
  <si>
    <t>GIROS</t>
  </si>
  <si>
    <t>% de avance en la  implementación de los subsistemas del sistema integrado de gestión</t>
  </si>
  <si>
    <t>Nombre de la Direción u Oficina:  Dirección Servicio a la Ciudadanía</t>
  </si>
  <si>
    <t>58.33%</t>
  </si>
  <si>
    <t xml:space="preserve">En julio de 2015:
1. Participación en las reuniónes  y realizacion de actividades relaciondas con el nuevo contrato 1142  de 2015, suscrito  entre el FFDS con la ETB, para dar continuidad a la operación de  los proyectos de la SDS (Agendamiento  de Citas en ESE, Linea por el Derecho a la Salud, Promoción  del PAI)  a través s de la linea 195,  julio 2  y 17 de 2015, con los referentes de la Dirección de TIC, Dirección del Aseguramiento y Garantia del Derecho a la Salud. 
2.Participación en la atención de la Auditoria realizada en la entidad por la Contraloria Distrital, a los proyectos contratados a través de la linea 195, preparación y suministro de evidencias solicitadas. 
3. Participación comite Dirección de Servicio a la Ciudadania, julio 31 de 2015. 
4. Participación en el proceso de Auditoria Internas de Calidad convocadas por la Oficina de Contro Interno, proceso asignado  Planeación y Gestión Sectorial, iniciando mesa de apertura el 23 de julio de 2015. 
5.Participación en la Mesa de Barreras, realizada el 29 de Julio de 2015, con ESE y referentes de las Dependencias de: Subsecretaria de Servicios de Salud y Aseguramiento. </t>
  </si>
  <si>
    <t xml:space="preserve">En julio de 2015: Se continua con la Participación en las reuniones de la Red NODO de Humanización del Ministerio de Salud y de Protección Social, y para julio se realizaron:  seis (6) reuniones de la Red de Humanización del Ministerio de Salud los días 08,15, 22, 23, 24 y 29 de julio con el fin de contribuir en la construcción de los lineamientos de Humanización para el País y coordinar las diferentes acciones requeridas para la instalación del Nodo de Humanización Bogotá/Cundinamarca. A la fecha se ha asistido a quince (15) reuniones de Red.
• Coordinación y desarrollo de una (1) reunión el 09 de Julio de 2015 con la referente de Humanización, de la Dirección de Provisión de Servicios de Salud de la SDS, con el fin de socializar las acciones realizadas con el Ministerio de Salud para la instalación del nodo de Humanización Bogotá-Cundinamarca, el cual favorecerá el trabajo articulado con la Secretaría de Salud de Cundinamarca en la construcción de los lineamientos de Política de Humanización.  
• Coordinación y desarrollo de dos (2) reuniones con cuatro (4) Empresas Sociales del Estado, con el fin de socializar las acciones adelantadas con el Ministerio de Salud en la construcción de los lineamientos de la Política de Humanización para el País y articular la participación de las mismas en el Nodo de Humanización. Las reuniones se realizaron los días 09 y 10 de Julio con las ESE Suba, Palblo VI Bosa, Kennedy III Nivel y Engativa, respectivamente.  
• Participación en la elaboración de la metodología para el Reconocimiento institucional a los servidores (as) de la SDS por prácticas exitosas en el cumplimiento de la Misión de la Secretaría Distrital de Salud, en reunión de los referentes de Humanización de la SDS, del 29 de julio de 2015, liderada por la Dirección de Gestión del Talento Humano.
</t>
  </si>
  <si>
    <r>
      <rPr>
        <b/>
        <sz val="9"/>
        <rFont val="Arial"/>
        <family val="2"/>
      </rPr>
      <t>DIRECCIÓN DE PLANEACIÓN Y SISTEMAS</t>
    </r>
    <r>
      <rPr>
        <sz val="9"/>
        <rFont val="Arial"/>
        <family val="2"/>
      </rPr>
      <t xml:space="preserve">
</t>
    </r>
    <r>
      <rPr>
        <b/>
        <sz val="9"/>
        <rFont val="Arial"/>
        <family val="2"/>
      </rPr>
      <t>SISTEMA INTEGRADO DE GESTIÓN</t>
    </r>
    <r>
      <rPr>
        <sz val="9"/>
        <rFont val="Arial"/>
        <family val="2"/>
      </rPr>
      <t xml:space="preserve">
CONTROL DOCUMENTAL
</t>
    </r>
    <r>
      <rPr>
        <b/>
        <sz val="9"/>
        <color indexed="8"/>
        <rFont val="Arial"/>
        <family val="2"/>
      </rPr>
      <t xml:space="preserve">SEGUIMIENTO A METAS PROYECTOS DE INVERSIÓN
</t>
    </r>
    <r>
      <rPr>
        <b/>
        <sz val="9"/>
        <color indexed="10"/>
        <rFont val="Arial"/>
        <family val="2"/>
      </rPr>
      <t xml:space="preserve">  </t>
    </r>
    <r>
      <rPr>
        <sz val="9"/>
        <color indexed="8"/>
        <rFont val="Arial"/>
        <family val="2"/>
      </rPr>
      <t xml:space="preserve">
</t>
    </r>
    <r>
      <rPr>
        <b/>
        <sz val="9"/>
        <color indexed="8"/>
        <rFont val="Arial"/>
        <family val="2"/>
      </rPr>
      <t>Codigo:</t>
    </r>
    <r>
      <rPr>
        <sz val="9"/>
        <color indexed="8"/>
        <rFont val="Arial"/>
        <family val="2"/>
      </rPr>
      <t xml:space="preserve"> 114 - PLI - FT -  062 V.01</t>
    </r>
  </si>
  <si>
    <t>Elaborado por: 
Mario Ivan Albarracin Navas
Sandra Gomez Gomez
Revisado por: 
Gabriel Lozano Diaz
Aprobado por: 
Martha Liliana Cruz B
Control documental:
Planeación y Sistemas  
 Grupo –   SIG</t>
  </si>
  <si>
    <r>
      <rPr>
        <b/>
        <sz val="9"/>
        <color indexed="8"/>
        <rFont val="Arial"/>
        <family val="2"/>
      </rPr>
      <t>DIRECCIÓN DE PLANEACIÓN Y SISTEMAS</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SEGUIMIENTO A METAS PROYECTOS DE INVERSIÓN</t>
    </r>
    <r>
      <rPr>
        <sz val="9"/>
        <color indexed="8"/>
        <rFont val="Arial"/>
        <family val="2"/>
      </rPr>
      <t xml:space="preserve">
</t>
    </r>
    <r>
      <rPr>
        <b/>
        <sz val="9"/>
        <color indexed="8"/>
        <rFont val="Arial"/>
        <family val="2"/>
      </rPr>
      <t xml:space="preserve">Codigo: </t>
    </r>
    <r>
      <rPr>
        <sz val="9"/>
        <color indexed="8"/>
        <rFont val="Arial"/>
        <family val="2"/>
      </rPr>
      <t>114 - PLI - FT -  062 V.01</t>
    </r>
  </si>
  <si>
    <t>EJE ESTRATEGICO DEL PLAN DE DESARROLLO BOGOTA HUMANA 2012-2016:  UNA BOGOTA EN DEFENSA Y FORTALECIMIENTO DE LO PUBLICO</t>
  </si>
  <si>
    <t>EJE ESTRATEGICO DEL PLAN TERRITORIAL DE SALUD PARA BOGOTÁ 2012-2016: COMPONENTE DE GOBERNANZA Y RECTORIA</t>
  </si>
  <si>
    <t>PROGRAMA DEL PLAN DE DESARROLLO BOGOTA HUMANA 2012-2016:  BOGOTA DECIDE Y PROTEGE EL DERECHO FUNDAMENTAL A LA SALUD PUBLICA</t>
  </si>
  <si>
    <t>PROYECTO DE INVERSIÓN DEL PLAN DE DESARROLLO BOGOTA HUMANA 2012-2016:  BOGOTA DECIDE EN SALUD</t>
  </si>
  <si>
    <t>NUMERO
META
SEGPLAN</t>
  </si>
  <si>
    <t>PROYECTO</t>
  </si>
  <si>
    <t>TIPO DE POBLACION</t>
  </si>
  <si>
    <t>Menores a 1 año</t>
  </si>
  <si>
    <t>1 a 5 AÑOS</t>
  </si>
  <si>
    <t>6 A 13 AÑOS</t>
  </si>
  <si>
    <t>14 A 17 AÑOS</t>
  </si>
  <si>
    <t xml:space="preserve">18 A 26 AÑOS </t>
  </si>
  <si>
    <t>27 A 59 AÑOS</t>
  </si>
  <si>
    <t>60 Y MAS</t>
  </si>
  <si>
    <t>TOTAL</t>
  </si>
  <si>
    <t>META</t>
  </si>
  <si>
    <t>Eje 
Estructurante</t>
  </si>
  <si>
    <t>Eje</t>
  </si>
  <si>
    <t>Objetivo</t>
  </si>
  <si>
    <t>Meta</t>
  </si>
  <si>
    <t>Programado 2014</t>
  </si>
  <si>
    <t>Ejecutado 2014</t>
  </si>
  <si>
    <t>Hombres</t>
  </si>
  <si>
    <t>Mujeres</t>
  </si>
  <si>
    <t>e04o01m01</t>
  </si>
  <si>
    <t>e04o01m01-617</t>
  </si>
  <si>
    <t xml:space="preserve">Promoción  Social </t>
  </si>
  <si>
    <t>04</t>
  </si>
  <si>
    <t>01</t>
  </si>
  <si>
    <t>Incorporar 300.000 ciudadanos y ciudadanas a procesos de planeación local,  control social de resultados y exigibilidad jurídica y social del derecho a la salud, con enfoque poblacional a 2016.</t>
  </si>
  <si>
    <t>78470 ciudadanos-as incorporados a procesos.
(Encuentros ciudadanos 62.000 personas; control social 1.364; exigibilidad social 2.118; exigibilidad jurídica 10.413; planeacion participativa 2.575) a 2011.</t>
  </si>
  <si>
    <t>Número de ciudadanos y ciudadanas incorporados a los procesos de planeación local, control social de resultados y exigibilidad jurídica y social del Derecho a la salud, con enfoque poblacional</t>
  </si>
  <si>
    <t>AVANCES JULIO 2015
Durante el mes de julio se atendieron en los diferentes Puntos por el Derecho a la Salud localizados en el Distrito Capital 3609 ciudadanos en acciones de sensibilización, orientación, gestión resolutiva y apoyo jurídico.
Durante el mes de julio se han sido registradas 4507 acciones de sensibilización, casos de índole adminstrativo y casos jurídicos, en los nueve Puntos por el  Derecho a la Salud fijos, el   PDS Mártires 672 atenciones registradas,  PDS Kennedy 702 atenciones registradas, PDS Puente Aranda 203 atenciones,  PDS Rafael Uribe 694 atenciones,  PDS Suba 454 atenciones registradas, PDS Chapinero 150,  PDS Tunjuelito 380,  PDS Usme 866 y  PDS Fontibón 386 atenciones registradas .
Durante el mes de julio el PDS Usme  realizo procesos de formación en las localidades de Sumapaz y Usme en temáticas relacionadas con ley estatutaria, barreras de acceso en salud y mecanismos de exigibilidad a un total de 313 ciudadanos. Realizacion de dos talleres en la localidad de Usaquen, una mesa por el derecho a  la salud y un proceso de formación en Plan de desarrollo y PDS con un total de 82 ciudadanos. El equipo de PDS de la Red Sur occidente realizo siete (7) talleres de formación en las localidades  de Kennedy (6 talleres y Bosa (1 taller) con la particpación de un total de 299 ciudadanos.
Participacion de UAT de CLOPS de Usme, Participación en reunión del DILE relacionado con el consumo de SPA. Participación en CLOPS de Sumapaz el día 29 de julio de 2015 donde se promovió el proceso de enfoque diferencial desdela exigibilidad del derecho a la salud. Participación en los Consejos Locales de Gobierno de las localidades e Bosa, Kennedy, Fontibón y Puente Aranda. Participación en Las Comisiones  Locales Intersectoriales de Parcipación CLIP de Puente aranda  y Kennedy. Particpación en los Consejos Locales de Politica Social y Unidades de Apoyo Técnico de las localidades Kennedy y Fontibón. Participación en los consejos locales de gobierno de las localidades de la red Centro Oriente Candelaria, Martires, Rafael Uribe Uribe y Santa Fe, participación en instalación de gobierno zonal en UPZ 94 de Candelaria.
Durante el mes de julio se caracterizaron cuatro (7) organizaciones sociales , Cinco de la red centro oriente de la Localidad Candelaria dos (2) cuyo objeto social es deportivo y una relacionada con atención de víctimas de desplazamiento, dos (2) en la localidad e martires relacionada con mujeres y con etnias y dos organizaciones sociales de la red norte relacionadas  con actividades deportivas</t>
  </si>
  <si>
    <t>LOGROS ACUMULADOS A JULIO 2015
Se han atendido 41696 ciudadanos en los  nueve (9) Puntos por el Derecho a la Salud   ubicados en  Kennedy; Mártires, Puente Aranda, Fontibón,  Rafael Uribe, Suba, Tunjuelito, Chapinero y Usme apoyando en acciones de sensibilización, orientación, gestión resolutiva y apoyo jurídico. Durante el mes de junio y hasta el 21 de julio no se conto con los PDS Móviles, debido a que se encontraba en tramite el proceso de contratación de los mismos
Se realizaron once (11) foros socializando la Ley Estatutaria en Salud en diferentes localidades del Distrito Capital que buscan la participación de todos los ciudadanos, los foros se instalaron en las localidades de Bosa, Ciudad Bolívar, Santa Fe, Kennedy, Suba, Usme, Dos (2) foros en candelaría y Dos (2) Foros en la localidad de Puente Aranda, es importante resaltar la particpación de estudiantes universitarios y servidores públicos de diferentes instiruciones del Distrito Capital.
Se continua realizando asesoría y asistencia técnica a   organizaciones sociales de diferente objeto social como víctimas de desplazamiento, Juntas de Acción Comunal,  Organizaciones de Persona Mayor, Jardines Infantiles, Colegios, Organizaciones etnicas, LGBTI , organizaciones de mujeres , personas con discapacidad, organización de recicladores, organizaciones deportivas, organizaciones  de ruralidad,  asociaciones de padres, organizaciones juveniles, promoviendo procesos de formación, gestión, incidencia y movilización social en torno al derecho a la salud</t>
  </si>
  <si>
    <t>RESULTADOS ACUMULADO A JULIO 2015
A traves de la estrategia Puntos  por el derecho a la Salud PDS se han atendido un total de 41696 ciudadanos de las 20 localidades del Distrito Capital apoyando en acciones de sensibilización, orientación, gestion resolutiva  y apoyo jurídico. El total de casos registrados en el sistema de información PDS  a julio son 51977 de los cuales se encuentran distribuidos de la siguiente manera PDS Candelaria 2916 registros, PDS Kennedy 6670 registros, PDS Puente Aranda 6706 registros, PDS Rafael Uribe 7636 registros, PDS Suba 7143 registros, PDS Tunjuellito 8053 registros, PDS Usaquen (itinerante) 34 registros, PDS Usme 7961 registros, PDS Fontibón 1358 registros, PDS Bosa (movil) 8 registros, PDS Chapinero 150 y PDS Mártires 3342 registros.
Once (11) foros socializando la Ley Estatutaria en Salud en las diferentes localidades del Distrito Capital con la participación de 2200 ciudadanos. 
Asamblea de territorios saludables por el derecho a la salud y reapertura del San Juan de Dios organizado por las  subsecretarias de salud Pública y Subsecretaria de Gestión Territorial con la particpación de 4000 ciudadanas y ciudadanos, Se continua habilitando el escenario del Hospital SanJuan de Diós para que la comunidad y la sociedad civil reconozcan y se apropien de este patrimonio y se concienticen dela importancia de su reapertura.
Se realiza la apertura de los Puntos por el Derecho a la Salud PDS Fontibón  y PDS Chapinero, el primero ubicado en la casa de la justicia de esta localidad y elsegundo en las instalaciones de la Alcaldía de Chapinero.
Durante el año 2015 se han caracterizado 68 organizaciones sociales de diferente objeto social como víctimas de desplazamiento, Juntas de Acción Comunal,  Organizaciones de Persona Mayor, Jardines Infantiles, Colegios, Organizaciones etnicas, LGBTI , organizaciones de mujeres , personas con discapacidad, organización de recicladores, organizaciones deportivas, organizaciones  de ruralidad,  asociaciones de padres, organizaciones juveniles, promoviendo procesos de formación, gestión, incidencia y movilización social en torno al derecho a la salud</t>
  </si>
  <si>
    <t xml:space="preserve">DIFICULTADES Y SOLUCIONES DE JULIO 2015
Durante el mes de julio no se contó con el total de personal en los Puntos por el Derecho a la Salud, debido al proceso  de contratación a través de los convenios interadministrativos, esto ha incidido en el cumplimiento de la meta mes a mes para lograr el objetivo propuesto al final del año.
Adicionalmente se continua con la habilitacion de cuatro PDS Móviles con todos los recursos necesarios para su operación, que se ubicaran estrategicamente en las cuatro redes del Distrito Capital. </t>
  </si>
  <si>
    <t>Es importante evidenciar que los registros incluidos  de personas atendidas por localidad incluidos en cada hoja de calculo  son el resultado de la información incluida en el aplicativo PDS Centros de Exigibilidad  y se evidencia que existen 2471 personas de las 41696  a las cuales no se identifica su sitio de residencia, esto es debido a que los usuarios de la interfaz del aplicativo, no incluyen esta información. Dentro de las reuniones internas se ha socializado la necesidad de incluir estos datos a los usuarios del sistema de información. Se concerto con los Subdirectores iniciar un proceso con los funcionarios que manejan la interfaz del sistema de información para actualizar  los ciudadanos que no estaban georefenciados minimamente con localidad o barrio, este proceso se continuará realizando  y designando un funcionario para que apoye en esta georeferenciación a partir del mes de julio y logremos identificar  los ciudadanos por localidad inicialmente los atendidos en el 2015.
Por otro lado se viene trabajando con la dirección de TIC para realizar ajustes, depuraciones y nuevos desarrollos del sistema de información PDS Centros de exigibilidad, para lograr un mayor grado de especificidad y confiabilidad de la información, esto conllevará tambien a ajustes en el número de personas registradas en el aplicativo PDS.</t>
  </si>
  <si>
    <t>DESPLAZADOS INDIGENAS</t>
  </si>
  <si>
    <t>DESPLAZADOS ROM</t>
  </si>
  <si>
    <t>DESPLAZADOS AFRODESCENDIENTES</t>
  </si>
  <si>
    <t>DESPLAZADOS RAIZAL</t>
  </si>
  <si>
    <t>DESPLAZADOS PALENQUERO</t>
  </si>
  <si>
    <t>DESPLAZADOS (OTROS)</t>
  </si>
  <si>
    <t>TOTAL DESPLAZADOS</t>
  </si>
  <si>
    <t>DESPLAZADOS CABEZA DE FAMILIA</t>
  </si>
  <si>
    <t>INDIGENAS</t>
  </si>
  <si>
    <t>ROM</t>
  </si>
  <si>
    <t>AFRODESCENDIENTES</t>
  </si>
  <si>
    <t>RAIZAL</t>
  </si>
  <si>
    <t>PALENQUERO</t>
  </si>
  <si>
    <t>NINGUNO DE LOS ANTERIORES</t>
  </si>
  <si>
    <t>TOTAL DE LA POBLACION</t>
  </si>
  <si>
    <t>POBLACION VINCULADA</t>
  </si>
  <si>
    <t>e04o01m02</t>
  </si>
  <si>
    <t>e04o01m02-617</t>
  </si>
  <si>
    <t>02</t>
  </si>
  <si>
    <t xml:space="preserve">Incrementar en un 100% la base social de las formas de participación en salud, en las Instituciones Prestadoras de Servicios de Salud, públicas y privadas, y de las Empresas Administradoras de Planes de Beneficios,  considerando la diversidad poblacional, a 2016. </t>
  </si>
  <si>
    <t xml:space="preserve">50 % de la base social de las formas de participación a diciembre/11, corrresponde a 3059 ciudadanos-as vinculados a 2011.
</t>
  </si>
  <si>
    <t xml:space="preserve">Porcentaje de ciudadanos y ciudadanas vinculados a las diferentes formas de participación, considerando la diversidad poblacional.
</t>
  </si>
  <si>
    <t>83.2%</t>
  </si>
  <si>
    <t xml:space="preserve">En el mes de julio, se continuó con la supervisión de las estructuras institucionales de las Oficinas de Participación Social y Servicio al Ciudadano de 9 ESE del Distrito: Fontibón, Pablo VI, Bosa II y Del Sur, Tunal, Meissen, Vista Hermosa, Usme y Nazareth.
Realización de reuniones de Red (1 reunión Red Sur reunión Red Sur realizada en el PDS Tunjuelito). Particularmente, se prestó asesoría y asistencia técnica a las Oficinas en la ejecución y seguimiento a las actividades llevadas a cabo por las Formas de Participación Social en el marco de los proyectos de gestión.
La asesoría técnica realizada a las Formas de Participación Social en Salud (COPACOS, Asociación de Usuarios, Comités de Ética), se realizó a 7 Asociaciones de Usuarios de las ESE: 
Usaquén, Suba – ASODESUBA, Pablo VI, Centro Oriente, San Cristóbal, Rafael Uribe Uribe y Usme; y 4 COPACOS: Engativa, Puente Aranda, Mártires y Ciudad Bolívar.
Estas asesorías estuvieron relacionadas con la asistencia técnica y seguimiento a la ejecución de las actividades definidas en los proyectos formulados en 2013 por las Formas de Participación Social que iniciaron en el mes de marzo 2015 (Asociación de Usuarios ESE Sur – ASODESUBA; COPACOS localidades Puente Aranda y Ciudad Bolívar); Apoyo en procesos de formación (COPACOS Ciudad Bolívar); y en el proceso para la elección de sus delegados ante las Juntas Directivas de las ESE respectivas (Asociación de Usuarios Usaquén, Pablo VI, Centro Oriente, San Cristóbal, Rafael Uribe Uribe, Usme; COPACOS localidades de Engativa y Mártires). 
Se continuó con el acompañamiento a las reuniones con las Asociaciones de Usuarios del Distrito (1 reunión); Y se dio respuesta a las solicitudes presentadas por las diferentes Formas de Participación Social (para el mes corresponde a 7).
</t>
  </si>
  <si>
    <t xml:space="preserve">Los logros acumulados a julio de 2015 son:
22 ESE del Distrito, 2 EAPB Subsidiada y 10 Contributivas supervisadas, a saber: Usaquén, Chapinero, Engativa, Suba, Simón Bolívar, Fontibón, Pablo VI, Bosa II, Occidente de Kennedy, Del Sur, Centro Oriente, San Cristóbal, San Blas, La Victoria, Santa Clara, Rafael Uribe Uribe, Tunal, Tunjuelito, Meissen, Vista Hermosa, Usme y Nazareth; EAPB Subsidiada: Capitalsalud y Unicajas; y 10 EAPB Contributivas: Famisanar, Nueva EPS, Aliansalud, Coomeva, SOS, Sanitas, Compensar, Saludcoop, Golden Group y Saludvida. 
1. Se asesoró técnicamente en la formulación de Planes Operativos Anuales 2015 de los proceso de Participación Social y Servicio al Ciudadano conforme a la Circular 031 de 2012 y el Decreto 530 de 2010, al 100% de las ESE del Distrito que corresponde a 22 ESE (Usaquén, Chapinero, Engativa, Suba, Simón Bolívar, Fontibón, Pablo VI, Bosa II, Occidente de Kennedy, Del Sur, Centro Oriente, San Cristóbal, San Blas, La Victoria, Santa Clara, Rafael Uribe Uribe, Tunal, Tunjuelito, Meissen, Vista Hermosa, Usme y Nazareth); al 33% de la EAPB Subsidiada que corresponde a 1 (Unicajas) y al 64% de las EAPB Contributivas que corresponde a 7 (Famisanar, Nueva EPS, Aliansalud, Coomeva, SOS, Golden Group y Saludvida).
2. Se revisaron y retroalimentaron los informes de gestión correspondientes al IV trimestre de 2014, conforme a lineamientos establecidos, a la Circular 031 de 2012 y al Decreto 530 de 2010, al 100% de las ESE del Distrito que corresponde a 22 ESE del Distrito: Usaquén, Chapinero, Engativa, Suba, Simón Bolívar, Fontibón, Pablo VI, Bosa II, Occidente de Kennedy, Del Sur, Centro Oriente, San Cristóbal, San Blas, La Victoria, Santa Clara, Rafael Uribe Uribe, Tunal, Tunjuelito, Meissen, Vista Hermosa, Usme y Nazareth; al 33% de la EAPB Subsidiada que corresponde a 1 (Unicajas) y al 9% de las EAPB Contributivas que corresponde a 1 (Coomeva).
3. Se actualizó estado situacional y se hizo seguimiento a los planes de asistencia técnica del 9% de las ESE del Distrito que corresponde a 2 ESE (San Cristobal y Centro Oriente).
4. Se definieron los planes de asistencia técnica del 14% de las ESE del Distrito que corresponde a 3 (Pablo VI, Del Sur, Tunjuelito) y el 36% de las EAPB Contributivas que corresponde a 4 (Aliansalud, Famisanar, Nueva EPS y Golden Group).
5. Se realizó seguimiento al plan de asistencia técnica del 5% de las ESE del Distrito que corresponde a 1 (Usme).
6. Se asesoró técnicamente en la formulación de Planes Operativos Anuales 2015 a las Formas de Participación en Salud conforme a la Circular 031 de 2012 y el Decreto 530 de 2010, al 36% de las Asociaciones de Usuarios ESE del Distrito que corresponde a 10 (ASODESUBA, Gran Alianza, Fontibón, Bosa, ASOSUR, ASUARANDA, Santa Clara, San Cristóbal y Rafael Uribe Uribe); y al 50% de los COPACOS del Distrito que corresponde a 10 (Mártires, Suba, Teusaquillo, Barrios Unidos, Engativa, Fontibón, Bosa, Kennedy, Puente Aranda y Santa Fé ).
7. Se acompaño técnicamente y se realizó seguimiento a la ejecución de los proyectos formulados por las Formas de Participación Social en el 2013 al 72% de las Asociaciones de Usuarios de las 22 ESE del Distrito que formularon proyectos y que corresponde a 18 Asociaciones (Simón Bolívar, Engativa, ASODESUBA, Gran Alianza, Fontibón, Pablo VI, Bosa II, ASOSUR, Asuaranda, Centro Oriente, San Blas, San Cristóbal, La Victoria, Rafael Uribe Uribe, Tunal, Vista Hermosa, Usme y Nazareth); el 90% de los COPACOS del Distrito que corresponde a 18 COPACOS (Usaquén, Teusaquillo, Barrios Unidos, Engativa, Suba, Fontibón, Bosa, Kennedy, Puente Aranda, Mártires, Santa Fe, Candelaria, San Cristóbal, Rafael Uribe Uribe, Antonio Nariño, Ciudad Bolívar, Usme y Sumapaz).
8. Contar con los delegados de las Asociaciones de Usuarios de las ESE Centro Oriente, Santa Clara, Meissen, Del Sur, Tunal y Nazareth, posesionados en las respectivas Juntas Directivas.
9. Seguimiento a la ampliación de la base social de las Formas de Participación (Asociaciones y COPACOS), logrando el reporte del 100% de las ESE que corresponde a 22 ESE (Usaquén, Chapinero, Engativa, Suba, Simón Bolívar, Fontibón, Pablo VI, Bosa II, Occidente de Kennedy, Del Sur, Centro Oriente, San Cristóbal, San Blas, La Victoria, Santa Clara, Rafael Uribe Uribe, Tunal, Tunjuelito, Meissen, Vista Hermosa, Usme y Nazareth); del 67% de las EAPB del régimen subsidiado que corresponde a 2 EAPB (Capital Salud y Unicajas); y del 100% del régimen contributivo que corresponde a 11 EAPB (Famisanar, Aliansalud, Nueva EPS, Saludtotal, Coomeva, SOS, Sanitas, Compensar, Grupo Saludcoop y Saludvida). 
10. Continuar el acompañamiento y asistencia técnica al 100% de las actividades de la Secretaria operativa COPACOS que corresponden a 6 reuniones, del COPACOS Distrital que corresponden a 5 reuniones, y de las Asociaciones de Usuarios del Distrito que corresponde a 5 reuniones.
11. Acompañar el 100% de las acciones programadas por el espacio de los jueves, que corresponden a 7 reuniones.
12. Brindar asistencia técnica al 100% de las acciones de fortalecimiento interno solicitadas por las Asociaciones de Usuarios de las ESE 9 Asociaciones y los 8 COPACOS del Distrito.
13. Dar respuesta efectiva al 100% de los requerimientos presentados por la comunidad organizada, entes de control y a otros actores, que a la fecha corresponden a 29 solicitudes realizadas.
</t>
  </si>
  <si>
    <t xml:space="preserve">El avance acumulado a 2015 es de 83.2% que corresponde a 1697 integrantes, ya que aunque en el mes se vincularon personas nuevas (154) a las Formas de Participación, se hizo depuración de los libros de afiliación o cartas de acreditación que modificaron su base social y algunos integrantes de se retiraron.
Participación 100% de las Oficinas de Participación Social y Servicio al Ciudadano de las ESE del Distrito que corresponde a 22 ESE, del 67% de las EAPB del Régimen Subsidiado que corresponde a 2 EAPB y del 100% de las EAPB del Régimen Contributivo que corresponde a 10 EAPB, en las acciones de coordinación definidas por la Dirección, lo que permite organizar la respuesta y fortalecer los procesos de participación social y servicio al ciudadano.
A través de la gestión comunitaria e institucional que se realiza permanentemente a las ESE, EAPB Contributivas y Subsidiadas y a las Formas de Participación Social en Salud y el fortalecimiento de las instancias encargadas para tal fin, se promueve la exigibilidad del derecho a la salud.
Continuar con proceso de fortalecimiento autónomo de escenarios Distritales (COPACOS Distrital, Espacio de los Jueves, Asociaciones de Usuarios del distrito), las 25 Asociaciones de Usuarios de las ESE del Distrito, los 22 Comités de Ética Hospitalaria y los 20 COPACOS del Distrito, conforme al Decreto 1757 de 1994, pretendiendo contar con organizaciones sociales activas con autonomía e incidencia en las decisiones públicas del sector.
</t>
  </si>
  <si>
    <t xml:space="preserve">La depuración de los libros de las Asociaciones, de las Cartas de Acreditación de los COPACOS, no ha permitido un incremento significativo del número de integrantes vinculados a dichas Formas de Participación. Desde el procedimiento de Gestión Institucional, se continúa promoviendo con las Oficinas y las Formas de Participación Social la necesidad de incrementar su base. Y desde la Dirección con la Subdirección de la Red Suroccidente se diseño una estrategia de ampliación que está en su etapa de alistamiento para su implementación.
La ejecución en tres (3) meses de los proyectos formulados por las Formas de Participación Social en 2013, los cuales estaban planeados para ser ejecutados en seis (6) meses y tenían como objetivo, entre otros, ampliar las bases sociales, así como la suspensión temporal de la ejecución de las actividades previstas en los proyectos de las Formas de las redes Sur y Norte, por terminación del convenio suscrito con una ESE del Distrito, han dificultado alcanzar este propósito.  Desde el equipo de Gestión Institucional se ha insistido en la necesidad de agilizar los trámites administrativos para la suscripción del convenio y así reactivar la ejecución.
En el mes de julio, continúa la dificultad para cumplir con el proceso de formación a los delegados por comunidad ante las Juntas directivas de las ESE del Distrito (definida como una de las actividades para brindar herramientas efectivas a las Formas de Participación Social en la exigibilidad del derecho a la salud y legitimar su acción política y social). Desde la Dirección se está adelantado todo el proceso de organización para su reactivación.  Desde el equipo se allego propuesta de proceso de formación.
No disponer del talento humano asignado al procedimiento de Gestión Institucional ya que por el tema contratación, a partir del 2 de junio los profesionales fueron temporalmente asignados para apoyar las gestión de los PDS (gestión resolutiva), así como la finalización del contrato de la profesional del procedimiento asignada a la Red Centro Oriente, lo que ha dificultado la continuidad en las acciones previstas en el plan de trabajo del procedimiento.  Desde el equipo se ha insistido en la necesidad de contar con el equipo nuevamente en el procedimiento así como de la contratación del talento humano pendiente.
</t>
  </si>
  <si>
    <t>El avance acumulado a 2015 es de 83.2% que corresponde a 1697 integrantes, ya que aunque en el mes se vincularon personas nuevas (154) a las Formas de Participación, se hizo depuración de los libros de afiliación o cartas de acreditación que modificaron su base social y algunos integrantes de se retiraron.</t>
  </si>
  <si>
    <t>e04o01m03</t>
  </si>
  <si>
    <t>e04o01m03-617</t>
  </si>
  <si>
    <t>Desarrollar con enfoque poblacional los procesos participativos en salud de las organizaciones autónomas, en el 100% de la implementación de los planes de acción de grupos étnicos, población en situación de desplazamiento, en condición de discapacidad y por etapas de ciclo vital, al 2016.</t>
  </si>
  <si>
    <t xml:space="preserve">0 procesos organizativos </t>
  </si>
  <si>
    <t>Número de procesos participativos ejecutados y desde un enfoque poblacional y temático en la garantia al derecho a la salud y el derecho a un ambiente sano.</t>
  </si>
  <si>
    <t xml:space="preserve">En el mes de julio se avanzó en la identificación, caracterización y  plan de trabajo de un  (1)  proceso participativo en salud con enfoque diferencial,  con  la organización social Fundación CEPCA, (Centro de Pastoral de Capacitación)  de la localidad de Kennedy
También en  el mes de julio  se  desarrollaron acciones con el fin de concertar acciones  que permitan avanzar en la realización  de la jornada de participación ciudadana con enfoque poblacional y temático  en la red Centro Oriente  y  en la  estrategia de buzón itinerante para la exigibilidad del derecho a la salud.
</t>
  </si>
  <si>
    <t xml:space="preserve">Al mes de julio se ha avanzado en el cumplimiento de la meta, se han realizado nueve (9) procesos participativos que han permitido conformar  nueve (9) de las 15 organizaciones  sociales en salud con enfoque diferencial programadas para 2015 y de esta manera se va conformando la Red Social Distrital con enfoque diferencial por el derecho de la salud.
Al mes de julio  se han realizado 3 Encuentrod por el derecho a la salud de las redes: Norte, Sur y  Sur Occidente, con un total de 782 participantes  en las localidades de Suba, Usme y Puente Aranda con  enfoque poblacional, étnico y temático,  en el que participaron grupos de población víctima, personas con discapacidad, indígenas, afrodescendientes, población LGBTI, niños, niñas, jóvenes, adultos y persona mayor.
Se ha optimizado la realización de los tres (3) encuentros por el derecho a la salud en las Redes Norte, Sur y Sur-occidente y se ha implementado la estrategia de buzón itinerante para conocer las barreras de acceso a los servicios y la vulneración del derecho a la salud, a la vez, esta estrategia ha permitido la identificación y caracterización de población con enfoque diferencial. 
Con ello se ha logrado avanzar en la conformación de la red distrital de procesos participativos en salud con enfoque diferencial mediante la aprobación de planes de acción de nueve (9) organizaciones: un (1) Cabildo indigena Misak Misak de la localidad de Fontibón; dos (2)  de población afrodescendiente, Colfojembe y Asmafro, de la localidad de Usme y una (1) de mujeres también en la localidad de Usme; una (1) de adultos mayor – habitante de calle, Fundación Uecha de la localidad de Antonio Nariño y una (1) integrada por mujeres, afrodescendientes, población LGBTI y personas con discapacidad, Fundación Comunitaria Plurietnica de Colombia FUNDETINA de la localidad de Tunjuelito; un (1) con la  Asociación de mujeres victimas, un (1)  proceso participativo con población victima del desplazamiento “Por nuestro futuro”  de la localidad de Tunjuelito; un (1) proceso participativo con población victima de conflicto armado, Fundación CEPCA, (Centro de Pastoral de Capacitación)  de la localidad de Kennedy
Otro logro importante a la fecha es, la canalización de los casos de vulneración del derecho a la salud de 418  casos conocidos a través del buzón itinerante, para la solución efectiva de los problemas individuales encontrados, con acciones de gestión resolutiva y jurídica en los  Puntos por del Derecho a la Salud y con el equipo de enlace de los puntos en el nivel central.
</t>
  </si>
  <si>
    <t xml:space="preserve">Al mes de Julio se han realizado 3 encuentros por el derecho a la salud de las Redes: Norte, Sur y Sur Occidente con un total de 782 participantes, en las localidades de Suba, Usme y Puente Aranda, con enfoque diferencial en las que han participado grupos étnicos, poblacionales y temáticos.
Al mes de julio en estas mismas jornadas se han realizado 3 buzones itinerantes con enfoque poblacional, étnico y temático con un total de 418 personas que han expresado sus inquietudes sobre barreras de acceso al sistema general de salud en las localidades de Suba, Usme y Puente Aranda.
Adicionalmente, con esta información se han podido desarrollar  nueve (9) procesos participativos  en salud con poblaciones indígena, mujeres y afrodescendientes, LGBTI, personas con discapacidad;  como resultado de este ejercicio se han conformado nueve (9) organizaciones sociales;  una (1) de población étnica-indígena, Cabildo Misak –Misak de la Localidad de Fontibón;  dos (2)  de población afrodescendiente, Colfojembe y Asmafro, de la localidad de Usme; una (1) de mujeres también en la localidad de Usme; una (1) de Adulto Mayor- Habitante de Calle, de la Localidad Antonio Nariño y una (1) de mujeres,  con enfoque afrodescendientes, LGBTI y en condición de discapacidad, de la Fundación Comunitaria Plurietnica de Colombia FUNDETINA de la localidad de Tunjuelito; dos (2) procesos participativos en salud con las organizaciones de mujeres y población victima del conflicto armado de la localidad de Tunjuelito y un (1) proceso participativo en salud con Victimas del conflicto armado Fundación CEPCA, (Centro de Pastoral de Capacitación)  de la localidad de Kennedy.
</t>
  </si>
  <si>
    <t xml:space="preserve">Se dificulta el cubrimiento de  todas las localidades con la estrategia de buzón Itinerante ya que el talento humano de enfoque diferencial  es mínimo.
De otro lado en el mes de julio  se realizó plan de contingencia en los puntos por el derecho a la salud por falta de contratación del talento humano, que dificulta permante y continúa ejecución de planes de acción con procesos participativos en salud con enfoque diferencial
Articulación con los coordinadores de los PDS para definir las organizaciones a trabajar para el segundo semestre de la vigencia acorde al ajuste de metas exigido por la Subsecretaria. Y desarrollo del plan de trabajo para la consolidación de la red distrital cuyo encuentro se realizara en el mes de noviembre
</t>
  </si>
  <si>
    <t>e04o02m01</t>
  </si>
  <si>
    <t>e04o02m01-617</t>
  </si>
  <si>
    <t>Realizar procesos de Control Social al 100% de los proyectos prioritarios del programa Territorios Saludables y Red Pública de Salud Para la Vida, desde las Diversidades, al 2016.</t>
  </si>
  <si>
    <t>0  Proyectos prioritarios del programa Territorios Saludables y Red Pública de Salud Para la Vida, desde la Diversidad, dado que es un nuevo programa del Plan de Desarrollo Bogotá Humana  2012-2016.</t>
  </si>
  <si>
    <t xml:space="preserve">Porcentaje de  proyectos prioritarios del programa territorios saludables y Red Pública de Salud Para la Vida con control social.
</t>
  </si>
  <si>
    <t xml:space="preserve">Avances al mes de Julio 2015
Se realizón las siguientes mesas temáticas: 
-MESA TEMÁTICA SIDBA Y SQS ESE SAN BLAS, articulada con la ESE San Blas; se realizó el 27 de julio de 2015; se verificó convocatoria:  correos electrónicos y Cartelera de la ESE. Se acordó apoyo para la validación de la Política de Transparencia; asistieron 10 personas
-MESA TEMÁTICA ACCESO UNIVERSAL Y EFECTIVO A LA SALUD,  articulada con las ESE Kennedy y Hospital del Sur; asistieron 69 personas de la comunidad, incluidos veedores ciudadanos. Se realiza apoyo en el tema de Control Social, Política de transparencia y Proyecto de Acceso Universal y Efectivo a la Salud.
- MESA TEMÁTICA REDES PARA LA SALUD Y LA VIDA  articulada con la ESE Engativa, se realizó el 29 de julio; se cuenta con la participación de 61 personas de la comunidad incluidos veedores; se realiza presentación del Proyecto Redes para la Salud y la Vida y Control social.
-MESA TEMÁTICA MODERNIZACIÓN E INFRAESTRUCTURA EN SALUD, en articulación con la ESE Simón Bolivar; se cuenta con la asistencia de 4 personas de la comunidad procedentes de Suba y   Usaquen. La referente de Participación Social del Hospital  Simón Bolivar manifiesta que es la primera vez que los representantes de infraestructura asisten, lo que ha debilitado la confianza de la comunidad y el poco interés de participar que se evidencia con la baja aisistencia a esta mesa temática.
Reunión con los docentes el día 14 de julio para revisar el proceso de la asociación de usuarios y realizar alistamiento para la nueva elección de veedores al servicio prestado por la EAPB Médicos Asociados.
Capacitación en Control Social a servidores públicos del programa   Territorios Saludables de la  ESE Chapinero el dia 7 de julio; se contó con la asistencia de 48 personas que apoyan la gestión en Territorios Saludables; los temas de formación se relacionaron con control social y veeduría ciudadana.
Se elaboró un plan de mejora para subsanar estas dificultades que incluye la realización, en los meses de septiembre, octubre y noviembre de ocho (8) foros, uno (1) por cada mesa temática (peroyecgos priorizados en salud),  cuyos objetivo serán: (i)  la realización de una pre-rendición de cuentas de cada uno de los proyectos del cuatrienio y (ii) ejercicio de socialización y validación de la Política Pública de Transparencia, Probidad y Lucha contra la corrupción en el sector salud en Bogotá, D.C.
</t>
  </si>
  <si>
    <t xml:space="preserve">Logros acumulados al mes de julio:
Dentro de la Red Anticorrupción Comunitaria del Sector Salud en Bogotá se han planteado y desarrollado (en años anteriores) mesas temáticas con las Empresas Sociales del Estado para el seguimiento a los ocho (8) proyectos prirotarios del Programa Territorios Saludables; en este año, adicionalmente se le ha hecho seguimiento a dos proyectos más: (i) Articuladores de red y (ii) seguimiento al SIBBA y  a SDQS.
En lo que va corrido el año, se han realizado mesas temáticas para continuar con el seguimiento de proyectos prioritarios, así: (i) Ampliación y mejoramiento de la Atención Prehospitalaria, con la ESE Meissen; (ii) Salud para el Buen Vivir, con la ESE Centro Oriente y Chapinero; (iii) Centro Distrital de Ciencia, Tecnología e Innovación para la vida y la salud humana, con la ESE Tunal; (iv) Ciudad Salud Región y Hospital San Juan de Dios, con la ESE Rafael Uribe;  (v) seguimiento a los sistemas SIDBA y SDQS, con la ESE San Blas;  (vi) articuladora de red; (vii) accceso universal y efectivo a la salud, con las ESE Kennedy y Hospital de Sur; (viii) redes para la salud y la vida, con la ESE Engativá y (ix) modernización e infraestrutura en salud, con la ESE Simón Bolívar.
A través del seguimiento que realizan los asistentes a los diferentes proyectos se ha implementado la estrategia de líder comunitario multiplicador, a través del mapeo y el reparto de boletines informativos por parte de quienes se comprometen a realizar este ejercicio en sus cuadras, manzanas o grupos; se calcula que por cada persona que reciba volantes, podrá entregar volantes a mínimo a tres (3) personas más, logrando así un efecto multiplicador de la información sobre los proyectos priorizados en salud, tema de las mesas de seguimiento con las ESE.
Se calcula que por cada una de las personas que reciben este volante, hay tres (3) ciudadanos más a los que llega la información sobre los proyectos prioritarios,  esto, teniendo en cuenta el promedio de miembros de los hogares. 
Se ha avanzado en la solicitud y puesta en consideración del Reglamento Interno de la organización de docentes pensionados y se ha realizado un alistamiento para la elección de veedores de esta organización de.                                                                                                                                                                                                                                                                                                                                                                                                                                                                                                                                                                                                                   
                                                                                                                                                                                                                                                                                                                                                                                                                                                                                                                                                                                                                                                                                                                                                                                                                         </t>
  </si>
  <si>
    <t>Resultados acumulados al mes de julio de 2015:
-Comunidad participando en las mesas temáticas para el seguimiento a los proyectos priorizados en salud, mapeo  en sitios cercanos a su lugar de residencia y entrega de volantes a los asistentea para lograr un efecto mulriplicador en la ciudadanía a través del reparto de estos volantes en los vecinos y amigos.
-Continuación del seguimiento a los diez (10) proyectos priorizados en salud a través del desarrollo de mesas tematicas con las ESE, según la programacion en este mes.
-Realización de otra (1) reunión (14/07/2015)  conel grupo de docentes del Distrito interesados en organizarse para realizar control social de la salud,  revisar el proceso de la asociación de usuarios y realizar alistamiento para la nueva elección de veedores al servicio prestado por la EAPB Médicos Asociados.
Capacitación en Control Social a servidores públicos del programa   Territorios Saludables de la  ESE Chapinero el dia 7 de julio; se contó con la asistencia de 48 personas que apoyan la gestión en Territorios Saludables; los temas de formación se relacionaron con control social y veeduría ciudadana.
Se elaboró un plan de mejora para subsanar estas dificultades que incluye la realización, en los meses de septiembre, octubre y noviembre de ocho (8) foros, uno (1) por cada mesa temática (peroyecgos priorizados en salud),  cuyos objetivo serán: (i)  la realización de una pre-rendición de cuentas de cada uno de los proyectos del cuatrienio y (ii) ejercicio de socializaciópn y validación de la Política Pública de Transparencia, Probidad y Lucha contra la corrupción en el sector salud en Bogotá, D.C.</t>
  </si>
  <si>
    <t xml:space="preserve">DIFICULTADES Y SOLUCIONES
No hay talento humano suficiente desde la subsecretaria de gestión Territorial de la SDSpara las actividades previstas de control social; hay dificultades en la convocatoria para la revisión de los proyectos priorizados en salud en las mesas temáticas organizadas con las ESE, ocasionando baja asistencia de la comunidad y afectando el objetivo del ejercicio.
Ante las dificultades para las convocatorias de la comunidad a las mesas temáticas para la revisión de los proyectos priorizados, se diseñó, con las ESE,  un plan de mejoramiento, ya expuesto en los avances de este mes.
</t>
  </si>
  <si>
    <t>A la convocatoria para la realización de las mesa temática de Infraestructura en salud del mes de julio asistió un buen número de personas de la comunidad y por problemas presentados en la Subsecretaria de Planeación Siectorial no se delegó  a un técnico que apoyara la mesa y  tuvo que asumir este rol,  con gran inconformidad,  la referente del hospital razón por la cual en esta ocasión no asistieron sino cuatro personas y llegaron tres técnicos de la subsecretaria.
Es importante que los servidores públicos de los programas de territorios saludables conozcan de primera mano la línea técnica para el ejercicio del control social, porque van a tener más argumentos y las herramientas operativas para realizar un ejercicio acorde con la normatividad</t>
  </si>
  <si>
    <t>e04o02m02</t>
  </si>
  <si>
    <t>e04o02m02-617</t>
  </si>
  <si>
    <t>216.000 Ciudadanos-as año, atendidos en canales de servicio al ciudadano SDS. Fuente Sistema de Información Distrital  y de Barreras de Acceso -SIDBA-2011</t>
  </si>
  <si>
    <t>Número de ciudadanos y ciudadanas orientados para su acceso y exigibilidad del derecho a la salud, a través de los diferentes canales de servicio al ciudadano de Secretaría Distrital de Salud.</t>
  </si>
  <si>
    <t xml:space="preserve">AVANCES JULIO 2015:
Respecto al Indicador de la actividad, “Número de ciudadanas y ciudadanos atendidos, por canal,  población especial, población prioritaria, nivel de sisben y grupo etáreo”, se obtuvo como resultado, que se atendieron durante el mes de julio-2015, 19.790 ciudadanos y ciudadanas en el Procedimiento Institucional de Servicio al Ciudadano, de la siguiente manera:  
-El TOTAL DE LAS 19.790 CONSULTAS CIUDADANAS DE ORIENTACIÓN E INFORMACIÓN, SE DISCRIMINAN POR CANAL DE ATENCIÓN: de la siguiente manera: 
Atención Presencial Módulos: 1.395 personas.
Atención Presencial Orientaciones Grupales: 383 personas.
Atención Presencial Casos Especiales: 27 personas.
Atención Seguimientos de casos: 139 seguimientos.
Atención Presencial Red Cade-Supercade: 12.444 personas.
Atención Telefónica Líneas convencionales: 274 personas.
Atención Telefónica Call Center (llamadas efectivas): 4.920 personas.
Atención Telefónica SQS (Sistema Quejas y Soluciones): 208 personas.
-A los 19.790 ciudadanos-as que fueron atendidos en julio-2015, a través de los diferentes canales de Servicio al Ciudadano, se les garantizó su derecho a la información y orientación, y a continuación se relacionan los 11 principales MOTIVOS DE MAYOR ORIENTACIÓN E INFORMACIÓN A LA CIUDADANÍA, de los 14 que se atienden y se están monitoreando, los cuales se brindaron en forma personalizada y en orientaciones grupales a través del Procedimiento de Orientación e Información de la Dependencia de Servicio al Ciudadano de la Secretaría Distrital de Salud, a nivel central y en los 13 puntos ubicados en la Red Cade y Supercade. Los 11 principales motivos de orientación fueron:
•Cómo acceder al Sistema de Salud, a servicios de salud, a derechos y deberes y a normatividad: 4.252 personas orientadas.
•Cómo afiliarse, trasladarse o retirarse de una EPS-S, EPS-C, ESE ó IPS: 6.297 personas orientadas.
•Portafolio de servicios de las ESE, de EPS-S, Red No Adscrita, ó IPS Privadas: 993 personas orientadas. 
•Cómo solicitar, retirarse ó revisar puntaje de la encuesta SISBEN ó SISBEN de otros Municipios: 1.466 personas orientadas.
•Verificación sobre cómo aparece la ciudadanía en general, en Base de Datos: 1.310 personas orientadas.
•Portafolio de servicios y programas de la Secretaria Distrital de Salud - SDS: 772 personas orientadas.
•Portafolio de servicios o programas, de Entidades de otros Sectores: 456 personas orientadas.
•Orientación sobre los procesos masivos de aseguramiento (traslados, afiliaciones, carnetización, libre elección): 695 
personas orientadas.
•Aclaraciones a usuarios del  Régimen Subsidiado, sobre inconsistencias en base de datos: 382 personas orientadas.
•Cómo incluir a menores, en el núcleo de la Encuesta Sisben: 173 personas orientadas.
•Cómo realizar trámites para copagos, cuotas moderadoras, cuotas de recuperación, de servicios de salud: 141 personas orientadas.
NOTA: A las restantes 2.853 personas, se les brindaron los otros 3 motivos de orientación. Los cuales son:
Desarrollo de otro tipo de procesos masivos (vacunación masiva, prevención de la ERA, entre otros), Procesos de participación social en salud y de otras formas de organización social. Procedimientos para servicios de salud-sociales a poblaciones especiales, en Entes Competentes.
-EL GRUPO ÉTAREO DE LOS CIUDADANOS-AS QUE FUERON ATENDIDOS CON LOS MOTIVOS DE ORIENT. E INFORM., ES EL SIGUIENTE: 
Menor de 01 año: 75 personas 
De 1-5: 350 personas 
De 6-10: 213 personas 
De 11-15: 235 personas 
De 16-18: 371 personas 
De 19-25: 1.831 personas 
De 26-30: 903 personas 
De 31-35: 812 personas 
De 36-40: 678 personas 
De 41-45: 669 personas 
De 46-50: 678 personas 
De 51-55: 635 personas 
De 56-60: 537 personas 
De 61-64: 337 personas 
De 65 y más: 808 personas
NOTA: 10.658 personas sin información de edad, porque se les brindó orientación grupal y por este medio no se captura ese dato, así como tampoco en los casos atendidos en el call center y en líneas convencionales.
-EL NIVEL SISBEN E INSTRUMENTO DE VINCULADO, DE LOS CIUDADANOS-AS QUE FUERON ATENDIDOS CON LOS MOTIVOS DE ORIENT. E INFORM., ES EL SIGUIENTE:
Sisben N: 734 personas. Nota: Son poblaciones especiales normadas en el Sistema de Salud, atendidas sin costo.
Sisben 1: 4.813 personas
Sisben 2: 894 personas
Sisben 3: 1.336 personas
Instrumento de Vinculado: 89 personas
Sin encuesta Sisben: 1.242 personas
NOTA: 10.682 personas se caracterizaron, como particulares, o con niveles de Sisben 4, o sin información porque se les brindó orientación grupal o por el call center o líneas convencionales y por estos medios no se captura ese dato.   
-De los 19.790 ciudadanos-as que fueron atendidos en julio-2015 con los diferentes motivos de información y orientación y a través de los canales de servicio al ciudadano, se atendieron 441 (2% aprox. del total atendidos) ciudadanos-as caracterizados como POBLACIÓN ESPECIAL (Definida así en el Sistema de Salud), a los cuales se les orientó para su acceso al derecho a la salud:
• Ciudadano habitante de la calle: 39 personas
• Comunidades Indígenas: 8 personas
• Población en desplazamiento forzado: 392 personas
• Población infantil abandonada a cargo del ICBF: 2 personas.
-De los 19.790 ciudadanos-as que fueron atendidos en julio-2015 con los diferentes motivos de información y orientación y a través de los canales de servicio al ciudadano, se atendieron 1.980 (10% del total de atendidos) ciudadanos-as caracterizados como POBLACIÓN PRIORITARIA y/ó INTERÉS (Definida por Plan de Desarrollo), a los cuales se les orientó para su acceso al derecho a la salud: Entre las que están:
• Afrodescendientes: 69 personas
• Gestantes: 331 personas
• Menores de 5 años: 425 personas
• Mayores de 65 años: 808 personas
• Personas con discapacidad: 181 personas
• Personas con enfermedad crónica: 96 personas
• Víctimas del conflicto armado interno: 51 personas
• Población LGTBI: 8 personas.
• Personas consumidoras de sustancias psicoactivas: 8 personas.
• Población recicladora; carretera y  pequeña bodeguera: 2 personas. 
• Menores y mujeres víctimas violencia de género y sexual: 1 persona.
-GESTIÓN REALIZADA RESPECTO A LA INTERVENCIÓN DE CASOS ESPECIALES: En julio-2015 se intervinieron en los puntos de Servicio al Ciudadano de la Secretaria Distrital de Salud, 27 casos especiales y se realizaron 139 seguimientos de casos, presentadas a través de los diferentes puntos de atención de Servicio al Ciudadano de la Secretaria Distrital de Salud. Las situaciones identificadas estuvieron relacionadas con oportunidad en autorización de procedimientos y medicamentos, citas de especialistas, enfermedades crónicas, alto costo,  discapacidad, así mismo con otras patologías y procedimientos diagnósticos y terapéuticos los cuales se encuentran incluidos en el Plan Obligatorio de Salud-POS o No Incluidos en el Plan Obligatorio de Salud-NOPOS, Referencia-Contrareferencia, hechos que se agudizan por las mismas limitaciones del Sistema de Salud, negligencia o el  desconocimiento de los funcionarios para asumir  lineamientos y normatividad de especial relevancia en este mes  la aplicación de la Resolución No.1479  de 2015, sumado a ello las dificultades en  la  articulación y comunicación entre las diferentes instancias que no fluye adecuadamente, circunstancias en las cuales se ven implicadas las Empresas Administradoras de Planes de Beneficios-EAPB del Régimen Contributivo, Subsidiado; Empresas Sociales del Estado-ESE, Instituciones Prestadoras de Servicios de Salud-IPS, Secretaria Distrital de Salud-Aseguramiento.
*El equipo de profesionales de Servicio a la Ciudadanía de la Secretaria Distrital de Salud con su gestión desarrolla acciones de intervención, orientadas a la búsqueda de respuestas que posibiliten la  superación de las dificultades y atención de las problemáticas manifiestas por la ciudadanía a través del proceso de información y orientación, así mismo  actúa ante los competentes e instancias correspondientes en Empresas Promotoras de Salud-EPS, Empresas Sociales del Estado-ESE e Instituciones Prestadoras de Servicios de Salud-IPS, Direcciones de la Secretaria Distrital de Salud. Secuencialmente fortalece la coordinación y el seguimiento de aquellos casos que implican el deterioro de la salud o riesgo de  vida de las personas que evidencian su situación en los diferentes puntos de Servicio al Ciudadano de la Secretaria Distrital de Salud (Red CADE y Súper CADE, Centro Dignificar Bosa y Centro Distrital de Salud).
*Las solicitudes identificadas en el mes de Julio de  2015 relacionadas con los nuevos motivos de Barreras de Acceso : Alto Costo y Tutelas corresponden a ciudadanos(as) residentes en las localidades de: Kennedy con seis (6) solicitudes; le sigue Engativa  con cinco casos (5) casos; continúan Usaquen, San Cristóbal y Rafael Uribe Uribe   con tres  (3) casos cada una; y con un (1) caso se encuentran las localidades de Chapinero, Fontibon, Suba, Teusaquillo, Antonio Nariño, Ciudad Bolivar y ciudadanos provenientes de otros municipios o departamentos. De estas personan se identificaron con Nivel SISBEN 1: diez y ocho (18)  casos;  Nivel 2: Cuatro (4) solicitudes; Nivel 3 o superior: tres (3) casos; con N-poblaciones especiales un (1) caso; y con Instrumento Provisional una (1) solicitud.
*La población identificada con Casos Especiales se encuentra ante el Sistema General de Seguridad Social en Salud-SGSSS, así: Afiliados-as al Régimen Subsidiado: veintitrés (23) personas distribuidas de la siguiente manera: catorce (14) personas están en Caprecom EPSS, y de estas una (1) persona está afiliada y reside en otro ente territorial- Puerto Carreño; se identifica un ciudadano  (1) bajo afiliación  Caprecom INPEC; siete (7) personas afiliadas a Capital Salud EPSS y una (1) persona se encuentra en Caja De Compensación Familiar de Cundinamarca Comfacundi-UNICAJAS. Con Régimen Contributivo se identifica una (1) solicitud relacionada con Compensar EPSC. Como Vinculados-No asegurados con cargo al Fondo Financiero Distrital-FFD: tres (3) ciudadanos distribuidos de la siguiente manera: con Instrumento Provisional: un (1) ciudadano y con Nivel SISBEN uno, dos (2) personas.
*En datos de Enfoque Poblacional y Social, a partir de la información consignada en el Sistema de Información Distrital y de Barreras de Acceso-SIDBA  y el análisis de los datos, los casos se  agruparon en población prioritaria/de interés con  diez y nueve (19) personas distribuidas así: doce (12) personas con enfermedad crónica; luego se encuentran con tres (3) personas con discapacidad severa Certificada, tres (3) ciudadanos con discapacidad severa No Certificada y una (1)  persona reconocida con discapacidad. En la categoría de población especial se identificaron dos (2) solicitudes, así: Una (1) menor en protección del ICBF bajo custodia de un familiar y un (1) desplazado en general. Aquí una vez más se recuerda que una persona puede presentar simultáneamente varias características de enfoque poblacional. 
*En Julio de 2015 se identifican veinticuatro (24) solicitudes relacionadas con las Entidades Promotoras de Salud Subsidiada-EPSS  con Barreras de Acceso a la Salud de la siguiente manera: quince (15) solicitudes con Caprecom EPSS; un (1) caso con Caprecom INPEC; con seis (6) solicitudes: Capital Salud;  Unicajas y Emsanar  cada una con un (1)  caso respectivamente. Los hechos se ocurren en  áreas como. Autorizaciones, Afiliaciones, Facturación y financiera, Citas, Referencia /Contrareferencia y Farmacia.
En este contexto se hallan implicadas las Empresas Sociales del Estado-ESE Hospital  Occidente de Kennedy con implicación de las áreas de citas y oncología.
En general el mayor número de dificultades se encuentra relacionado con  barreras de tipo administrativo como referencia- contrareferencia, autorizaciones, oportunidad en  citas de especialistas con incidencia en personas con tratamientos de alto costo o crónicos, remisión de pacientes a mayor nivel de complejidad, entrega de medicamentos. Aun se presenta dificultad con Bases de datos, la prestación de servicios y la  calidad perseverando las  barreras relacionadas con la movilidad en el Régimen  Contributivo, la portabilidad- traslado de territorio y la terminación de contratos y convenios en la EPSS Caprecom, Capital Salud; así, cada día  son mínimas las oportunidades para garantizar la atención de sus afiliados y se ha agudizado el estado de salud en los pacientes y el difícil acceso a servicios y por lo tanto  se afectan los tratamientos a todo nivel sin que se observe alguna prelación por pacientes crónicos, Alto Costo. Vale la pena  recordar las implicaciones del actual anexo de contratación con la Red Pública, y  la aplicación de la Resolución No. 1479 de 2015 y circular 0018 de 2015 del Ministerio de Salud y Protección Social, donde la Secretaria de Salud en el Distrito asume una de las opciones propuestas  en la enunciada normatividad y las EPSS no implementan sus acciones al respecto ni retoman el lineamiento que precisa de determinación del ente territorial, sumado a ello la falta de claridad y exigencia del Ministerio de Salud sobre el tema, que tiene sin atención un alto número de afiliados al Régimen Subsidiado en Bogotá.
*Por edades, las solicitudes intervenidas por casuísticas relacionadas con enfermedades de Alto Costo y Tutelas permiten ubicar la población así: en menores de cinco años: un (1) menor, entre cinco y 17 años: dos (2) menores; continúan cuatro (4) jóvenes entre 18 y 29 años; de 30 a 44: tres (3) personas; ocho (8) adultos entre 45 y 59 años: finamente los adultos mayores de 60 años: nueve (9) casos. La mencionada población se encuentra distribuida equitativamente en género y sexo quedando de la siguiente manera: por sexo once (11) hombres y diez y seis (16) mujeres y por genero diez y seis (16) femenino y once (11) masculino.
*Se evidencia dos (2) Derechos de Petición interpuestos ante la Supersalud por ciudadanos con orientación profesional de Servicio a la Ciudadanía de la SDS,   Siete (7) intervenciones de primer respondiente de Servicio a la Ciudadanía, que no acreditaron la presencia y gestión de la Dirección de Urgencias y Emergencias-DRUE Veinte (20) tramites con intervenciones relacionadas con tutelas de las cuales siete (7) contaron con asesoría del profesional jurídico de la Dirección de Servicio a la Ciudadanía. Dos casos con gestión e intervención de la Personería de Salud con apoyo y articulación institucional de Servicio a la Ciudadanía. Dos (2) casos intervenidos con enlace institucional con la Línea por el Derecho a la Salud.
-GESTIÓN DE ENLACE PARA EL ASEGURAMIENTO EFECTIVO DE LA CIUDADANÍA: 
Se reportaron en julio-2015, al grupo de Sistemas de Aseguramiento, como parte del Proceso de Articulación en el tema del aseguramiento efectivo y para la resolución por parte de Aseguramiento, los siguientes casos para su procesamiento y cargue en base de datos, con novedades e inconsistencias en Bases de Datos:
ACTUALIZACIÓN NIVEL SISBEN POR FAVORABILIDAD (cambio nivel SISBEN): 59 casos
LEVANTAMIENTO DE SUSPENSIÓN POR CRUCE CON EPS CONTRIBUTIVO Y SUBSIDIADO: 154 casos
REPORTES DE ANTI-MOVILIDAD: 126 casos.
TOTAL DE NOVEDADES TRAMITADAS Y RESUELTAS EN EL COMPROBADOR DE DERECHOS: 339 casos
-GESTIÓN PROGRAMA INSTITUCIONAL DE HUMANIZACIÓN: 
-Participación en la elaboración de la metodología para el Reconocimiento institucional a los servidores (as) de la SDS por prácticas exitosas en el cumplimiento de la Misión de la Secretaría Distrital de Salud, en reunión de los referentes de Humanización de la SDS, del 29 de julio de 2015, liderada por la Dirección de Gestión del Talento Humano
-GESTIÓN CALL CENTER: 
-Se gestionaron en julio-2015 un total de 4.920 llamadas efectivas atendidas por el call center. El total de llamadas ofrecidas (entrantes) fue de 12.949 y restándole las llamadas efectivamente atendidas de 4.920, se evidencia un total de 8.029 llamadas abandonadas.
-Participación en las reuniones  y realización de actividades relacionadas con el nuevo contrato 1142 del 12 de junio de 2015, que se suscribió entre el FFDS-Fondo Financiero Distrital de Salud con la ETB-Empresa de Teléfonos de Bogotá, para dar continuidad a la operación de  los proyectos de la SDS (Agendamiento  de Citas en ESE, Línea por el Derecho a la Salud, Promoción del PAI) a través de la línea 195, realizadas julio 2 y 17 de 2015, con los referentes de la Dirección de TIC, Dirección del Aseguramiento y Garantía del Derecho a la Salud.
-Participación en la atención de la Auditoría realizada en la Entidad por la Contraloría Distrital, a los proyectos contratados a través de la línea 195, preparación y suministro de evidencias solicitadas. Se presentaron evidencias sobre las actividades de seguimiento a la operación del Call Center de Servicio al Ciudadano, como parte de la supervisión del contrato No.1142 de junio 12 de 2015.  
-GESTIÓN DE ENLACE INTRAINSTITUCIONAL E INTERSECTORIAL: 
-Se identificó, notificó y requirió con la inmediatez necesaria, la intervención de las Subdirecciones de Aseguramiento y  Garantía de la Calidad, ante 20 afiliados de CAPRECOM EPS Subsidiada, que fueron direccionados por la mencionada EPSS para resolver y garantizar el acceso a servicios, concretamente procedimientos y medicamentos NOPOS, sin que se excluyan los POS. Reunión adelantada el 29 de julio-2015 en el Auditorio de la SDS con participación del Subsecretario de Servicios de Salud y Aseguramiento, y los Subdirectores de Aseguramiento, la Directora de Servicio a la Ciudadanía, la profesional de coordinación de orientación e información de Servicio a la Ciudadanía, profesionales de apoyo técnico profesional y orientación presencial en modulo, para analizar la situación con Caprecom y buscar acuerdos para la resolución de cada uno de los casos. Aseguramiento con su equipo de apoyo asume las responsabilidades desde su competencia y los compromisos con los afiliados y convoca a CAPRECOM EPSS a reunión extraordinaria para resolver la problemática.
-Realización Jul.31-2015 del Comité de Servicio al ciudadano en el cual se socializaron temas de interés a saber: Ejercicio de Clima Organizacional, productividad en SIDBA por Punto de Atención y se definieron directrices y rotación en Red Cade y súper Cade. Igualmente se desarrolló un taller donde se realizan actividades de sensibilización y prevención del riesgos Psicosocial, con el equipo de trabajo de la Dirección de Servicio a la Ciudadanía, conforme a coordinado entre la Dirección de Talento Humano y la ARL Positiva.
-Participación de la Dirección de Servicio a la Ciudadanía de la Secretaría Distrital de Salud, en la realización del Súper Cade Móvil realizado en coordinación con la Alcaldía de Bogotá el 05 de julio-2015 en la localidad de Fontibón.
-Participación en el proceso de Auditorías Internas de Calidad convocadas por la Oficina de Control Interno, cuyo Proceso asignado para auditar es el de Planeación y Gestión Sectorial, iniciando mesa de apertura el 23 de julio de 2015.  Verificación del cumplimiento y mantenimiento del SIG-Sistema Integrado de Gestión, Norma NTCGP 1000:2009 en los procedimientos de Proyectos de Inversión del FFDS, Infraestructura, Plan Anual de Adquisiciones, Plan Bienal de Salud, Gestión de RIPS-Registros de Información de Prestaciones en Salud y Boletín Estadístico.
-ENLACE COMO PRIMER RESPONDIENTE:
-En enlace de Atención asistencial: Se brindó atención a siete (07) personas sintomáticas que fueron valoradas por Primer Respondiente en Servicio al Ciudadano de la Secretaría Distrital de Salud, agrupados en: 3 usuarios identificados en sala de espera  y 4 Servidores Públicos de la Entidad. La Población se agrupa por sexo  (3) Mujeres y (4) Hombres.
De la casuística evidenciada en la oficina de servicio a la Ciudadanía se agrupan en la categoría de Enfermedad general (control de signos vitales, lipotimia,) 4 Pacientes.
Grupo de Crónicos (hipertensión, Insuficiencia cardiaca congestiva, EPOC, Diabetes Mellitus) 3 Pacientes.
De las 7 Solicitudes Ciudadanas: Se realizo coordinación logística y operativa a fin de viabilizar el ingreso a urgencias ambulatoria: 2 pacientes.
Coordinación interdisciplinaria para ingreso a través del servicio de consulta externa: Cinco (5) usuarios.
-En enlace con Salud Ocupacional: El 08 de Julio de 2015 se asistió a Reunión convocada por Dirección de Gestión del Talento Humano y servicio a la Ciudadanía en donde se trataron temas referentes a Competencias de Primer respondiente Dirección de Servicio a la Ciudadanía y se fijaron compromisos con la Dirección respecto a Dotación de Espacio en la Dirección de servicio a la Ciudadanía con Camilla, fonendoscopio tensiómetro así como el  reporte mensual de casos atendidos a la Dirección de Talento Humano. Se concertó con la Dirección de Talento humano las responsabilidades institucionales de servicio a la ciudadanía acorde a las propias responsabilidades de la dirección de servicio a la Ciudadanía con los ciudadanos demandantes del servicio y los funcionarios donde no se suple la función propia de salud ocupacional.
-Participación en la Jornada de Actualización en Cáncer, detección temprana y manejo de enfermedades Hematológicas el Día 31 de Julio de 2015. Se revisaron temas referentes a enfoque del paciente con síndromes Mieloproliferativos,  Enfermedades Hemato – Oncológicas; Enfoque del Paciente anémico, Hemostasia y Valoración del Paciente con Sangrado Anormal; Trombocitopenia Inmune primaria. Los cuales permiten apropiación del conocimiento.
</t>
  </si>
  <si>
    <t xml:space="preserve">
LOGROS ACUMULADOS A JULIO-2015:
Entre los principales Logros acumulados, que se han obtenido a julio-2015, para el cumplimiento de la meta, están:
Respecto al Indicador de la actividad, “Número de ciudadanas y ciudadanos atendidos, por canal,  población especial, población prioritaria, nivel de sisben y grupo etáreo”, se tiene un acumulado a julio-2015 de 124.576 ciudadanos y ciudadanas orientados para su acceso y exigibilidad del derecho a la salud, lo que significa un cumplimiento aprox. del 69% respecto a la meta programada a Dic-2015 de 180.000 ciudadanos-as a atender en el Procedimiento Institucional de Información y Orientación a la ciudadanía en salud. Su atención se realizó de la siguiente manera:  
-El TOTAL DE LAS 124.576 CONSULTAS CIUDADANAS DE ORIENTACIÓN E INFORMACIÓN, SE DISCRIMINAN POR CANAL DE ATENCIÓN: de la siguiente manera: 
Atención Presencial Módulos: 9.639 personas.
Atención Presencial Orientaciones Grupales: 1.928 personas.
Atención Presencial Casos Especiales: 253 personas.
Atención Seguimientos de casos: 1.056 seguimientos.
Atención Presencial Red Cade-Supercade: 66.157 personas.
Atención Telefónica Líneas convencionales: 2.238 personas.
Atención Telefónica Call Center (llamadas efectivas): 42.897 personas.
Atención Telefónica SQS (Sistema Quejas y Soluciones): 408 personas.
-A los 124.576 ciudadanos-as que fueron atendidos a julio-2015, a través de los diferentes canales de Servicio al Ciudadano, se les garantizó su derecho a la información y orientación, y a continuación se relacionan los 11 principales MOTIVOS DE MAYOR ORIENTACIÓN E INFORMACIÓN A LA CIUDADANÍA, de los 14 que se atienden y se están monitoreando, los cuales se brindaron en forma personalizada y en orientaciones grupales a través del Procedimiento de Orientación e Información de la Dependencia de Servicio al Ciudadano de la Secretaría Distrital de Salud, a nivel central y en los 13 puntos ubicados en la Red Cade y Supercade. Los 11 principales motivos de orientación fueron:
•Cómo afiliarse, trasladarse o retirarse de una EPS-S, EPS-C, ESE ó IPS: 29.475 personas orientadas.
•Cómo acceder al Sistema de Salud, a servicios de salud, a derechos y deberes y a normatividad: 27.001 personas orientadas.
•Portafolio de servicios de las ESE, de EPS-S, Red No Adscrita, ó IPS Privadas: 17.958 personas orientadas. 
•Verificación sobre cómo aparece la ciudadanía en general, en Base de Datos: 9.493 personas orientadas.
•Portafolio de servicios y programas de la Secretaria Distrital de Salud - SDS: 8.035 personas orientadas.
•Cómo solicitar, retirarse ó revisar puntaje de la encuesta SISBEN ó SISBEN de otros Municipios: 8.317 personas orientadas.
•Portafolio de servicios o programas, de Entidades de otros Sectores: 4.693 personas orientadas.
•Orientación sobre los procesos masivos de aseguramiento (traslados, afiliaciones, carnetización, libre elección): 4.565 
personas orientadas.
•Aclaraciones a usuarios del  Régimen Subsidiado, sobre inconsistencias en base de datos: 2.746 personas orientadas.
•Cómo incluir a menores, en el núcleo de la Encuesta Sisben: 1.193 personas orientadas.
•Orientación sobre el desarrollo de otro tipo de procesos masivos (vacunación masiva, prevención de la ERA, entre otros): 514 personas orientadas.
NOTA: A las restantes 10.586 personas, se les brindaron los otros 3 motivos de orientación. Los cuales son:
Cómo realizar trámites para copagos, cuotas moderadoras, cuotas de recuperación, de servicios de salud.
Procesos de participación social en salud y de otras formas de organización social.
Procedimientos para servicios de salud-sociales a poblaciones especiales, en Entes Competentes.
-EL GRUPO ÉTAREO DE LOS CIUDADANOS-AS QUE FUERON ATENDIDOS CON LOS MOTIVOS DE ORIENT. E INFORM., ES EL SIGUIENTE: 
Menor de 01 año: 267 personas 
De 1-5: 2.503 personas 
De 6-10: 1.566 personas 
De 11-15: 1.750 personas 
De 16-18: 2.129 personas 
De 19-25: 11.629 personas 
De 26-30: 5.627 personas 
De 31-35: 4.964 personas 
De 36-40: 4.481 personas 
De 41-45: 4.405 personas 
De 46-50: 4.530 personas 
De 51-55: 4.430 personas 
De 56-60: 3.641 personas 
De 61-64: 2.155 personas 
De 65 y más: 4.652 personas
NOTA: 65.847 personas sin información de edad, porque se les brindó orientación grupal y por este medio no se captura ese dato, así como tampoco en los casos atendidos en el call center y en líneas convencionales.
-EL NIVEL SISBEN E INSTRUMENTO DE VINCULADO, DE LOS CIUDADANOS-AS QUE FUERON ATENDIDOS CON LOS MOTIVOS DE ORIENT. E INFORM., ES EL SIGUIENTE:
Sisben N: 4.483 personas. Nota: Son poblaciones especiales normadas en el Sistema de Salud, atendidas sin costo.
Sisben 1: 31.343 personas
Sisben 2: 6.402 personas
Sisben 3: 7.842 personas
Instrumento de Vinculado: 406 personas.
Sin encuesta Sisben: 8.122 personas
NOTA: 65.978 personas se caracterizaron, como particulares, o con niveles de Sisben 4, o sin información porque se les brindó orientación grupal o por el call center o líneas convencionales y por estos medios no se captura ese dato.   
-De los 124.576 ciudadanos-as que fueron atendidos a julio-2015 con los diferentes motivos de información y orientación y a través de los canales de servicio al ciudadano, se atendieron 3.193 (2.56% aprox. del total atendidos) ciudadanos-as caracterizados como POBLACIÓN ESPECIAL (Definida así en el Sistema de Salud), a los cuales se les orientó para su acceso al derecho a la salud:
• Ciudadano habitante de la calle: 203 personas
• Comunidades Indígenas: 72 personas
• Población desmovilizada: 9 personas
• Población en desplazamiento forzado: 2.888 personas
• Población infantil abandonada a cargo del ICBF: 10 personas. 
• Población infantil vulnerable en Inst. diferentes al ICBF: 5 personas.
• Personas incluidas programa de protección a testigos: 3 personas.
• Personas mayores en centros de protección: 2 personas.
• Población ROM: 1 persona.
-De los 124.576 ciudadanos-as que fueron atendidos a julio-2015 con los diferentes motivos de información y orientación y a través de los canales de servicio al ciudadano, se atendieron 12.462 (10% del total de atendidos) ciudadanos-as caracterizados como POBLACIÓN PRIORITARIA y/ó INTERÉS (Definida por Plan de Desarrollo), a los cuales se les orientó para su acceso al derecho a la salud: Entre las que están:
• Afrodescendientes: 515 personas
• Gestantes: 2.306 personas
• Menores de 5 años: 2.770 personas
• Mayores de 65 años: 4.652 personas
• Personas con discapacidad: 1.180 personas
• Personas con enfermedad crónica: 522 personas
• Víctimas del conflicto armado interno: 421 personas
• Población LGTBI: 65 personas.
• Población recicladora, carretera y pequeña bodeguera: 6 personas.
• Población en ejercicio de la prostitución: 3 personas.
• Personas consumidoras de sustancias psicoactivas: 16 personas. 
• Menores y mujeres víctimas violencia género y sexual: 6 personas. 
-GESTIÓN REALIZADA RESPECTO A LA INTERVENCIÓN DE CASOS ESPECIALES: A julio-2015 se han intervenido en los puntos de Servicio al Ciudadano de la Secretaria Distrital de Salud, 253 casos especiales y se realizaron 1.056 seguimientos de casos, presentadas a través de los diferentes puntos de atención de Servicio al Ciudadano de la Secretaria Distrital de Salud a nivel central, RED CADE: Centro Administrativo Distrital-CAD, Suba, Américas, Bosa, 20 de Julio; El Centro Dignificar Bosa), Peticiones que han exigido la intervención del Equipo de Profesionales de  Atencion al Usuario en el manejo de las problemáticas referidas por la ciudadanía, quienes con su orientación y gestión desarrollan acciones encaminadas a la búsqueda de solución de las dificultades evidenciadas o a la necesidad de dar respuesta a las inquietudes de la población para favorecer el acceso a los servicios de salud. 
A Julio de 2015 se encuentran localidades con mayor incidencia en las barreras de acceso a los servicios de salud son: Ciudad Bolivar con noventa y seis (96) casos; continua Engativa: con treinta y siete (37) solicitudes; luego Kennedy con diez y nueve (19); sigue Suba con diez y siete (17) casos;  posteriormente Bosa y San Cristóbal con trece (13) casos; y las restantes localidades en menor proporción.
En lo correspondiente a las Empresas Administradoras de Planes de Beneficios se observa que a Julio de 2015 la mayor incidencia en barreras de acceso de las Empresas Promotoras de Salud Subsidiadas están identificadas  con un total de ciento sesenta y cuatro  (164) así: Caprecom con ciento seis (106) solicitudes y un (1) caso de Caprecom INPEC,  Capital Salud cuarenta y siete (47) casos, Salud Vida y Unicajas con dos (2) casos cada una; y Comparta, Asmet Salud y Emsanar con  una  (1) solicitud respectivamente; Famisanar Subsidiado cuatro (4) casos.,  Cruz Blanca Subsidiado con un caso. La incidencia de las Entidades de Régimen Contributivo en la atención de la población identificada referencian cuarenta y cuatro (44) casos de la siguiente manera: Famisanar con ocho (8)  solicitudes; Saludcoop con siete (7) casos, Nueva EPS y Salud Total con seis (6) casos; con cuatro (4) casos; Café Salud y Sanitas EPS con tres (3) casos; Cruz Blanca y , Compensar con dos (2)  casos;  con una (1) petición EPS SURA, y Coomeva EPS. También se identificó un (1) caso de régimen de excepción de las Fuerzas Militares: Hospital Militar Central; Dos solicitudes de pensionados de Ferrocarriles Nacionales – Régimen Excepción y dos (2) requerimientos de afiliados del Magisterio. En cuanto a las Empresas Sociales del Estado-ESE igualmente a pesar de  verse reducida y mínima su incidencia   no se puede desconocer las implicaciones en la atención y son ESE Occidente de Kennedy con cuatro (4) solicitudes, Meissen con tres (3) casos, El Tunal y ESE Simón Bolivar con dos (2)  solicitudes cada una;  ESE La Victoria, Santa Clara, Bosa, Pablo VI Bosa, Tunjuelito,  Vista Hermosa y UPA Kennedy con una (1) solicitud respectivamente. Adicional hay que tener presente que se encuentran barreras relacionadas con el Fondo Financiero Distrital-FFD como entidad no aseguradora a la fecha con un acumulado de veintisiete (27) solicitudes; Así mismo están las Instituciones Prestadoras de Salud-IPS de las EPS o privadas ya referenciadas como Hospital Universitario Clínica San Rafael, Hospital Universitario San Ignacio, Clínica Nuestra Señora de la Paz,  Hospital  Cardiovascular del Niño de Cundinamarca-Soacha, Clínica Fundadores, Clínica Emcosalud, Clínica Colsubsidio-Famisanar, o Clínica Cafam-Calle 51, Asistencia Científica de Alta Complejidad, Diagnósticos e Imágenes S.A., Fundación Cardio Infantil, Instituto Nacional de Cancerología-INC, IDIME entre otras. Desde La Secretaria Distrital de Salud se encuentran las áreas de Aseguramiento con sistemas de información y tutelas con treinta y cinco (35) solicitudes que en su gestión son en su mayoría con implicaciones de EPS. Así mismo se observa situaciones relacionadas con otros sectores como la Dirección Nacional de Planeación-DNP, Secretaria Distrital de Planeación SISBEN-Afectados relleno sanitario Doña Juana. Secretaria Distrital de Integración Social, También se identificó un (1) caso de una institución educativa privada que administrativamente afecto el acceso a servicios de salud  de una ciudadana: Colegio Parroquial San José de Fontibon y otra solicitud con el Sanidad Carcelaria y Penitenciaria-La Picota- INPEC.
Avanzando en la interpretación de los datos acumulados a julio de  2015, se encuentra por sexo: noventa y ocho (98) hombres y ciento cincuenta y cinco (155)  mujeres y por género ciento cincuenta y ocho (158) personas en Femenino, noventa y tres (93) personas en Masculino y dos (2) personas transgenero. Por edad se agruparon menores de cinco años: catorce (14) niños; de cinco años a  17 años: treinta y uno (31) adolescentes-jóvenes;  de 18 a 29 años: cuarenta y seis (46) personas; de 30 a 44 años están cuarenta y uno (41) personas, de 45 a 59 años: sesenta y una (61) personas y de 60 años y más: sesenta (60) ciudadanos y ciudadanas.
El manejo de  los doscientos cincuenta y tres (253) casos especiales con inclusión de Alto Costo y Tutelas y mil cincuenta y siete (1057) seguimientos de caso,  ha permitido al equipo de Servicio al Ciudadano en una acción diligente y recursiva fortalecer su gestión intra e interinstitucional e intersectorial con el compromiso de aportar e incidir en la reducción de las barreras de acceso a los servicios de salud y asumir retos que se conduzcan a hacer real la atención en salud y por ende el cumplimento del Derecho a la Salud con dignidad. Estas exigencias llaman a la coherencia en su intervención profesional  con las Empresas Promotoras de Salud-EPS incluyendo sus Instituciones Prestadoras de Servicios de Salud-IPS y Empresas Sociales del Estado-ESE. Al interior de la Secretaría de Salud y por la misma razón de las solicitudes ciudadanas que buscan la garantía del aseguramiento en salud, es permanente la coordinación e intervención con las Subdirecciones de Aseguramiento y  Garantía de la Calidad; En este contexto y como resultado de lo enunciado, al finalizar este periodo se  deja en total evidencia  ante los competentes al interior de la entidad, como en las demás instancias, la incapacidad del Ministerio de Salud y Protección Social , la Supersalud y los diferentes órganos de control, que no logran cumplir con su función ni disponen de mecanismos efectivos que faciliten y viabilicen el cumplimiento y no el  desconocimiento  a la implementación de normatividad emitida sin los claros elementos y estrategias,  lo cual ha generado y permitido más allá de lo plasmado en la resolución No. 1479 de 2015 y la Circular No. 0018 de 2015, una situación de abandono a la población afiliada al Régimen Subsidiado, caso concreto CAPRECOM EPS (soportes entregados a Aseguramiento de la SDS)  , sin que se ignore la realidad de Capital Salud, quienes tocan todas las puertas, invierten días y noches,  dinero en desplazamientos inoperantes y desesperanzadores, quedando por el camino la mínima salud que poseen sin que se logre el cumplimiento a los llamados derechos humanos , el respeto, la dignidad y como parte implícita la  salud (personas con enfermedades terminales, crónicos, discapacitados etc.).  Aquí se identifica una vez más  la inoperancia del SGSSS, el incumplimiento a la  normatividad enunciada con antelación, y aquellas que no   superan sus propias dificultades, ejemplo la portabilidad y movilidad entre los diferentes regímenes y concretamente en el régimen contributivo no se facilitan los procesos  y se generan barreras en la continuidad de la afiliación para la prestación de servicios. También en el Régimen Contributivo, incluyendo la modalidad de medicina prepagada, se observa un  incremento en las barreras administrativas por las dificultades en la referencia contrareferencia coherente con la deficiente capacidad instalada en sus IPS de contrato para admitir y ubicar oportunamente sus afiliados. Continua con gran significación e incremento  el hecho generado en este periodo con las EPS, sus IPS, farmacias y proveedores sin disponibilidad para manejo de procedimientos y falta de medicamentos que ha interferido en el oportuno tratamiento de los afiliados desconociéndose su condición de salud, cronicidad, enfermedades catastróficas y altos costo: caso concreto Capital Salud, Caprecom, Saludcoop entre otras. De la misma manera y en beneficio del servicio se mantiene comunicación y coordinación permanente con la Dirección de Urgencias y Emergencias-DRUE., para apoyo en la intervención a las personas que presentan un estado crítico  o se descompensan en sala de espera. Se destacó la intervención de Primer Respondiente de Servicio a la Ciudadanía  con la atención oportuna e inmediata  a siete (7) personas, las cuales no acreditaron la presencia y gestión de la Dirección de Urgencias y Emergencias-DRUE, se tomaron signos vitales, se orientaron y direccionaron de acuerdo a su estado para valoraciones por consulta externa o urgencias. 
Este escenario ha permitido al equipo de Servicio al Ciudadano en una acción diligente y recursiva, fortalecer su gestión intra e interinstitucional e intersectorial con el compromiso de aportar e incidir en la reducción de las barreras de acceso a los servicios de salud y asumir retos que se conduzcan a hacerlas real en el acceso a servicios de salud y por ende el cumplimento del Derecho a la salud con dignidad. Estas exigencias llaman a la coherencia en su intervención profesional  con las Empresas Promotoras de Salud-EPS incluyendo sus Instituciones Prestadoras de Servicios de Salud-IPS y Empresas Sociales del Estado-ESE. Al interior de la Secretaría de Salud y por la misma razón de las solicitudes ciudadanas que buscan la garantía del aseguramiento en salud, es permanente la coordinación e intervención con la Dirección  Aseguramiento y Garantía de la Calidad, sin desconocerse lo pertinente con Salud Publica, y con el CRUE-Centro Regulador de Urgencias y Emergencias.  
-GESTIÓN DE ENLACE PARA EL ASEGURAMIENTO EFECTIVO DE LA CIUDADANÍA: 
Se han reportado a julio-2015, al grupo de sistemas de Aseguramiento, como parte del Proceso de Articulación en el tema del aseguramiento efectivo y para la resolución por parte de Aseguramiento, los siguientes casos para su procesamiento y cargue en base de datos, con novedades e inconsistencias en Bases de Datos:
ACTUALIZACIÓN NIVEL SISBEN POR FAVORABILIDAD (cambio nivel SISBEN): 848 casos
LEVANTAMIENTO DE SUSPENSIÓN POR CRUCE CON EPS CONTRIBUTIVO Y SUBSIDIADO: 1.378 casos
REPORTES DE ANTI-MOVILIDAD: 706 casos.
PARA LIBRE ELECCIÓN DE POBLACIONES ESPECIALES: 1.000 casos.
POBLACIÓN VINCULADA NIVEL 1 y 2 CON ENCUESTA SISBEN METODOLOGÍA III: 293 casos.
UNIFICACIONES DE NÚCLEO FAMILIAR EN EPS: 7 casos.
TOTAL DE NOVEDADES TRAMITADAS Y RESUELTAS EN EL COMPROBADOR DE DERECHOS: 4.232 casos
-GESTIÓN CALL CENTER: 
-Se han gestionado a julio-2015 un total de 42.897 llamadas efectivas atendidas por el call center. El total de llamadas ofrecidas (entrantes) fue de 82.817 y restándole las llamadas efectivamente atendidas de 42.897, se evidencia un total de 39.920 llamadas abandonadas.
</t>
  </si>
  <si>
    <t xml:space="preserve">RESULTADOS ACUMULADOS A JULIO-2015: 
Entre los principales Resultados acumulados, que se han obtenido hasta el mes a julio-2015, para el cumplimiento de la meta, están:
124.576 consultas ciudadanas de información y orientación gestionadas para el acceso a servicios de salud. 
253 casos especiales de vulneraciones del derecho a la salud intervenidos y resueltos a julio-2015 y 1.056 seguimientos de caso para la resolución de su problemática, cuya casuística implicó una gestión de soporte administrativo, una intervención asistencial, coordinación intra e interinstitucional, un seguimiento y cierres de caso. 
3.193 personas identificadas como población especial, dentro de la clasificación del Sistema General de Seguridad Social en Salud – SGSSS, atendidas a junio-2015 con orientación e información para su acceso a la garantía del derecho a la salud (Ciudadano habitante de la calle, Comunidades Indígenas, Menores desvinculados del conflicto armado, Personas incluidas programa de protección a testigos, Personas mayores en centros de protección. Población desmovilizada, Población en centros carcelarios, Población en desplazamiento forzado. Población infantil abandonada a cargo del ICBF, Población infantil vulnerable en Inst. diferentes al ICBF, Población rural migratoria). 
12.462 personas identificadas como población prioritaria y/o de interés, por Plan de Desarrollo Distrital de Salud Pública, atendidas a abril-2015 con orientación e información para su acceso a servicios de salud (Afrodescendientes, Gestantes, Población LGTB, Menores de 5 años, Mayores de 65 años, Mujeres en general víctima de violencia, Personas con discapacidad severa, Personas con enfermedad crónica, Población recicladora, Personas consumidoras de sustancias psicotrópicas, Víctimas del conflicto armado interno. 
8.343 casos intervenidos con barreras de acceso a través de los sistemas para la exigibilidad del derecho a la salud SIDBA-SDQS (Sistema de Información Distrital y de Barreras de Acceso- Sistema Distrital de Quejas y Soluciones), para la resolución de su problemática por parte de los competentes, en la vía de la protección de la garantía del derecho a la salud.
-El retomar la presencia institucional del Servicio a la Ciudadanía de la Secretaria Distrital de Salud-SDS en el Centro Dignificar Bosa, favoreciendo la atención diferencial de la población Victima del Conflicto Armado y la articulación de acciones interinstitucionales en fortalecimiento de la  Estrategia Tejiendo Esperanzas de la SDS, y la gestión intersectorial en respuesta a los protocolos del Centro Dignificar y las necesidades de las víctimas. Se fortalecen los enlaces institucionales y sectoriales, el conocimiento y desarrollo de habilidades en los profesionales de Servicio a la Ciudadanía para reconocer la dimensión del acompañamiento psicosocial y la necesidad de una adecuada, coherente y clara información y orientación  en salud a la población víctima del conflicto armado como parte de la atención integral  en el avance de los procesos individuales, familiares y comunitarios a esta población, con una mayor comprensión de su realidad.
-El Disponer de una funcionaria como Primer Respondiente con la formación, experticia y carisma para el manejo de la población que presenta descompensación en su estado de salud y reciben atención asistencial con oportunidad e inmediatez., conllevando a que se proteja la vida e integridad de la población que acude a las instalaciones de Servicio al Ciudadano de la Secretaria Distrital de Salud. La gestión de soporte como Primer Respondiente, implica coordinación, logística y trabajo interdisciplinario, a fin de garantizar la estabilización de pacientes que se descompensan al interior de la sala de espera, así como el traslado oportuno a instituciones hospitalarias de Ciudadanos que así lo requieren. A la vez que permite sensibilizar a población gestante sobre sus derechos y deberes, a nivel del canal telefónico y presencial. Y complementariamente realizar acompañamiento y seguimiento social de caso, a los pacientes que requirieron atención asistencial de Primer Respondiente, y que fueron catalogados como casos especiales y con barreras en la prestación de servicios, registrando oportunamente los seguimientos hasta el cierre del caso. Se fortalecen permanentemente las competencias de Primer Respondiente por medio de la continua capacitación y entrenamiento. 
-La intervención de orientación efectiva a la población que acude a los SUPER CADE MOVIL, la nueva estrategia que viene impulsando la Alcaldía de Bogotá con la Dirección Distrital de Servicio al Ciudadano, que favorece a nivel territorial la escucha de las casuísticas evidenciadas por la ciudadanía en estos espacios, y la  intervención profesional en la búsqueda de alternativas que posibiliten el acceso a los servicios de salud y la atención de casos especiales.
-El fortalecimiento de la intervención de la Dirección de Servicio a la Ciudadanía ante la Dirección de Aseguramiento y Garantía del Derecho a la Salud, como en las Entidades Administradoras de Planes de Beneficios-EAPB, para favorecer la continuidad de las afiliaciones con la movilidad entre regímenes según el decreto 3047 de 2013 y la resolución 2635 de 2014, o para la actualización de datos en el Comprobador de Derechos de la SDS y EPS-Subsidiadas, protegiendo la vida de la población y en especial la población en tratamientos por enfermedades de alto costo, crónicos o poblaciones prioritarias. Así como el acompañamiento profesional de Servicio a la Ciudadanía, para la implementación de la Portabilidad Nacional de los ciudadanos-as acorde al decreto No. 1683 de 2013, y para la garantía de accesibilidad a los servicios de salud para todo afiliado al Sistema de Salud-SGSSS
-La inclusión de casos especiales y seguimientos en el Aplicativo SIDBA-Sistema de Información Distrital y de Barreras de Acceso, lo que permite identificar las barreras de acceso que tienen los usuarios  en el momento de acceder al servicio de salud,  información soporte e insumo para  aplicar correctivos y sugerir propuestas de mejoramiento orientadas a la  disminución de las barreras de acceso a los servicios de salud.
-Apropiación de la actual plataforma del Sistema Distrital de Quejas y Soluciones- SDQS, por el  equipo de profesionales de la Dirección de Servicio a la Ciudadanía, favoreciendo la interposición de peticiones o la respuesta a solicitudes requeridas por la población demandante de los servicios salud a través de los canales presencial o telefónico, cuando el peticionario expone sus solicitudes ante los funcionarios.
-El mantener en la Dirección de Servicio a la Ciudadanía, el apoyo jurídico de un abogado, en Servicio a la Ciudadanía, punto de Atencion Sede Administrativa de la SDS, quien fortalece la gestión  profesional de la Dirección brindando  asesoría  profesional a los ciudadanos ante la vulneración de sus derechos y en  protección y garantía de la atención y el acceso a servicios de salud.
-La intervención ante las diferentes direcciones de la Secretaría Distrital de Salud, como en las entidades competentes acorde a las solicitudes ciudadanas, adelantando con acciones tendientes a la resolutividad de las problemáticas evidenciadas por la población demandante de los servicios con una gestión profesional que si bien responde a casuísticas individuales logran tener un impacto por las reiteradas situaciones que conducen a la toma de decisiones en beneficio de la población afiliada para superar dificultades administrativas y de prestación de servicios.
-El fortalecimiento de los mecanismos de atención a la Ciudadanía que acude a la SDS, garantizado el derecho a la información y el de acceso a los servicios de salud, en el Distrito Capital. En especial el fortalecimiento de la estrategia del Call Center Línea 195 de Servicio al Ciudadano, que ha permitido disponer a la ciudadanía otro canal telefónico, para la orientación ciudadana en salud.  
-La actualización de la Guía de Trámites y Servicios de la Secretaría Distrital de Salud y disponerla para consulta vía web de la ciudadanía, en la Guía de Trámites y Servicios de la Alcaldía, de la Secretaría y en el SUIT-Sistema Único de Identificación de Trámites. Y la construcción de la estrategia institucional para la racionalización de trámites y Servicios de la SDS. (Ley Anti trámite - Decreto Ley 019 de 2012).
-El afianzar la cultura del servicio humanizado específicamente en la Dirección de Servicio a la Ciudadanía, en la Subsecretaría de Gestión Territorial, Participación y Servicio a la Ciudadanía y desde Talento Humano para toda la Entidad, tanto para el usuario interno como el externo, viene contribuyendo a una gestión comprometida con la excelencia en la prestación del servicio. 
 -La implementación de estrategias de "Articulación interinstitucional para el mejoramiento de los canales de servicio a la ciudadanía, para  dar respuestas oportunas, eficaces e integrales a las solicitudes de la ciudadanía, armonizar procesos y procedimientos de servicio entre las distintas entidades, suprimir trámites innecesarios, generar sinergias y optimizar los recursos públicos.
-El mantener comunicación y coordinación eficiente efectiva con el Centro Regulador de Urgencias y Emergencias, y disponer de un funcionario de Servicio al Ciudadano con la formación, experticia y carisma para el manejo de la población que se descompensa al interior de la Secretaria Distrital de Salud.
-La sensibilización que se realiza a población gestante, sobre Derechos y deberes por los canales telefónico y presencial. 
</t>
  </si>
  <si>
    <t xml:space="preserve">DIFICULTADES Y SOLUCIONES EN JULIO-2015:
-Reducción del personal contratado para la atención del Call Center de Servicio al Ciudadano de la Línea 195 Convenio de la ETB, teniendo en cuenta la finalización de los recursos financieros disponibles para el contrato No.1104 de 2013. Como solución se identificaron nuevos recursos económicos y se suscribió un nuevo Contrato con ETB el No.1142 del 2015, el cual financiará el recurso para el componente de la Línea 195 de orientación de Servicio a la Ciudadanía.
-A Julio de 2015 continúan las líneas telefónicas convencionales sin profesional de destinación específica-permanente para atender las llamadas que ingresan por este canal telefónico; se ha reducido progresivamente la oferta institucional para la atención,  información y orientación Ciudadana. En general, se ha afectado el servicio en su integralidad, con la actual reducción del equipo de profesionales de Servicio a la Ciudadanía, que no suple las actividades esenciales y de representación institucional en cumplimiento de sus procesos, uno de ellos el manejo de los casos especiales y de seguimiento que demanda una mayor disponibilidad de tiempo en la intervención lo cual conduce al represamiento en la atención al usuario especialmente en horas pico, lo cual ha generado inconformidad en la población que acude las instalaciones de la SDS.
-Aun persevera la dificultad con las EPS del Régimen Contributivo en el cumplimiento de sus responsabilidades para mantener la garantía del aseguramiento a través de la Movilidad entre regímenes o la Portabilidad Nacional, en la generalidad de las EAPB. De igual manera en este contexto se encontró la situación relacionada con la implementación de la Resolución No.1479 (por la cual el Ministerio de Salud establece el procedimiento para el cobro y pago de servicios NOPOS) y Circular No.0018 de 2015 (movilidad entre Regímenes), que no ha permitido garantizar a los afiliados a CAPRECOM EPSS el acceso a procedimientos y medicamentos NOPOS, sin que se esté asumiendo también lo POS.
-Se mantiene la Insuficiencia e ineficiencia en red de prestadores de servicios de salud en las Empresas Promotoras de Salud Subsidiada-EPSS, Administradoras de Planes de Beneficios del Régimen Contributivo-EAPB, Entidades de Medicina Prepagada,  que  vulneran el derecho a la salud de la población afiliada a fecha siguen sin una contratación que permita la continuidad en tratamientos; sumado a ello  una gestión deficiente que genera trámites reiterados y secuenciales que no dan respuesta ni solución a las dificultades exponiendo al deterioro de la salud y el riesgo de vida de personas con enfermedades crónicas, alto costo, gestantes. Sin desconocer las implicaciones de enfermedad general o manejo por especialista que por falta de oportunidad  terminan en alteraciones irreversibles o enfermedades de alto costo y terminales. No se supera la dificultad de contracción de Capital Salud con farmacias y con entidades que oferten servicios con oportunidad. Situación mucho más crítica con elevada negligencia en Caprecom EPSS y se hace evidencia de incumplimiento en Unicajas.
-Para minimizar los riesgos y aportar a la superación de las barreras identificadas, la Dirección de Servicio a la Ciudadanía continua definiendo acciones tendientes a diseñar e implementar estrategias que posibiliten superar las problemáticas evidenciadas, con una gestión responsable y ética bajo la intervención del equipo de profesionales de la Dirección en articulación con las demás Subsecretarías y Direcciones  de la entidad competentes en la Rectoría, Vigilancia y Control, reportando con inmediatez a los competentes los requerimientos con sus respectivos soportes, los cuales se convierten en insumos para implementar acciones correctivas y de mejoramiento.
</t>
  </si>
  <si>
    <t>e04o02m03</t>
  </si>
  <si>
    <t>e04o02m03-617</t>
  </si>
  <si>
    <t xml:space="preserve">10.413 Requerimientos y Derechos de Petición año, gestionados en el SQS -2011. </t>
  </si>
  <si>
    <t>Número de derechos de petición y requerimientos gestionados en defensoría ciudadana, a través del "Sistema Distrital de Quejas y Soluciones" de Secretaría Distrital de Salud - SDQS-</t>
  </si>
  <si>
    <t xml:space="preserve">AVANCES JULIO de 2015: Con base en el Procedimiento Institucional de Servicio al Ciudadano, ingresaron a la Secretaría Distrital de Salud 1568, Derechos de Petición a los cuales se realizó el siguiente proceso:  
86 Peticiones que una vez analizadas se les debió requerir Ampliación de Información, porque no contaban con la información mínima requerida para poder ser tramitados, por lo tanto hasta que sean respondidas por los peticionarios no entran a ser gestionados para brindar respuesta. (Ingresados por canal escrito (6) y (80) vía Web) a los cuales se les solicitó ampliación.
139 Peticiones que una vez analizadas y verificada la competencia, se procedió a dar Trasladado por NO ser competencia de la SDS, por lo tanto se realiza oficio (las peticiones radicadas en SDS: total 77) dando traslado a la entidad competente de gestionar y brindar respuesta al peticionario, adicional se emite respuesta al ciudadano(a) informando de dicho traslado, en cumplimiento de la normatividad vigente. Se aclara que las que son recepcionadas a través del SDQS (total 62), se trasladan por el sistema directamente a las entidades responsables de gestionar la petición.
1568 Total Peticiones Gestionadas por ser competencia de la SDS, a través de Sistema Distrital de Quejas y Soluciones –SDQS, los cuales son recepcionados por los diferentes canales habilitados (escrito, presencial, Web, telefónico, e-mail y buzón institucional): 
El comportamiento por modalidad del Derecho de Petición fue:
• Derechos de Petición de interés general: 43
• Derechos de Petición de interés particular: 817
• Quejas: 30
• Reclamos: 582
• Solicitud Copias: 6
• Solicitud Información: 78
• Sugerencias: 3
• Felicitaciones: 4
• Consultas: 4
• Denuncia por actos de corrupción: 1
LOS DERECHOS DE PETICION TRAMITADOS EN EL SDQS, TUVIERON EL SIGUIENTE COMPORTAMIENTO CONSOLIDADO POR DEPENDENCIAS DE LA SECRETARÍA Y POR HOSPITALES-ESE: Dirección de Servicio a la Ciudadanía: 174. Subsecretaria De Servicios De Salud Y Aseguramiento: 712.  Subsecretaria Salud Pública: 75; Subsecretaria Corporativa: 37; Subsecretaria De Planeación Y Gestión Sectorial: 7; Despacho y oficinas asesoras: 49. Las ESE: 408 y EPS-S Capital Salud: 99.
DERECHOS DE PETICIÓN RELACIONADOS CON POBLACIÓN ESPECIAL (DESPLAZADOS-VICTIMAS DE CONFLICTO ARMADO): 15.
Elaboración de 194 respuestas a peticiones competencia de Servicio al Ciudadano, las cuales se gestionan oportunamente.
Elaboración de 16 Informes sobre el comportamiento del Sistema Distrital de Quejas y Soluciones – SDQS; Consolidado general mes junio 2015, Derechos de Petición relacionados con Población Desplazada, Informes SDQS Alcaldía Mayor y Veeduría junio 2015,   Elaboración y Verificación de estadísticas del mes de junio 2015 del SDQS de la Dirección de Aseguramiento y Garantía del Derecho a la Salud; de Dirección Urgencias y Emergencias del mes junio o de 2015; Consolidado SDQS de EPS-S  Capital Salud de junio 2015; Consolidado Solicitudes de la Subdirección de Inspección Vigilancia y control del 1 al 18 julio 2015; Generación de cuatro (4) reportes sobre relación de peticiones registradas en el SDQS referentes no oportunidad en entrega de medicamentos la EPS-S  Capital Salud (Estos reportes se remitieron a Referente de  Prestación de Servicios en las EAPB de la Subdirección de Garantía del Aseguramiento para su respectivo seguimiento); Consolidado derechos de petición sistema distrital de quejas y soluciones-SDQS relacionados con línea 195; Generación, filtro, registro en plataforma encuesta virtual  SDQS de junio y remisión a referente  de Servicio a la Ciudadanía para realizar encuesta vía telefónica; Reporte peticiones gestionadas por la EPS-S Capital Salud en junio 2015 para Subdirección de Garantía del Aseguramiento; Reporte Quejas  en relación  con las ESE del III Trimestre 2015; Consolidado de SDQS I semestre 2015 referente a con población especial (desplazados-victimas de conflicto armado); Informe Ficha Territorial Superintendencia Nacional de Salud II trimestre de 2015; Consolidado Barreras de Acceso –General del II trimestre 2015-identificadas a través del SDQS; Consolidado Barreras de Acceso  SDQS por ESE-II trim.2015; Consolidado Barreras de Acceso  SDQS por EPS- Subsidiadas -II trim.2015; Consolidado Barreras de Acceso  SDQS por EPS - Contributivas-II trim.2015. 
Se apoyó y brindó asistencia técnica frente a 96 solicitudes y/o requerimientos de donde se realizó revisión para definir acción frente a competencias para responder, manejo y operación adecuado del SDQS, con los diferentes usuarios del Sistema Distrital de Quejas y Soluciones-SDQS de las dependencias de la SDS, EPS-S Capital Salud, al igual se brinda asesoría a funcionarios de la Alcaldía Mayor que manejan el SDQS en relación con clarificación de temas competencia de la SDS.
Se realizó  capacitación una (1) referentes de la Dirección de Servicio a la Ciudadanía, sobre manejo del Sistema Distrital de Quejas y Soluciones – SDQS, para dependencia, esta actividad permite y garantiza adecuada operación del sistema y gestión pertinente de los requerimientos ciudadanos.
Participación en reunión sobre Mesa operativa para intervención Barreras a servicios de salud donde se realiza presentación informes de barreras de acceso identificadas a través del SDQS y sistemas información como SIDBA-PDS y Línea por el derecho a la Salud.  Consolidado que permitirá a las 22 ESE y EPS- un análisis y de toma de acciones conjuntas para la implementación de planes de mejora por parte de cada competente. Frente a las ESE, se evidencio que prevalece la barrera de no oportunidad en citas y con relación a las EPS-S continua prevaleciendo la barrera de Dificultades POS.
Asistencia técnica permanente a los responsables de la gestión de recepción, direccionamiento y seguimiento a la gestión de respuesta de los requerimientos que ingresan al SDQS, de acuerdo al procedimiento definido en la Dirección de Servicio a la Ciudadanía. 
Gestión interna con dependencias involucradas para brindar respuesta a Veeduría Distrital, sobre acciones adelantadas por la SDS frente al informe del SDQS y/o temas más reiterados del sector Salud, periodo enero a abril de 2015. 
Presentación informe sobre la gestión del Defensor del Ciudadano correspondiente al primer semestre de 2015 al Señor Secretario de Salud en cumplimiento a la normatividad vigente y a la Resolución interna 345 de 2010. 
Seguimiento gestión interna realizada para el cumplimiento del procedimiento de transferencia documental del SDQS de la Dirección de Servicio a la Ciudadanía julio 6 de 2015. 
Continua reportes de casos y/o problemáticas presentada a los usuarios afiliados a la EPS-S capital Salud, por el no suministro de medicamentos.
La Dirección de Servicio a la Ciudadanía informó, el 21 de julio de 2015, a la referente de la Dirección de Participación Social sobre la no recepción del primer Informe trimestral de la EAPB Caprecom,  ESE Chapinero y Santa Clara con el fin de realizarles el requerimiento respectivo. 
Participación en las seis (6) reuniones de la Red de Humanización del Ministerio de Salud los días 08,15, 22, 23, 24 y 29 de julio con el fin de contribuir en la construcción de los lineamientos de Humanización para el País y coordinar las diferentes acciones requeridas para la instalación del Nodo de Humanización Bogotá/Cundinamarca. A la fecha se ha asistido a quince (15) reuniones de Red.
Coordinación y desarrollo de una (1) reunión el 09 de Julio de 2015 con la referente de Humanización, de la Dirección de Provisión de Servicios de Salud de la SDS, con el fin de socializar las acciones realizadas con el Ministerio de Salud para la instalación del nodo de Humanización Bogotá-Cundinamarca, el cual favorecerá el trabajo articulado con la Secretaría de Salud de Cundinamarca en la construcción de los lineamientos de Política de Humanización.  
Coordinación y desarrollo de dos (2) reuniones con cuatro (4) Empresas Sociales del Estado, con el fin de socializar las acciones adelantadas con el Ministerio de Salud en la construcción de los lineamientos de la Política de Humanización para el País y articular la participación de las mismas en el Nodo de Humanización. Las reuniones se realizaron los días 09 y 10 de Julio con las ESE Suba, Pablo VI Bosa, Kennedy III Nivel y Engativa, respectivamente.  
Participación en la elaboración de la metodología para el Reconocimiento institucional a los servidores (as) de la SDS por prácticas exitosas en el cumplimiento de la Misión de la Secretaría Distrital de Salud, en reunión de los referentes de Humanización de la SDS, del 29 de julio de 2015, liderada por la Dirección de Gestión del Talento Humano.
</t>
  </si>
  <si>
    <t xml:space="preserve">Entre los principales logros acumulados, que se han obtenido hasta el mes de JULIO -2015, están: acumulado de la meta a este periodo es del 53%.
Se ha gestionados un acumulado de 8460 (100%) Derechos de Petición competencia de la SDS, a través del Procedimiento de Servicio al Ciudadano. Estos requerimientos ingresaron por medio de los diferentes canales habilitados para tal efecto, tales como: Correo urbano-escrito, correo electrónico/e-mail, presencial, buzón, Web, telefónico. 
A su vez se ejecuta una gestión de semaforización, control y seguimiento a 7526 derechos de petición o requerimientos, de acuerdo con las siguientes actividades de seguimiento establecidas: Seguimiento Preventivo a las Dependencias de las SDS según cortes semanales, solicitando mediante correos preventivos a los competentes de brindar respuestas oportunas a los requerimientos próximos a vencer términos. De acuerdo con los reportes que genera el SDQS, se realiza a diario verificación individual en el Sistema por el link de búsqueda avanzada a los requerimientos que registraron pendientes por tramitar y vencidos los términos  para determinar a cuales se les genera memorando u oficio de requerimiento por no respuesta oportuna con copia a la Oficina de Asuntos Disciplinarios. Los que continúan en estado pendiente se remite correo electrónico al competente para solicitar trámite del mismo, esto se realiza hasta que se da cierre definitivo del requerimiento en el SDQS. Así mismo se efectúa revisión a la Calidad de las Respuestas de forma aleatoria (según Anexo 1 del Modelo Estándar de Control Interno MECI) y el manejo adecuado del SDQS, con información mediante Correo Institucional a las Dependencias e la SDS y Oficinas de Atención al Usuario de las ESE, respecto a inconsistencias encontradas frente al manejo operativo del aplicativo SDQS y no cumplimiento con los criterios de calidad establecidos y correctivos a realizar para posteriores requerimientos. 
El apoyo y la asistencia técnica brindada a un acumulado de 706 requerimientos o solicitudes, presentadas por los diferentes referentes que operan el Sistema en las dependencias de la SDS de donde se realiza la revisión para definir acción frente a competencias para responder, inquietudes, dificultades en el manejo y operación Sistema de Quejas y Soluciones – SDQS.   La Revisión y acompañamiento a la Operación adecuada del SDQS, conforme al procedimiento definido en cumplimiento de la normatividad vigente y en respuesta a las necesidades de los usuarios, para lo cual se revisa: Direccionamiento interno de los requerimientos a través de memorandos internos y oficios externos, proyectados por los responsables para firma de la Directora, conforme al procedimiento definido para la gestión del SDQS, garantiza la oportunidad y pertinencia en la gestión de las peticiones, conforme a lo establecido en Procedimiento.
Intervenir en la gestión adecuada de las respuestas a los requerimientos ciudadanos, en cumplimiento de la normatividad vigente y  a las necesidades de los usuarios como punto de control y seguimiento a la gestión integral del SDQS, con los responsables de su operación en la Secretaria Distrital de Salud.  
Articulación del Defensor del Ciudadano, con los responsables de del Agendamiento de Citas, a través de la línea 195, para garantizar la atención en salud de casos reportados, interviniendo barreras de acceso a los servicios de salud y protegiendo derecho a la salud.
Participación en la definición de lineamientos a nivel intersectorial para fortalecer la capacidad institucional en proceso y procedimientos que permitan respuestas efectivas a las peticiones que la ciudadanía presenta ante la administración Distrital y que cumplan con los criterios de calidad.
Intervención en la gestión de las dependencias internas de la SDS, para lograr la respuesta a los requerimientos ciudadanos y mejorar la oportunidad en las mismas.
Actualización de lineamientos para la operación adecuada del SDQS en la SDS, conforme a la nueva estructura de la SDS, Decreto 507 de 2013.
Socialización del Programa de Humanización de los servicios de la Secretaría Distrital de Salud a la Red de Humanización del Ministerio de Salud como insumo para la definición de lineamientos de País.  
Revisión y acompañamiento a la Operación adecuada del SDQS, conforme al procedimiento definido en cumplimiento de la normatividad vigente y en respuesta a las necesidades de los usuarios, para lo cual se revisa de forma continua: 
Oportunidad en el direccionamiento interno de los requerimientos a través de memorandos internos y oficios externos, proyectados por los responsables para firma de la Directora, conforme al procedimiento definido para la gestión del SDQS. 
Articulación y consolidación de los casos presentados ante los PDS y por el SDQS, de pacientes y/o usuarios afiliados a la EPS-S CAPITAL SALUD, por la NO entrega de medicamentos. 
Socialización a nivel intersectorial de los programas, proyectos, trámites y servicios que las entidades tienen dispuestos de acuerdo a su misionalidad, para mejorar el direccionamiento y los procesos de información y orientación. 
Seguimiento a las acciones de mejora implementadas por la SDS y las ESE: Fontibón, Hospital de Sur, Tunal y Pablo Vi Bosa, frente a las PQRS relacionadas con la Humanización en los servicios de Salud.
Dar a conocer los avances en la implementación de una política de Humanización en los Servicios de Salud, a través de la socialización de  experiencias exitosas en la SDS y 4 ESE  Kennedy, Suba, Pablo VI Bosa y Engativá, a nivel Distrito Capital, en el seminario a realizarse Nodo-Bogotá-Cundinamarca.
Infomar sobre las acciones realizadas por la SDS, frente a las temáticas más reiteradas en los informes analizados del SDQS por la veeduría Distrital del Sector Salud.  
 Articulación de la gestión del defensor con las actividades de la operación del SDQS y de actividades de enlace. 
Revisión de actividades pendientes y reorganización de tareas e implementación de  acciones de mejora para la gestión integral del SDQS. 
Intervención en los casos reportados al Defensor relacionados con el no suministro de medicamentos por la EPS-S Capital Salud.
Socialización de las acciones adelantadas entorno al Programa de Humanización de los Servicios, dirigido tanto a la Secretaría Distrital de Salud como a las ESE de Bogotá en articulación con la Dirección de Provisión de Servicios de Salud, a ocho (8) Hospitales Públicos. Cuatro de ellos de la Ciudad de Bogotá y cuatro del Departamento de Cundinamarca, dos IPS Privadas y Secretaría de Salud de Cundinamarca.  
Instalación del Nodo de Humanización Bogotá/Cundinamarca en reuniones realizadas los días 22, 23 y 24 de Julio.
</t>
  </si>
  <si>
    <t xml:space="preserve">Los resultados más destacados acumulados a JULIO 2015 son:
La asesoría permanente y oportuna a las diferentes dependencias de la SDS, EPS-S y a las ESE, contribuye al manejo adecuado del Sistema Distrital de Quejas SDQS y a la solución de problemas que se les presenten a los funcionarios responsables del manejo del Sistema Distrital de Quejas y soluciones-SDQS.  
Se ha gestionado durante este año (8463) 100% de los requerimientos o derechos de petición, ingresados y de competencia de la SDS, a través de los diferentes canales dispuestos en la Secretaria Distrital de Salud, lo cual ha permitido responder a los peticionarios con calidad es decir con oportunidad, claridad y coherencia. El trámite de los requerimientos además de que permite el acceso del usuario a los servicios es una manera de educar y divulgar la adecuada forma de implementación del sistema y la corresponsabilidad del usuario en la búsqueda del cumplimiento de la Garantía del derecho.
Realización de veintitres (23) capacitaciones a nuevos operadores del Sistema Distrital de Quejas y Soluciones - SDQS durante el 2015, lo cual garantiza el manejo oportuno y pertinente del sistema.
La implementación de la revisión aleatoria de requerimientos del SDQS a las dependencias de la SDS para verificar el cumplimiento de los criterios de calidad con la emisión de respuestas claras, coherentes, oportunas y con calidez, promueve la emisión de respuesta que cumplan con estos criterios y mejora el adecuado manejo del SQS ya que en esta revisión se emiten correos electrónicos indicando las falencias encontradas y solicitando acciones de mejora, es de resaltar que a los requerimientos que cumplieron con los criterios de calidad igualmente se les notifica a las diferentes dependencias vía correo electrónico, esto con el objetivo de reconocer y promover la continuidad del compromiso de emisión de respuestas con calidad.
Proteger el Derecho a la salud, facilitar la exigibilidad jurídica, con el fin de lograr mayor eficacia en la solución de los requerimientos ciudadanos presentados por los canales dispuestos en la entidad para la atención de la Ciudadanía.
Fortalecer la gestión de la operación del SDQS a nivel intersectorial y conforme a las competencias, de las entidades del Distrito Capital.
Gestión y administración adecuada del SDQS, en la SDS, en articulación con las dependencias internas de la SDS,ESE, EAPB, y conforme al procedimiento establecido para la gestión y seguimiento a la respuesta de los diferentes requerimientos presentados por los Ciudadanos y registrados en el SDQS
Autoevaluación en el procedimiento del SDQS, para la mejora continua en la gestión de respuestas a los requerimientos de la Ciudadanía, presentados a través del SDQS de la SDS
Participar en espacios a nivel intersectorial, que permitan la mejora continua en la gestión de respuesta de los diferentes requerimientos de la Ciudadanía a través del SDQS. 
Disponer de un mecanismo de interacción a nivel intersectorial y entre los servidores de las dependencias de la Secretaria de Salud-SDS, el Sistema Distrital de Quejas y Soluciones-SDQS, para proteger el Derecho a la salud, facilitar la exigibilidad social y jurídica y con el fin de lograr mayor eficacia en la solución de los requerimientos ciudadanos presentados por los canales de atención dispuestos por servicio al ciudadano.
Fortalecer la conceptualización de la Política de Humanización del Sector Salud, conforme a los avances en la SDS.
</t>
  </si>
  <si>
    <t xml:space="preserve">Entre las dificultades evidenciadas en el mes de julio de 2015, se encuentran:
La no garantía del suministro de medicamentos por parte del proveedor de Capital Salud EPS-S, la solución ha implicado, la intervención de la Secretaria Distrital de salud en la exigencia de un plan de contingencia para garantizar el suministro de medicamentos a los afiliados.
Se debe trabajar con los reportes SDQS enviados por la Dirección Distrital de Servicio al Ciudadano de la Alcaldía Mayor, no obstante se debe validar la información, realizar varios filtros y verificación de información con el fin de poder procesar los informes que se requieren, actividad que muy dispendiosa.
La inoportunidad en la gestión de respuesta por parte de las dependencias a donde son asignados los requerimientos del Despacho del Secretario, ha implicado, que permanentemente se esté solicitando tanto de forma personal, como a través de correos recordatorios, la respuesta pendientes a los requerimientos al igual que la intervención de la oficina de Asuntos Disciplinarios, por ende como estrategia de mejoramiento se está ajustando circular interna para el manejo de la peticiones en la SDS a fin de que se gestione de forma oportuna y pertinente.
Así mismo, se presentaron fallas técnicas de los servicios de internet, impresión e intranet en la Secretaría Distrital de Salud, afectando los procesos de ingreso, asignación y seguimiento, respuestas a los derechos de petición, una vez se restableció se procedió a realizar la gestión pertinente.
</t>
  </si>
  <si>
    <t>OBSERVACIONES: Se registra solo el Total de Peticiones Gestionadas o tramitas por ser competencia de la SDS, de acuerdo a como esta descrito el indicador</t>
  </si>
  <si>
    <t>e04o03m01</t>
  </si>
  <si>
    <t>e04o03m01-617</t>
  </si>
  <si>
    <r>
      <t xml:space="preserve">Incrementar al 90% la proporción de quejas resueltas antes de 14 días, ingresadas al Sistema Distrital de Quejas y Soluciones de la Secretaría Distrital de Salud, al 2016. </t>
    </r>
    <r>
      <rPr>
        <b/>
        <sz val="9"/>
        <rFont val="Tahoma"/>
        <family val="2"/>
      </rPr>
      <t xml:space="preserve">
</t>
    </r>
  </si>
  <si>
    <t>84% promedio quejas resueltas antes de 14 días. Fuente "Sistema Distrital de Quejas y Soluciones" de Secretaría Distrital de Salud - SDQS - 2011.</t>
  </si>
  <si>
    <t xml:space="preserve">Porcentaje de quejas en las cuales se adoptan los correctivos requeridos, antes de 14 días. 
</t>
  </si>
  <si>
    <t>87.3%</t>
  </si>
  <si>
    <t xml:space="preserve">AVANCES JULIO 2015: TOTAL SEGUIMIENTOS A DERECHOS DE PETICION O REQUERIMIENTOS 2015: 7526 Seguimientos. La gestión de seguimiento tuvo el siguiente comportamiento: 
574 Seguimientos realizados a la oportunidad en la respuesta de los requerimientos de competencia de las dependencias de la Secretaria Distrital de Salud-SDS. Se tomaron 234 peticiones para evaluar la calidad de la respuesta
295 Seguimientos realizados a la oportunidad en la respuesta de los requerimientos de competencia de las Empresas Sociales del Estado-ESE. Se tomaron 441 peticiones para evaluar la calidad de la respuesta
47 Seguimientos realizados a requerimientos direccionados a la Empresas Promotoras de Salud-Subsidiado-EPS-S, con el fin de garantizar respuesta oportuna al usuario.  Se tomaron 60 peticiones para evaluar la calidad de la respuesta de competencia de las EPS-S CAPITAL SALUD.
TOTAL REQUERIMIENTOS POR NO RESPUESTA OPORTUNA A DERECHOS DE PETICION: 125 requerimientos realizados de los cuales fueron:  
25 requerimientos por no respuesta oportuna a las Oficinas de Servicio al Ciudadano con copia a la Oficinas de Control Interno Disciplinario, vía correo electrónico a: Hospital Fontibón (7), Hospital Tunal (7), Hospital Centro Oriente (2), Hospital del Sur (6), Hospital Suba (1) y Hospital Simón Bolívar (1).
100 requerimientos por no respuesta oportuna con copia a la Oficinas de Asuntos Disciplinarios y Oficina de Control Interno, vía correo electrónico a: Despacho (21) Subdirección Inspección Vigilancia y Control SS 1 (62), Subdirección Inspección Vigilancia y Control SS2 (7), Dirección de Provisión de Servicios de Salud (2), Dirección de Talento Humano (3), Dirección de Análisis Entidades Públicas Distritales (1), Subsecretaria de Servicios de Salud y Aseguramiento (2), Subsecretaria de Salud Pública (1) y Subsecretaria de Planeación y Gestión Sectorial (1). 
32  requerimientos por no respuesta oportuna los cuales fue notificados vía correo electrónico a la Coordinadora PQR de la EPSS CAPITAL SALUD, así mismo de acuerdo al procedimiento de seguimiento establecido, se trasladó con Memorando a la Subdirección de Garantía del Aseguramiento con Rad. 2015IE19884, 2015IE20642 y 2015IE209372, los originales de los 32 derechos de petición que reportaron pendientes de respuesta para que se sirvan coordinar el trámite correspondiente con la EPSS, de acuerdo a las obligaciones de inspección, vigilancia y control a cargo de la Subdirección de Garantía del Aseguramiento.
.
GESTIÓN REALIZADA RESPECTO A DERECHOS DE PETICIONES DIRECCIONADOS A LAS DEPENDENCIAS DE LA SDS: 
Con el objetivo de fortalecer la emisión de respuestas oportunas y disminuir los tiempos de respuesta de los derechos de petición que ingresan a la SDQS de competencia del Despacho, se emiten controles preventivos a través de correo electrónico a los responsables  del SDQS con el reporte de los requerimientos próximos a vencer su tiempo de respuesta. Se emitieron durante el periodo de Julio, 4 correos electrónicos de control preventivo correspondiente a 30 solicitudes, realizados al Despacho con copia a las dependencias asignadas por este, de proyectar respuesta de la SDS. 
Se efectuó durante el periodo revisión SDQS de peticiones de cortes comprendidos entre Abril 01 y Julio 21, verificación individual a 475 solicitudes por búsqueda avanzada para los que registraban pendientes y establecer el estado actual y real de las peticiones.  De acuerdo a lo anterior, se registra reporte en Excel de los que ya registran con cierre y los que reportan pendientes se emite requerimiento por no respuesta oportuna.
Durante este periodo se efectuaron 100 requerimientos por no respuesta oportuna con copia a la Oficinas de Asuntos Disciplinarios y Oficina de Control Interno, vía correo electrónico a: Despacho (21) Subdirección Inspección Vigilancia y Control SS 1 (62), Subdirección Inspección Vigilancia y Control SS2 (7), Dirección de Provisión de Servicios de Salud (2), Dirección de Talento Humano (3), Dirección de Análisis Entidades Públicas Distritales (1), Subsecretaria de Servicios de Salud y Aseguramiento (2), Subsecretaria de Salud Pública (1) y Subsecretaria de Planeación y Gestión Sectorial (1). 
Se realizaron 7 asesorías o asistencias técnicas sobre manejo del SDQS con funcionarios de las diferentes dependencias de la SDS, en general se apoyo todo lo relacionado con los diferentes link del aplicativo, como bandeja de entrada, hoja de ruta, registro de peticionario, registro de DP, buscar peticionario, buscar petición, registro de respuestas para cierre definitivo, como asignar, trasladar, asignar-trasladar, usuarios bloqueados, reasignación de claves, entre otras. 
Se realiza seguimiento al reporte de requerimientos vencidos reporte con corte el 24 de junio del 2015 emitido por la Alcaldía Mayor a 54 solicitudes, las cuales fueron notificadas a cada una de las dependencias competentes para su revisión y acciones de mejora.
Durante  Julio se verificaron  92 solicitudes de los meses de Enero, Febrero y Marzo del 2015 y 94 solicitudes de los meses de Abril y Mayo para un total de 234 solicitudes, en relación con los criterios de calidad (coherencia, calidez, claridad y oportunidad) definidos por la Dirección de Servicio a la Ciudadanía y manejo adecuado del aplicativo SDQS, los cuales fueron retroalimentados a las diferentes Subsecretarias, Direcciones, Subdirecciones y Oficinas de la Secretaria Distrital de Salud vía correo electrónico, de estos a 48 (20,5%) requerimientos se les realizó observaciones relacionadas con manejo adecuado del SDQS y dificultades de cumplimento de los criterios de calidad y los 186 (79,5%) restantes correspondieron a felicitaciones, emitiéndose un total de 65 correos electrónicos.  
Se puede establecer que durante el periodo evaluado (Enero, Febrero, Marzo, Abril y Mayo) el índice de Calidad fue ACEPTABLE teniendo en cuenta que los requerimientos que cumplieron con los criterios de calidad correspondieron al 79,5% donde Mayor o igual a 90% corresponde a ÓPTIMO, menor de 90% y mayor de 70% corresponde a ACEPTABLE y menos de 70% es DEFICIENTE.
Se efectuó 1 capacitación a un profesional de la Dirección de Servicio a la Ciudadanía relacionada con el manejo del SDQS con temas como ingreso DP, registro peticionario, buscar peticionario, buscar petición, hoja de ruta, como buscar respuestas y temas generales referente a la normatividad del derecho de petición y aspectos generales a tener en cuenta al momento de ingresar una solicitud en el SDQS.
Durante el mes de Julio se realizó: 475 Seguimientos de revisión; 30 Seguimientos preventivos; 100Requerimientos por no respuesta oportuna; 15 Seguimiento por reiteración de Requerimiento por no respuesta oportuna; 7 Asesorías y asistencia técnica; 1 Capacitación;54 Seguimientos reporte Alcaldía Mayor ;234 Seguimiento criterios de calidad y manejo adecuado SDQS
GESTIÓN REALIZADA RESPECTO A DERECHOS DE PETICIÓN DIRECCIONADOS A LOS HOSPITALES-ESE:
Se efectuó durante el periodo revisión SDQS de pendientes por tramitar reportes comprendidos entre abril 01 y junio 30, verificación individual a 278 solicitudes por búsqueda avanzada para los que registraban pendientes por tramitar y establecer el estado actual y real de los requerimientos.  De acuerdo a lo anterior, se registra reporte en Excel de los que ya registran con cierre y los que continuaban pendientes por tramitar se emite requerimiento por no respuesta oportuna.
Durante este periodo se efectuaron 25 requerimientos por no respuesta oportuna a las Oficinas de Servicio al Ciudadano con copia a la Oficinas de Control Interno Disciplinario, vía correo electrónico a: Hospital Fontibón (7), Hospital Tunal (7), Hospital Centro Oriente (2), Hospital del Sur (6), Hospital Suba (1) y Hospital Simón Bolívar (1).
También durante este mes se realizó 17 reiteraciones por no respuesta oportuna, revisión abril 1 y mayo 27.
De acuerdo con el procedimiento de seguimiento por parte de la Dirección de Servicio a la Ciudadanía, frente al proceso de Seguimiento a la Calidad de la Respuesta brindadas a los Derechos de Petición, se ha realizado a la fecha análisis y revisión   a los 22 hospitales (San Cristóbal, Rafael Uribe Uribe, Centro Oriente, Chapinero, Meissen, Suba, San Blas, La Victoria, Santa Clara, Vista Hermosa, Nazareth, Usme, Tunjuelito, El tunal, Usaquén, Engativá, Simón Bolívar, Del Sur, Pablo VI Bosa, Fontibón, Bosa y Occidente de Kennedy) se realizó verificación individual a   441 solicitudes, de las cuales 396 cumplieron con los criterios de calidad y 55 se les realizo observaciones pertinentes según los criterios de calidad establecidos para las respuestas al derecho de petición y recomendaciones frente al manejo del sistema operativo, enviando 59 correos electrónicos de los cuales 15 fueron de observación 44 de felicitaciones.  
Durante el mes de julio se realizó: 278 Seguimientos de revisión; 17 Requerimientos por no respuesta oportuna;17 Reiteración por no respuesta oportuna;441 Seguimiento criterios de calidad y manejo adecuado SDQS.
GESTIÓN REALIZADA RESPECTO A DERECHOS DE PETICIONES DIRECCIONADOS A LAS EPS-S:
Se realizó revisión del SDQS durante el periodo Julio 2015 a las peticiones pendientes por tramitar, se verificaron los reportes comprendidos entre el 01 al 31 de Junio, verificación individual a 47 solicitudes por búsqueda avanzada para las peticiones que registraban pendientes por tramitar y establecer el estado actual y real de las mismas. De acuerdo a lo anterior, se registra reporte en tabla de Excel de las peticiones que ya registran con cierre y las que continuaban pendientes por tramitar y se emite requerimiento por no respuesta oportuna.
Durante este periodo se efectuaron 32 requerimientos por no respuesta oportuna los cuales fue notificados vía correo electrónico a la Coordinadora PQR de la EPSS CAPITAL SALUD, así mismo de acuerdo al procedimiento de seguimiento establecido, se trasladó con Memorando a la Subdirección de Garantía del Aseguramiento con Rad. 2015IE19884, 2015IE20642 y 2015IE209372, los originales de los 32 derechos de petición que reportaron pendientes de respuesta para que se sirvan coordinar el trámite correspondiente con la EPSS, de acuerdo a las obligaciones de inspección, vigilancia y control a cargo de la Subdirección de Garantía del Aseguramiento.
Durante  Julio se verificaron  60 solicitudes correspondientes a los meses de Abril, Mayo y Junio, en relación con los criterios de calidad (coherencia, calidez, claridad y oportunidad) y manejo adecuado del aplicativo, se realizó seguimiento y reporte a la Coordinadora de PQR de la EPSS Capital Salud a través de 3 correos electrónicos.  De los cuales 7 correspondieron a la no oportunidad de la respuesta, 1 a la no claridad y 2 peticiones por manejo inadecuado al SDQS, se realizaron las observaciones relacionadas con el manejo adecuado del SDQS e incumplimiento a los criterios de oportunidad y claridad.
Una vez realizada la revisión de cumplimiento de criterios de calidad y manejo inadecuado del SDQS, se estableció que el índice de Calidad del trimestre evaluado fue ACEPTABLE teniendo en cuenta que los requerimientos que cumplieron con los criterios de calidad correspondieron al 85%, donde Mayor o igual a 90% corresponde a ÓPTIMO, menor de 90% y mayor o igual a 70% corresponde a ACEPTABLE y menos de 70% es DEFICIENTE
</t>
  </si>
  <si>
    <t xml:space="preserve">Entre los principales logros acumulados, que se han obtenido hasta el mes de julio 2015 son: acumulado de la meta  al actual periodo es del 87.3%.
Respecto a los principales logros obtenidos, se ha realizado gestión de seguimiento a 7526 Seguimientos a través del Sistema Distrital de Quejas y Soluciones – SDQS, en lo que respecta al cumplimiento a los derechos de petición, están los siguientes: Se viene realizando revisión de requerimientos o peticiones de competencia de la Secretaría a un total acumulado de 1994 peticiones; respecto a las ESE un total acumulado de 3697 y para EPS-S capital Salud 203.
Respecto a la gestión de seguimiento a los derechos de petición por no respuesta oportuna, se ha realizado a las Dependencias de la SDS un total de 298, a las ESE un total de 133 con copia a Asuntos Disciplinarios y se  se reportaron 32 casos de competencia de la EPS-S Capital Salud por no respuesta oportuna a Garantía de la Calidad
Se ha observado en las ESE la aplicación de las observaciones realizadas en el proceso de seguimiento a la calidad de la respuesta y manejo del sistema operativo del aplicativo SDQS, evidenciado en el Índice de Calidad obtenido para el mes de enero de 2015 (92%). Para el mes de Febrero el Seguimiento a la Calidad de la Respuesta, se ha realizado a la fecha análisis y revisión de muestra parcial de 97 peticiones correspondientes al corte del 1 al 18 de Enero de 2014 de 10 Hospitales teniendo en cuenta que la muestra es insuficiente para determinar el Índice de Calidad Global, se continuará la revisión y análisis de la totalidad de la muestra establecida para el corte en mención de acuerdo con el anexo 1 del MECI, presentando resultados para el primer trimestre.
Con el proceso de Seguimiento a la Calidad de la Respuesta brindadas a los Derechos de Petición, por parte de las ESE, se ha realizado a la fecha análisis y revisión   a 7 hospitales (Centro Oriente, Chapinero, Kennedy, Meissen, Suba, San Blas y Usme) se realizó verificación individual a   105 solicitudes, de las cuales 96 cumplieron con los criterios de calidad y 9 se les realizo observaciones pertinentes según los criterios de calidad establecidos para las respuestas al derecho de petición y recomendaciones frente al manejo del sistema operativo, enviando 11 correos electrónicos de los cuales 4 fueron de observación 7 de felicitaciones.  
Seguimiento a la Calidad de la Respuesta brindadas a los Derechos de Petición, por parte de las dependencias de la SDS, durante  Junio se verificaron  37 solicitudes de los meses de Enero, Febrero y Marzo del 2015, en relación con los criterios de calidad (coherencia, calidez, claridad y oportunidad) definidos por la Dirección de Servicio a la Ciudadanía y manejo adecuado del aplicativo a: Despacho, Dirección de Aseguramiento y Garantía del Derecho a la Salud, Subdirección de Administración del Aseguramiento y Subdirección de Garantía del Aseguramiento los cuales fueron retroalimentados a través de 5 correos electrónicos.
Se resalta en el cumplimiento al criterio de oportunidad en las respuestas emitidas a los peticionarios tramitadas por la EPSS Capital Salud. Lo anterior conlleva a un cumplimiento de los criterios de calidad del 90% y que de acuerdo al índice global de calidad corresponde al concepto de óptimo.
Durante  Junio se verificaron  22 solicitudes de los meses de Febrero y Marzo del 2015,de la EPS- S Capital Salud,  en relación con los criterios de calidad (coherencia, calidez, claridad y oportunidad) y manejo adecuado del aplicativo, a través de 4 correos electrónicos.  De los cuales 17 correspondieron a felicitaciones y a 5 se le realizó observaciones relacionadas con el manejo adecuado del SDQS e incumplimiento al criterio de oportunidad
El trámite de los requerimientos permite fortalecer procesos como la participación de los usuarios en los procesos de control social y reforzar de manera permanente el tema de educación en Derechos y Deberes.  
Los requerimientos y su respectivo seguimiento es uno de los elementos que permiten definir un panorama de la prestación de servicios en Bogotá, lo cual es el insumo para la formulación de planes de mejora y la implementación de estrategias que permitan el cumplimientos de las metas en el tema de calidad y cobertura y que en ultimas deben aportar a resolver barreras de acceso y vulneraciones frente al derecho a la salud del usuario y su núcleo familiar. 
Las actividades permanentes de Seguimiento a la Calidad de la Respuesta, contribuyen a la disminución de los tiempos establecidos legalmente para dar respuesta a las solicitudes, a la calidad en la respuesta brindada al peticionario y manejo del sistema operativo del SDQS.
Por otro lado, las observaciones realizadas a los hospitales en el seguimiento a la calidad de la respuesta y la asesoría técnica realizada de forma permanente y oportuna a los diferentes hospitales de la red pública, contribuye al manejo adecuado del SDQS e implementación de las medidas correctivas a que haya lugar frente al manejo del sistema operativo y la emisión de respuestas que cumplan con los criterios de calidad establecidos, con el fin de fortalecer la gestión integral del SDQS.  
Se realizó dentro del proceso de Seguimiento a la Oportunidad de la Respuesta, verificación permanente del estado de los mismos en el aplicativo SDQS y solicitud a las ESE mediante correo electrónico para el cierre urgente de los requerimientos.
Se examinó el resultado de la encuesta virtual del SDQS la cual se realiza con el propósito de evaluar y de mejorar la atención que se brinda a través del SISTEMA DISTRITAL DE QUEJAS Y SOLUCIONES-SDQS DE LA SECRETARÍA DISTRITAL DE SALUD, se ha dispuesto en la extranet, una Encuesta Virtual, para que los ciudadanos-as y demás peticionarios puedan calificar atributos de calidad de este sistema de exigibilidad jurídica del derecho a la salud de  acuerdo con análisis se obtuvo para el para el I trimestre fue de 82.47%.como muy buena y buena, para el II trim. de 2015  fue del 73.94% como muy buena y buena.
</t>
  </si>
  <si>
    <t xml:space="preserve">Los resultados más destacados acumulados a Julio 2015, son: 
PROPORCIÓN DE QUEJAS RESUELTAS ANTES DE 14 DÍAS .Se aclara que este indicador se reporta trimestralmente y es en pro de mejorar los tiempos establecidos por la normatividad vigente que son 15 días hábiles.
La proporción de quejas resueltas antes de 14 días para este Primer trimestre de 2015 fue del 86% del total. FORMULA: 73 (quejas resueltas antes de 14 días) X 100/ 85 (total quejas recibidas y verificadas dentro del tiempo estimado de respuesta). Se pude evidenciar en este periodo que el porcentaje presento un comportamiento positivo, debido que se ha mejorado la oportunidad en los tiempos de respuesta. Es de anotar que desde el equipo de profesionales del SDQS de la SDS, se continua reforzando la parte de seguimiento a través de los correos preventivos y asesoría técnica para optimizar y garantizar manejo adecuado, además monitorear el nivel de respuesta oportuna de los competentes de corregir las vulneraciones al derecho a la salud, respecto a las quejas planteadas por los peticionarios e ingresadas al Sistema de Quejas y Soluciones de la Secretaria Distrital de Salud.
La proporción de quejas resueltas antes de 14 días para este  Segundo trimestre de 2015 fue del 87.3% del total. FORMULA: 90 (quejas resueltas antes de 14 días) X 100/ 103 (total quejas recibidas y verificadas dentro del tiempo estimado de respuesta). Se pude evidenciar en este periodo que el porcentaje presento un comportamiento positivo, debido que se ha mejorado la oportunidad en los tiempos de respuesta. Es de anotar que desde el equipo de profesionales del SDQS de la SDS, se continua reforzando la parte de seguimiento a través de los correos preventivos y asesoría técnica para optimizar y garantizar manejo adecuado, además monitorear el nivel de respuesta oportuna de los competentes de corregir las vulneraciones al derecho a la salud, respecto a las quejas planteadas por los peticionarios e ingresadas al Sistema de Quejas y Soluciones de la Secretaria Distrital de Salud.
A través de la semaforización del SDQS de los requerimientos pendientes por tramitar es una herramienta de apoyo para los responsables del Sistema de las diferentes dependencias para realizar seguimientos con los responsables de la emisión de las respuestas y fortalecer a nivel interno de la dependencia la emisión de respuestas oportunas.   
La asesoría permanente y oportuna a las diferentes dependencias contribuye al manejo adecuado del SDQS y a la solución de problemas que se les presenten a los funcionarios responsables del manejo del SDQS en la SDS, máxime ahora que se implementó un nuevo aplicativo del SDQS.  
La implementación de la revisión aleatoria de requerimientos del SDQS a las dependencias de la SDS y de las ESE para verificar el cumplimiento de los criterios de calidad con la emisión de respuestas claras, coherentes, oportunas y con calidez, promueve la emisión de respuesta que cumplan con estos criterios y mejora el adecuado manejo del SDQS ya que en esta revisión se emiten correos electrónicos indicando las falencias encontradas y solicitando acciones de mejora, es de resaltar que a los requerimientos que cumplieron con los criterios de calidad igualmente se les notifica a las diferentes dependencias vía correo electrónico, esto con el objetivo de reconocer y promover la continuidad del compromiso de emisión de respuestas con calidad.
</t>
  </si>
  <si>
    <t xml:space="preserve">Entre las dificultades evidenciadas en el mes de JuLio 2015, se encuentran:
El aplicativo SDQS permite generar reportes, desde la SDS, sin embargo ha sido dificultoso sacar estadísticas para apoyar adecuadamente todo el proceso de seguimiento, generando más demoras por los ajustes y múltiples filtros que se deben realizar y verificar cada petición.
Así mismo, se presentaron fallas técnicas para el ingreso al aplicativo SDQS por continuas y prolongadas intermitencias los días 10 y 16 julio, afectando los procesos de ingreso, asignación y seguimiento a los derechos de petición. Una vez se restableció se procedió a realizar la gestión pertinente.
</t>
  </si>
  <si>
    <t xml:space="preserve">OBSERVACIONES: La PROPORCIÓN DE QUEJAS RESUELTAS ANTES DE 14 DÍAS. Se aclara que este indicador se reporta trimestralmente y es en pro de mejorar los tiempos establecidos por la normatividad vigente que son 15 días hábiles. Por tanto este % se reporta al cierre de trimestre es decir para cierre de junio 2015.  Esta meta se reporta al cierre de cada trimestre es decir para cierre de Marzo- Junio- Septiembre y Diciembre 2015.  Para el I trim. 86%, para el II trim. fue del 87%.
Para garantizar el cumplimiento de esta meta se realiza seguimiento a los peticiones de enero y febrero, marzo, abril, mayo, junio y julio 2015. 
7957Total seguimiento a peticiones y requerimiento por no oportunidad respuesta   de ENERO a JULIO DE 2015
La actividad de seguimiento se realiza con el fin de verificar cumplimiento de cada competente frente a brindar respuestas oportunas, por tanto se debe verificar en varias oportunidades las peticiones que se están gestionando a través del SDQS, con el fin de garantizar cierre y envió de respuestas a los peticionarios dentro de los términos establecidos por la normatividad vigente.
Al retomar la verificación de los criterios de calidad se evidenció las dificultades que se están presentando en las diferentes Subsecretarías, Direcciones y Subdirecciones en relación con el manejo adecuado del SDQS y cumplimiento de los criterios de calidad, lo cual fortalece el adecuado funcionamiento del SDQS y la implementación de planes de mejora. No obstante, el SDQS cuenta con sistema de semaforización de acuerdo a los tiempos establecidos por la normatividad vigente por tanto cada dependencia de la SDS, ESE y EPS-s Capital Salud, visualizan claramente en el sistema, los tiempos en que deben dar respuestas a los peticionarios(as).
</t>
  </si>
  <si>
    <t>e04o03m02</t>
  </si>
  <si>
    <t>e04o03m02-617</t>
  </si>
  <si>
    <t>Incrementar al 90% la satisfacción y percepción con la calidad y humanización del Servicio al Ciudadano de Secretaría Distrital de Salud, al 2016.</t>
  </si>
  <si>
    <t>87% promedio Satisfacción con la calidad y humanización del servicio al ciudadano de SDS.  Fuente Estudios de evaluación de satisfacción - 2011</t>
  </si>
  <si>
    <t xml:space="preserve">Porcentaje de incremento en percepción   y satisfacción con la calidad y humanización del servicio al ciudadano de Secretaría Distrital de Salud.
</t>
  </si>
  <si>
    <t xml:space="preserve">Entre los principales avances en el mes de Julio  de 2015, se encuentran:
Evaluación in-situ de la satisfacción y percepción con la calidad y humanización del Servicio al Ciudadano de la Secretaría Distrital de Salud a través de encuestas de dos preguntas respondida por 132 usuarios (Muestra) que evaluaron los atributos de AMABILIDAD y OPORTUNIDAD, los cuales se encuentran propuestos en la Guía de Servicio al Ciudadano de la Alcaldía Mayor”, obteniéndose calificación de nominal de 3,81  sobre 4 y afectado el indicador en 95.5 %, lo cual evidencia el cumplimiento en el indice de satisfacción  de la ciudadania, con la atención brindada en la oficina de Servicio al Ciudadano, de acuerdo al porcentaje propuesto para la presente meta.
Asi mismo se obtuvieron avances en: 
Se dió el ingreso de un profesional para la Dirección el cual se ubicó en el nivel central; asi como, un técnico para apoyar la gestión en los Centros Dignificar.
A través de los procesos de sensibilización y humanización realizados con los profesionales de Servicio a la Ciudadanía se ha logrado mejorar en la calidez el trato a los ciudadanos demandates del servicio.
En cuanto al porcentaje de satisfacción  para el mes de julio se presento el porcentaje de satisfacción del 95,25
</t>
  </si>
  <si>
    <t>Entre los principales logros acumulados a Julio de 2015, están:
Evaluación de 1049 ciudadanos y ciudadanas en el periodo de enero, febrero, marzo,abril, mayo, junio y julio  de 2015 a través de encuestas de satisfacción in-situ respondidas por los usuarios.
Se evaluaron  las variables tomadas de los atributos de calidad mencionados en la política distrital de servicio al ciudadano, para lo cual se evaluó en el mes de Enero los atributos de “Confiablidad y amabilidad”, en el mes de Febrero “Efectividad y amabilidad”, en el mes marzo "Oportunidad y Amabilidad" y en el mes de abril  "Oportunidad y Amabilidad", en el mes de mayo:  los atributos de efectividada y amabilidad y en le mes e junio la Amabilidad y lo Formativo  y   para los meses de julio Amabilidd y Oportunidad obteniendo calificaciones promedio ponderadas del indicador de 92,5% en el mes de Enero de 2015, de  92,73% en el mes de Febrero de 2015, de 98,27 % en el mes de marzo  2015 y 96,79 en el mes de abril 2015 , mayo de 2015, 92,05 % ,junio de 95 %  y julio 95,5% Cabe resaltar que en lo corrido del año 2015 el indicador se encuentra valorado en 94,97% lo que muestra que en lo corrido del año 2015 se ha logrado el complimiento de la presente meta.</t>
  </si>
  <si>
    <t>Resultados acumulados a Julio   de 2015.
El principal resultado  que se denota es el comportamiento positivo en el indicador referido, que en promedio de lo transcurrido del año 2015 se encuentra en el 95 % , lo cual refleja que los ciudadanos que han acudido a los servicios de orientación e información en la Sede Principal de la SDS, han calificado favorablemente su percepción frente al atributo de Oportunidad y Amabilidad en la prestación  del Servicio, hecho que denota el cumplimiento de la meta propuesta.
Así mismo se puede inferir de los resultados obtenidos, que el  87%de ciudadanos encuestados califican la atención  excelente, el 98,9  buena, el  0,378% regular y el 0,78 % mala, teniendo igualmente un 12% % de encuestas anuladas. Dichos resultados igualmente se ven reflejados en la calificación nominal promedio de 9,31 del año 2015, la cual se encuentra en (sobre 4).</t>
  </si>
  <si>
    <t>Al mes de Julio  de 2015 se evidenciaron dificultades relacionadas con la realización de la encuesta  y  los inconvenientes con el sistema DIGITURNO, dado que a pesar de haber sido reparado temporalmente en el mes de enero de 2015, a la presente fecha no se han podido medir con exactitud las demás estadísticas de atención al público, hecho que a su vez a dificultado la identificación de las variables que afectan el servicio y por tanto la toma de decisiones en búsqueda de mejorar la atención brindada a los ciudadanos que acuden a la Oficina de Servicio al Ciudadano de la SDS. 
se continua a la espera del Equipo y sistema digiturno que permita llevar un otimo registro de la población que acude al servicio.</t>
  </si>
  <si>
    <t>e04o99m01</t>
  </si>
  <si>
    <t>e04o99m01-617</t>
  </si>
  <si>
    <t>99</t>
  </si>
  <si>
    <t xml:space="preserve">Monitorear la tasa de incidencia de casos intervenidos de barreras de acceso por 10.000 ciudadanos y ciudadanas, a través de los sistemas de exigibilidad, SIDBA "Sistema de Información Distrital y de Barreras de Acceso" y SQS "Sistema Distrital de Quejas y Soluciones" de la Secretaría Distrital de Salud,  en la vía de rectoría y exigencia ciudadana, al 2016.  </t>
  </si>
  <si>
    <t>966 Tasa promedio trimestral de casos con barreras de acceso por 10.000  ciudadanos intervenidos a través del SIDBA-SQS de la Secretaría Distrital de Salud. Fuente Sistema de Información Distrital  y de Barreras de Acceso -SIDBA-SDQS 2011</t>
  </si>
  <si>
    <t>Tasa promedio de casos intervenidos de barreras de acceso, por 10.000 ciudadanos y ciudadanas atendidos en canales de servicio al ciudadano de Secretaría Distrital de Salud.</t>
  </si>
  <si>
    <t xml:space="preserve">AVANCES JULIO-2015: 
Se intervinieron en julio-2015, específicamente en el Procedimiento de Orientación e Información de la Dirección de Servicio a la Ciudadanía de la Secretaría Distrital de Salud, un total de 1.078 casos con barreras de acceso que fueron ingresados al SIDBA-Sistema de Información distrital y de Barreras de Acceso. A continuación se relacionan los 07 principales motivos de barreras de acceso, de los nuevos 11 motivos que se monitorean a partir del mes de julio-2015, cuyos casos fueron intervenidos por el equipo de profesionales de Servicio a la Ciudadanía con gestión de enlace intra e interinstitucional para la resolución de sus problemáticas por parte de los competentes, aseguradores y/o prestadores de servicios de salud: 
• Dificultad accesibilidad administrativa: 460 casos intervenidos.
• Inconsistencias sistemas de información-aseguramiento: 200 casos intervenidos.
• No oportunidad servicios: 91 casos intervenidos. 
• Negación Servicios: 79 casos intervenidos.
• Atención deshumanizada: 73 casos intervenidos.
• Problemas recursos económicos: 62 casos intervenidos.
• No suministro Medicamentos: 57 casos intervenidos.
-Exportación estadística de las 6 matrices SIDBA (138) consolidados julio-2015 de cada uno de las 22 ESE-Empresas Sociales del Estado con sus puntos de atención como UGD-Unidades Generadoras de Datos, la de Capital Salud EPS y su direccionamiento a los competentes respectivos. 
-Exportación estadística sobre casos especiales y sobre gestión de  seguimiento de casos de julio-2015 y direccionamiento a la Referente de Servicio al Ciudadano, para su respectivo análisis y cierre de casos por parte del equipo de trabajo.
-Elaboración de 08 Informes específicos del SIDBA Julio-2015, sobre: 
1- Motivos y caracterización de ciudadanos-as orientados e informados a nivel central y en los 13 puntos de la Red Cade y Supercade, 
2- Motivos de Barreras SIDBA julio-2015. 
3- Motivos específicos de barreras julio-2015 por cada EPS-Subsidiada y por EPS-Contributiva.
4- Motivos específicos de barreras julio-2015 por cada una de las 22 ESE.
-Elaboración de 01 Informe del mes de julio-2015 SIDBA-Sistema de Información Distrital y de Barreras de Acceso, sobre población víctima intervenidas por Servicio a la Ciudadanía, tanto con orientación e información como con gestión para la resolución de sus barreras de acceso. Informe para la matriz RUSICST-Registro Único de Atención a Víctimas Bogotá que se remite al Ministerio de Salud.
-Elaboración con 01 Informe de julio-2015, sobre la población LGBTI-Población transgénero, y remitido a la Referente de Género de la Dirección de Participación para que sea analizada la información con el respectivo Grupo Funcional de la Dirección de Acciones Colectivas.  
-Capacitación el 28 de julio-2015  a 20 funcionarios-as de la  ESE Vista Hermosa, sobre los Nuevos 11 Motivos de Barreas que se monitorearán desde el 01 de julio-2015, a través de los diferentes mecanismos de exigibilidad del derecho a la salud, tales como el SIDBA, el SDQS-Sistema Distrital de Quejas y Soluciones, el PDS-Puntos por el Derecho a la Salud y LINEA D.S-Línea 195 del Derecho a la Salud. 
-Inducción el 01 de julio-2015 a 12 funcionarios-as de la Subsecretaría de Gestión Territorial, Participación y Servicio a la Ciudadanía, sobre la Gestión Integral de la Dirección de Servicio a la Ciudadanía y sobre los Nuevos 11 Motivos de Barreas que se monitorearán desde el 01 de julio-2015, a través de los diferentes mecanismos de exigibilidad del derecho a la salud, tales como el SIDBA, el SDQS-Sistema Distrital de Quejas y Soluciones, el PDS-Puntos por el Derecho a la Salud y LINEA D.S-Línea 195 del Derecho a la Salud. 
</t>
  </si>
  <si>
    <t xml:space="preserve">LOGROS ACUMULADOS A JULIO-2015:
Entre los principales logros acumulados a julio-2015, para el cumplimiento de la meta, están: 
- Se mantiene el acumulado a julio-2015 del Indicador de la meta, “Tasa promedio de casos intervenidos de barreras de acceso, por 10.000 ciudadanos y ciudadanas atendidos en canales de servicio al ciudadano de Secretaría Distrital de Salud”, este indicador se mide trimestralmente, de una Tasa promedio de 736 (I Trim-2015 la Tasa fue de 760 y II Trim-2015 la Tasa fue de 712), casos intervenidos con barreras de acceso por 10.000 ciudadanos-as que fueron ingresados en los Sistemas para la exigibilidad social del derecho a la salud como es el SIDBA-Sistema de Información Distrital y de Barreras de Acceso) y para la exigibilidad jurídica como es el SDQS-Sistema Distrital de Quejas y Soluciones bajo la responsabilidad de la Dirección de Servicio a la Ciudadanía, lo que significa un cumplimiento aprox. del 122% respecto a la meta programada a Dic-2015 de una Tasa promedio estimada de 605 casos intervenidos con barreras de acceso por 10.000 ciudadanos-as atendidos en el Servicio de Atención a la Ciudadanía. Este resultado significa, que todavía no se puede sacar promedio ya que solo se dispone del resultado del I y II Trim-2015, que se tiene una Tasa general de casos intervenidos con barreras de acceso superior en un 125% respecto a la meta estimada del 2015 de bajar la Tasa promedio a 605 casos por 10.000 ciudadanos atendidos en el Servicio de Atención a la Ciudadanía. Sin embargo es de anotar, que la Línea de Base con la que se inicia en el 2012 el Plan Territorial de Salud, era una Tasa promedio de 966 casos intervenidos con barreras de acceso X 10.000 ciudadanos atendidos por Servicio al Ciudadano y al II Trim-2015 llevamos una Tasa promedio general de 736.
- Se mantiene el acumulado a julio-2015, del  Indicador de la actividad, “Número de casos intervenidos con barreras de acceso, por motivo, tipo, atributo de calidad y actores en relación a éstas”, este indicador se mide trimestralmente, de 8.343 casos intervenidos con barreras de acceso para la garantía del derecho a la salud a través de los sistemas para la exigibilidad SIDBA-SDQS (Sistema de información distrital y de barreras de acceso-sistema Distrital de Quejas y Soluciones), lo que equivale aprox. al 53% de cumplimiento de la meta de esta actividad, consistente en intervenir a Diciembre-2015 un total acumulado de  15.810 casos con barreras para la exigibilidad y garantía del derecho a la salud.    
Los 10 principales motivos de barreras de acceso, de los 22 motivos que se intervienen y monitorean a través de los mecanismos-sistemas para la exigibilidad del derecho a la salud, y respecto a los cuales se realizó una gestión de enlace intra e interinstitucional para la resolución de las problemáticas por parte de los competentes, aseguradores y/o prestadores de servicios de salud, están: 
MOTIVOS BARRERAS DE ACCESO (a julio-2015):
• Atención deshumanizada, o extralimitación y abuso de responsabilidades: 2.255 casos intervenidos.
• Dificultad acceso a servicios por inconsistencias en Base de Datos: 1.004 casos intervenidos.
• Dificultad para prestación servicios POS: 895 casos intervenidos.
• Inadecuada orientación sobre derechos, deberes, trámites a realizar: 1.081 casos intervenidos.
• Casos especiales con demora inicio tratamientos prioritarios, ó de alto costo, ó tutelas: 381 casos intervenidos.
• Dificultad para Prestaciones de Salud-NO POS: 245 casos intervenidos.
• Deficiencias en cumplimiento de acciones de apoyo administrativo, por falta de recursos logísticos: 208 casos intervenidos.
• Fallas en la prestación de servicios que no cumplen con estándares de calidad: 539 casos intervenidos.
• No oportunidad en programación de citas de especialistas: 308 casos intervenidos.
• No oportunidad en programación de citas de baja complejidad: 151 casos intervenidos.
• Dificultad acceso servicios por inadecuada referencia-contrarreferencia: 52 casos intervenidos.
NOTA: A los restantes 1.224 casos con barreras de acceso, se les intervinieron los otros 11 motivos de barreras.
TIPOS DE BARRERAS DE ACCESO: En cuanto al acumulado a julio2015 por Tipo de barreras de acceso, de los 8.343 casos intervenidos, a través de los Sistemas SIDBA (Sistema de Información Distrital y de Barreras de Acceso) y el SDSQS (Sistema Distrital de Quejas y Soluciones), el comportamiento fue el siguiente: Principalmente las barreras son de tipo administrativas aprox. con el 54% (4.489 casos), consistentes en procedimientos y trámites administrativos engorrosos para acceder a los servicios de salud o que dilatan la prestación del servicio, dificultades administrativas para la autorización de tratamientos poniendo en riesgo la vida de las personas, normatividad y procedimientos operativos complicados y un sistema de información no actualizado y/o con inconsistencias, que se convierte en uno de los principales limitantes en el acceso a los servicios de salud o a la continuidad de éstos. En segundo orden están las barreras de tipo cultural aprox. el 27% (2.257 casos), incididas por atenciones deshumanizadas por parte de servidores-as debido a tensiones que se generan por dificultades para la garantía del derecho a la salud. En tercer orden están las barreras de tipo técnicas aprox. con el 13% (1.097 casos), conectadas a fallas en la prestación de servicios que no cumplen con estándares de calidad. En cuarto lugar, las barreras de tipo económicas con aprox. el 5% (457 casos) por la no capacidad de pago de las personas para acceder a servicios. En quinto lugar, las barreras de tipo geográficas aprox. con el 1% (43 casos), cuando las aseguradoras contratan prestadores dispersos y alejados de la residencia de los afiliados. 
ATRIBUTOS DE CALIDAD AFECTADOS EN LOS CASOS DE BARRERAS DE ACCESO: En cuanto al acumulado a julio-2015 por Atributo de Calidad, establecidos por el Ministerio de Salud en el Sistema Obligatorio de Garantía de la calidad, que principalmente estuvieron afectados en los 8.343 casos intervenidos, los atributos de accesibilidad, de oportunidad, de humanización y de continuidad, lo que significa que 2.587 (31%) casos problemas para la Accesibilidad a servicios de salud, 1.352 (16%) problemas en la Continuidad de los servicios de salud que requerían, 1.297 (16%) casos tuvieron problemas de Oportunidad a servicios, 2.255 (27%) problemas de Humanización en la atención por la orientación inadecuada sobre trámites a realizar, derechos y deberes y atención no humanizada, y 852 casos (10%) problemas  de Seguridad y Pertinencia por fallas en la prestación de servicios que no cumplen con estándares de calidad.
ENTIDADES EN RELACIÓN A LAS BARRERAS DE ACCESO: En cuanto al acumulado a julio-2015, de las principales entidades en relación con los 8.343 casos intervenidos con barreras de acceso, fueron las EPS Subsidiadas que actúan en Bogotá con 3.125 casos (37%). En segundo lugar, está el Fondo Financiero Distrital de Salud-SDS con 1.613 casos (19%), por autorización en el área de Electivas de servicios a la población vinculada en la Red complementaria y por inconsistencias de Bases de Datos. En tercer lugar, están las EPS-Contributivas 1.441 casos (17%), es de anotar, que los casos de barreras del Régimen Contributivo, son atendidos por la Supersalud y generalmente no llegan a la Secretaría Distrital de Salud, sin embargo se atendieron este número de casos mencionado. En cuarto lugar están las ESE-Empresas Sociales del Estado con 785 (9%) casos. Igualmente se precisa, que se evidenció en algunos casos, que más de una Entidad estuvo en relación a la afectación de la barrera de acceso, o sea que en la problemática de la barrera estaba incidiendo, por ejemplo de un lado la EPS Subsidiada, y de otro, también la Empresa Social del Estado-ESE. 
</t>
  </si>
  <si>
    <t xml:space="preserve">RESULTADOS ACUMULADOS A JULIO-2015: 
Entre los principales Resultados acumulados a julio-2015, para el cumplimiento de la meta, están:
-La socialización vía web en la página de la Secretaría Distrital de Salud, como parte de la Rendición de Cuentas y de la Política de Transparencia y Anticorrupción, de los Informes trimestrales de Barreras de acceso intervenidas a través de los mecanismos-sistemas para la exigibilidad del derecho a la salud, como son el SIDBA-Sistema de Información Distrital y de Barreras de Acceso, SDQS-Sistema  Distrital de Quejas y Soluciones, PDS-Puntos por el Derecho a la Salud y la Línea 195 del Derecho a la Salud.
-La revisión colectiva y definición que se hizo con representantes de las ESE-Empresas Sociales del Estado, EAPB-Empresas Administradoras de Planes de Beneficios y de las diferentes dependencias de la Secretaría Distrital de Salud, de los 22 motivos de barreras de acceso que se están monitoreando desde el año 2010 a través de los mecanismos-sistemas para la exigibilidad del derecho a la salud, como son el SIDBA-Sistema de Información Distrital y de Barreras de Acceso, SDQS-Sistema  Distrital de Quejas y Soluciones, PDS-Puntos por el Derecho a la Salud y Línea 195 del Derecho a la Salud. Se definieron 11 Nuevos Motivos con cada una de sus respectivas Sub-categorías para precisar aún más la barreras de acceso. Esa actualización permitirá contextualizar y armonizar bajo una realidad actual del contexto del derecho a la salud, la identificación de las problemáticas alrededor de las barreras de acceso.  
-La trasversalidad institucional que se ha logrado con la consolidación de la lectura sobre el panorama del comportamiento de las barreras de acceso intervenidas a través de los diferentes dispositivos y sistemas de información que ha dispuesto la Secretaría Distrital de Salud para la atención ciudadana en forma desconcentrada, a nivel central y a nivel territorial, tales como el SIDBA-Sistema de Información Distrital y de Barreras de Acceso, SDQS-Sistema  Distrital de Quejas y Soluciones, PDS-Puntos por el Derecho a la Salud y Línea 195 del Derecho a la Salud, mecanismos a través de los cuales se intervienen casos con barreras de acceso y vulneraciones frente al derecho a la salud. Los Sistemas de Información que soportan cada mecanismo de intervención, se homologaron con base en la parametrización del SIDBA-Sistema de Información Distrital y de Barreras de Acceso, para así poder generar los Informes Consolidados con la lectura de barreras por motivos, por tipos de barreras, atributos de calidad afectados, actores en relación a éstas, tasas de barreras, entre otras. 
</t>
  </si>
  <si>
    <t xml:space="preserve">DIFICULTADES Y SOLUCIONES JULIO-2015: 
-Que aún no se ha terminado por parte de la Dirección TIC de la Secretaria de Salud, la Carpeta de Reportes del SIDBA-sistema Distrital de Barreras de Acceso. Se concreta con la Dirección de TIC-Area de Desarrollo del Aplicativo SIDBA que terminarán en Agos-2015 esta Carpeta de Reportes.  
</t>
  </si>
  <si>
    <t>e09o04m01</t>
  </si>
  <si>
    <t>e09o04m01-617</t>
  </si>
  <si>
    <t>Plan  Marc o</t>
  </si>
  <si>
    <t>09</t>
  </si>
  <si>
    <t>Reducir en un 40% los casos de barreras de acceso a salud del régimen subsidiado, al 2016.</t>
  </si>
  <si>
    <t>807 casos con barreras de acceso por 100.000 afiliados al Régimen de salud Subsidiado (10.315 casos con barreras de acceso/1.278.622 población afiliada al Régimen Subsidiado Bogotá)*100.000. Fuente Sistema de Información Distrital  y de Barreras de Acceso y Sistema de Quejas y Soluciones -SIDBA-SDQS 2011.</t>
  </si>
  <si>
    <t xml:space="preserve">tasa de casos con barreras de acceso en salud del régimen subsidiado
</t>
  </si>
  <si>
    <t xml:space="preserve">AVANCES JULIO-2015:
-Realización de la Mesa Operativa de Barreras de Acceso el día 29 de julio-2015, con las 22 ESE, 03 eps-Subsidiadas y referentes de las Dependencias de: Subsecretaria de Servicios de Salud y Aseguramiento, en la cual se desarrollaron los siguientes temas: 1- Presentación del Informes Barreras II Trimestre 2015 “SIDBA-SDQS-PDS-LINEA DS. - Consolidado general, por ESE y EPS-S”. 2- Presentación “Nuevos Motivos de Barreras de Acceso 2015”. 3- Asistencia Técnica por parte de la Dirección de Calidad de Servicios de Salud frente al Seguimiento a Planes de mejoramiento presentados por las ESE en relación a Informes barreras de acceso I Trim-2015. 4- Asistencia Técnica p0or parte de la Dirección de Garantía del Aseguramiento frente al Seguimiento a Planes de mejoramiento presentados por las EPS-S en relación a Informes barreras de acceso I Trim-2015. 5- Asistencia Técnica por parte de Garantía del Aseguramiento respecto a precisar conceptos del Tema: NO-POS. 
-Reiteración de las oportunidades de mejora por parte de las ESE (Kennedy, Suba, Tunal, Meissen, San Blas, ESE Sur y Pablo VI Bosa) frente a los análisis de causalidad, conforme al comportamiento de las barreras de acceso identificadas a través de  los sistemas de información SIDBA-Sistema de Información Distrital y de Barreras de Acceso y SDQS-Sistema Distrital de Quejas y Soluciones, entre las que se encuentra la "Falta de Humanización en la prestación de Servicios de Salud”, de acuerdo a análisis del primer y segundo trimestre de 2015.  
-Continua apoyo a Coordinación y Participación en las reuniones de la Red de Humanización del Ministerio de Salud y de Protección Social realizadas los días 08 y 15 de julio con el fin de contribuir en la construcción de los lineamientos de Humanización para el País y coordinar las diferentes acciones requeridas para la instalación del Nodo de Humanización Bogotá/Cundinamarca. Participación en los Seminarios realizados el 22, 23 y 24 de julio-2015, con el objeto del Ministerio de Salud socializar la Política de Humanización y Plan Nacional de mejoramiento a la Calidad en Salud. Igualmente en los Seminarios se socializaron la experiencia exitosa de la Secretaría Distrital de Salud y 4 ESE  Kennedy, Suba, Pablo VI Bosa y Engativa, a nivel Distrito Capital. 
-Adicionalmente se precisaron con el Ministerio de Salud y la Secretaría de Salud de Cundinamarca, algunos lineamientos para la conformación del Nodo-Bogotá-Cundinamarca para la Humanización de los servicios de salud. Estos lineamientos a su vez se socializaron en una (1) reunión el 09 de Julio de 2015 con la referente de Humanización de la Dirección de Provisión de Servicios de Salud de la SDS-Secretaría distrital de Salud, con el fin de coordinar acciones que favorecerán el trabajo articulado con la Secretaría de Salud de Cundinamarca en la construcción de los lineamientos de la Política de Humanización y a su vez la implementación de ésta a nivel de los Hospitales del Distrito Capital.  
-Capacitación los días julio 23, 24 y 27-2015 a 18 funcionarios-as de la  EPS-S Unicajas que iniciará en operación el Aplicativo SIDBA, sobre el manejo operativo de este aplicativo y las variables de captura de información en éste así como el entrenamiento sobre los Nuevos 11 Motivos de Barreas que se monitorearán desde el 01 de julio-2015, a través de los diferentes mecanismos de exigibilidad del derecho a la salud, tales como el SIDBA, el SDQS-Sistema Distrital de Quejas y Soluciones, el PDS-Puntos por el Derecho a la Salud y LINEA D.S-Línea 195 del Derecho a la Salud.
- Participación en los Comités Técnico-Grupo Funcional de Victimas de la Secretaria Distrital de Salud realizados el  tres (3), diez (10), diez y siete (17), veinticuatro (24) y veintiocho (28) de Julio de 2015, donde se retoman  temas relacionados con la articulación con la Secretaria Distrital de la Mujer, Alta consejería para los Derechos de las Victimas, la Paz y la Reconciliación, Cartilla para acceso a atención de la Población Victima de Conflicto Armado definiéndose la necesidad de verificación y actualización de contenidos, ruta y directorios para su publicación; Unificación de criterios para la inclusión de la información en formato y respuesta a solicitudes del Ministerio de Salud y Protección Social, datos estadísticos y documentos narrativos elaborados  con soporte de las Subsecretarias que intervienen en el comité o tienen implicación por su gestión, de la misma manera para elaboración de informes y presentaciones para Señor Secretario de Salud, entidades e instancias que lo requieran. Se notifica la coordinación del grupo funcional a partir de Julio de 2015 en responsabilidad del profesional Andres Guerrero Santos, Asesor para la Subsecretaria de Gestión Territorial, Participación y Servicio a la Ciudadanía.
-Con la población Desmovilizada se participó en representación de la Dirección de  Servicio a la Ciudadanía) en una (1) reunión el veintiocho 28 de julio de 2015 en el Centro de la Memoria convocada por Secretaria de Gobierno con intervención de diferentes sectores donde se presentaron los avances institucionales para  intervenir en  la construcción de lineamientos y rutas de atención en salud para la población en proceso de reinserción y se establece  como fecha de encuentro del Comité, los últimos martes de cada mes en la mañana en el Centro de la Memoria.
-Se asistió en representación de la Subsecretaria de Gestión Territorial Participación y Servicio a la Ciudadanía el 31 de Julio de 2015, a la (1) Subcomisión Intersectorial para la mitigación del impacto social derivado de acciones de recuperación de Bienes Fiscales, Uso Público, Espacio Público u Objeto de Recuperación Ecológica o Preservación Ambiental”. Decreto 227 del 12 de junio 2015,  en la Caja de Vivienda Popular donde se notifica que la delegada por la Secretaria Distrital de Salud-SDS para el tema es  la Dirección de Salud Pública. Al respecto se aclara que la SDS debe emitir una Resolución que valide la representación sectorial con voz y voto.
-Como parte de la asistencia técnica al equipo de profesionales de la Dirección de Servicio a la Ciudadanía, Proceso de Información y Orientación, se adelantó una (1) reunión de coordinación y acompañamiento a la gestión que se desarrolla el sector salud, en el Centro Dignificar Bosa convocada el lunes 27 de julio a las 10:00 a.m., con el fin de aclarar ruta de atención en salud en Centro Dignificar Bosa, para favorecer la  gestión y el cumplimiento de funciones de las direcciones de la Secretaria Distrital de Salud que hacen presencia en el  Centro Dignificar con el propósito  de orientar y facilitar el  acceso a  la salud a las Victimas de Conflicto Amado.
-Se asiste al panel (1) de violencia sexual y violencia homicida en Colombia convocado por  la coordinación del Observatorio para la equidad en calidad de vida y salud de Bogotá, Presencia que permite el acompañamiento a las acciones del mencionado observatorio, la socialización de los eventos y el apoyo al desarrollo de la cátedra abierta: La salud en la construcción de la Paz.
</t>
  </si>
  <si>
    <t xml:space="preserve">LOGROS ACUMULADOS A JULIO-2015:
Entre los principales logros acumulados a julio-2015, para el cumplimiento de la meta, están:
-Se mantiene el acumulado a julio-2015 del resultado del Indicador de la meta, “Tasa de casos con barreras de acceso en salud del Régimen Subsidiado”, este indicador se mide trimestralmente, de una Tasa acumulada de 254 casos con barreras de acceso por 100.000 afiliados al Régimen Subsidiado (I trim-2045 fue de 136, II Trim-2015 fue de 118), lo que representa una disminución aprox. del 17% respecto a la meta acumulada establecida para el año 2015 de disminuir en un 35% la Tasa de 807 que es la Línea de Base con que arranca el Plan Territorial de Salud, o sea de disminuir a una Tasa de 525 casos con barreras x 100.000 afiliados al Rég. Subsidiado para el 2015.  
-A julio-2015 se han capacitado a 260 funcionarios-as de las áreas de Atención al Usuario, Facturación, Trabajo Social, Urgencias y Hospitalización, en 4 jornadas (1) por cada Sub Red de ESE-Empresas Sociales del Estado, en los Lineamientos para la atención de la Población objeto No asegurada, Anexo 2 y 4 del contrato suscrito entre el FFDS-Fondo Financiero Distrital de Salud con las ESE-Empresas Sociales del Estado, para la disminución de barreras de acceso administrativas por desconocimiento o aplicación equivocada de los lineamientos técnico-administrativos. 
-A julio-2015, se han revisado 22 planes de acción formulados por las 22 ESE-Empresas Sociales del Estado adscritas a la Secretaría Distrital de Salud, de acuerdo a los avances, logros y resultados  de la gestión integral del componente de Servicio al Ciudadano y Participación Social, conforme a los lineamientos definidos y en cumplimiento del Decreto 530 de 2010-Política Pública de Participación Social y Servicio a la Ciudadanía en Salud y en la contribución a la disminución de las barreras de acceso a los servicios de salud. 
-A julio-2015 se han revisado los planes de acción 2015 de las 03 EAPB Subsidiadas con operación en Bogotá, como son Caprecom, Capital Salud, Unicajas. De acuerdo a los avances, logros y resultados  de la gestión integral del componente de Servicio al Ciudadano y Participación Social, conforme a los lineamientos definidos y en cumplimiento del Decreto 530 de 2010-Política Pública de Participación Social y Servicio a la Ciudadanía en Salud, y en la contribución a la disminución de las barreras de acceso a los servicios de salud.
-A julio-2015 se han revisado los planes de acción 2015 de 09 EAPB Contributivas, como son: Nueva EPS, Famisanar, Saludcoop, Compensar, Aliansalud, Coomeva, Salud Total, Salud Vida, Sánitas. De acuerdo a los avances, logros y resultados  de la gestión integral del componente de Servicio al Ciudadano y Participación Social, conforme a los lineamientos definidos y en cumplimiento del Decreto 530 de 2010-Política Pública de Participación Social y Servicio a la Ciudadanía en Salud, y en la contribución a la disminución de las barreras de acceso a los servicios de salud.
-Se mantiene el acumulado a julio-2015 del resultado del Indicador de la actividad, “Número de planes de mejoramiento seguidos y evaluados de las EAPBS-Administradoras del Régimen Subsidiado que operan en el Distrito Capital de acuerdo con la normatividad vigente”, de seguimiento a 03 planes de acción de las 03 EAPB-Subsidiadas que actúan en el distrito capital, tales como Capital Salud EPSS, Caprecom EPSS y Unicajas EPSS.
-06 ESE: MEISSEN, TUNAL, KENNEDY, SANTA CLARA, SAN BLAS y SUBA, con Convenios Interadministrativos y  con estrategias definidas y acordadas con la Dirección de Provisión de Servicios-Dirección de Servicio a la Ciudadanía, para la ejecución de acciones financiadas con recursos económicos del Convenio, a nivel intra e inter-insitucional orientadas a mejorar la humanización en la prestación de sus Servicios de Salud. 
-En la revisión de los Informes de Gestión-Planes de Mejoramiento de las EAPB-Subsidiadas y de la ESE-Empresas sociales del Estado, respecto a las acciones de mejora del Componente de Servicio a la Ciudadanía, se dio directrices tanto a los Hospitales como a las Aseguradoras-EAPB, en cuanto a la inclusión de actividades de mejoramiento a desarrollar frente a las barreras de acceso y a las Líneas de la Política Pública de Participación Social y Servicio al Ciudadano en salud, tales como:  
Para la línea 1 Fortalecimiento de la Ciudadanía activa: Implementación de acciones para mejorar la atención en filas, diseño e implementación de estrategias de comunicación interna y para los usuarios, sobre deberes y derechos en salud, así como sobre los mecanismos existentes para la exigibilidad del derecho a la salud. 
-En cuanto a las EAPB, implementación de acciones orientadas a lograr la sensibilización y capacitación a los funcionarios frente a la garantía del derecho a la salud de los usuarios y/o afiliados. Intervención y gestión del Defensor del Ciudadano. 
Para la línea 2 Fortalecimiento de las Oficinas de Atención al Ciudadano: Implementación del programa de Humanización, para el caso de las ESE, en cumplimiento de los objetos de convenios suscritos con la Secretaria Distrital de Salud, para la implementación de la Política de Humanización. 
Para EAPB, realizar estudios de satisfacción con los afiliados, frente a la calidad de la prestación de los servicios, para la implementación de acciones de mejora, al igual que el seguimiento del impacto de los planes de mejora. 
Para la línea 3 Fortalecimiento de las Formas de Participación Social: En ESE, inclusión de actividades para la democratización de la información arrojada por los Sistemas de Información sobre barreras de acceso y soluciones, quejas y peticiones.
Para la línea 4 Articulación de acciones locales y distritales; Se propone a las ESE incluir actividades de articulación interinstitucional que se tienen a nivel Distrital como: Red Distrital de Quejas y Reclamos coordinada por la Veeduría Distrital y las mesas de trabajo propuestas en las reuniones de la Comisión Intersectorial de Servicio al Ciudadano de la Secretaria General (Alcaldía Mayor).
</t>
  </si>
  <si>
    <t xml:space="preserve">RESULTADOS ACUMULADOS A JULIO-2015:
Entre los principales Resultados acumulados que se han obtenido a julio-2015, para el cumplimiento de la meta, están: 
-22 ESE-Empresas Sociales del Estado del Distrito (que corresponde al 100%), con planes de acción, con seguimiento a los avances, logros y resultados, de la gestión integral de los componentes de Servicio al Ciudadano y Participación, a través de la revisión de los informes de gestión trimestral y presentación de sus respectivos planes de mejora a la Dirección de Participación, Gestión Territorial y Transectorialidad. Conforme a los lineamientos definidos y en cumplimiento del Decreto 530 de 2010-Política Pública de Participación Social y Servicio a la Ciudadanía en Salud y en la contribución a la disminución de las barreras de acceso a los servicios de salud. 
-03 EAPB Subsidiadas con operación en Bogotá, como son Caprecom, Capital Salud, Unicajas, con seguimiento a sus planes de acción, de acuerdo a los avances, logros y resultados  de la gestión integral del componente de Servicio al Ciudadano y Participación Social y en la contribución a la disminución de las barreras de acceso a los servicios de salud.
-09 EAPB Contributivas, como son: Nueva EPS, Famisanar, Saludcoop, Compensar, Aliansalud, Coomeva, Salud Total, Salud Vida, Sánitas, con seguimiento a sus planes de acción, de acuerdo a los avances, logros y resultados  de la gestión integral del componente de Servicio al Ciudadano y Participación Social y en la contribución a la disminución de las barreras de acceso a los servicios de salud.
-06 ESE: MEISSEN, TUNAL, KENNEDY, SANTA CLARA, SAN BLAS y SUBA, con Convenios Interadministrativos y  con estrategias definidas y acordadas con la Dirección de Provisión de Servicios-Dirección de Servicio a la Ciudadanía, para la ejecución de acciones financiadas con recursos económicos del Convenio, a nivel intra e inter-insitucional orientadas a mejorar la humanización en la prestación de sus Servicios de Salud. 
-Conformación Abr. 30-2015 de la Mesa Operativa Distrital para disminuir barreras de acceso, con las 22 ESE y 03 EPS-Subsidiadas y 05 Direcciones de la Secretaría Distrital de Salud (Dirección de Calidad de Servicios de Salud, Dir. de Provisión de Servicios, Dir. de Servicio a la Ciudadanía, Dir. de Análisis de Entidades Públicas Distritales del Sector y Dir. de Aseguramiento y Garantía del Derecho a la Salud ); como espacio para analizar los Informes sobre la problemática de las barreras de acceso en salud, la definición de Hojas de Ruta de trabajo conjunto y de Planes de mejoramiento, que redunden en la disminución de éstas frente a la garantía del derecho efectivo a la salud. 
-El aunar esfuerzos técnicos, administrativos y financieros para la implementación de la Política de Humanización en las ESE, bajo el contexto de Redes Integrales de Servicios de Salud, y en cumplimiento de estándares de Acreditación, que permitan impactar la disminución de barreras de acceso relacionadas con la falta de Humanización en la prestación de los Servicios de Salud, teniendo en cuenta el "análisis  causal de quejas", y motivos de barreras de acceso, presentadas en el periodo evaluado, como insumo para la implementación de acciones preventivas y correctivas.
-El desarrollo de la Asistencia Técnica de la Dirección de Servicio a la Ciudadanía, brindando herramientas orientadas a la mejora continúa en la gestión integral del Componente de Servicio al Ciudadano en las ESE-Empresas sociales del Estado y EAPB Subsidiadas.
-La implementación de estrategias de "Articulación interinstitucional”, para el mejoramiento de los canales de servicio a la ciudadanía, respuestas oportunas, eficaces e integrales a las solicitudes de la ciudadanía, armonizar procesos y procedimientos de servicio a la ciudadanía entre la Secretaría Distrital de Salud-SDS, Empresas Sociales del Estado-ESE y Administradoras de Planes de Beneficios-EAPB, orientadas a disminuir barreras de acceso.
-Reconocimiento y posicionamiento de la Dirección de Servicio a la Ciudadanía especialmente en los procesos que se implementan para la población víctima del conflicto armado a nivel de la Secretaria Distrital de Salud, que impactan a esta población con orientación profesional y la búsqueda ante los competentes de resolutividad a sus problemáticas en salud, lo cual permite de manera articulada presentar productos y resultados ante la Alta Consejería la Paz y la Reconciliación y la Unidad para la Atención Reparación Integral de las Victimas-UARIV, facilitando la implementación de la ley de Victimas.
-La participación de 62 participantes en febrero 16 de 2015, de las ESE-Empresas Sociales del Estado, EAPB-Empresas Administradoras de Planes de Beneficios y de las diferentes dependencias de la Secretaría Distrital de Salud, para el trabajo conjunta de la construcción de lineamientos orientadores para la “Organización de la Mesa Operativa para disminuir Barreras de Acceso”, abordando el análisis y propuestas de temas a incluir en la resolución que creará dicha mesa de trabajo. 
-La implementación escalonada que harán los equipos ERI-Equipos de Respuesta Inmediata de Territorios Saludables, del uso del aplicativo SIDBA-Sistema de Información distrital y de Barreras de Acceso, en las Tablets asignadas, utilizándolo para el ingreso de la gestión realizada frente a la identificación oportuna de barreras de acceso y la organización de las respuestas institucionales ante los competentes en la resolución de éstas, contribuyendo a la garantía del derecho a la salud. 
-La gestión de enlace que realiza la Dirección de Servicio a la Ciudadanía ante la Dirección de Aseguramiento y Garantía del Derecho a la Salud, específicamente con el área del Sistema de Información, para el aseguramiento efectivo de los ciudadanos-as y la reducción de barreras de acceso, gestionando un acumulado de:
ACTUALIZACIÓN NIVEL SISBEN POR FAVORABILIDAD (cambio nivel SISBEN): 848 casos
LEVANTAMIENTO DE SUSPENSIÓN POR CRUCE CON EPS CONTRIBUTIVO Y SUBSIDIADO: 1.378 casos
REPORTES DE ANTI-MOVILIDAD: 706 casos.
PARA LIBRE ELECCIÓN DE POBLACIONES ESPECIALES: 1.000 casos.
POBLACIÓN VINCULADA NIVEL 1 y 2 CON ENCUESTA SISBEN METODOLOGÍA III: 293 casos.
UNIFICACIONES DE NÚCLEO FAMILIAR EN EPS: 7 casos.
TOTAL DE NOVEDADES TRAMITADAS Y RESUELTAS EN EL COMPROBADOR DE DERECHOS: 4.232 casos
-3.193 ciudadanos-as intervenidos a julio-2015 como población especial, dentro de la clasificación del Sistema General de Seguridad Social en Salud-SGSSS, garantizándoles orientación e información para su acceso al derecho a la salud:
• Ciudadano habitante de la calle: 203 personas
• Comunidades Indígenas: 72 personas
• Población desmovilizada: 9 personas
• Población en desplazamiento forzado: 2.888 personas
• Población infantil abandonada a cargo del ICBF: 10 personas. 
• Población infantil vulnerable en Inst. diferentes al ICBF: 5 personas.
• Personas incluidas programa de protección a testigos: 3 personas.
• Personas mayores en centros de protección: 2 personas.
• Población ROM: 1 persona.
-12.462 ciudadanos-as intervenidos a julio-2015 como población prioritaria y/o de interés, por Plan de Desarrollo Distrital de Salud Pública, garantizándoles orientación e información para su acceso al derecho a la salud.
• Afrodescendientes: 515 personas
• Gestantes: 2.306 personas
• Menores de 5 años: 2.770 personas
• Mayores de 65 años: 4.652 personas
• Personas con discapacidad: 1.180 personas
• Personas con enfermedad crónica: 522 personas
• Víctimas del conflicto armado interno: 421 personas
• Población LGTBI: 65 personas.
• Población recicladora, carretera y pequeña bodeguera: 6 personas.
• Población en ejercicio de la prostitución: 3 personas.
• Personas consumidoras de sustancias psicoactivas: 16 personas. 
• Menores y mujeres víctimas violencia género y sexual: 6 personas. 
</t>
  </si>
  <si>
    <t xml:space="preserve">DIFICULTADES Y SOLUCIONES JULIO-2015:
-Está pendiente la apertura del Punto de Atención de Servicio a la Ciudadanía en el Centro Dignificar de Suba, el cual se posterga su entrada en operación hasta el mes de agosto, ya que no se dispone aún de un recurso humano contratado y entrenado para tal fin. 
</t>
  </si>
  <si>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 xml:space="preserve">SEGUIMIENTO ACTIVIDADES PROYECTOS DE INVERSIÓN 
 </t>
    </r>
    <r>
      <rPr>
        <sz val="9"/>
        <color indexed="8"/>
        <rFont val="Arial"/>
        <family val="2"/>
      </rPr>
      <t xml:space="preserve">
</t>
    </r>
    <r>
      <rPr>
        <b/>
        <sz val="9"/>
        <color indexed="8"/>
        <rFont val="Arial"/>
        <family val="2"/>
      </rPr>
      <t>Codigo:</t>
    </r>
    <r>
      <rPr>
        <sz val="9"/>
        <color indexed="8"/>
        <rFont val="Arial"/>
        <family val="2"/>
      </rPr>
      <t xml:space="preserve"> 114 - PLI - FT -  061 V.01</t>
    </r>
  </si>
  <si>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 xml:space="preserve">SEGUIMIENTO ACTIVIDADES PROYECTOS DE INVERSIÓN </t>
    </r>
    <r>
      <rPr>
        <sz val="9"/>
        <color indexed="8"/>
        <rFont val="Arial"/>
        <family val="2"/>
      </rPr>
      <t xml:space="preserve">
</t>
    </r>
    <r>
      <rPr>
        <b/>
        <sz val="9"/>
        <color indexed="8"/>
        <rFont val="Arial"/>
        <family val="2"/>
      </rPr>
      <t>Codigo:</t>
    </r>
    <r>
      <rPr>
        <sz val="9"/>
        <color indexed="8"/>
        <rFont val="Arial"/>
        <family val="2"/>
      </rPr>
      <t xml:space="preserve"> 114 - PLI - FT -  061 V.01</t>
    </r>
  </si>
  <si>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SEGUIMIENTO ACTIVIDADES PROYECTOS DE INVERSIÓN</t>
    </r>
    <r>
      <rPr>
        <sz val="9"/>
        <color indexed="8"/>
        <rFont val="Arial"/>
        <family val="2"/>
      </rPr>
      <t xml:space="preserve"> 
Codigo: 114 - PLI - FT -  061 V.01</t>
    </r>
  </si>
  <si>
    <t>Proyecto</t>
  </si>
  <si>
    <t>Numero de
Proyecto</t>
  </si>
  <si>
    <t>Actividad</t>
  </si>
  <si>
    <t>1 - RECURSOS PROPIOS (ENTIDADES TERRITORIALES)
CON DESTINACIÓN ESPECIFICA</t>
  </si>
  <si>
    <t>1 - RECURSOS PROPIOS (ENTIDADES TERRITORIALES)
SIN DESTINACIÓN ESPECIFICA</t>
  </si>
  <si>
    <t>2 - SISTEMA GENERAL DE PARTICIPACIONES
CON DESTINACIÓN ESPECIFICA</t>
  </si>
  <si>
    <t>2 - SISTEMA GENERAL DE PARTICIPACIONES
SIN DESTINACIÓN ESPECIFICA</t>
  </si>
  <si>
    <t>3 - FOSYGA</t>
  </si>
  <si>
    <t>4 - TRANSFERENCIAS NACIONALES (Rentas Contractuales)</t>
  </si>
  <si>
    <t>6 - RENTAS CEDIDAS</t>
  </si>
  <si>
    <t>7 - RECURSOS DE CAJAS DE COMPENSACIÓN FAMILIAR</t>
  </si>
  <si>
    <t>8 - RENDIMIENTOS FINANCIEROS - RECURSOS DEL BALANCE</t>
  </si>
  <si>
    <t>12 - FONDOS DE INVESTIGACIONES</t>
  </si>
  <si>
    <t>13 - OTROS RECURSOS DE BANCA NACIONAL Y MULTILATERAL</t>
  </si>
  <si>
    <t>Ejecutado
2014</t>
  </si>
  <si>
    <t>DEFINITIVO</t>
  </si>
  <si>
    <t>EJECUTADO O COMPROMETIDO</t>
  </si>
  <si>
    <t>%</t>
  </si>
  <si>
    <t>Implementación de la estrategia de exigibilidad por el derecho a la salud, en las localidades del Distrito Capital.</t>
  </si>
  <si>
    <t>Número de localidades con la estrategia implementada</t>
  </si>
  <si>
    <t>Durante el mes de julio se atendieron en los diferentes Puntos por el Derecho a la Salud localizados en el Distrito Capital 3609 ciudadanos en acciones de sensibilización, orientación, gestión resolutiva y apoyo jurídico.
Durante el mes de julio se han sido registradas 4507 acciones de sensibilización, casos de índole adminstrativo y casos jurídicos, en los ocho Puntos por el  Derecho a la Salud fijos, el   PDS Mártires 672 atenciones registradas,  PDS Kennedy 702 atenciones registradas, PDS Puente Aranda 203 atenciones,  PDS Rafael Uribe 694 atenciones,  PDS Suba 454 atenciones registradas, PDS Chapinero 150,  PDS Tunjuelito 380,  PDS Usme 866 y  PDS Fontibón 386 atenciones registradas .
Durante el mes de julio el PDS Usme  realizo procesos de formación en las localidades de Sumapaz y Usme en temáticas relacionadas con ley estatutaria, barreras de acceso en salud y mecanismos de exigibilidad a un total de 313 ciudadanos. Realizacion de dos talleres en la localidad de Usaquen, una mesa por el derecho a  la salud y un proceso de formación en Plan de desarrollo y PDS con un total de 82 ciudadanos. El equipo de PDS de la Red Sur occidente realizo siete (7) talleres de formación en las localidades  de Kennedy (6 talleres y Bosa (1 taller) con la particpación de un total de 299 ciudadanos.</t>
  </si>
  <si>
    <t>Asesoría técnica al 100% de localidades en el ejercicio de presupuestos participativos en salud.</t>
  </si>
  <si>
    <t>Porcentaje de localidades con asesoria técnica en presupuestos participativos. 
Número de localidades asesoradas en el ejercicio de con presupuestos participativos en salud/Total de localidades asesoradas en el ejercicio de con presupuestos participativos en salud X100</t>
  </si>
  <si>
    <t xml:space="preserve">
Participacion de UAT de CLOPS de Usme, Participación en reunión del DILE relacionado con el consumo de SPA. Participación en CLOPS de Sumapaz el día 29 de julio de 2015 donde se promovió el proceso de enfoque diferencial desdela exigibilidad del derecho a la salud. Participación en los Consejos Locales de Gobierno de las localidades e Bosa, Kennedy, Fontibón y Puente Aranda. Participación en Las Comisiones  Locales Intersectoriales de Parcipación CLIP de Puente aranda  y Kennedy. Particpación en los Consejos Locales de Politica Social y Unidades de Apoyo Técnico de las localidades Kennedy y Fontibón. Participación en los consejos locales de gobierno de las localidades de la red Centro Oriente Candelaria, Martires, Rafael Uribe Uribe y Santa Fe, participación en instalación de gobierno zonal en UPZ 94 de Candelaria.</t>
  </si>
  <si>
    <t>Es importante mencionar que el ejercicio de presupuestos participativos, es parte de una estrategia Distrital liderada por la Secretaria de Gobierno, en tal sentido aun no se han definido lineamientos que conlleven a evidenciar esta estrategia en todas las localidades del Distrito Capital. Por tal razon el cumplimiento de esta actividad refuerza los ejercicios que conllevan a apoyar escenarios intersectoriales en el nivel local aún sin una dinámica que plantee la estrategia de presupuestos particpativos, pero si de trabajo articulado y con miras a respuestas integrales desde las necesidades de los territorios o localidades, que ha conllevado a fortalecer los porcesos desconcentrados que tiene la Dirección de Participación Social, Gestión Territorial y Transectorialidad.</t>
  </si>
  <si>
    <t>Asesoría técnica a  las organizaciones sociales para el ejercicio de la exigibilidad y la movilización social por el derecho a la salud en el Distrito Capital.</t>
  </si>
  <si>
    <t>Número de organizaciones sociales apoyadas y asesoradas en temàticas de exigibilidad y drecho a la salud.</t>
  </si>
  <si>
    <t>Durante el mes de julio se caracterizaron cuatro (7) organizaciones sociales , Cinco de la red centro oriente de la Localidad Candelaria dos (2) cuyo objeto social es deportivo y una relacionada con atención de víctimas de desplazamiento, dos (2) en la localidad e martires relacionada con mujeres y con etnias y dos organizaciones sociales de la red norte relacionadas  con actividades deportivas</t>
  </si>
  <si>
    <t>Supervisión de las estructuras institucionales de las ESE y EAPB  en los procesos de participación social.</t>
  </si>
  <si>
    <t>Número de ESE y EAPB supervisadas con acciones definidas e implementadas  para el mejoramiento de sus estructuras institucionales en los procesos de Participación Social.</t>
  </si>
  <si>
    <t xml:space="preserve">En el mes de julio, se continuó con la supervisión de las estructuras institucionales de las Oficinas de Participación Social y Servicio al Ciudadano de 9 ESE del Distrito: Fontibón, Pablo VI, Bosa II y Del Sur, Tunal, Meissen, Vista Hermosa, Usme y Nazareth.
Realización de reuniones de Red (1 reunión Red Sur reunión Red Sur realizada en el PDS Tunjuelito). Particularmente, se prestó asesoría y asistencia técnica a las Oficinas en la ejecución y seguimiento a las actividades llevadas a cabo por las Formas de Participación Social en el marco de los proyectos de gestión.
</t>
  </si>
  <si>
    <t xml:space="preserve">Participación 100% de las Oficinas de Participación Social y Servicio al Ciudadano de las ESE del Distrito que corresponde a 22 ESE, del 67% de las EAPB del Régimen Subsidiado que corresponde a 2 EAPB y del 100% de las EAPB del Régimen Contributivo que corresponde a 10 EAPB, lo que permite organizar la respuesta y fortalecer los procesos de participación social y servicio al ciudadano.
Es importante mencionar que desde el procedimiento de Gestión Institucional se definieron unos criterios para el cumplimiento esta actividad, criterios que hasta que no se cumplan en su totalidad no se podrán reportar en el avance.
</t>
  </si>
  <si>
    <t>Asesoría técnica a las formas de participación social en salud en lo referente a la planeación local en salud, el seguimiento a la prestación de los servicios de salud  y a la vigilancia y control social del gasto público.</t>
  </si>
  <si>
    <t>Número de Formas de Participación en Salud con asistencia técnica para la planeación local en salud, el seguimiento a la prestación de los servicios de salud  y a la vigilancia y control del gasto público.</t>
  </si>
  <si>
    <t xml:space="preserve">La asesoría técnica realizada a las Formas de Participación Social en Salud (COPACOS, Asociación de Usuarios, Comités de Ética), se realizó a 7 Asociaciones de Usuarios de las ESE: 
Usaquén, Suba – ASODESUBA, Pablo VI, Centro Oriente, San Cristóbal, Rafael Uribe Uribe y Usme; y 4 COPACOS: Engativa, Puente Aranda, Mártires y Ciudad Bolívar.
Estas asesorías estuvieron relacionadas con la asistencia técnica y seguimiento a la ejecución de las actividades definidas en los proyectos formulados en 2013 por las Formas de Participación Social que iniciaron en el mes de marzo 2015 (Asociación de Usuarios ESE Sur – ASODESUBA; COPACOS localidades Puente Aranda y Ciudad Bolívar); Apoyo en procesos de formación (COPACOS Ciudad Bolívar); y en el proceso para la elección de sus delegados ante las Juntas Directivas de las ESE respectivas (Asociación de Usuarios Usaquén, Pablo VI, Centro Oriente, San Cristóbal, Rafael Uribe Uribe, Usme; COPACOS localidades de Engativa y Mártires). 
</t>
  </si>
  <si>
    <t xml:space="preserve">Adelantar acciones de asistencia técnica al 88% de las Asociaciones de Usuarios de ESE que corresponde a 22, al 33% de las Asociaciones de Usuarios de EAPB Subsidiadas que corresponde a 1, al 40% de las Asociaciones de Usuarios de la EAPB Contributivas que corresponde a 4, y al 100% COPACOS del Distrito que corresponde a 20 COPACOS.
Es importante mencionar que desde el procedimiento de Gestión Institucional se definieron unos criterios para el cumplimiento esta actividad, criterios que hasta que no se cumplan en su totalidad no se podrán reportar en el avance.
</t>
  </si>
  <si>
    <t>Realización de capacitaciones y eventos masivos para brindar herramientas efectivas a las formas de participación en la exigibilidad del derecho a la salud y legitimar su acción política y social.</t>
  </si>
  <si>
    <t>Número de capacitaciones y eventos masivos realizados a las formas de participación en la exigibilidad del derecho a la salud.</t>
  </si>
  <si>
    <t>Se continuó con el acompañamiento a las reuniones con las Asociaciones de Usuarios del Distrito (1 reunión); Y se dio respuesta a las solicitudes presentadas por las diferentes Formas de Participación Social (para el mes corresponde a 7).</t>
  </si>
  <si>
    <t>Desde la Dirección se ha reactivado la revisión de los eventos masivos planeados para el segundo semestre de 2015, a la fecha se está precisando la ejecución de estas actividades.</t>
  </si>
  <si>
    <t>Ejecución de jornadas de participación ciudadana con enfoque poblacional y temático en las cuales se establezca un buzón como estrategia para la exigibilidad del derecho a la salud en las 20 localidades del Distrito.</t>
  </si>
  <si>
    <t xml:space="preserve">Número de jornadas de participación ciudadana con enfoque poblacional y temático </t>
  </si>
  <si>
    <t xml:space="preserve">En el mes de julio, se establecieron acuerdos y concertaciones con la Subdirectora  y equipo de  Red  Centro Oriente  con el fin de realizar el encuentro por el derecho a la salud y   buzón itinerante en el que participaran ciudadanos y ciudadanas con enfoque poblacional, diferencial  y temático, por  contingencia en el talento humano no se  desarrollo la  estrategia de buzón itinerante para la exigibilidad del derecho a la salud. </t>
  </si>
  <si>
    <r>
      <t xml:space="preserve">De otro lado en el mes de julio  se realiza plan de contingencia en los puntos por el derecho a la salud por dificultades administrativas en la de contratación del talento humano, que impide la  permante y continúa ejecución de planes de acción con procesos participativos en salud con enfoque diferencial.
</t>
    </r>
    <r>
      <rPr>
        <b/>
        <sz val="9"/>
        <color indexed="10"/>
        <rFont val="Tahoma"/>
        <family val="2"/>
      </rPr>
      <t xml:space="preserve">
</t>
    </r>
    <r>
      <rPr>
        <sz val="9"/>
        <rFont val="Tahoma"/>
        <family val="2"/>
      </rPr>
      <t>Se han realizado 3 encuentros por el derecho a la salud de las Redes: Norte, Sur y Sur Occidente con un total de 782 participantes, en las localidades de Suba, Usme y Puente Aranda, con enfoque diferencial en las que han participado grupos étnicos, poblacionales y temáticos.</t>
    </r>
  </si>
  <si>
    <t>Ejecución de una red social que permita la interacción entre institución y ciudadanía  que promueva la exigibilidad por el derecho a la salud desde un enfoque poblacional y temático.</t>
  </si>
  <si>
    <t>Número de organizaciones participantes en la red social.</t>
  </si>
  <si>
    <r>
      <t>En el mes de julio se  retomo el proceso que se venia desarrollando desde el mes de marzo de 2015 con la Fundación</t>
    </r>
    <r>
      <rPr>
        <sz val="12"/>
        <rFont val="Times New Roman"/>
        <family val="1"/>
      </rPr>
      <t xml:space="preserve"> CEPCA, (Centro  Pastoral de Capacitación) , se </t>
    </r>
    <r>
      <rPr>
        <sz val="9"/>
        <color indexed="8"/>
        <rFont val="Arial"/>
        <family val="2"/>
      </rPr>
      <t xml:space="preserve"> avanzó en la identificación, caracterización y  ejecución de actividades en un 50% del plan de trabajo  en  un (1)  proceso participativo en salud con enfoque diferencial</t>
    </r>
    <r>
      <rPr>
        <sz val="11"/>
        <color theme="1"/>
        <rFont val="Calibri"/>
        <family val="2"/>
      </rPr>
      <t xml:space="preserve"> con la  población victima del desplazamiento  de la localidad de Kennedy</t>
    </r>
  </si>
  <si>
    <r>
      <t xml:space="preserve"> Al mes de julio, la identificación, caracterización , ejecución  y seguimiento a  planes  de acción en  organizaciones sociales en  procesos participativos en salud con enfoque diferencial se han dificultado por la contigencia  del equipo de  los PDS.
</t>
    </r>
    <r>
      <rPr>
        <sz val="9"/>
        <color indexed="10"/>
        <rFont val="Tahoma"/>
        <family val="2"/>
      </rPr>
      <t xml:space="preserve">
</t>
    </r>
    <r>
      <rPr>
        <sz val="9"/>
        <rFont val="Tahoma"/>
        <family val="2"/>
      </rPr>
      <t xml:space="preserve">Se han desarrollado nueve (9) procesos participativos  en salud con poblaciones indígena, mujeres y afrodescendientes, LGBTI, personas con discapacidad;  como resultado de este ejercicio se han conformado nueve (9) organizaciones sociales;  una (1) de población étnica-indígena, Cabildo Misak –Misak de la Localidad de Fontibón;  dos (2)  de población afrodescendiente, Colfojembe y Asmafro, de la localidad de Usme; una (1) de mujeres también en la localidad de Usme; una (1) de Adulto Mayor- Habitante de Calle, de la Localidad Antonio Nariño y una (1) de mujeres,  con enfoque afrodescendientes, LGBTI y en condición de discapacidad, de la Fundación Comunitaria Plurietnica de Colombia FUNDETINA de la localidad de Tunjuelito; dos (2) procesos participativos en salud con las organizaciones de mujeres y población victima del conflicto armado de la localidad de Tunjuelito y un (1) proceso participativo en salud con Victimas del conflicto armado Fundación CEPCA, (Centro de Pastoral de Capacitación)  de la localidad de Kennedy.
</t>
    </r>
  </si>
  <si>
    <t>Ejecución de proyectos de autogestión por las organizaciones sociales, promocionados y apoyados desde una perspectiva de participación social en salud en estilos de vida  saludable con enfoque poblacional y temático.</t>
  </si>
  <si>
    <t>Número de proyectos de autogestión ejecutados por las organizaciones sociales.</t>
  </si>
  <si>
    <t>Se avanza en acuerdos que permitan  llevar a cabo la  propuesta del proyecto de autogestión con  participación social en salud con organización social de personas con discapacidad de la localidad de Tunjuelito, Kennedy y Rafael Uribe Uribe</t>
  </si>
  <si>
    <t>A mes de julio se estan haciendo ajustes para la ejecución de los poyectos de autogestión con los PDS de  Tunjuelito, Kennedy y Rafael Uribe Uribe.</t>
  </si>
  <si>
    <r>
      <t xml:space="preserve">Realizar procesos de Control Social al 100% de los proyectos prioritarios del programa Territorios Saludables y Red Pública de Salud Para la Vida, desde las Diversidades, </t>
    </r>
    <r>
      <rPr>
        <sz val="9"/>
        <color indexed="8"/>
        <rFont val="Tahoma"/>
        <family val="2"/>
      </rPr>
      <t>al 2016</t>
    </r>
    <r>
      <rPr>
        <sz val="9"/>
        <rFont val="Tahoma"/>
        <family val="2"/>
      </rPr>
      <t>.</t>
    </r>
  </si>
  <si>
    <t>Ejecución de proyectos prioritarios del programa Territorios Saludables y Red Pública de Salud Para la Vida con control social.</t>
  </si>
  <si>
    <t>Número de proyectos prioritarios con estrategias de control social ejecutados.</t>
  </si>
  <si>
    <t xml:space="preserve">Avances al mes de JULIO 2015
Se realizón las siguientes mesas temáticas: 
-MESA TEMÁTICA SIDBA Y SQS ESE SAN BLAS, articulada con la ESE San Blas; se realizó el 27 de julio de 2015; se verificó convocatoria:  correos electrónicos y Cartelera de la ESE. Se acordó apoyo para la validación de la Política de Transparencia; asistieron 10 personas
-MESA TEMÁTICA ACCESO UNIVERSAL Y EFECTIVO A LA SALUD,  articulada con las ESE Kennedy y Hospital del Sur; asistieron 69 personas de la comunidad, incluidos veedores ciudadanos. Se realiza apoyo en el tema de Control Social, Política de transparencia y Proyecto de Acceso Universal y Efectivo a la Salud.
- MESA TEMÁTICA REDES PARA LA SALUD Y LA VIDA  articulada con la ESE Engativa, se realizó el 29 de julio; se cuenta con la participación de 61 personas de la comunidad incluidos veedores; se realiza presentación del Proyecto Redes para la Salud y la Vida y Control social.
-MESA TEMÁTICA MODERNIZACIÓN E INFRAESTRUCTURA EN SALUD, en articulación con la ESE Simón Bolivar; se cuenta con la asistencia de 4 personas de la comunidad procedentes de Suba y   Usaquen. La referente de Participación Social del Hospital  Simón Bolivar manifiesta que es la primera vez que los representantes de infraestructura asisten, lo que ha debilitado la confianza de la comunidad y el poco interés de participar que se evidencia con la baja aisistencia a esta mesa temática.
</t>
  </si>
  <si>
    <t>OBSERVACION
A la convocatoria para la realización de las mesa temática de Infraestructura en salud del mes de junio asistió un buen número de personas de la comunidad y por problemas presentados en la Subsecretaria de Planeación Siectorial no se delegó  a un técnico que apoyara la mesa y  tuvo que asumir este rol,  con gran inconformidad,  la referente del hospital razón por la cual en esta ocasión no asistieron sino cuatro personas y llegaron tres técnicos de la subsecretaria .
Los proyectos de salud priorizados para el seguimiento en 2015 son: (i) Salud en Línea y (ii)  Centro Distrital de Ciencia y Biotecnología e innovación para la vida y la salud.</t>
  </si>
  <si>
    <t xml:space="preserve">Implementación de procesos de formación en Control Social y en temáticas específicas, relacionadas con el ejercicio de control </t>
  </si>
  <si>
    <t xml:space="preserve">Número de procesos de formación implementados para realizar control social
</t>
  </si>
  <si>
    <t>Avances al mes de julio 2015 
Reunión con los docentes el día 14 de julio para revisar el proceso de la asociación de usuarios y realizar alistamiento para la nueva elección de veedores al servicio prestado por la EAPB Médicos Asociados.
Capacitación en Control Social a servidores públicos del programa   Territorios Saludables de la  ESE Chapinero el dia 7 de julio; se contó con la asistencia de 48 personas que apoyan la gestión en Territorios Saludables; los temas de formación se relacionaron con control social y veeduría ciudadana.</t>
  </si>
  <si>
    <t>Es importante que los servidores públicos de los programas de territorios saludables conozcan de primera mano la línea técnica para el ejercicio del control social, porque van a tener más argumentos y las herramientas operativas para realizar un ejercicio acorde con la normatividad</t>
  </si>
  <si>
    <t xml:space="preserve">Orientar a 864.000 ciudadanos y ciudadanas del distrito capital, para el acceso y exigibilidad del derecho público de la salud, disponiendo diferentes canales de atención ciudadana, al 2016. </t>
  </si>
  <si>
    <t xml:space="preserve">
AVANCES JULIO 2015:
Respecto al Indicador de la actividad, “Número de ciudadanas y ciudadanos atendidos, por canal,  población especial, población prioritaria, nivel de sisben y grupo etáreo”, se obtuvo como resultado, que se atendieron durante el mes de julio-2015, 19.790 ciudadanos y ciudadanas en el Procedimiento Institucional de Servicio al Ciudadano, de la siguiente manera:  
-El TOTAL DE LAS 19.790 CONSULTAS CIUDADANAS DE ORIENTACIÓN E INFORMACIÓN, SE DISCRIMINAN POR CANAL DE ATENCIÓN: de la siguiente manera: 
Atención Presencial Módulos: 1.395 personas.
Atención Presencial Orientaciones Grupales: 383 personas.
Atención Presencial Casos Especiales: 27 personas.
Atención Seguimientos de casos: 139 seguimientos.
Atención Presencial Red Cade-Supercade: 12.444 personas.
Atención Telefónica Líneas convencionales: 274 personas.
Atención Telefónica Call Center (llamadas efectivas): 4.920 personas.
Atención Telefónica SQS (Sistema Quejas y Soluciones): 208 personas.
-A los 19.790 ciudadanos-as que fueron atendidos en julio-2015, a través de los diferentes canales de Servicio al Ciudadano, se les garantizó su derecho a la información y orientación, y a continuación se relacionan los 11 principales MOTIVOS DE MAYOR ORIENTACIÓN E INFORMACIÓN A LA CIUDADANÍA, de los 14 que se atienden y se están monitoreando, los cuales se brindaron en forma personalizada y en orientaciones grupales a través del Procedimiento de Orientación e Información de la Dependencia de Servicio al Ciudadano de la Secretaría Distrital de Salud, a nivel central y en los 13 puntos ubicados en la Red Cade y Supercade. Los 11 principales motivos de orientación fueron:
•Cómo acceder al Sistema de Salud, a servicios de salud, a derechos y deberes y a normatividad: 4.252 personas orientadas.
•Cómo afiliarse, trasladarse o retirarse de una EPS-S, EPS-C, ESE ó IPS: 6.297 personas orientadas.
•Portafolio de servicios de las ESE, de EPS-S, Red No Adscrita, ó IPS Privadas: 993 personas orientadas. 
•Cómo solicitar, retirarse ó revisar puntaje de la encuesta SISBEN ó SISBEN de otros Municipios: 1.466 personas orientadas.
•Verificación sobre cómo aparece la ciudadanía en general, en Base de Datos: 1.310 personas orientadas.
•Portafolio de servicios y programas de la Secretaria Distrital de Salud - SDS: 772 personas orientadas.
•Portafolio de servicios o programas, de Entidades de otros Sectores: 456 personas orientadas.
•Orientación sobre los procesos masivos de aseguramiento (traslados, afiliaciones, carnetización, libre elección): 695 
personas orientadas.
•Aclaraciones a usuarios del  Régimen Subsidiado, sobre inconsistencias en base de datos: 382 personas orientadas.
•Cómo incluir a menores, en el núcleo de la Encuesta Sisben: 173 personas orientadas.
•Cómo realizar trámites para copagos, cuotas moderadoras, cuotas de recuperación, de servicios de salud: 141 personas orientadas.
NOTA: A las restantes 2.853 personas, se les brindaron los otros 3 motivos de orientación. Los cuales son:
Desarrollo de otro tipo de procesos masivos (vacunación masiva, prevención de la ERA, entre otros), Procesos de participación social en salud y de otras formas de organización social. Procedimientos para servicios de salud-sociales a poblaciones especiales, en Entes Competentes.
-EL GRUPO ÉTAREO DE LOS CIUDADANOS-AS QUE FUERON ATENDIDOS CON LOS MOTIVOS DE ORIENT. E INFORM., ES EL SIGUIENTE: 
Menor de 01 año: 75 personas 
De 1-5: 350 personas 
De 6-10: 213 personas 
De 11-15: 235 personas 
De 16-18: 371 personas 
De 19-25: 1.831 personas 
De 26-30: 903 personas 
De 31-35: 812 personas 
De 36-40: 678 personas 
De 41-45: 669 personas 
De 46-50: 678 personas 
De 51-55: 635 personas 
De 56-60: 537 personas 
De 61-64: 337 personas 
De 65 y más: 808 personas
NOTA: 10.658 personas sin información de edad, porque se les brindó orientación grupal y por este medio no se captura ese dato, así como tampoco en los casos atendidos en el call center y en líneas convencionales.
-EL NIVEL SISBEN E INSTRUMENTO DE VINCULADO, DE LOS CIUDADANOS-AS QUE FUERON ATENDIDOS CON LOS MOTIVOS DE ORIENT. E INFORM., ES EL SIGUIENTE:
Sisben N: 734 personas. Nota: Son poblaciones especiales normadas en el Sistema de Salud, atendidas sin costo.
Sisben 1: 4.813 personas
Sisben 2: 894 personas
Sisben 3: 1.336 personas
Instrumento de Vinculado: 89 personas
Sin encuesta Sisben: 1.242 personas
NOTA: 10.682 personas se caracterizaron, como particulares, o con niveles de Sisben 4, o sin información porque se les brindó orientación grupal o por el call center o líneas convencionales y por estos medios no se captura ese dato.   
-De los 19.790 ciudadanos-as que fueron atendidos en julio-2015 con los diferentes motivos de información y orientación y a través de los canales de servicio al ciudadano, se atendieron 441 (2% aprox. del total atendidos) ciudadanos-as caracterizados como POBLACIÓN ESPECIAL (Definida así en el Sistema de Salud), a los cuales se les orientó para su acceso al derecho a la salud:
• Ciudadano habitante de la calle: 39 personas
• Comunidades Indígenas: 8 personas
• Población en desplazamiento forzado: 392 personas
• Población infantil abandonada a cargo del ICBF: 2 personas.
-De los 19.790 ciudadanos-as que fueron atendidos en julio-2015 con los diferentes motivos de información y orientación y a través de los canales de servicio al ciudadano, se atendieron 1.980 (10% del total de atendidos) ciudadanos-as caracterizados como POBLACIÓN PRIORITARIA y/ó INTERÉS (Definida por Plan de Desarrollo), a los cuales se les orientó para su acceso al derecho a la salud: Entre las que están:
• Afrodescendientes: 69 personas
• Gestantes: 331 personas
• Menores de 5 años: 425 personas
• Mayores de 65 años: 808 personas
• Personas con discapacidad: 181 personas
• Personas con enfermedad crónica: 96 personas
• Víctimas del conflicto armado interno: 51 personas
• Población LGTBI: 8 personas.
• Personas consumidoras de sustancias psicoactivas: 8 personas.
• Población recicladora; carretera y  pequeña bodeguera: 2 personas. 
• Menores y mujeres víctimas violencia de género y sexual: 1 persona.
-GESTIÓN REALIZADA RESPECTO A LA INTERVENCIÓN DE CASOS ESPECIALES: En julio-2015 se intervinieron en los puntos de Servicio al Ciudadano de la Secretaria Distrital de Salud, 27 casos especiales y se realizaron 139 seguimientos de casos, presentadas a través de los diferentes puntos de atención de Servicio al Ciudadano de la Secretaria Distrital de Salud. Las situaciones identificadas estuvieron relacionadas con oportunidad en autorización de procedimientos y medicamentos, citas de especialistas, enfermedades crónicas, alto costo,  discapacidad, así mismo con otras patologías y procedimientos diagnósticos y terapéuticos los cuales se encuentran incluidos en el Plan Obligatorio de Salud-POS o No Incluidos en el Plan Obligatorio de Salud-NOPOS, Referencia-Contrareferencia, hechos que se agudizan por las mismas limitaciones del Sistema de Salud, negligencia o el  desconocimiento de los funcionarios para asumir  lineamientos y normatividad de especial relevancia en este mes  la aplicación de la Resolución No.1479  de 2015, sumado a ello las dificultades en  la  articulación y comunicación entre las diferentes instancias que no fluye adecuadamente, circunstancias en las cuales se ven implicadas las Empresas Administradoras de Planes de Beneficios-EAPB del Régimen Contributivo, Subsidiado; Empresas Sociales del Estado-ESE, Instituciones Prestadoras de Servicios de Salud-IPS, Secretaria Distrital de Salud-Aseguramiento.
*El equipo de profesionales de Servicio a la Ciudadanía de la Secretaria Distrital de Salud con su gestión desarrolla acciones de intervención, orientadas a la búsqueda de respuestas que posibiliten la  superación de las dificultades y atención de las problemáticas manifiestas por la ciudadanía a través del proceso de información y orientación, así mismo  actúa ante los competentes e instancias correspondientes en Empresas Promotoras de Salud-EPS, Empresas Sociales del Estado-ESE e Instituciones Prestadoras de Servicios de Salud-IPS, Direcciones de la Secretaria Distrital de Salud. Secuencialmente fortalece la coordinación y el seguimiento de aquellos casos que implican el deterioro de la salud o riesgo de  vida de las personas que evidencian su situación en los diferentes puntos de Servicio al Ciudadano de la Secretaria Distrital de Salud (Red CADE y Súper CADE, Centro Dignificar Bosa y Centro Distrital de Salud).
*Las solicitudes identificadas en el mes de Julio de  2015 relacionadas con los nuevos motivos de Barreras de Acceso : Alto Costo y Tutelas corresponden a ciudadanos(as) residentes en las localidades de: Kennedy con seis (6) solicitudes; le sigue Engativa  con cinco casos (5) casos; continúan Usaquen, San Cristóbal y Rafael Uribe Uribe   con tres  (3) casos cada una; y con un (1) caso se encuentran las localidades de Chapinero, Fontibon, Suba, Teusaquillo, Antonio Nariño, Ciudad Bolivar y ciudadanos provenientes de otros municipios o departamentos. De estas personan se identificaron con Nivel SISBEN 1: diez y ocho (18)  casos;  Nivel 2: Cuatro (4) solicitudes; Nivel 3 o superior: tres (3) casos; con N-poblaciones especiales un (1) caso; y con Instrumento Provisional una (1) solicitud.
*La población identificada con Casos Especiales se encuentra ante el Sistema General de Seguridad Social en Salud-SGSSS, así: Afiliados-as al Régimen Subsidiado: veintitrés (23) personas distribuidas de la siguiente manera: catorce (14) personas están en Caprecom EPSS, y de estas una (1) persona está afiliada y reside en otro ente territorial- Puerto Carreño; se identifica un ciudadano  (1) bajo afiliación  Caprecom INPEC; siete (7) personas afiliadas a Capital Salud EPSS y una (1) persona se encuentra en Caja De Compensación Familiar de Cundinamarca Comfacundi-UNICAJAS. Con Régimen Contributivo se identifica una (1) solicitud relacionada con Compensar EPSC. Como Vinculados-No asegurados con cargo al Fondo Financiero Distrital-FFD: tres (3) ciudadanos distribuidos de la siguiente manera: con Instrumento Provisional: un (1) ciudadano y con Nivel SISBEN uno, dos (2) personas.
*En datos de Enfoque Poblacional y Social, a partir de la información consignada en el Sistema de Información Distrital y de Barreras de Acceso-SIDBA  y el análisis de los datos, los casos se  agruparon en población prioritaria/de interés con  diez y nueve (19) personas distribuidas así: doce (12) personas con enfermedad crónica; luego se encuentran con tres (3) personas con discapacidad severa Certificada, tres (3) ciudadanos con discapacidad severa No Certificada y una (1)  persona reconocida con discapacidad. En la categoría de población especial se identificaron dos (2) solicitudes, así: Una (1) menor en protección del ICBF bajo custodia de un familiar y un (1) desplazado en general. Aquí una vez más se recuerda que una persona puede presentar simultáneamente varias características de enfoque poblacional. 
*En Julio de 2015 se identifican veinticuatro (24) solicitudes relacionadas con las Entidades Promotoras de Salud Subsidiada-EPSS  con Barreras de Acceso a la Salud de la siguiente manera: quince (15) solicitudes con Caprecom EPSS; un (1) caso con Caprecom INPEC; con seis (6) solicitudes: Capital Salud;  Unicajas y Emsanar  cada una con un (1)  caso respectivamente. Los hechos se ocurren en  áreas como. Autorizaciones, Afiliaciones, Facturación y financiera, Citas, Referencia /Contrareferencia y Farmacia.
En este contexto se hallan implicadas las Empresas Sociales del Estado-ESE Hospital  Occidente de Kennedy con implicación de las áreas de citas y oncología.
En general el mayor número de dificultades se encuentra relacionado con  barreras de tipo administrativo como referencia- contrareferencia, autorizaciones, oportunidad en  citas de especialistas con incidencia en personas con tratamientos de alto costo o crónicos, remisión de pacientes a mayor nivel de complejidad, entrega de medicamentos. Aun se presenta dificultad con Bases de datos, la prestación de servicios y la  calidad perseverando las  barreras relacionadas con la movilidad en el Régimen  Contributivo, la portabilidad- traslado de territorio y la terminación de contratos y convenios en la EPSS Caprecom, Capital Salud; así, cada día  son mínimas las oportunidades para garantizar la atención de sus afiliados y se ha agudizado el estado de salud en los pacientes y el difícil acceso a servicios y por lo tanto  se afectan los tratamientos a todo nivel sin que se observe alguna prelación por pacientes crónicos, Alto Costo. Vale la pena  recordar las implicaciones del actual anexo de contratación con la Red Pública, y  la aplicación de la Resolución No. 1479 de 2015 y circular 0018 de 2015 del Ministerio de Salud y Protección Social, donde la Secretaria de Salud en el Distrito asume una de las opciones propuestas  en la enunciada normatividad y las EPSS no implementan sus acciones al respecto ni retoman el lineamiento que precisa de determinación del ente territorial, sumado a ello la falta de claridad y exigencia del Ministerio de Salud sobre el tema, que tiene sin atención un alto número de afiliados al Régimen Subsidiado en Bogotá.
*Por edades, las solicitudes intervenidas por casuísticas relacionadas con enfermedades de Alto Costo y Tutelas permiten ubicar la población así: en menores de cinco años: un (1) menor, entre cinco y 17 años: dos (2) menores; continúan cuatro (4) jóvenes entre 18 y 29 años; de 30 a 44: tres (3) personas; ocho (8) adultos entre 45 y 59 años: finamente los adultos mayores de 60 años: nueve (9) casos. La mencionada población se encuentra distribuida equitativamente en género y sexo quedando de la siguiente manera: por sexo once (11) hombres y diez y seis (16) mujeres y por genero diez y seis (16) femenino y once (11) masculino.
*Se evidencia dos (2) Derechos de Petición interpuestos ante la Supersalud por ciudadanos con orientación profesional de Servicio a la Ciudadanía de la SDS,   Siete (7) intervenciones de primer respondiente de Servicio a la Ciudadanía, que no acreditaron la presencia y gestión de la Dirección de Urgencias y Emergencias-DRUE Veinte (20) tramites con intervenciones relacionadas con tutelas de las cuales siete (7) contaron con asesoría del profesional jurídico de la Dirección de Servicio a la Ciudadanía. Dos casos con gestión e intervención de la Personería de Salud con apoyo y articulación institucional de Servicio a la Ciudadanía. Dos (2) casos intervenidos con enlace institucional con la Línea por el Derecho a la Salud.
-GESTIÓN DE ENLACE PARA EL ASEGURAMIENTO EFECTIVO DE LA CIUDADANÍA: 
Se reportaron en julio-2015, al grupo de Sistemas de Aseguramiento, como parte del Proceso de Articulación en el tema del aseguramiento efectivo y para la resolución por parte de Aseguramiento, los siguientes casos para su procesamiento y cargue en base de datos, con novedades e inconsistencias en Bases de Datos:
ACTUALIZACIÓN NIVEL SISBEN POR FAVORABILIDAD (cambio nivel SISBEN): 59 casos
LEVANTAMIENTO DE SUSPENSIÓN POR CRUCE CON EPS CONTRIBUTIVO Y SUBSIDIADO: 154 casos
REPORTES DE ANTI-MOVILIDAD: 126 casos.
TOTAL DE NOVEDADES TRAMITADAS Y RESUELTAS EN EL COMPROBADOR DE DERECHOS: 339 casos
-GESTIÓN PROGRAMA INSTITUCIONAL DE HUMANIZACIÓN: 
-Participación en la elaboración de la metodología para el Reconocimiento institucional a los servidores (as) de la SDS por prácticas exitosas en el cumplimiento de la Misión de la Secretaría Distrital de Salud, en reunión de los referentes de Humanización de la SDS, del 29 de julio de 2015, liderada por la Dirección de Gestión del Talento Humano
-GESTIÓN CALL CENTER: 
-Se gestionaron en julio-2015 un total de 4.920 llamadas efectivas atendidas por el call center. El total de llamadas ofrecidas (entrantes) fue de 12.949 y restándole las llamadas efectivamente atendidas de 4.920, se evidencia un total de 8.029 llamadas abandonadas.
-Participación en las reuniones  y realización de actividades relacionadas con el nuevo contrato 1142 del 12 de junio de 2015, que se suscribió entre el FFDS-Fondo Financiero Distrital de Salud con la ETB-Empresa de Teléfonos de Bogotá, para dar continuidad a la operación de  los proyectos de la SDS (Agendamiento  de Citas en ESE, Línea por el Derecho a la Salud, Promoción del PAI) a través de la línea 195, realizadas julio 2 y 17 de 2015, con los referentes de la Dirección de TIC, Dirección del Aseguramiento y Garantía del Derecho a la Salud.
-Participación en la atención de la Auditoría realizada en la Entidad por la Contraloría Distrital, a los proyectos contratados a través de la línea 195, preparación y suministro de evidencias solicitadas. Se presentaron evidencias sobre las actividades de seguimiento a la operación del Call Center de Servicio al Ciudadano, como parte de la supervisión del contrato No.1142 de junio 12 de 2015.  
-GESTIÓN DE ENLACE INTRAINSTITUCIONAL E INTERSECTORIAL: 
-Se identificó, notificó y requirió con la inmediatez necesaria, la intervención de las Subdirecciones de Aseguramiento y  Garantía de la Calidad, ante 20 afiliados de CAPRECOM EPS Subsidiada, que fueron direccionados por la mencionada EPSS para resolver y garantizar el acceso a servicios, concretamente procedimientos y medicamentos NOPOS, sin que se excluyan los POS. Reunión adelantada el 29 de julio-2015 en el Auditorio de la SDS con participación del Subsecretario de Servicios de Salud y Aseguramiento, y los Subdirectores de Aseguramiento, la Directora de Servicio a la Ciudadanía, la profesional de coordinación de orientación e información de Servicio a la Ciudadanía, profesionales de apoyo técnico profesional y orientación presencial en modulo, para analizar la situación con Caprecom y buscar acuerdos para la resolución de cada uno de los casos. Aseguramiento con su equipo de apoyo asume las responsabilidades desde su competencia y los compromisos con los afiliados y convoca a CAPRECOM EPSS a reunión extraordinaria para resolver la problemática.
-Realización Jul.31-2015 del Comité de Servicio al ciudadano en el cual se socializaron temas de interés a saber: Ejercicio de Clima Organizacional, productividad en SIDBA por Punto de Atención y se definieron directrices y rotación en Red Cade y súper Cade. Igualmente se desarrolló un taller donde se realizan actividades de sensibilización y prevención del riesgos Psicosocial, con el equipo de trabajo de la Dirección de Servicio a la Ciudadanía, conforme a coordinado entre la Dirección de Talento Humano y la ARL Positiva.
-Participación de la Dirección de Servicio a la Ciudadanía de la Secretaría Distrital de Salud, en la realización del Súper Cade Móvil realizado en coordinación con la Alcaldía de Bogotá el 05 de julio-2015 en la localidad de Fontibón.
-Participación en el proceso de Auditorías Internas de Calidad convocadas por la Oficina de Control Interno, cuyo Proceso asignado para auditar es el de Planeación y Gestión Sectorial, iniciando mesa de apertura el 23 de julio de 2015.  Verificación del cumplimiento y mantenimiento del SIG-Sistema Integrado de Gestión, Norma NTCGP 1000:2009 en los procedimientos de Proyectos de Inversión del FFDS, Infraestructura, Plan Anual de Adquisiciones, Plan Bienal de Salud, Gestión de RIPS-Registros de Información de Prestaciones en Salud y Boletín Estadístico.
-ENLACE COMO PRIMER RESPONDIENTE:
-En enlace de Atención asistencial: Se brindó atención a siete (07) personas sintomáticas que fueron valoradas por Primer Respondiente en Servicio al Ciudadano de la Secretaría Distrital de Salud, agrupados en: 3 usuarios identificados en sala de espera  y 4 Servidores Públicos de la Entidad. La Población se agrupa por sexo  (3) Mujeres y (4) Hombres.
De la casuística evidenciada en la oficina de servicio a la Ciudadanía se agrupan en la categoría de Enfermedad general (control de signos vitales, lipotimia,) 4 Pacientes.
Grupo de Crónicos (hipertensión, Insuficiencia cardiaca congestiva, EPOC, Diabetes Mellitus) 3 Pacientes.
De las 7 Solicitudes Ciudadanas: Se realizo coordinación logística y operativa a fin de viabilizar el ingreso a urgencias ambulatoria: 2 pacientes.
Coordinación interdisciplinaria para ingreso a través del servicio de consulta externa: Cinco (5) usuarios.
-En enlace con Salud Ocupacional: El 08 de Julio de 2015 se asistió a Reunión convocada por Dirección de Gestión del Talento Humano y servicio a la Ciudadanía en donde se trataron temas referentes a Competencias de Primer respondiente Dirección de Servicio a la Ciudadanía y se fijaron compromisos con la Dirección respecto a Dotación de Espacio en la Dirección de servicio a la Ciudadanía con Camilla, fonendoscopio tensiómetro así como el  reporte mensual de casos atendidos a la Dirección de Talento Humano. Se concertó con la Dirección de Talento humano las responsabilidades institucionales de servicio a la ciudadanía acorde a las propias responsabilidades de la dirección de servicio a la Ciudadanía con los ciudadanos demandantes del servicio y los funcionarios donde no se suple la función propia de salud ocupacional.
-Participación en la Jornada de Actualización en Cáncer, detección temprana y manejo de enfermedades Hematológicas el Día 31 de Julio de 2015. Se revisaron temas referentes a enfoque del paciente con síndromes Mieloproliferativos,  Enfermedades Hemato – Oncológicas; Enfoque del Paciente anémico, Hemostasia y Valoración del Paciente con Sangrado Anormal; Trombocitopenia Inmune primaria. Los cuales permiten apropiación del conocimiento.
</t>
  </si>
  <si>
    <t>Los dos (2) proyectos de formación se desarrollan, uno con el grupo de docentes pensionados del Distrito Capital y el otro, cpon</t>
  </si>
  <si>
    <t>Gestión de seguimiento y evaluación a requerimientos y derechos de petición de competencia de (SDS, ESE, EPS-S), en el marco de la cultura de auto-control para dar respuestas oportunas y efectivas a los requerimientos ciudadanos.</t>
  </si>
  <si>
    <t>Número de seguimientos y evaluación realizada a requerimientos y derechos de petición de competencia de dependencias de SDS, ESE y EPS-S y a requerimientos por no respuesta oportuna.</t>
  </si>
  <si>
    <t xml:space="preserve">OBSERVACIONES: La PROPORCIÓN DE QUEJAS RESUELTAS ANTES DE 14 DÍAS. Se aclara que este indicador se reporta trimestralmente y es en pro de mejorar los tiempos establecidos por la normatividad vigente que son 15 días hábiles. Por tanto este % se reporta al cierre de trimestre es decir para cierre de junio 2015.  Esta meta se reporta al cierre de cada trimestre es decir para cierre de Marzo- Junio- Septiembre y Diciembre 2015.  Para el I trim. 86%, para el II trim. fue del 87%.
Para garantizar el cumplimiento de esta meta se realiza seguimiento a los peticiones de enero y febrero, marzo, abril, mayo, junio y julio 2015. 
7957Total seguimiento a peticiones y requerimiento por no oportunidad respuesta   de ENERO a JULIO DE 2015
La actividad de seguimiento se realiza con el fin de verificar cumplimiento de cada competente frente a brindar respuestas oportunas, por tanto se debe verificar en varias oportunidades las peticiones que se están gestionando a través del SDQS, con el fin de garantizar cierre y envió de respuestas a los peticionarios dentro de los términos establecidos por la normatividad vigente.
</t>
  </si>
  <si>
    <t>Medición de la satisfacción y percepción con la calidad y humanización del Servicio al Ciudadano de la Secretaría Distrital de Salud.</t>
  </si>
  <si>
    <t xml:space="preserve">Porcentaje de percepción y satisfacción con la calidad y humanización del servicio al ciudadano de Secretaría Distrital de Salud, por punto de atención y por metodología aplicada.
(Calificación por áreas y atributos del servicio,  del promedio ponderado nominal de los conceptos evaluados en el periodo) X 100. / (Total unidades de medida de la escala de medición utilizada en el periodo)      </t>
  </si>
  <si>
    <t xml:space="preserve">Evaluación in-situ de la satisfacción y percepción con la calidad y humanización del Servicio al Ciudadano de la Secretaría Distrital de Salud a través de encuestas de dos preguntas respondida por 132 usuarios (Muestra) que evaluaron los atributos de AMABILIDAD y OPORTUNIDAD, los cuales se encuentran propuestos en la Guía de Servicio al Ciudadano de la Alcaldía Mayor”, obteniéndose calificación nominal de 3,81  sobre 4 y afectado el indicador en 95.5 %, lo cual evidencia el cumplimiento en el indice de satisfacción  de la ciudadania, con la atención brindada en la oficina de Servicio al Ciudadano, de acuerdo al porcentaje propuesto para la presente meta.
Asi mismo se obtuvieron avances en: 
Se dió el ingreso de un profesional para la Dirección el cual se ubicó en el nivel central; asi como, un técnico para apoyar la gestión en los Centros Dignificar.
A través de los procesos de sensibilización y humanización realizados con los profesionales de Servicio a la Ciudadanía se ha logrado mejorar en la calidez el trato a los ciudadanos demandates del servicio.
En cuanto al porcentaje de satisfacción  para el mes de julio se presento el porcentaje de satisfacción del 95,25
</t>
  </si>
  <si>
    <t xml:space="preserve">Monitorear la tasa de incidencia de casos intervenidos de barreras de acceso por 10.000 ciudadanos y ciudadanas atendidos en los diferentes canales de Servicio al Ciudadano de la Secretaría Distrital de Salud,  en la vía de rectoría y exigencia ciudadana, al 2016.  </t>
  </si>
  <si>
    <t xml:space="preserve">Sistematización de la información sobre casos intervenidos con barreras de acceso, a través de los sistemas para la exigibilidad SIDBA (Sistema de Información Distrital y de Barreras de Acceso) y el SQS (Sistema de Quejas y Soluciones), para su análisis en los Comités de Seguimiento SIDBA-SQS a nivel de la SDS-ESE y EPS-S.  </t>
  </si>
  <si>
    <t>Número de casos con barreras de acceso intervenidos  a través de los sistemas de exigibilidad SIDBA-SQS.</t>
  </si>
  <si>
    <t>Reducir en un 40% los casos de barreras de acceso a salud del régimen subsidiado</t>
  </si>
  <si>
    <t>Seguimiento y evaluación a planes de mejoramiento de las Empresas Administradoras de Planes de Beneficios subsidiado para la reducción de las barreras de acceso de la población afiliada al régimen Subsidiado en el Distrito Capital</t>
  </si>
  <si>
    <t xml:space="preserve">Número de planes de mejoramiento  seguidos y evaluados de las EAPBS que operan en el Distrito Capital de acuerdo con la normatividad vigente </t>
  </si>
  <si>
    <t>Total general</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</si>
</sst>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0"/>
    <numFmt numFmtId="173" formatCode="_(* #,##0_);_(* \(#,##0\);_(* &quot;-&quot;??_);_(@_)"/>
    <numFmt numFmtId="174" formatCode="0.0%"/>
    <numFmt numFmtId="175" formatCode="0.000000000"/>
    <numFmt numFmtId="176" formatCode="0.00000000"/>
    <numFmt numFmtId="177" formatCode="0.0000000"/>
    <numFmt numFmtId="178" formatCode="0.000000"/>
    <numFmt numFmtId="179" formatCode="0.00000"/>
    <numFmt numFmtId="180" formatCode="0.0000"/>
    <numFmt numFmtId="181" formatCode="0.000"/>
    <numFmt numFmtId="182" formatCode="0.0"/>
    <numFmt numFmtId="183" formatCode="[$-240A]dddd\,\ dd&quot; de &quot;mmmm&quot; de &quot;yyyy"/>
    <numFmt numFmtId="184" formatCode="[$-240A]h:mm:ss\ AM/PM"/>
    <numFmt numFmtId="185" formatCode="_-* #,##0.00\ _€_-;\-* #,##0.00\ _€_-;_-* &quot;-&quot;??\ _€_-;_-@_-"/>
    <numFmt numFmtId="186" formatCode="_ * #,##0_ ;_ * \-#,##0_ ;_ * &quot;-&quot;??_ ;_ @_ "/>
    <numFmt numFmtId="187" formatCode="0.000000000000"/>
    <numFmt numFmtId="188" formatCode="_-* #,##0.00000000000\ _€_-;\-* #,##0.00000000000\ _€_-;_-* &quot;-&quot;???????????\ _€_-;_-@_-"/>
    <numFmt numFmtId="189" formatCode="_(* #,##0.00_);_(* \(#,##0.00\);_(* &quot;-&quot;_);_(@_)"/>
    <numFmt numFmtId="190" formatCode="_-* #,##0.000000000\ _€_-;\-* #,##0.000000000\ _€_-;_-* &quot;-&quot;??\ _€_-;_-@_-"/>
    <numFmt numFmtId="191" formatCode="00"/>
    <numFmt numFmtId="192" formatCode="#,##0.000000"/>
    <numFmt numFmtId="193" formatCode="#,##0.00000000000"/>
    <numFmt numFmtId="194" formatCode="#,##0.00000000"/>
    <numFmt numFmtId="195" formatCode="#,##0.00000000000000000000000000000000000000"/>
    <numFmt numFmtId="196" formatCode="_(* #,##0.000_);_(* \(#,##0.000\);_(* &quot;-&quot;??_);_(@_)"/>
    <numFmt numFmtId="197" formatCode="0.00000000000"/>
    <numFmt numFmtId="198" formatCode="0.0000000000"/>
    <numFmt numFmtId="199" formatCode="#,##0.00000000000000000"/>
    <numFmt numFmtId="200" formatCode="#,##0.0000000000"/>
    <numFmt numFmtId="201" formatCode="0.0000000000000"/>
    <numFmt numFmtId="202" formatCode="_(* #,##0.000000000_);_(* \(#,##0.000000000\);_(* &quot;-&quot;??_);_(@_)"/>
  </numFmts>
  <fonts count="90">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b/>
      <sz val="12"/>
      <color indexed="9"/>
      <name val="Calibri"/>
      <family val="2"/>
    </font>
    <font>
      <sz val="11"/>
      <color indexed="9"/>
      <name val="Calibri"/>
      <family val="2"/>
    </font>
    <font>
      <sz val="12"/>
      <color indexed="8"/>
      <name val="Calibri"/>
      <family val="2"/>
    </font>
    <font>
      <sz val="9"/>
      <name val="Tahoma"/>
      <family val="2"/>
    </font>
    <font>
      <b/>
      <sz val="9"/>
      <name val="Tahoma"/>
      <family val="2"/>
    </font>
    <font>
      <sz val="11"/>
      <color indexed="8"/>
      <name val="Tahoma"/>
      <family val="2"/>
    </font>
    <font>
      <sz val="9"/>
      <color indexed="8"/>
      <name val="Tahoma"/>
      <family val="2"/>
    </font>
    <font>
      <sz val="9"/>
      <color indexed="8"/>
      <name val="Calibri"/>
      <family val="2"/>
    </font>
    <font>
      <sz val="9"/>
      <name val="Calibri"/>
      <family val="2"/>
    </font>
    <font>
      <sz val="10"/>
      <name val="Tahoma"/>
      <family val="2"/>
    </font>
    <font>
      <sz val="26"/>
      <color indexed="8"/>
      <name val="Calibri"/>
      <family val="2"/>
    </font>
    <font>
      <b/>
      <sz val="16"/>
      <color indexed="9"/>
      <name val="Calibri"/>
      <family val="2"/>
    </font>
    <font>
      <b/>
      <sz val="14"/>
      <color indexed="9"/>
      <name val="Calibri"/>
      <family val="2"/>
    </font>
    <font>
      <sz val="8"/>
      <color indexed="9"/>
      <name val="Calibri"/>
      <family val="2"/>
    </font>
    <font>
      <b/>
      <sz val="11"/>
      <color indexed="8"/>
      <name val="Tahoma"/>
      <family val="2"/>
    </font>
    <font>
      <sz val="11"/>
      <name val="Tahoma"/>
      <family val="2"/>
    </font>
    <font>
      <sz val="12"/>
      <color indexed="8"/>
      <name val="Arial"/>
      <family val="2"/>
    </font>
    <font>
      <sz val="11"/>
      <color indexed="9"/>
      <name val="Tahoma"/>
      <family val="2"/>
    </font>
    <font>
      <sz val="12"/>
      <color indexed="9"/>
      <name val="Calibri"/>
      <family val="2"/>
    </font>
    <font>
      <sz val="11"/>
      <color indexed="17"/>
      <name val="Calibri"/>
      <family val="2"/>
    </font>
    <font>
      <b/>
      <sz val="11"/>
      <color indexed="52"/>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sz val="11"/>
      <color indexed="10"/>
      <name val="Tahoma"/>
      <family val="2"/>
    </font>
    <font>
      <b/>
      <sz val="11"/>
      <color indexed="10"/>
      <name val="Arial"/>
      <family val="2"/>
    </font>
    <font>
      <sz val="11"/>
      <color indexed="10"/>
      <name val="Arial"/>
      <family val="2"/>
    </font>
    <font>
      <sz val="26"/>
      <color indexed="10"/>
      <name val="Calibri"/>
      <family val="2"/>
    </font>
    <font>
      <sz val="8"/>
      <name val="Tahoma"/>
      <family val="2"/>
    </font>
    <font>
      <sz val="9"/>
      <color indexed="8"/>
      <name val="Arial"/>
      <family val="2"/>
    </font>
    <font>
      <sz val="9"/>
      <name val="Arial"/>
      <family val="2"/>
    </font>
    <font>
      <b/>
      <sz val="9"/>
      <name val="Arial"/>
      <family val="2"/>
    </font>
    <font>
      <b/>
      <sz val="9"/>
      <color indexed="8"/>
      <name val="Arial"/>
      <family val="2"/>
    </font>
    <font>
      <b/>
      <sz val="9"/>
      <color indexed="10"/>
      <name val="Arial"/>
      <family val="2"/>
    </font>
    <font>
      <b/>
      <sz val="12"/>
      <color indexed="10"/>
      <name val="Calibri"/>
      <family val="2"/>
    </font>
    <font>
      <sz val="9"/>
      <name val="Verdana"/>
      <family val="2"/>
    </font>
    <font>
      <b/>
      <sz val="11"/>
      <name val="Calibri"/>
      <family val="2"/>
    </font>
    <font>
      <b/>
      <sz val="9"/>
      <color indexed="10"/>
      <name val="Calibri"/>
      <family val="2"/>
    </font>
    <font>
      <sz val="12"/>
      <name val="Calibri"/>
      <family val="2"/>
    </font>
    <font>
      <sz val="10"/>
      <name val="Calibri"/>
      <family val="2"/>
    </font>
    <font>
      <b/>
      <sz val="9"/>
      <color indexed="8"/>
      <name val="Calibri"/>
      <family val="2"/>
    </font>
    <font>
      <b/>
      <sz val="9"/>
      <color indexed="10"/>
      <name val="Tahoma"/>
      <family val="2"/>
    </font>
    <font>
      <sz val="12"/>
      <name val="Times New Roman"/>
      <family val="1"/>
    </font>
    <font>
      <sz val="9"/>
      <color indexed="10"/>
      <name val="Tahoma"/>
      <family val="2"/>
    </font>
    <font>
      <sz val="10"/>
      <color indexed="8"/>
      <name val="Calibri"/>
      <family val="2"/>
    </font>
    <font>
      <b/>
      <sz val="9"/>
      <name val="Calibri"/>
      <family val="2"/>
    </font>
    <font>
      <sz val="9"/>
      <color indexed="9"/>
      <name val="Calibri"/>
      <family val="2"/>
    </font>
    <font>
      <b/>
      <sz val="9"/>
      <color indexed="1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FF0000"/>
      <name val="Tahoma"/>
      <family val="2"/>
    </font>
    <font>
      <sz val="11"/>
      <color theme="1"/>
      <name val="Tahoma"/>
      <family val="2"/>
    </font>
    <font>
      <sz val="12"/>
      <color theme="1"/>
      <name val="Calibri"/>
      <family val="2"/>
    </font>
    <font>
      <b/>
      <sz val="11"/>
      <color rgb="FFFF0000"/>
      <name val="Arial"/>
      <family val="2"/>
    </font>
    <font>
      <sz val="11"/>
      <color rgb="FFFF0000"/>
      <name val="Arial"/>
      <family val="2"/>
    </font>
    <font>
      <sz val="26"/>
      <color rgb="FFFF0000"/>
      <name val="Calibri"/>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4999699890613556"/>
        <bgColor indexed="64"/>
      </patternFill>
    </fill>
    <fill>
      <patternFill patternType="solid">
        <fgColor theme="0"/>
        <bgColor indexed="64"/>
      </patternFill>
    </fill>
    <fill>
      <patternFill patternType="solid">
        <fgColor indexed="56"/>
        <bgColor indexed="64"/>
      </patternFill>
    </fill>
    <fill>
      <patternFill patternType="solid">
        <fgColor theme="3" tint="-0.24997000396251678"/>
        <bgColor indexed="64"/>
      </patternFill>
    </fill>
    <fill>
      <patternFill patternType="solid">
        <fgColor rgb="FF002060"/>
        <bgColor indexed="64"/>
      </patternFill>
    </fill>
    <fill>
      <patternFill patternType="solid">
        <fgColor indexed="13"/>
        <bgColor indexed="64"/>
      </patternFill>
    </fill>
    <fill>
      <patternFill patternType="solid">
        <fgColor rgb="FFFFFF00"/>
        <bgColor indexed="64"/>
      </patternFill>
    </fill>
    <fill>
      <patternFill patternType="solid">
        <fgColor indexed="51"/>
        <bgColor indexed="64"/>
      </patternFill>
    </fill>
    <fill>
      <patternFill patternType="solid">
        <fgColor indexed="22"/>
        <bgColor indexed="64"/>
      </patternFill>
    </fill>
    <fill>
      <patternFill patternType="solid">
        <fgColor indexed="62"/>
        <bgColor indexed="64"/>
      </patternFill>
    </fill>
    <fill>
      <patternFill patternType="solid">
        <fgColor indexed="18"/>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9"/>
      </left>
      <right style="thin">
        <color indexed="9"/>
      </right>
      <top style="thin">
        <color indexed="9"/>
      </top>
      <bottom>
        <color indexed="63"/>
      </bottom>
    </border>
    <border>
      <left style="thin"/>
      <right style="thin"/>
      <top style="thin"/>
      <bottom>
        <color indexed="63"/>
      </bottom>
    </border>
    <border>
      <left>
        <color indexed="63"/>
      </left>
      <right style="thin">
        <color indexed="9"/>
      </right>
      <top style="thin">
        <color indexed="9"/>
      </top>
      <bottom>
        <color indexed="63"/>
      </bottom>
    </border>
    <border>
      <left style="medium"/>
      <right style="thin"/>
      <top style="thin"/>
      <bottom style="thin"/>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color indexed="9"/>
      </left>
      <right>
        <color indexed="63"/>
      </right>
      <top style="thin">
        <color indexed="9"/>
      </top>
      <bottom style="thin"/>
    </border>
    <border>
      <left>
        <color indexed="63"/>
      </left>
      <right style="thin">
        <color indexed="9"/>
      </right>
      <top style="thin">
        <color indexed="9"/>
      </top>
      <bottom style="thin"/>
    </border>
    <border>
      <left>
        <color indexed="63"/>
      </left>
      <right>
        <color indexed="63"/>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color indexed="9"/>
      </top>
      <bottom style="thin"/>
    </border>
    <border>
      <left style="thin"/>
      <right>
        <color indexed="63"/>
      </right>
      <top style="thin">
        <color indexed="9"/>
      </top>
      <bottom style="thin">
        <color indexed="9"/>
      </bottom>
    </border>
    <border>
      <left>
        <color indexed="63"/>
      </left>
      <right>
        <color indexed="63"/>
      </right>
      <top style="thin">
        <color indexed="9"/>
      </top>
      <bottom>
        <color indexed="63"/>
      </bottom>
    </border>
    <border>
      <left style="thin">
        <color indexed="9"/>
      </left>
      <right>
        <color indexed="63"/>
      </right>
      <top style="thin">
        <color indexed="9"/>
      </top>
      <bottom>
        <color indexed="63"/>
      </bottom>
    </border>
    <border>
      <left style="thin">
        <color indexed="9"/>
      </left>
      <right style="thin">
        <color indexed="9"/>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border>
    <border>
      <left/>
      <right/>
      <top style="medium"/>
      <bottom/>
    </border>
    <border>
      <left/>
      <right style="medium"/>
      <top style="medium"/>
      <bottom/>
    </border>
    <border>
      <left style="thin"/>
      <right style="medium"/>
      <top style="thin"/>
      <bottom style="thin"/>
    </border>
    <border>
      <left style="medium"/>
      <right/>
      <top/>
      <bottom/>
    </border>
    <border>
      <left/>
      <right style="medium"/>
      <top/>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bottom style="medium"/>
    </border>
    <border>
      <left/>
      <right/>
      <top/>
      <bottom style="medium"/>
    </border>
    <border>
      <left/>
      <right style="medium"/>
      <top/>
      <bottom style="medium"/>
    </border>
    <border>
      <left style="thin"/>
      <right style="thin"/>
      <top style="thin">
        <color indexed="9"/>
      </top>
      <bottom>
        <color indexed="63"/>
      </bottom>
    </border>
    <border>
      <left style="thin"/>
      <right style="thin"/>
      <top/>
      <bottom style="thin"/>
    </border>
    <border>
      <left style="medium"/>
      <right style="medium"/>
      <top style="medium"/>
      <bottom style="medium"/>
    </border>
    <border>
      <left>
        <color indexed="63"/>
      </left>
      <right style="thin">
        <color indexed="9"/>
      </right>
      <top>
        <color indexed="63"/>
      </top>
      <bottom>
        <color indexed="63"/>
      </bottom>
    </border>
    <border>
      <left/>
      <right style="thin">
        <color indexed="9"/>
      </right>
      <top/>
      <bottom style="thin"/>
    </border>
  </borders>
  <cellStyleXfs count="7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0" applyNumberFormat="0" applyBorder="0" applyAlignment="0" applyProtection="0"/>
    <xf numFmtId="0" fontId="70" fillId="21" borderId="1" applyNumberFormat="0" applyAlignment="0" applyProtection="0"/>
    <xf numFmtId="0" fontId="71" fillId="22" borderId="2" applyNumberFormat="0" applyAlignment="0" applyProtection="0"/>
    <xf numFmtId="0" fontId="72" fillId="0" borderId="3" applyNumberFormat="0" applyFill="0" applyAlignment="0" applyProtection="0"/>
    <xf numFmtId="0" fontId="73" fillId="0" borderId="0" applyNumberFormat="0" applyFill="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74"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7"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5" fillId="31" borderId="0" applyNumberFormat="0" applyBorder="0" applyAlignment="0" applyProtection="0"/>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76" fillId="21" borderId="5"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0" borderId="7" applyNumberFormat="0" applyFill="0" applyAlignment="0" applyProtection="0"/>
    <xf numFmtId="0" fontId="73" fillId="0" borderId="8" applyNumberFormat="0" applyFill="0" applyAlignment="0" applyProtection="0"/>
    <xf numFmtId="0" fontId="82" fillId="0" borderId="9" applyNumberFormat="0" applyFill="0" applyAlignment="0" applyProtection="0"/>
  </cellStyleXfs>
  <cellXfs count="472">
    <xf numFmtId="0" fontId="0" fillId="0" borderId="0" xfId="0" applyFont="1" applyAlignment="1">
      <alignment/>
    </xf>
    <xf numFmtId="0" fontId="0" fillId="0" borderId="0" xfId="0" applyAlignment="1" applyProtection="1">
      <alignment vertical="center"/>
      <protection/>
    </xf>
    <xf numFmtId="0" fontId="0" fillId="0" borderId="0" xfId="0" applyFill="1" applyAlignment="1" applyProtection="1">
      <alignment vertical="center"/>
      <protection/>
    </xf>
    <xf numFmtId="0" fontId="0" fillId="33" borderId="0" xfId="0" applyFill="1" applyAlignment="1" applyProtection="1">
      <alignment vertical="center"/>
      <protection/>
    </xf>
    <xf numFmtId="0" fontId="13" fillId="33" borderId="0" xfId="0" applyFont="1" applyFill="1" applyAlignment="1" applyProtection="1">
      <alignment vertical="center"/>
      <protection/>
    </xf>
    <xf numFmtId="0" fontId="0" fillId="33"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0" fillId="0" borderId="0" xfId="0" applyFill="1" applyAlignment="1" applyProtection="1">
      <alignment horizontal="left" vertical="center"/>
      <protection/>
    </xf>
    <xf numFmtId="0" fontId="0" fillId="33" borderId="0" xfId="0" applyFill="1" applyAlignment="1" applyProtection="1">
      <alignment horizontal="left" vertical="center"/>
      <protection/>
    </xf>
    <xf numFmtId="0" fontId="0" fillId="0" borderId="0" xfId="0" applyAlignment="1" applyProtection="1">
      <alignment horizontal="center" vertical="center"/>
      <protection/>
    </xf>
    <xf numFmtId="3" fontId="1" fillId="0" borderId="10" xfId="0" applyNumberFormat="1" applyFont="1" applyFill="1" applyBorder="1" applyAlignment="1" applyProtection="1">
      <alignment horizontal="center" vertical="center"/>
      <protection/>
    </xf>
    <xf numFmtId="0" fontId="8" fillId="0" borderId="10" xfId="0" applyFont="1" applyFill="1" applyBorder="1" applyAlignment="1" applyProtection="1">
      <alignment horizontal="justify" vertical="center" wrapText="1"/>
      <protection/>
    </xf>
    <xf numFmtId="0" fontId="8" fillId="0" borderId="10" xfId="0" applyFont="1" applyFill="1" applyBorder="1" applyAlignment="1" applyProtection="1">
      <alignment horizontal="center" vertical="center"/>
      <protection/>
    </xf>
    <xf numFmtId="0" fontId="77" fillId="34" borderId="10" xfId="0" applyFont="1" applyFill="1" applyBorder="1" applyAlignment="1" applyProtection="1">
      <alignment horizontal="justify" vertical="center" wrapText="1"/>
      <protection/>
    </xf>
    <xf numFmtId="0" fontId="77" fillId="34" borderId="10" xfId="0" applyFont="1" applyFill="1" applyBorder="1" applyAlignment="1" applyProtection="1">
      <alignment horizontal="center" vertical="center"/>
      <protection/>
    </xf>
    <xf numFmtId="0" fontId="77" fillId="34" borderId="10" xfId="0" applyNumberFormat="1"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protection/>
    </xf>
    <xf numFmtId="0" fontId="17" fillId="34" borderId="10" xfId="0" applyNumberFormat="1" applyFont="1" applyFill="1" applyBorder="1" applyAlignment="1" applyProtection="1">
      <alignment horizontal="center" vertical="center" wrapText="1"/>
      <protection/>
    </xf>
    <xf numFmtId="0" fontId="17" fillId="34" borderId="10" xfId="0" applyNumberFormat="1" applyFont="1" applyFill="1" applyBorder="1" applyAlignment="1" applyProtection="1">
      <alignment vertical="center" wrapText="1"/>
      <protection/>
    </xf>
    <xf numFmtId="0" fontId="17" fillId="34" borderId="10" xfId="0" applyNumberFormat="1" applyFont="1" applyFill="1" applyBorder="1" applyAlignment="1" applyProtection="1">
      <alignment horizontal="justify" vertical="center" wrapText="1"/>
      <protection/>
    </xf>
    <xf numFmtId="0" fontId="83" fillId="34" borderId="10" xfId="0" applyNumberFormat="1" applyFont="1" applyFill="1" applyBorder="1" applyAlignment="1" applyProtection="1">
      <alignment horizontal="center" vertical="center" wrapText="1"/>
      <protection/>
    </xf>
    <xf numFmtId="0" fontId="83" fillId="34" borderId="10" xfId="0" applyNumberFormat="1" applyFont="1" applyFill="1" applyBorder="1" applyAlignment="1" applyProtection="1">
      <alignment horizontal="justify" vertical="center" wrapText="1"/>
      <protection/>
    </xf>
    <xf numFmtId="0" fontId="83" fillId="34" borderId="10" xfId="0" applyNumberFormat="1" applyFont="1" applyFill="1" applyBorder="1" applyAlignment="1" applyProtection="1">
      <alignment vertical="center" wrapText="1"/>
      <protection/>
    </xf>
    <xf numFmtId="0" fontId="77" fillId="34" borderId="10" xfId="0" applyFont="1" applyFill="1" applyBorder="1" applyAlignment="1" applyProtection="1">
      <alignment horizontal="center" vertical="center"/>
      <protection/>
    </xf>
    <xf numFmtId="0" fontId="77" fillId="34" borderId="10" xfId="0" applyFont="1" applyFill="1" applyBorder="1" applyAlignment="1" applyProtection="1">
      <alignment vertical="center"/>
      <protection/>
    </xf>
    <xf numFmtId="0" fontId="17" fillId="0" borderId="10" xfId="0" applyNumberFormat="1" applyFont="1" applyFill="1" applyBorder="1" applyAlignment="1" applyProtection="1">
      <alignment horizontal="center" vertical="center" wrapText="1"/>
      <protection/>
    </xf>
    <xf numFmtId="0" fontId="17" fillId="0" borderId="10" xfId="0" applyNumberFormat="1" applyFont="1" applyFill="1" applyBorder="1" applyAlignment="1" applyProtection="1">
      <alignment vertical="center" wrapText="1"/>
      <protection/>
    </xf>
    <xf numFmtId="0" fontId="17" fillId="0" borderId="10" xfId="0" applyNumberFormat="1" applyFont="1" applyFill="1" applyBorder="1" applyAlignment="1" applyProtection="1">
      <alignment horizontal="justify" vertical="center" wrapText="1"/>
      <protection/>
    </xf>
    <xf numFmtId="0" fontId="17" fillId="35" borderId="10" xfId="0" applyNumberFormat="1" applyFont="1" applyFill="1" applyBorder="1" applyAlignment="1" applyProtection="1">
      <alignment horizontal="left" vertical="center" wrapText="1"/>
      <protection/>
    </xf>
    <xf numFmtId="0" fontId="17" fillId="0" borderId="10" xfId="0" applyFont="1" applyFill="1" applyBorder="1" applyAlignment="1" applyProtection="1">
      <alignment horizontal="center" vertical="center" wrapText="1"/>
      <protection/>
    </xf>
    <xf numFmtId="0" fontId="17" fillId="35" borderId="10" xfId="0" applyNumberFormat="1" applyFont="1" applyFill="1" applyBorder="1" applyAlignment="1" applyProtection="1">
      <alignment horizontal="center" vertical="center" wrapText="1"/>
      <protection/>
    </xf>
    <xf numFmtId="0" fontId="17" fillId="35" borderId="10" xfId="0" applyNumberFormat="1" applyFont="1" applyFill="1" applyBorder="1" applyAlignment="1" applyProtection="1">
      <alignment vertical="center" wrapText="1"/>
      <protection/>
    </xf>
    <xf numFmtId="0" fontId="17" fillId="35" borderId="10" xfId="0" applyNumberFormat="1" applyFont="1" applyFill="1" applyBorder="1" applyAlignment="1" applyProtection="1">
      <alignment horizontal="justify" vertical="center" wrapText="1"/>
      <protection/>
    </xf>
    <xf numFmtId="0" fontId="8" fillId="35" borderId="10" xfId="0" applyFont="1" applyFill="1" applyBorder="1" applyAlignment="1" applyProtection="1">
      <alignment horizontal="justify" vertical="center" wrapText="1"/>
      <protection/>
    </xf>
    <xf numFmtId="0" fontId="0" fillId="35" borderId="10" xfId="0" applyFont="1" applyFill="1" applyBorder="1" applyAlignment="1" applyProtection="1">
      <alignment horizontal="center" vertical="center"/>
      <protection/>
    </xf>
    <xf numFmtId="0" fontId="0" fillId="35" borderId="10" xfId="0" applyFont="1" applyFill="1" applyBorder="1" applyAlignment="1" applyProtection="1">
      <alignment vertical="center"/>
      <protection/>
    </xf>
    <xf numFmtId="0" fontId="8" fillId="35" borderId="10" xfId="0" applyFont="1" applyFill="1" applyBorder="1" applyAlignment="1" applyProtection="1">
      <alignment horizontal="center" vertical="center"/>
      <protection/>
    </xf>
    <xf numFmtId="3" fontId="1" fillId="35" borderId="10" xfId="0" applyNumberFormat="1" applyFont="1" applyFill="1" applyBorder="1" applyAlignment="1" applyProtection="1">
      <alignment horizontal="center" vertical="center"/>
      <protection/>
    </xf>
    <xf numFmtId="9" fontId="1" fillId="35" borderId="10" xfId="0" applyNumberFormat="1" applyFont="1" applyFill="1" applyBorder="1" applyAlignment="1" applyProtection="1">
      <alignment horizontal="center" vertical="center"/>
      <protection/>
    </xf>
    <xf numFmtId="0" fontId="11" fillId="36" borderId="11" xfId="0" applyFont="1" applyFill="1" applyBorder="1" applyAlignment="1" applyProtection="1">
      <alignment horizontal="center" vertical="center" wrapText="1"/>
      <protection/>
    </xf>
    <xf numFmtId="0" fontId="21" fillId="35" borderId="10" xfId="0" applyFont="1" applyFill="1" applyBorder="1" applyAlignment="1" applyProtection="1">
      <alignment horizontal="justify" vertical="center" wrapText="1"/>
      <protection/>
    </xf>
    <xf numFmtId="0" fontId="21" fillId="35" borderId="10" xfId="0" applyFont="1" applyFill="1" applyBorder="1" applyAlignment="1" applyProtection="1">
      <alignment horizontal="center" vertical="center"/>
      <protection/>
    </xf>
    <xf numFmtId="0" fontId="21" fillId="35" borderId="10" xfId="0" applyFont="1" applyFill="1" applyBorder="1" applyAlignment="1" applyProtection="1">
      <alignment horizontal="center" vertical="center" wrapText="1"/>
      <protection/>
    </xf>
    <xf numFmtId="9" fontId="21" fillId="35" borderId="10" xfId="0" applyNumberFormat="1" applyFont="1" applyFill="1" applyBorder="1" applyAlignment="1" applyProtection="1">
      <alignment horizontal="center" vertical="center" wrapText="1"/>
      <protection/>
    </xf>
    <xf numFmtId="0" fontId="21" fillId="35" borderId="10" xfId="0" applyFont="1" applyFill="1" applyBorder="1" applyAlignment="1" applyProtection="1" quotePrefix="1">
      <alignment horizontal="center" vertical="center"/>
      <protection/>
    </xf>
    <xf numFmtId="182" fontId="21" fillId="35" borderId="10" xfId="55" applyNumberFormat="1" applyFont="1" applyFill="1" applyBorder="1" applyAlignment="1" applyProtection="1">
      <alignment horizontal="center" vertical="center" wrapText="1"/>
      <protection/>
    </xf>
    <xf numFmtId="0" fontId="5" fillId="0" borderId="0" xfId="0" applyFont="1" applyFill="1" applyAlignment="1" applyProtection="1">
      <alignment horizontal="left" vertical="center"/>
      <protection/>
    </xf>
    <xf numFmtId="0" fontId="5" fillId="0" borderId="0" xfId="0" applyFont="1" applyFill="1" applyAlignment="1" applyProtection="1">
      <alignment horizontal="center" vertical="center"/>
      <protection/>
    </xf>
    <xf numFmtId="0" fontId="0" fillId="0" borderId="0" xfId="0" applyFont="1" applyFill="1" applyAlignment="1" applyProtection="1">
      <alignment horizontal="center" vertical="center"/>
      <protection/>
    </xf>
    <xf numFmtId="0" fontId="22" fillId="0" borderId="0" xfId="0" applyFont="1" applyAlignment="1" applyProtection="1">
      <alignment horizontal="left"/>
      <protection/>
    </xf>
    <xf numFmtId="0" fontId="22" fillId="0" borderId="0" xfId="0" applyFont="1" applyAlignment="1" applyProtection="1">
      <alignment horizontal="center"/>
      <protection/>
    </xf>
    <xf numFmtId="0" fontId="3" fillId="36" borderId="12" xfId="0" applyFont="1" applyFill="1" applyBorder="1" applyAlignment="1" applyProtection="1">
      <alignment horizontal="center" vertical="center" wrapText="1"/>
      <protection/>
    </xf>
    <xf numFmtId="0" fontId="3" fillId="36" borderId="12" xfId="0" applyFont="1" applyFill="1" applyBorder="1" applyAlignment="1" applyProtection="1">
      <alignment horizontal="left" vertical="center" wrapText="1"/>
      <protection/>
    </xf>
    <xf numFmtId="0" fontId="12" fillId="36" borderId="12" xfId="0" applyFont="1" applyFill="1" applyBorder="1" applyAlignment="1" applyProtection="1">
      <alignment horizontal="center" vertical="center" wrapText="1"/>
      <protection/>
    </xf>
    <xf numFmtId="0" fontId="12" fillId="36" borderId="12" xfId="0" applyFont="1" applyFill="1" applyBorder="1" applyAlignment="1" applyProtection="1">
      <alignment horizontal="left" vertical="center" wrapText="1"/>
      <protection/>
    </xf>
    <xf numFmtId="0" fontId="11" fillId="36" borderId="13" xfId="0" applyFont="1" applyFill="1" applyBorder="1" applyAlignment="1" applyProtection="1">
      <alignment horizontal="center" vertical="center" wrapText="1"/>
      <protection/>
    </xf>
    <xf numFmtId="0" fontId="25" fillId="36" borderId="11" xfId="0" applyFont="1" applyFill="1" applyBorder="1" applyAlignment="1" applyProtection="1">
      <alignment horizontal="center" vertical="center" wrapText="1"/>
      <protection/>
    </xf>
    <xf numFmtId="0" fontId="4" fillId="36" borderId="11" xfId="0" applyFont="1" applyFill="1" applyBorder="1" applyAlignment="1" applyProtection="1">
      <alignment horizontal="center" vertical="center" wrapText="1"/>
      <protection/>
    </xf>
    <xf numFmtId="0" fontId="4" fillId="36" borderId="12" xfId="0" applyFont="1" applyFill="1" applyBorder="1" applyAlignment="1" applyProtection="1">
      <alignment horizontal="center" vertical="center" wrapText="1"/>
      <protection/>
    </xf>
    <xf numFmtId="0" fontId="17" fillId="0" borderId="14" xfId="0" applyNumberFormat="1" applyFont="1" applyBorder="1" applyAlignment="1" applyProtection="1">
      <alignment horizontal="center" vertical="center"/>
      <protection/>
    </xf>
    <xf numFmtId="0" fontId="26" fillId="35" borderId="10" xfId="0" applyFont="1" applyFill="1" applyBorder="1" applyAlignment="1" applyProtection="1">
      <alignment horizontal="center" vertical="center" wrapText="1"/>
      <protection/>
    </xf>
    <xf numFmtId="0" fontId="84" fillId="35" borderId="0" xfId="0" applyFont="1" applyFill="1" applyAlignment="1" applyProtection="1">
      <alignment horizontal="left" vertical="center"/>
      <protection/>
    </xf>
    <xf numFmtId="169" fontId="17" fillId="35" borderId="10" xfId="50" applyNumberFormat="1" applyFont="1" applyFill="1" applyBorder="1" applyAlignment="1" applyProtection="1">
      <alignment horizontal="left" vertical="center" wrapText="1"/>
      <protection/>
    </xf>
    <xf numFmtId="0" fontId="29" fillId="35" borderId="0" xfId="0" applyFont="1" applyFill="1" applyAlignment="1" applyProtection="1">
      <alignment horizontal="left" vertical="center"/>
      <protection/>
    </xf>
    <xf numFmtId="0" fontId="17" fillId="0" borderId="14" xfId="0" applyNumberFormat="1" applyFont="1" applyFill="1" applyBorder="1" applyAlignment="1" applyProtection="1">
      <alignment horizontal="center" vertical="center"/>
      <protection/>
    </xf>
    <xf numFmtId="0" fontId="12" fillId="37" borderId="10" xfId="0" applyFont="1" applyFill="1" applyBorder="1" applyAlignment="1" applyProtection="1">
      <alignment horizontal="center" vertical="center"/>
      <protection/>
    </xf>
    <xf numFmtId="0" fontId="12" fillId="37" borderId="10" xfId="0" applyFont="1" applyFill="1" applyBorder="1" applyAlignment="1" applyProtection="1">
      <alignment vertical="center"/>
      <protection/>
    </xf>
    <xf numFmtId="0" fontId="30" fillId="37" borderId="10" xfId="0" applyFont="1" applyFill="1" applyBorder="1" applyAlignment="1" applyProtection="1">
      <alignment horizontal="center" vertical="center"/>
      <protection/>
    </xf>
    <xf numFmtId="169" fontId="12" fillId="37" borderId="10" xfId="0" applyNumberFormat="1" applyFont="1" applyFill="1" applyBorder="1" applyAlignment="1" applyProtection="1">
      <alignment vertical="center"/>
      <protection/>
    </xf>
    <xf numFmtId="0" fontId="85" fillId="37" borderId="0" xfId="0" applyFont="1" applyFill="1" applyAlignment="1" applyProtection="1">
      <alignment vertical="center"/>
      <protection/>
    </xf>
    <xf numFmtId="0" fontId="30" fillId="37" borderId="0" xfId="0" applyFont="1" applyFill="1" applyAlignment="1" applyProtection="1">
      <alignment vertical="center"/>
      <protection/>
    </xf>
    <xf numFmtId="0" fontId="85" fillId="0" borderId="0" xfId="0" applyFont="1" applyAlignment="1" applyProtection="1">
      <alignment horizontal="center" vertical="center"/>
      <protection/>
    </xf>
    <xf numFmtId="0" fontId="85" fillId="33" borderId="0" xfId="0" applyFont="1" applyFill="1" applyAlignment="1" applyProtection="1">
      <alignment horizontal="center" vertical="center"/>
      <protection/>
    </xf>
    <xf numFmtId="0" fontId="85" fillId="33" borderId="0" xfId="0" applyFont="1" applyFill="1" applyAlignment="1" applyProtection="1">
      <alignment vertical="center"/>
      <protection/>
    </xf>
    <xf numFmtId="0" fontId="85" fillId="33" borderId="0" xfId="0" applyFont="1" applyFill="1" applyAlignment="1" applyProtection="1">
      <alignment horizontal="left" vertical="center"/>
      <protection/>
    </xf>
    <xf numFmtId="0" fontId="85" fillId="0" borderId="0" xfId="0" applyFont="1" applyFill="1" applyAlignment="1" applyProtection="1">
      <alignment horizontal="center" vertical="center"/>
      <protection/>
    </xf>
    <xf numFmtId="0" fontId="85" fillId="0" borderId="0" xfId="0" applyFont="1" applyFill="1" applyAlignment="1" applyProtection="1">
      <alignment horizontal="left" vertical="center"/>
      <protection/>
    </xf>
    <xf numFmtId="0" fontId="85" fillId="0" borderId="0" xfId="0" applyFont="1" applyFill="1" applyAlignment="1" applyProtection="1">
      <alignment vertical="center"/>
      <protection/>
    </xf>
    <xf numFmtId="0" fontId="85" fillId="0" borderId="0" xfId="0" applyFont="1" applyAlignment="1" applyProtection="1">
      <alignment vertical="center"/>
      <protection/>
    </xf>
    <xf numFmtId="0" fontId="30" fillId="33" borderId="0" xfId="0" applyFont="1" applyFill="1" applyAlignment="1" applyProtection="1">
      <alignment vertical="center"/>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vertical="center" wrapText="1"/>
      <protection/>
    </xf>
    <xf numFmtId="0" fontId="4" fillId="36" borderId="15" xfId="0" applyFont="1" applyFill="1" applyBorder="1" applyAlignment="1" applyProtection="1">
      <alignment horizontal="center" vertical="center" wrapText="1"/>
      <protection/>
    </xf>
    <xf numFmtId="0" fontId="3" fillId="36" borderId="16" xfId="0" applyFont="1" applyFill="1" applyBorder="1" applyAlignment="1" applyProtection="1">
      <alignment horizontal="center" vertical="center" wrapText="1"/>
      <protection/>
    </xf>
    <xf numFmtId="0" fontId="6" fillId="0" borderId="0" xfId="0" applyFont="1" applyAlignment="1" applyProtection="1">
      <alignment vertical="center"/>
      <protection/>
    </xf>
    <xf numFmtId="0" fontId="6" fillId="0" borderId="0" xfId="0" applyFont="1" applyAlignment="1" applyProtection="1">
      <alignment horizontal="center" vertical="center"/>
      <protection/>
    </xf>
    <xf numFmtId="0" fontId="8" fillId="0" borderId="0" xfId="0" applyFont="1" applyAlignment="1" applyProtection="1">
      <alignment horizontal="center" vertical="center"/>
      <protection/>
    </xf>
    <xf numFmtId="0" fontId="4" fillId="36" borderId="15" xfId="0" applyFont="1" applyFill="1" applyBorder="1" applyAlignment="1" applyProtection="1">
      <alignment vertical="center"/>
      <protection/>
    </xf>
    <xf numFmtId="0" fontId="3" fillId="36" borderId="10" xfId="0" applyFont="1" applyFill="1" applyBorder="1" applyAlignment="1" applyProtection="1">
      <alignment horizontal="center" vertical="center" wrapText="1"/>
      <protection/>
    </xf>
    <xf numFmtId="0" fontId="12" fillId="36" borderId="10" xfId="0" applyFont="1" applyFill="1" applyBorder="1" applyAlignment="1" applyProtection="1">
      <alignment horizontal="center" vertical="center" wrapText="1"/>
      <protection/>
    </xf>
    <xf numFmtId="0" fontId="11" fillId="36" borderId="15" xfId="0" applyFont="1" applyFill="1" applyBorder="1" applyAlignment="1" applyProtection="1">
      <alignment horizontal="center" vertical="center" wrapText="1"/>
      <protection/>
    </xf>
    <xf numFmtId="9" fontId="86" fillId="34" borderId="10" xfId="59" applyNumberFormat="1" applyFont="1" applyFill="1" applyBorder="1" applyAlignment="1" applyProtection="1">
      <alignment horizontal="center" vertical="center" wrapText="1"/>
      <protection/>
    </xf>
    <xf numFmtId="0" fontId="87" fillId="34" borderId="10" xfId="0" applyFont="1" applyFill="1" applyBorder="1" applyAlignment="1" applyProtection="1">
      <alignment horizontal="justify" vertical="center" wrapText="1"/>
      <protection/>
    </xf>
    <xf numFmtId="0" fontId="87" fillId="34" borderId="10" xfId="0" applyFont="1" applyFill="1" applyBorder="1" applyAlignment="1" applyProtection="1">
      <alignment horizontal="justify" vertical="center"/>
      <protection/>
    </xf>
    <xf numFmtId="0" fontId="0" fillId="35" borderId="0" xfId="0" applyFill="1" applyAlignment="1" applyProtection="1">
      <alignment vertical="center"/>
      <protection/>
    </xf>
    <xf numFmtId="0" fontId="17" fillId="0" borderId="10" xfId="0" applyNumberFormat="1" applyFont="1" applyFill="1" applyBorder="1" applyAlignment="1" applyProtection="1">
      <alignment horizontal="left" vertical="center" wrapText="1"/>
      <protection/>
    </xf>
    <xf numFmtId="0" fontId="0" fillId="0" borderId="10" xfId="0" applyFont="1" applyFill="1" applyBorder="1" applyAlignment="1" applyProtection="1">
      <alignment vertical="center"/>
      <protection/>
    </xf>
    <xf numFmtId="3" fontId="14" fillId="0" borderId="10" xfId="0" applyNumberFormat="1" applyFont="1" applyFill="1" applyBorder="1" applyAlignment="1" applyProtection="1">
      <alignment horizontal="center" vertical="center" wrapText="1"/>
      <protection/>
    </xf>
    <xf numFmtId="0" fontId="19" fillId="0" borderId="10" xfId="0" applyFont="1" applyFill="1" applyBorder="1" applyAlignment="1" applyProtection="1">
      <alignment vertical="center" wrapText="1"/>
      <protection/>
    </xf>
    <xf numFmtId="0" fontId="19" fillId="0" borderId="10" xfId="0" applyFont="1" applyFill="1" applyBorder="1" applyAlignment="1" applyProtection="1">
      <alignment horizontal="justify" vertical="center" wrapText="1"/>
      <protection/>
    </xf>
    <xf numFmtId="3" fontId="14" fillId="35" borderId="10" xfId="0" applyNumberFormat="1" applyFont="1" applyFill="1" applyBorder="1" applyAlignment="1" applyProtection="1">
      <alignment horizontal="center" vertical="center" wrapText="1"/>
      <protection/>
    </xf>
    <xf numFmtId="0" fontId="20" fillId="35" borderId="10" xfId="0" applyFont="1" applyFill="1" applyBorder="1" applyAlignment="1" applyProtection="1">
      <alignment horizontal="justify" vertical="center" wrapText="1"/>
      <protection/>
    </xf>
    <xf numFmtId="3" fontId="18" fillId="0" borderId="10" xfId="0" applyNumberFormat="1" applyFont="1" applyBorder="1" applyAlignment="1" applyProtection="1">
      <alignment horizontal="center" vertical="center" wrapText="1"/>
      <protection/>
    </xf>
    <xf numFmtId="0" fontId="20" fillId="0" borderId="10" xfId="0" applyFont="1" applyFill="1" applyBorder="1" applyAlignment="1" applyProtection="1">
      <alignment horizontal="justify" vertical="center" wrapText="1"/>
      <protection/>
    </xf>
    <xf numFmtId="9" fontId="1" fillId="35" borderId="10" xfId="0" applyNumberFormat="1" applyFont="1" applyFill="1" applyBorder="1" applyAlignment="1" applyProtection="1">
      <alignment horizontal="center" vertical="center" wrapText="1"/>
      <protection/>
    </xf>
    <xf numFmtId="0" fontId="21" fillId="35" borderId="10" xfId="0" applyFont="1" applyFill="1" applyBorder="1" applyAlignment="1" applyProtection="1">
      <alignment horizontal="justify" vertical="center"/>
      <protection/>
    </xf>
    <xf numFmtId="0" fontId="21" fillId="35" borderId="0" xfId="0" applyFont="1" applyFill="1" applyAlignment="1" applyProtection="1">
      <alignment horizontal="justify" vertical="center"/>
      <protection/>
    </xf>
    <xf numFmtId="0" fontId="2" fillId="0" borderId="0" xfId="0" applyFont="1" applyAlignment="1" applyProtection="1">
      <alignment vertical="center" wrapText="1"/>
      <protection/>
    </xf>
    <xf numFmtId="0" fontId="17" fillId="38" borderId="10" xfId="0" applyNumberFormat="1" applyFont="1" applyFill="1" applyBorder="1" applyAlignment="1" applyProtection="1">
      <alignment horizontal="center" vertical="center" wrapText="1"/>
      <protection/>
    </xf>
    <xf numFmtId="0" fontId="17" fillId="38" borderId="10" xfId="0" applyNumberFormat="1" applyFont="1" applyFill="1" applyBorder="1" applyAlignment="1" applyProtection="1">
      <alignment vertical="center" wrapText="1"/>
      <protection/>
    </xf>
    <xf numFmtId="0" fontId="17" fillId="38" borderId="10" xfId="0" applyNumberFormat="1" applyFont="1" applyFill="1" applyBorder="1" applyAlignment="1" applyProtection="1">
      <alignment horizontal="justify" vertical="center" wrapText="1"/>
      <protection/>
    </xf>
    <xf numFmtId="0" fontId="83" fillId="38" borderId="10" xfId="0" applyNumberFormat="1" applyFont="1" applyFill="1" applyBorder="1" applyAlignment="1" applyProtection="1">
      <alignment horizontal="center" vertical="center" wrapText="1"/>
      <protection/>
    </xf>
    <xf numFmtId="0" fontId="83" fillId="38" borderId="10" xfId="0" applyNumberFormat="1" applyFont="1" applyFill="1" applyBorder="1" applyAlignment="1" applyProtection="1">
      <alignment horizontal="justify" vertical="center" wrapText="1"/>
      <protection/>
    </xf>
    <xf numFmtId="0" fontId="83" fillId="38" borderId="10" xfId="0" applyNumberFormat="1" applyFont="1" applyFill="1" applyBorder="1" applyAlignment="1" applyProtection="1">
      <alignment vertical="center" wrapText="1"/>
      <protection/>
    </xf>
    <xf numFmtId="0" fontId="77" fillId="38" borderId="10" xfId="0" applyFont="1" applyFill="1" applyBorder="1" applyAlignment="1" applyProtection="1">
      <alignment horizontal="justify" vertical="center" wrapText="1"/>
      <protection/>
    </xf>
    <xf numFmtId="0" fontId="77" fillId="38" borderId="10" xfId="0" applyFont="1" applyFill="1" applyBorder="1" applyAlignment="1" applyProtection="1">
      <alignment horizontal="center" vertical="center"/>
      <protection/>
    </xf>
    <xf numFmtId="0" fontId="77" fillId="38" borderId="10" xfId="0" applyFont="1" applyFill="1" applyBorder="1" applyAlignment="1" applyProtection="1">
      <alignment horizontal="center" vertical="center"/>
      <protection/>
    </xf>
    <xf numFmtId="0" fontId="77" fillId="38" borderId="10" xfId="0" applyFont="1" applyFill="1" applyBorder="1" applyAlignment="1" applyProtection="1">
      <alignment vertical="center"/>
      <protection/>
    </xf>
    <xf numFmtId="0" fontId="77" fillId="38" borderId="10" xfId="0" applyNumberFormat="1" applyFont="1" applyFill="1" applyBorder="1" applyAlignment="1" applyProtection="1">
      <alignment horizontal="center" vertical="center" wrapText="1"/>
      <protection/>
    </xf>
    <xf numFmtId="9" fontId="86" fillId="38" borderId="10" xfId="59" applyNumberFormat="1" applyFont="1" applyFill="1" applyBorder="1" applyAlignment="1" applyProtection="1">
      <alignment horizontal="center" vertical="center" wrapText="1"/>
      <protection/>
    </xf>
    <xf numFmtId="0" fontId="87" fillId="38" borderId="10" xfId="0" applyFont="1" applyFill="1" applyBorder="1" applyAlignment="1" applyProtection="1">
      <alignment horizontal="justify" vertical="center" wrapText="1"/>
      <protection/>
    </xf>
    <xf numFmtId="0" fontId="0" fillId="35" borderId="0" xfId="0" applyFill="1" applyAlignment="1" applyProtection="1">
      <alignment horizontal="center" vertical="center"/>
      <protection/>
    </xf>
    <xf numFmtId="0" fontId="8" fillId="35" borderId="0" xfId="0" applyFont="1" applyFill="1" applyAlignment="1" applyProtection="1">
      <alignment horizontal="center" vertical="center" wrapText="1"/>
      <protection/>
    </xf>
    <xf numFmtId="0" fontId="0" fillId="35" borderId="0" xfId="0" applyFill="1" applyAlignment="1" applyProtection="1">
      <alignment horizontal="justify" vertical="center" wrapText="1"/>
      <protection/>
    </xf>
    <xf numFmtId="0" fontId="8" fillId="35" borderId="0" xfId="0" applyFont="1" applyFill="1" applyAlignment="1" applyProtection="1">
      <alignment horizontal="center" vertical="center"/>
      <protection/>
    </xf>
    <xf numFmtId="0" fontId="0" fillId="35" borderId="0" xfId="0" applyFill="1" applyAlignment="1" applyProtection="1">
      <alignment horizontal="justify" vertical="center"/>
      <protection/>
    </xf>
    <xf numFmtId="182" fontId="8" fillId="0" borderId="0" xfId="0" applyNumberFormat="1" applyFont="1" applyAlignment="1" applyProtection="1">
      <alignment horizontal="center" vertical="center"/>
      <protection/>
    </xf>
    <xf numFmtId="1" fontId="0" fillId="0" borderId="0" xfId="0" applyNumberFormat="1" applyAlignment="1" applyProtection="1">
      <alignment vertical="center"/>
      <protection/>
    </xf>
    <xf numFmtId="10" fontId="26" fillId="35" borderId="10" xfId="0" applyNumberFormat="1" applyFont="1" applyFill="1" applyBorder="1" applyAlignment="1" applyProtection="1">
      <alignment horizontal="left" vertical="center" wrapText="1"/>
      <protection/>
    </xf>
    <xf numFmtId="0" fontId="17" fillId="35" borderId="10" xfId="0" applyFont="1" applyFill="1" applyBorder="1" applyAlignment="1" applyProtection="1">
      <alignment horizontal="left" vertical="center" wrapText="1"/>
      <protection/>
    </xf>
    <xf numFmtId="0" fontId="27" fillId="35" borderId="10" xfId="0" applyFont="1" applyFill="1" applyBorder="1" applyAlignment="1" applyProtection="1">
      <alignment horizontal="left" vertical="center" wrapText="1"/>
      <protection/>
    </xf>
    <xf numFmtId="174" fontId="2" fillId="0" borderId="10" xfId="59" applyNumberFormat="1" applyFont="1" applyBorder="1" applyAlignment="1" applyProtection="1">
      <alignment horizontal="center" vertical="center" wrapText="1"/>
      <protection/>
    </xf>
    <xf numFmtId="0" fontId="4" fillId="36" borderId="15" xfId="0" applyFont="1" applyFill="1" applyBorder="1" applyAlignment="1" applyProtection="1">
      <alignment horizontal="center" vertical="center" wrapText="1"/>
      <protection/>
    </xf>
    <xf numFmtId="0" fontId="4" fillId="36" borderId="11" xfId="0" applyFont="1" applyFill="1" applyBorder="1" applyAlignment="1" applyProtection="1">
      <alignment horizontal="center" vertical="center" wrapText="1"/>
      <protection/>
    </xf>
    <xf numFmtId="0" fontId="11" fillId="36" borderId="11" xfId="0" applyFont="1" applyFill="1" applyBorder="1" applyAlignment="1" applyProtection="1">
      <alignment horizontal="center" vertical="center" wrapText="1"/>
      <protection/>
    </xf>
    <xf numFmtId="0" fontId="11" fillId="36" borderId="17" xfId="0" applyFont="1" applyFill="1" applyBorder="1" applyAlignment="1" applyProtection="1">
      <alignment horizontal="center" vertical="center" wrapText="1"/>
      <protection/>
    </xf>
    <xf numFmtId="0" fontId="4" fillId="36" borderId="18" xfId="0" applyFont="1" applyFill="1" applyBorder="1" applyAlignment="1" applyProtection="1">
      <alignment horizontal="center" vertical="center"/>
      <protection/>
    </xf>
    <xf numFmtId="169" fontId="28" fillId="35" borderId="12" xfId="50" applyNumberFormat="1" applyFont="1" applyFill="1" applyBorder="1" applyAlignment="1" applyProtection="1">
      <alignment horizontal="left" vertical="center" wrapText="1"/>
      <protection/>
    </xf>
    <xf numFmtId="169" fontId="28" fillId="35" borderId="19" xfId="50" applyNumberFormat="1" applyFont="1" applyFill="1" applyBorder="1" applyAlignment="1" applyProtection="1">
      <alignment horizontal="left" vertical="center" wrapText="1"/>
      <protection/>
    </xf>
    <xf numFmtId="0" fontId="12" fillId="36" borderId="20" xfId="0" applyFont="1" applyFill="1" applyBorder="1" applyAlignment="1" applyProtection="1">
      <alignment horizontal="center" vertical="center" wrapText="1"/>
      <protection/>
    </xf>
    <xf numFmtId="0" fontId="12" fillId="36" borderId="21" xfId="0" applyFont="1" applyFill="1" applyBorder="1" applyAlignment="1" applyProtection="1">
      <alignment horizontal="center" vertical="center" wrapText="1"/>
      <protection/>
    </xf>
    <xf numFmtId="0" fontId="4" fillId="36" borderId="15" xfId="0" applyFont="1" applyFill="1" applyBorder="1" applyAlignment="1" applyProtection="1">
      <alignment horizontal="center" vertical="center"/>
      <protection/>
    </xf>
    <xf numFmtId="0" fontId="3" fillId="36" borderId="22" xfId="0" applyFont="1" applyFill="1" applyBorder="1" applyAlignment="1" applyProtection="1">
      <alignment horizontal="center" vertical="center" wrapText="1"/>
      <protection/>
    </xf>
    <xf numFmtId="0" fontId="3" fillId="36" borderId="16" xfId="0" applyFont="1" applyFill="1" applyBorder="1" applyAlignment="1" applyProtection="1">
      <alignment horizontal="center" vertical="center" wrapText="1"/>
      <protection/>
    </xf>
    <xf numFmtId="0" fontId="4" fillId="36" borderId="23"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3" fillId="36" borderId="24" xfId="0" applyFont="1" applyFill="1" applyBorder="1" applyAlignment="1" applyProtection="1">
      <alignment horizontal="center" vertical="center" wrapText="1"/>
      <protection/>
    </xf>
    <xf numFmtId="0" fontId="3" fillId="36" borderId="25" xfId="0" applyFont="1" applyFill="1" applyBorder="1" applyAlignment="1" applyProtection="1">
      <alignment horizontal="center" vertical="center" wrapText="1"/>
      <protection/>
    </xf>
    <xf numFmtId="0" fontId="22" fillId="0" borderId="0" xfId="0" applyFont="1" applyAlignment="1" applyProtection="1">
      <alignment horizontal="left"/>
      <protection/>
    </xf>
    <xf numFmtId="0" fontId="88" fillId="0" borderId="0" xfId="0" applyFont="1" applyAlignment="1" applyProtection="1">
      <alignment horizontal="left"/>
      <protection/>
    </xf>
    <xf numFmtId="0" fontId="23" fillId="36" borderId="12" xfId="0" applyFont="1" applyFill="1" applyBorder="1" applyAlignment="1" applyProtection="1">
      <alignment horizontal="center" vertical="center" wrapText="1"/>
      <protection/>
    </xf>
    <xf numFmtId="0" fontId="23" fillId="36" borderId="19" xfId="0" applyFont="1" applyFill="1" applyBorder="1" applyAlignment="1" applyProtection="1">
      <alignment horizontal="center" vertical="center" wrapText="1"/>
      <protection/>
    </xf>
    <xf numFmtId="0" fontId="24" fillId="36" borderId="26" xfId="0" applyFont="1" applyFill="1" applyBorder="1" applyAlignment="1" applyProtection="1">
      <alignment horizontal="center" vertical="center" wrapText="1"/>
      <protection/>
    </xf>
    <xf numFmtId="0" fontId="24" fillId="36" borderId="27" xfId="0" applyFont="1" applyFill="1" applyBorder="1" applyAlignment="1" applyProtection="1">
      <alignment horizontal="center" vertical="center" wrapText="1"/>
      <protection/>
    </xf>
    <xf numFmtId="0" fontId="12" fillId="36" borderId="28" xfId="0" applyFont="1" applyFill="1" applyBorder="1" applyAlignment="1" applyProtection="1">
      <alignment horizontal="center" vertical="center" wrapText="1"/>
      <protection/>
    </xf>
    <xf numFmtId="0" fontId="3" fillId="36" borderId="29" xfId="0" applyFont="1" applyFill="1" applyBorder="1" applyAlignment="1" applyProtection="1">
      <alignment horizontal="center" vertical="center" wrapText="1"/>
      <protection/>
    </xf>
    <xf numFmtId="0" fontId="12" fillId="36" borderId="30" xfId="0" applyFont="1" applyFill="1" applyBorder="1" applyAlignment="1" applyProtection="1">
      <alignment horizontal="center" vertical="center" wrapText="1"/>
      <protection/>
    </xf>
    <xf numFmtId="0" fontId="12" fillId="36" borderId="13" xfId="0" applyFont="1" applyFill="1" applyBorder="1" applyAlignment="1" applyProtection="1">
      <alignment horizontal="center" vertical="center" wrapText="1"/>
      <protection/>
    </xf>
    <xf numFmtId="0" fontId="12" fillId="36" borderId="31" xfId="0" applyFont="1" applyFill="1" applyBorder="1" applyAlignment="1" applyProtection="1">
      <alignment horizontal="center" vertical="center" wrapText="1"/>
      <protection/>
    </xf>
    <xf numFmtId="0" fontId="11" fillId="36" borderId="32" xfId="0" applyFont="1" applyFill="1" applyBorder="1" applyAlignment="1" applyProtection="1">
      <alignment horizontal="center" vertical="center" wrapText="1"/>
      <protection/>
    </xf>
    <xf numFmtId="0" fontId="3" fillId="36" borderId="23" xfId="0" applyFont="1" applyFill="1" applyBorder="1" applyAlignment="1" applyProtection="1">
      <alignment horizontal="center" vertical="center" wrapText="1"/>
      <protection/>
    </xf>
    <xf numFmtId="0" fontId="49" fillId="0" borderId="33" xfId="0" applyFont="1" applyBorder="1" applyAlignment="1">
      <alignment horizontal="center"/>
    </xf>
    <xf numFmtId="0" fontId="49" fillId="0" borderId="34" xfId="0" applyFont="1" applyBorder="1" applyAlignment="1">
      <alignment horizontal="center"/>
    </xf>
    <xf numFmtId="0" fontId="49" fillId="0" borderId="35" xfId="0" applyFont="1" applyBorder="1" applyAlignment="1">
      <alignment horizontal="center"/>
    </xf>
    <xf numFmtId="0" fontId="50" fillId="0" borderId="36" xfId="0" applyFont="1" applyBorder="1" applyAlignment="1">
      <alignment horizontal="center" wrapText="1"/>
    </xf>
    <xf numFmtId="0" fontId="50" fillId="0" borderId="37" xfId="0" applyFont="1" applyBorder="1" applyAlignment="1">
      <alignment horizontal="center" wrapText="1"/>
    </xf>
    <xf numFmtId="0" fontId="50" fillId="0" borderId="38" xfId="0" applyFont="1" applyBorder="1" applyAlignment="1">
      <alignment horizontal="center" wrapText="1"/>
    </xf>
    <xf numFmtId="0" fontId="50" fillId="0" borderId="36" xfId="0" applyFont="1" applyBorder="1" applyAlignment="1">
      <alignment horizontal="left" wrapText="1"/>
    </xf>
    <xf numFmtId="0" fontId="50" fillId="0" borderId="37" xfId="0" applyFont="1" applyBorder="1" applyAlignment="1">
      <alignment horizontal="left" wrapText="1"/>
    </xf>
    <xf numFmtId="0" fontId="50" fillId="0" borderId="38" xfId="0" applyFont="1" applyBorder="1" applyAlignment="1">
      <alignment horizontal="left" wrapText="1"/>
    </xf>
    <xf numFmtId="0" fontId="49" fillId="0" borderId="36" xfId="0" applyFont="1" applyBorder="1" applyAlignment="1">
      <alignment horizontal="center"/>
    </xf>
    <xf numFmtId="0" fontId="49" fillId="0" borderId="37" xfId="0" applyFont="1" applyBorder="1" applyAlignment="1">
      <alignment horizontal="center"/>
    </xf>
    <xf numFmtId="0" fontId="49" fillId="0" borderId="38" xfId="0" applyFont="1" applyBorder="1" applyAlignment="1">
      <alignment/>
    </xf>
    <xf numFmtId="0" fontId="49" fillId="0" borderId="38" xfId="0" applyFont="1" applyBorder="1" applyAlignment="1">
      <alignment horizontal="center"/>
    </xf>
    <xf numFmtId="0" fontId="49" fillId="0" borderId="36" xfId="0" applyFont="1" applyBorder="1" applyAlignment="1">
      <alignment horizontal="center" wrapText="1"/>
    </xf>
    <xf numFmtId="0" fontId="49" fillId="0" borderId="37" xfId="0" applyFont="1" applyBorder="1" applyAlignment="1">
      <alignment horizontal="center" wrapText="1"/>
    </xf>
    <xf numFmtId="0" fontId="49" fillId="0" borderId="38" xfId="0" applyFont="1" applyBorder="1" applyAlignment="1">
      <alignment horizontal="center" wrapText="1"/>
    </xf>
    <xf numFmtId="0" fontId="49" fillId="0" borderId="0" xfId="0" applyFont="1" applyAlignment="1">
      <alignment/>
    </xf>
    <xf numFmtId="0" fontId="49" fillId="39" borderId="0" xfId="0" applyFont="1" applyFill="1" applyAlignment="1">
      <alignment/>
    </xf>
    <xf numFmtId="0" fontId="49" fillId="0" borderId="14" xfId="0" applyFont="1" applyBorder="1" applyAlignment="1">
      <alignment horizontal="center"/>
    </xf>
    <xf numFmtId="0" fontId="49" fillId="0" borderId="10" xfId="0" applyFont="1" applyBorder="1" applyAlignment="1">
      <alignment horizontal="center"/>
    </xf>
    <xf numFmtId="0" fontId="49" fillId="0" borderId="39" xfId="0" applyFont="1" applyBorder="1" applyAlignment="1">
      <alignment horizontal="center"/>
    </xf>
    <xf numFmtId="0" fontId="50" fillId="0" borderId="40" xfId="0" applyFont="1" applyBorder="1" applyAlignment="1">
      <alignment horizontal="center" wrapText="1"/>
    </xf>
    <xf numFmtId="0" fontId="50" fillId="0" borderId="0" xfId="0" applyFont="1" applyBorder="1" applyAlignment="1">
      <alignment horizontal="center" wrapText="1"/>
    </xf>
    <xf numFmtId="0" fontId="50" fillId="0" borderId="41" xfId="0" applyFont="1" applyBorder="1" applyAlignment="1">
      <alignment horizontal="center" wrapText="1"/>
    </xf>
    <xf numFmtId="0" fontId="50" fillId="0" borderId="40" xfId="0" applyFont="1" applyBorder="1" applyAlignment="1">
      <alignment horizontal="left" wrapText="1"/>
    </xf>
    <xf numFmtId="0" fontId="50" fillId="0" borderId="0" xfId="0" applyFont="1" applyBorder="1" applyAlignment="1">
      <alignment horizontal="left" wrapText="1"/>
    </xf>
    <xf numFmtId="0" fontId="50" fillId="0" borderId="41" xfId="0" applyFont="1" applyBorder="1" applyAlignment="1">
      <alignment horizontal="left" wrapText="1"/>
    </xf>
    <xf numFmtId="0" fontId="49" fillId="0" borderId="40" xfId="0" applyFont="1" applyBorder="1" applyAlignment="1">
      <alignment horizontal="center"/>
    </xf>
    <xf numFmtId="0" fontId="49" fillId="0" borderId="0" xfId="0" applyFont="1" applyBorder="1" applyAlignment="1">
      <alignment horizontal="center"/>
    </xf>
    <xf numFmtId="0" fontId="49" fillId="0" borderId="41" xfId="0" applyFont="1" applyBorder="1" applyAlignment="1">
      <alignment/>
    </xf>
    <xf numFmtId="0" fontId="49" fillId="0" borderId="41" xfId="0" applyFont="1" applyBorder="1" applyAlignment="1">
      <alignment horizontal="center"/>
    </xf>
    <xf numFmtId="0" fontId="49" fillId="0" borderId="40" xfId="0" applyFont="1" applyBorder="1" applyAlignment="1">
      <alignment horizontal="center" wrapText="1"/>
    </xf>
    <xf numFmtId="0" fontId="49" fillId="0" borderId="0" xfId="0" applyFont="1" applyBorder="1" applyAlignment="1">
      <alignment horizontal="center" wrapText="1"/>
    </xf>
    <xf numFmtId="0" fontId="49" fillId="0" borderId="41" xfId="0" applyFont="1" applyBorder="1" applyAlignment="1">
      <alignment horizontal="center" wrapText="1"/>
    </xf>
    <xf numFmtId="0" fontId="49" fillId="0" borderId="42" xfId="0" applyFont="1" applyBorder="1" applyAlignment="1">
      <alignment horizontal="center"/>
    </xf>
    <xf numFmtId="0" fontId="49" fillId="0" borderId="43" xfId="0" applyFont="1" applyBorder="1" applyAlignment="1">
      <alignment horizontal="center"/>
    </xf>
    <xf numFmtId="0" fontId="49" fillId="0" borderId="44" xfId="0" applyFont="1" applyBorder="1" applyAlignment="1">
      <alignment horizontal="center"/>
    </xf>
    <xf numFmtId="0" fontId="50" fillId="0" borderId="45" xfId="0" applyFont="1" applyBorder="1" applyAlignment="1">
      <alignment horizontal="center" wrapText="1"/>
    </xf>
    <xf numFmtId="0" fontId="50" fillId="0" borderId="46" xfId="0" applyFont="1" applyBorder="1" applyAlignment="1">
      <alignment horizontal="center" wrapText="1"/>
    </xf>
    <xf numFmtId="0" fontId="50" fillId="0" borderId="47" xfId="0" applyFont="1" applyBorder="1" applyAlignment="1">
      <alignment horizontal="center" wrapText="1"/>
    </xf>
    <xf numFmtId="0" fontId="50" fillId="0" borderId="45" xfId="0" applyFont="1" applyBorder="1" applyAlignment="1">
      <alignment horizontal="left" wrapText="1"/>
    </xf>
    <xf numFmtId="0" fontId="50" fillId="0" borderId="46" xfId="0" applyFont="1" applyBorder="1" applyAlignment="1">
      <alignment horizontal="left" wrapText="1"/>
    </xf>
    <xf numFmtId="0" fontId="50" fillId="0" borderId="47" xfId="0" applyFont="1" applyBorder="1" applyAlignment="1">
      <alignment horizontal="left" wrapText="1"/>
    </xf>
    <xf numFmtId="0" fontId="49" fillId="0" borderId="45" xfId="0" applyFont="1" applyBorder="1" applyAlignment="1">
      <alignment horizontal="center"/>
    </xf>
    <xf numFmtId="0" fontId="49" fillId="0" borderId="46" xfId="0" applyFont="1" applyBorder="1" applyAlignment="1">
      <alignment horizontal="center"/>
    </xf>
    <xf numFmtId="0" fontId="49" fillId="0" borderId="47" xfId="0" applyFont="1" applyBorder="1" applyAlignment="1">
      <alignment/>
    </xf>
    <xf numFmtId="0" fontId="49" fillId="0" borderId="47" xfId="0" applyFont="1" applyBorder="1" applyAlignment="1">
      <alignment horizontal="center"/>
    </xf>
    <xf numFmtId="0" fontId="49" fillId="0" borderId="45" xfId="0" applyFont="1" applyBorder="1" applyAlignment="1">
      <alignment horizontal="center" wrapText="1"/>
    </xf>
    <xf numFmtId="0" fontId="49" fillId="0" borderId="46" xfId="0" applyFont="1" applyBorder="1" applyAlignment="1">
      <alignment horizontal="center" wrapText="1"/>
    </xf>
    <xf numFmtId="0" fontId="49" fillId="0" borderId="47" xfId="0" applyFont="1" applyBorder="1" applyAlignment="1">
      <alignment horizontal="center" wrapText="1"/>
    </xf>
    <xf numFmtId="0" fontId="5" fillId="0" borderId="0" xfId="0" applyFont="1" applyFill="1" applyAlignment="1" applyProtection="1">
      <alignment vertical="center"/>
      <protection/>
    </xf>
    <xf numFmtId="0" fontId="0" fillId="39" borderId="0" xfId="0" applyFill="1" applyAlignment="1" applyProtection="1">
      <alignment vertical="center"/>
      <protection/>
    </xf>
    <xf numFmtId="0" fontId="3" fillId="36" borderId="0" xfId="0" applyFont="1" applyFill="1" applyBorder="1" applyAlignment="1" applyProtection="1">
      <alignment horizontal="center" vertical="center" wrapText="1"/>
      <protection/>
    </xf>
    <xf numFmtId="0" fontId="3" fillId="36" borderId="15" xfId="0" applyFont="1" applyFill="1" applyBorder="1" applyAlignment="1" applyProtection="1">
      <alignment horizontal="center" vertical="center" wrapText="1"/>
      <protection/>
    </xf>
    <xf numFmtId="0" fontId="4" fillId="36" borderId="15" xfId="0" applyFont="1" applyFill="1" applyBorder="1" applyAlignment="1" applyProtection="1">
      <alignment horizontal="center" wrapText="1"/>
      <protection/>
    </xf>
    <xf numFmtId="0" fontId="3" fillId="36" borderId="18" xfId="0" applyFont="1" applyFill="1" applyBorder="1" applyAlignment="1" applyProtection="1">
      <alignment horizontal="center" vertical="center" wrapText="1"/>
      <protection/>
    </xf>
    <xf numFmtId="169" fontId="4" fillId="36" borderId="15" xfId="0" applyNumberFormat="1" applyFont="1" applyFill="1" applyBorder="1" applyAlignment="1" applyProtection="1">
      <alignment horizontal="center" vertical="center" wrapText="1"/>
      <protection/>
    </xf>
    <xf numFmtId="0" fontId="19" fillId="39" borderId="10" xfId="0" applyFont="1" applyFill="1" applyBorder="1" applyAlignment="1" applyProtection="1">
      <alignment horizontal="center" vertical="center" wrapText="1"/>
      <protection/>
    </xf>
    <xf numFmtId="172" fontId="54" fillId="39" borderId="10" xfId="0" applyNumberFormat="1" applyFont="1" applyFill="1" applyBorder="1" applyAlignment="1" applyProtection="1">
      <alignment horizontal="center" vertical="center"/>
      <protection/>
    </xf>
    <xf numFmtId="0" fontId="20" fillId="0" borderId="12" xfId="0"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19" fillId="0" borderId="48" xfId="0" applyFont="1" applyFill="1" applyBorder="1" applyAlignment="1" applyProtection="1">
      <alignment horizontal="center" vertical="center" wrapText="1"/>
      <protection/>
    </xf>
    <xf numFmtId="0" fontId="19" fillId="0" borderId="12" xfId="0" applyFont="1" applyFill="1" applyBorder="1" applyAlignment="1" applyProtection="1">
      <alignment horizontal="center" vertical="center" wrapText="1"/>
      <protection/>
    </xf>
    <xf numFmtId="0" fontId="18" fillId="0" borderId="12" xfId="0" applyFont="1" applyFill="1" applyBorder="1" applyAlignment="1" applyProtection="1">
      <alignment horizontal="center" vertical="center" wrapText="1"/>
      <protection/>
    </xf>
    <xf numFmtId="173" fontId="19" fillId="0" borderId="12" xfId="50" applyNumberFormat="1" applyFont="1" applyFill="1" applyBorder="1" applyAlignment="1" applyProtection="1">
      <alignment horizontal="center" vertical="center" wrapText="1"/>
      <protection/>
    </xf>
    <xf numFmtId="173" fontId="20" fillId="35" borderId="12" xfId="50" applyNumberFormat="1" applyFont="1" applyFill="1" applyBorder="1" applyAlignment="1" applyProtection="1">
      <alignment horizontal="center" vertical="center" wrapText="1"/>
      <protection locked="0"/>
    </xf>
    <xf numFmtId="169" fontId="19" fillId="0" borderId="12" xfId="50" applyNumberFormat="1" applyFont="1" applyFill="1" applyBorder="1" applyAlignment="1" applyProtection="1">
      <alignment horizontal="center" vertical="center" wrapText="1"/>
      <protection/>
    </xf>
    <xf numFmtId="0" fontId="19" fillId="0" borderId="12" xfId="0" applyFont="1" applyFill="1" applyBorder="1" applyAlignment="1" applyProtection="1">
      <alignment horizontal="justify" vertical="top" wrapText="1"/>
      <protection locked="0"/>
    </xf>
    <xf numFmtId="0" fontId="55" fillId="0" borderId="33" xfId="0" applyFont="1" applyFill="1" applyBorder="1" applyAlignment="1" applyProtection="1">
      <alignment vertical="center"/>
      <protection/>
    </xf>
    <xf numFmtId="3" fontId="8" fillId="0" borderId="34" xfId="0" applyNumberFormat="1" applyFont="1" applyFill="1" applyBorder="1" applyAlignment="1" applyProtection="1">
      <alignment horizontal="center" vertical="center"/>
      <protection locked="0"/>
    </xf>
    <xf numFmtId="3" fontId="8" fillId="0" borderId="34" xfId="0" applyNumberFormat="1" applyFont="1" applyFill="1" applyBorder="1" applyAlignment="1" applyProtection="1">
      <alignment horizontal="center" vertical="center"/>
      <protection/>
    </xf>
    <xf numFmtId="3" fontId="8" fillId="0" borderId="35" xfId="0" applyNumberFormat="1" applyFont="1" applyFill="1" applyBorder="1" applyAlignment="1" applyProtection="1">
      <alignment horizontal="center" vertical="center"/>
      <protection/>
    </xf>
    <xf numFmtId="169" fontId="0" fillId="0" borderId="0" xfId="0" applyNumberFormat="1" applyFill="1" applyAlignment="1" applyProtection="1">
      <alignment vertical="center"/>
      <protection/>
    </xf>
    <xf numFmtId="169" fontId="0" fillId="39" borderId="0" xfId="0" applyNumberFormat="1" applyFill="1" applyAlignment="1" applyProtection="1">
      <alignment vertical="center"/>
      <protection/>
    </xf>
    <xf numFmtId="169" fontId="19" fillId="0" borderId="10" xfId="50" applyNumberFormat="1" applyFont="1" applyFill="1" applyBorder="1" applyAlignment="1" applyProtection="1">
      <alignment horizontal="center" vertical="center" wrapText="1"/>
      <protection/>
    </xf>
    <xf numFmtId="0" fontId="20" fillId="0" borderId="19" xfId="0" applyFont="1" applyFill="1" applyBorder="1" applyAlignment="1" applyProtection="1">
      <alignment horizontal="center" vertical="center" wrapText="1"/>
      <protection/>
    </xf>
    <xf numFmtId="0" fontId="15" fillId="0" borderId="19" xfId="0" applyFont="1" applyFill="1" applyBorder="1" applyAlignment="1" applyProtection="1">
      <alignment horizontal="center" vertical="center" wrapText="1"/>
      <protection/>
    </xf>
    <xf numFmtId="0" fontId="19" fillId="0" borderId="19" xfId="0" applyFont="1" applyFill="1" applyBorder="1" applyAlignment="1" applyProtection="1">
      <alignment horizontal="center" vertical="center" wrapText="1"/>
      <protection/>
    </xf>
    <xf numFmtId="0" fontId="18" fillId="0" borderId="19" xfId="0" applyFont="1" applyFill="1" applyBorder="1" applyAlignment="1" applyProtection="1">
      <alignment horizontal="center" vertical="center" wrapText="1"/>
      <protection/>
    </xf>
    <xf numFmtId="173" fontId="19" fillId="0" borderId="19" xfId="50" applyNumberFormat="1" applyFont="1" applyFill="1" applyBorder="1" applyAlignment="1" applyProtection="1">
      <alignment horizontal="center" vertical="center" wrapText="1"/>
      <protection/>
    </xf>
    <xf numFmtId="173" fontId="20" fillId="35" borderId="19" xfId="50" applyNumberFormat="1" applyFont="1" applyFill="1" applyBorder="1" applyAlignment="1" applyProtection="1">
      <alignment horizontal="center" vertical="center" wrapText="1"/>
      <protection locked="0"/>
    </xf>
    <xf numFmtId="169" fontId="19" fillId="0" borderId="19" xfId="50" applyNumberFormat="1" applyFont="1" applyFill="1" applyBorder="1" applyAlignment="1" applyProtection="1">
      <alignment horizontal="center" vertical="center" wrapText="1"/>
      <protection/>
    </xf>
    <xf numFmtId="0" fontId="19" fillId="0" borderId="19" xfId="0" applyFont="1" applyFill="1" applyBorder="1" applyAlignment="1" applyProtection="1">
      <alignment horizontal="justify" vertical="top" wrapText="1"/>
      <protection locked="0"/>
    </xf>
    <xf numFmtId="0" fontId="55" fillId="0" borderId="14" xfId="0" applyFont="1" applyFill="1" applyBorder="1" applyAlignment="1" applyProtection="1">
      <alignment vertical="center"/>
      <protection/>
    </xf>
    <xf numFmtId="3" fontId="8" fillId="0" borderId="10" xfId="0" applyNumberFormat="1" applyFont="1" applyFill="1" applyBorder="1" applyAlignment="1" applyProtection="1">
      <alignment horizontal="center" vertical="center"/>
      <protection locked="0"/>
    </xf>
    <xf numFmtId="3" fontId="8" fillId="0" borderId="10" xfId="0" applyNumberFormat="1" applyFont="1" applyFill="1" applyBorder="1" applyAlignment="1" applyProtection="1">
      <alignment horizontal="center" vertical="center"/>
      <protection/>
    </xf>
    <xf numFmtId="3" fontId="8" fillId="0" borderId="39" xfId="0" applyNumberFormat="1" applyFont="1" applyFill="1" applyBorder="1" applyAlignment="1" applyProtection="1">
      <alignment horizontal="center" vertical="center"/>
      <protection/>
    </xf>
    <xf numFmtId="0" fontId="8" fillId="0" borderId="14" xfId="0" applyFont="1" applyFill="1" applyBorder="1" applyAlignment="1" applyProtection="1">
      <alignment/>
      <protection/>
    </xf>
    <xf numFmtId="0" fontId="56" fillId="0" borderId="14" xfId="0" applyFont="1" applyFill="1" applyBorder="1" applyAlignment="1" applyProtection="1">
      <alignment/>
      <protection/>
    </xf>
    <xf numFmtId="3" fontId="56" fillId="0" borderId="10" xfId="0" applyNumberFormat="1" applyFont="1" applyFill="1" applyBorder="1" applyAlignment="1" applyProtection="1">
      <alignment horizontal="center" vertical="center"/>
      <protection/>
    </xf>
    <xf numFmtId="3" fontId="56" fillId="0" borderId="39" xfId="0" applyNumberFormat="1" applyFont="1" applyFill="1" applyBorder="1" applyAlignment="1" applyProtection="1">
      <alignment horizontal="center" vertical="center"/>
      <protection/>
    </xf>
    <xf numFmtId="0" fontId="20" fillId="0" borderId="49" xfId="0" applyFont="1" applyFill="1" applyBorder="1" applyAlignment="1" applyProtection="1">
      <alignment horizontal="center" vertical="center" wrapText="1"/>
      <protection/>
    </xf>
    <xf numFmtId="0" fontId="15" fillId="0" borderId="49" xfId="0" applyFont="1" applyFill="1" applyBorder="1" applyAlignment="1" applyProtection="1">
      <alignment horizontal="center" vertical="center" wrapText="1"/>
      <protection/>
    </xf>
    <xf numFmtId="0" fontId="19" fillId="0" borderId="49" xfId="0" applyFont="1" applyFill="1" applyBorder="1" applyAlignment="1" applyProtection="1">
      <alignment horizontal="center" vertical="center" wrapText="1"/>
      <protection/>
    </xf>
    <xf numFmtId="0" fontId="18" fillId="0" borderId="49" xfId="0" applyFont="1" applyFill="1" applyBorder="1" applyAlignment="1" applyProtection="1">
      <alignment horizontal="center" vertical="center" wrapText="1"/>
      <protection/>
    </xf>
    <xf numFmtId="173" fontId="19" fillId="0" borderId="49" xfId="50" applyNumberFormat="1" applyFont="1" applyFill="1" applyBorder="1" applyAlignment="1" applyProtection="1">
      <alignment horizontal="center" vertical="center" wrapText="1"/>
      <protection/>
    </xf>
    <xf numFmtId="173" fontId="20" fillId="35" borderId="49" xfId="50" applyNumberFormat="1" applyFont="1" applyFill="1" applyBorder="1" applyAlignment="1" applyProtection="1">
      <alignment horizontal="center" vertical="center" wrapText="1"/>
      <protection locked="0"/>
    </xf>
    <xf numFmtId="169" fontId="19" fillId="0" borderId="49" xfId="50" applyNumberFormat="1" applyFont="1" applyFill="1" applyBorder="1" applyAlignment="1" applyProtection="1">
      <alignment horizontal="center" vertical="center" wrapText="1"/>
      <protection/>
    </xf>
    <xf numFmtId="0" fontId="19" fillId="0" borderId="49" xfId="0" applyFont="1" applyFill="1" applyBorder="1" applyAlignment="1" applyProtection="1">
      <alignment horizontal="justify" vertical="top" wrapText="1"/>
      <protection locked="0"/>
    </xf>
    <xf numFmtId="0" fontId="8" fillId="0" borderId="42" xfId="0" applyFont="1" applyFill="1" applyBorder="1" applyAlignment="1" applyProtection="1">
      <alignment/>
      <protection/>
    </xf>
    <xf numFmtId="3" fontId="8" fillId="0" borderId="43" xfId="0" applyNumberFormat="1" applyFont="1" applyFill="1" applyBorder="1" applyAlignment="1" applyProtection="1">
      <alignment horizontal="center" vertical="center"/>
      <protection locked="0"/>
    </xf>
    <xf numFmtId="3" fontId="8" fillId="0" borderId="43" xfId="0" applyNumberFormat="1" applyFont="1" applyFill="1" applyBorder="1" applyAlignment="1" applyProtection="1">
      <alignment horizontal="center" vertical="center"/>
      <protection/>
    </xf>
    <xf numFmtId="3" fontId="8" fillId="0" borderId="44" xfId="0" applyNumberFormat="1" applyFont="1" applyFill="1" applyBorder="1" applyAlignment="1" applyProtection="1">
      <alignment horizontal="center" vertical="center"/>
      <protection/>
    </xf>
    <xf numFmtId="9" fontId="19" fillId="0" borderId="12" xfId="0" applyNumberFormat="1" applyFont="1" applyFill="1" applyBorder="1" applyAlignment="1" applyProtection="1">
      <alignment horizontal="center" vertical="center" wrapText="1"/>
      <protection/>
    </xf>
    <xf numFmtId="9" fontId="19" fillId="33" borderId="12" xfId="0" applyNumberFormat="1" applyFont="1" applyFill="1" applyBorder="1" applyAlignment="1" applyProtection="1">
      <alignment horizontal="center" vertical="center" wrapText="1"/>
      <protection locked="0"/>
    </xf>
    <xf numFmtId="0" fontId="19" fillId="0" borderId="19" xfId="0" applyNumberFormat="1" applyFont="1" applyFill="1" applyBorder="1" applyAlignment="1" applyProtection="1">
      <alignment horizontal="center" vertical="center" wrapText="1"/>
      <protection/>
    </xf>
    <xf numFmtId="9" fontId="19" fillId="33" borderId="19" xfId="0" applyNumberFormat="1" applyFont="1" applyFill="1" applyBorder="1" applyAlignment="1" applyProtection="1">
      <alignment horizontal="center" vertical="center" wrapText="1"/>
      <protection locked="0"/>
    </xf>
    <xf numFmtId="0" fontId="19" fillId="0" borderId="49" xfId="0" applyNumberFormat="1" applyFont="1" applyFill="1" applyBorder="1" applyAlignment="1" applyProtection="1">
      <alignment horizontal="center" vertical="center" wrapText="1"/>
      <protection/>
    </xf>
    <xf numFmtId="9" fontId="19" fillId="33" borderId="49" xfId="0" applyNumberFormat="1" applyFont="1" applyFill="1" applyBorder="1" applyAlignment="1" applyProtection="1">
      <alignment horizontal="center" vertical="center" wrapText="1"/>
      <protection locked="0"/>
    </xf>
    <xf numFmtId="0" fontId="18" fillId="35" borderId="12" xfId="0" applyFont="1" applyFill="1" applyBorder="1" applyAlignment="1" applyProtection="1">
      <alignment horizontal="center" vertical="center" wrapText="1"/>
      <protection/>
    </xf>
    <xf numFmtId="0" fontId="19" fillId="0" borderId="12" xfId="0" applyFont="1" applyFill="1" applyBorder="1" applyAlignment="1" applyProtection="1">
      <alignment horizontal="left" vertical="center" wrapText="1" indent="1"/>
      <protection/>
    </xf>
    <xf numFmtId="0" fontId="19" fillId="0" borderId="12" xfId="0" applyNumberFormat="1" applyFont="1" applyFill="1" applyBorder="1" applyAlignment="1" applyProtection="1">
      <alignment horizontal="center" vertical="center" wrapText="1"/>
      <protection/>
    </xf>
    <xf numFmtId="0" fontId="20" fillId="35" borderId="12" xfId="0" applyNumberFormat="1" applyFont="1" applyFill="1" applyBorder="1" applyAlignment="1" applyProtection="1">
      <alignment horizontal="center" vertical="center" wrapText="1"/>
      <protection locked="0"/>
    </xf>
    <xf numFmtId="0" fontId="18" fillId="35" borderId="19" xfId="0" applyFont="1" applyFill="1" applyBorder="1" applyAlignment="1" applyProtection="1">
      <alignment horizontal="center" vertical="center" wrapText="1"/>
      <protection/>
    </xf>
    <xf numFmtId="0" fontId="19" fillId="0" borderId="19" xfId="0" applyFont="1" applyFill="1" applyBorder="1" applyAlignment="1" applyProtection="1">
      <alignment horizontal="left" vertical="center" wrapText="1" indent="1"/>
      <protection/>
    </xf>
    <xf numFmtId="0" fontId="20" fillId="35" borderId="19" xfId="0" applyNumberFormat="1" applyFont="1" applyFill="1" applyBorder="1" applyAlignment="1" applyProtection="1">
      <alignment horizontal="center" vertical="center" wrapText="1"/>
      <protection locked="0"/>
    </xf>
    <xf numFmtId="0" fontId="18" fillId="35" borderId="49" xfId="0" applyFont="1" applyFill="1" applyBorder="1" applyAlignment="1" applyProtection="1">
      <alignment horizontal="center" vertical="center" wrapText="1"/>
      <protection/>
    </xf>
    <xf numFmtId="0" fontId="19" fillId="0" borderId="49" xfId="0" applyFont="1" applyFill="1" applyBorder="1" applyAlignment="1" applyProtection="1">
      <alignment horizontal="left" vertical="center" wrapText="1" indent="1"/>
      <protection/>
    </xf>
    <xf numFmtId="0" fontId="20" fillId="35" borderId="49" xfId="0" applyNumberFormat="1" applyFont="1" applyFill="1" applyBorder="1" applyAlignment="1" applyProtection="1">
      <alignment horizontal="center" vertical="center" wrapText="1"/>
      <protection locked="0"/>
    </xf>
    <xf numFmtId="0" fontId="15" fillId="0" borderId="12" xfId="54" applyFont="1" applyFill="1" applyBorder="1" applyAlignment="1" applyProtection="1">
      <alignment horizontal="center" vertical="center" wrapText="1"/>
      <protection/>
    </xf>
    <xf numFmtId="9" fontId="19" fillId="0" borderId="12" xfId="0" applyNumberFormat="1" applyFont="1" applyFill="1" applyBorder="1" applyAlignment="1" applyProtection="1">
      <alignment horizontal="center" vertical="center" wrapText="1"/>
      <protection locked="0"/>
    </xf>
    <xf numFmtId="0" fontId="20" fillId="0" borderId="12" xfId="0" applyFont="1" applyFill="1" applyBorder="1" applyAlignment="1" applyProtection="1">
      <alignment horizontal="justify" vertical="top" wrapText="1"/>
      <protection locked="0"/>
    </xf>
    <xf numFmtId="0" fontId="15" fillId="0" borderId="19" xfId="54" applyFont="1" applyFill="1" applyBorder="1" applyAlignment="1" applyProtection="1">
      <alignment horizontal="center" vertical="center" wrapText="1"/>
      <protection/>
    </xf>
    <xf numFmtId="9" fontId="19" fillId="0" borderId="19" xfId="0" applyNumberFormat="1" applyFont="1" applyFill="1" applyBorder="1" applyAlignment="1" applyProtection="1">
      <alignment horizontal="center" vertical="center" wrapText="1"/>
      <protection locked="0"/>
    </xf>
    <xf numFmtId="0" fontId="20" fillId="0" borderId="19" xfId="0" applyFont="1" applyFill="1" applyBorder="1" applyAlignment="1" applyProtection="1">
      <alignment horizontal="justify" vertical="top" wrapText="1"/>
      <protection locked="0"/>
    </xf>
    <xf numFmtId="0" fontId="15" fillId="0" borderId="49" xfId="54" applyFont="1" applyFill="1" applyBorder="1" applyAlignment="1" applyProtection="1">
      <alignment horizontal="center" vertical="center" wrapText="1"/>
      <protection/>
    </xf>
    <xf numFmtId="9" fontId="19" fillId="0" borderId="49" xfId="0" applyNumberFormat="1" applyFont="1" applyFill="1" applyBorder="1" applyAlignment="1" applyProtection="1">
      <alignment horizontal="center" vertical="center" wrapText="1"/>
      <protection locked="0"/>
    </xf>
    <xf numFmtId="0" fontId="20" fillId="0" borderId="49" xfId="0" applyFont="1" applyFill="1" applyBorder="1" applyAlignment="1" applyProtection="1">
      <alignment horizontal="justify" vertical="top" wrapText="1"/>
      <protection locked="0"/>
    </xf>
    <xf numFmtId="3" fontId="19" fillId="0" borderId="12" xfId="0" applyNumberFormat="1" applyFont="1" applyFill="1" applyBorder="1" applyAlignment="1" applyProtection="1">
      <alignment horizontal="center" vertical="center" wrapText="1"/>
      <protection/>
    </xf>
    <xf numFmtId="3" fontId="19" fillId="0" borderId="12" xfId="0" applyNumberFormat="1" applyFont="1" applyFill="1" applyBorder="1" applyAlignment="1" applyProtection="1">
      <alignment horizontal="center" vertical="center" wrapText="1"/>
      <protection locked="0"/>
    </xf>
    <xf numFmtId="0" fontId="19" fillId="40" borderId="12" xfId="0" applyFont="1" applyFill="1" applyBorder="1" applyAlignment="1" applyProtection="1">
      <alignment horizontal="justify" wrapText="1"/>
      <protection locked="0"/>
    </xf>
    <xf numFmtId="3" fontId="19" fillId="0" borderId="19" xfId="0" applyNumberFormat="1" applyFont="1" applyFill="1" applyBorder="1" applyAlignment="1" applyProtection="1">
      <alignment horizontal="center" vertical="center" wrapText="1"/>
      <protection locked="0"/>
    </xf>
    <xf numFmtId="0" fontId="19" fillId="40" borderId="19" xfId="0" applyFont="1" applyFill="1" applyBorder="1" applyAlignment="1" applyProtection="1">
      <alignment horizontal="justify" wrapText="1"/>
      <protection locked="0"/>
    </xf>
    <xf numFmtId="3" fontId="19" fillId="0" borderId="49" xfId="0" applyNumberFormat="1" applyFont="1" applyFill="1" applyBorder="1" applyAlignment="1" applyProtection="1">
      <alignment horizontal="center" vertical="center" wrapText="1"/>
      <protection locked="0"/>
    </xf>
    <xf numFmtId="0" fontId="19" fillId="40" borderId="49" xfId="0" applyFont="1" applyFill="1" applyBorder="1" applyAlignment="1" applyProtection="1">
      <alignment horizontal="justify" wrapText="1"/>
      <protection locked="0"/>
    </xf>
    <xf numFmtId="9" fontId="15" fillId="0" borderId="12" xfId="0" applyNumberFormat="1" applyFont="1" applyFill="1" applyBorder="1" applyAlignment="1" applyProtection="1">
      <alignment horizontal="center" vertical="center" wrapText="1"/>
      <protection/>
    </xf>
    <xf numFmtId="3" fontId="19" fillId="33" borderId="12" xfId="0" applyNumberFormat="1" applyFont="1" applyFill="1" applyBorder="1" applyAlignment="1" applyProtection="1">
      <alignment horizontal="center" vertical="center" wrapText="1"/>
      <protection locked="0"/>
    </xf>
    <xf numFmtId="9" fontId="15" fillId="0" borderId="19" xfId="0" applyNumberFormat="1" applyFont="1" applyFill="1" applyBorder="1" applyAlignment="1" applyProtection="1">
      <alignment horizontal="center" vertical="center" wrapText="1"/>
      <protection/>
    </xf>
    <xf numFmtId="3" fontId="19" fillId="33" borderId="19" xfId="0" applyNumberFormat="1" applyFont="1" applyFill="1" applyBorder="1" applyAlignment="1" applyProtection="1">
      <alignment horizontal="center" vertical="center" wrapText="1"/>
      <protection locked="0"/>
    </xf>
    <xf numFmtId="9" fontId="15" fillId="0" borderId="49" xfId="0" applyNumberFormat="1" applyFont="1" applyFill="1" applyBorder="1" applyAlignment="1" applyProtection="1">
      <alignment horizontal="center" vertical="center" wrapText="1"/>
      <protection/>
    </xf>
    <xf numFmtId="3" fontId="19" fillId="33" borderId="49" xfId="0" applyNumberFormat="1" applyFont="1" applyFill="1" applyBorder="1" applyAlignment="1" applyProtection="1">
      <alignment horizontal="center" vertical="center" wrapText="1"/>
      <protection locked="0"/>
    </xf>
    <xf numFmtId="9" fontId="20" fillId="0" borderId="12" xfId="0" applyNumberFormat="1" applyFont="1" applyFill="1" applyBorder="1" applyAlignment="1" applyProtection="1">
      <alignment horizontal="center" vertical="center" wrapText="1"/>
      <protection locked="0"/>
    </xf>
    <xf numFmtId="9" fontId="19" fillId="0" borderId="19" xfId="0" applyNumberFormat="1" applyFont="1" applyFill="1" applyBorder="1" applyAlignment="1" applyProtection="1">
      <alignment horizontal="center" vertical="center" wrapText="1"/>
      <protection/>
    </xf>
    <xf numFmtId="9" fontId="20" fillId="0" borderId="19" xfId="0" applyNumberFormat="1" applyFont="1" applyFill="1" applyBorder="1" applyAlignment="1" applyProtection="1">
      <alignment horizontal="center" vertical="center" wrapText="1"/>
      <protection locked="0"/>
    </xf>
    <xf numFmtId="9" fontId="19" fillId="0" borderId="49" xfId="0" applyNumberFormat="1" applyFont="1" applyFill="1" applyBorder="1" applyAlignment="1" applyProtection="1">
      <alignment horizontal="center" vertical="center" wrapText="1"/>
      <protection/>
    </xf>
    <xf numFmtId="9" fontId="20" fillId="0" borderId="49" xfId="0" applyNumberFormat="1" applyFont="1" applyFill="1" applyBorder="1" applyAlignment="1" applyProtection="1">
      <alignment horizontal="center" vertical="center" wrapText="1"/>
      <protection locked="0"/>
    </xf>
    <xf numFmtId="9" fontId="20" fillId="35" borderId="12" xfId="0" applyNumberFormat="1" applyFont="1" applyFill="1" applyBorder="1" applyAlignment="1" applyProtection="1">
      <alignment horizontal="center" vertical="center" wrapText="1"/>
      <protection locked="0"/>
    </xf>
    <xf numFmtId="0" fontId="19" fillId="35" borderId="12" xfId="0" applyFont="1" applyFill="1" applyBorder="1" applyAlignment="1" applyProtection="1">
      <alignment horizontal="justify" vertical="top" wrapText="1"/>
      <protection locked="0"/>
    </xf>
    <xf numFmtId="0" fontId="57" fillId="0" borderId="12" xfId="0" applyFont="1" applyFill="1" applyBorder="1" applyAlignment="1" applyProtection="1">
      <alignment horizontal="justify" vertical="top" wrapText="1"/>
      <protection locked="0"/>
    </xf>
    <xf numFmtId="9" fontId="20" fillId="35" borderId="19" xfId="0" applyNumberFormat="1" applyFont="1" applyFill="1" applyBorder="1" applyAlignment="1" applyProtection="1">
      <alignment horizontal="center" vertical="center" wrapText="1"/>
      <protection locked="0"/>
    </xf>
    <xf numFmtId="0" fontId="19" fillId="35" borderId="19" xfId="0" applyFont="1" applyFill="1" applyBorder="1" applyAlignment="1" applyProtection="1">
      <alignment horizontal="justify" vertical="top" wrapText="1"/>
      <protection locked="0"/>
    </xf>
    <xf numFmtId="9" fontId="20" fillId="35" borderId="49" xfId="0" applyNumberFormat="1" applyFont="1" applyFill="1" applyBorder="1" applyAlignment="1" applyProtection="1">
      <alignment horizontal="center" vertical="center" wrapText="1"/>
      <protection locked="0"/>
    </xf>
    <xf numFmtId="0" fontId="19" fillId="35" borderId="49" xfId="0" applyFont="1" applyFill="1" applyBorder="1" applyAlignment="1" applyProtection="1">
      <alignment horizontal="justify" vertical="top" wrapText="1"/>
      <protection locked="0"/>
    </xf>
    <xf numFmtId="0" fontId="19" fillId="33" borderId="12" xfId="0" applyNumberFormat="1" applyFont="1" applyFill="1" applyBorder="1" applyAlignment="1" applyProtection="1">
      <alignment horizontal="center" vertical="center" wrapText="1"/>
      <protection locked="0"/>
    </xf>
    <xf numFmtId="0" fontId="19" fillId="33" borderId="19" xfId="0" applyNumberFormat="1" applyFont="1" applyFill="1" applyBorder="1" applyAlignment="1" applyProtection="1">
      <alignment horizontal="center" vertical="center" wrapText="1"/>
      <protection locked="0"/>
    </xf>
    <xf numFmtId="0" fontId="19" fillId="33" borderId="49" xfId="0" applyNumberFormat="1" applyFont="1" applyFill="1" applyBorder="1" applyAlignment="1" applyProtection="1">
      <alignment horizontal="center" vertical="center" wrapText="1"/>
      <protection locked="0"/>
    </xf>
    <xf numFmtId="0" fontId="19" fillId="33" borderId="10" xfId="0" applyFont="1" applyFill="1" applyBorder="1" applyAlignment="1" applyProtection="1">
      <alignment horizontal="center" vertical="center" wrapText="1"/>
      <protection/>
    </xf>
    <xf numFmtId="172" fontId="54" fillId="0" borderId="10" xfId="0" applyNumberFormat="1" applyFont="1" applyFill="1" applyBorder="1" applyAlignment="1" applyProtection="1">
      <alignment horizontal="center" vertical="center"/>
      <protection/>
    </xf>
    <xf numFmtId="3" fontId="0" fillId="0" borderId="34" xfId="0" applyNumberFormat="1" applyFill="1" applyBorder="1" applyAlignment="1" applyProtection="1">
      <alignment horizontal="center" vertical="center"/>
      <protection locked="0"/>
    </xf>
    <xf numFmtId="3" fontId="0" fillId="0" borderId="34" xfId="0" applyNumberFormat="1" applyFill="1" applyBorder="1" applyAlignment="1" applyProtection="1">
      <alignment horizontal="center" vertical="center"/>
      <protection/>
    </xf>
    <xf numFmtId="3" fontId="0" fillId="0" borderId="35" xfId="0" applyNumberFormat="1" applyFill="1" applyBorder="1" applyAlignment="1" applyProtection="1">
      <alignment horizontal="center" vertical="center"/>
      <protection/>
    </xf>
    <xf numFmtId="3" fontId="0" fillId="0" borderId="10" xfId="0" applyNumberFormat="1" applyFill="1" applyBorder="1" applyAlignment="1" applyProtection="1">
      <alignment horizontal="center" vertical="center"/>
      <protection locked="0"/>
    </xf>
    <xf numFmtId="3" fontId="0" fillId="0" borderId="10" xfId="0" applyNumberFormat="1" applyFill="1" applyBorder="1" applyAlignment="1" applyProtection="1">
      <alignment horizontal="center" vertical="center"/>
      <protection/>
    </xf>
    <xf numFmtId="3" fontId="0" fillId="0" borderId="39" xfId="0" applyNumberFormat="1" applyFill="1" applyBorder="1" applyAlignment="1" applyProtection="1">
      <alignment horizontal="center" vertical="center"/>
      <protection/>
    </xf>
    <xf numFmtId="0" fontId="0" fillId="0" borderId="14" xfId="0" applyFill="1" applyBorder="1" applyAlignment="1" applyProtection="1">
      <alignment/>
      <protection/>
    </xf>
    <xf numFmtId="3" fontId="4" fillId="0" borderId="10" xfId="0" applyNumberFormat="1" applyFont="1" applyFill="1" applyBorder="1" applyAlignment="1" applyProtection="1">
      <alignment horizontal="center" vertical="center"/>
      <protection/>
    </xf>
    <xf numFmtId="3" fontId="4" fillId="0" borderId="39" xfId="0" applyNumberFormat="1" applyFont="1" applyFill="1" applyBorder="1" applyAlignment="1" applyProtection="1">
      <alignment horizontal="center" vertical="center"/>
      <protection/>
    </xf>
    <xf numFmtId="0" fontId="0" fillId="0" borderId="14" xfId="0" applyFont="1" applyFill="1" applyBorder="1" applyAlignment="1" applyProtection="1">
      <alignment/>
      <protection/>
    </xf>
    <xf numFmtId="0" fontId="0" fillId="0" borderId="42" xfId="0" applyFill="1" applyBorder="1" applyAlignment="1" applyProtection="1">
      <alignment/>
      <protection/>
    </xf>
    <xf numFmtId="3" fontId="0" fillId="0" borderId="43" xfId="0" applyNumberFormat="1" applyFill="1" applyBorder="1" applyAlignment="1" applyProtection="1">
      <alignment horizontal="center" vertical="center"/>
      <protection locked="0"/>
    </xf>
    <xf numFmtId="3" fontId="0" fillId="0" borderId="43" xfId="0" applyNumberFormat="1" applyFill="1" applyBorder="1" applyAlignment="1" applyProtection="1">
      <alignment horizontal="center" vertical="center"/>
      <protection/>
    </xf>
    <xf numFmtId="3" fontId="0" fillId="0" borderId="44" xfId="0" applyNumberFormat="1" applyFill="1" applyBorder="1" applyAlignment="1" applyProtection="1">
      <alignment horizontal="center" vertical="center"/>
      <protection/>
    </xf>
    <xf numFmtId="0" fontId="13" fillId="36" borderId="0" xfId="0" applyFont="1" applyFill="1" applyAlignment="1" applyProtection="1">
      <alignment vertical="center"/>
      <protection/>
    </xf>
    <xf numFmtId="0" fontId="13" fillId="36" borderId="10" xfId="0" applyFont="1" applyFill="1" applyBorder="1" applyAlignment="1" applyProtection="1">
      <alignment vertical="center"/>
      <protection/>
    </xf>
    <xf numFmtId="169" fontId="3" fillId="36" borderId="10" xfId="0" applyNumberFormat="1" applyFont="1" applyFill="1" applyBorder="1" applyAlignment="1" applyProtection="1">
      <alignment vertical="center"/>
      <protection/>
    </xf>
    <xf numFmtId="186" fontId="1" fillId="0" borderId="0" xfId="50" applyNumberFormat="1" applyFont="1" applyAlignment="1" applyProtection="1">
      <alignment/>
      <protection/>
    </xf>
    <xf numFmtId="186" fontId="1" fillId="0" borderId="0" xfId="50" applyNumberFormat="1" applyFont="1" applyFill="1" applyAlignment="1" applyProtection="1">
      <alignment/>
      <protection/>
    </xf>
    <xf numFmtId="173" fontId="1" fillId="0" borderId="0" xfId="50" applyNumberFormat="1" applyFont="1" applyFill="1" applyAlignment="1" applyProtection="1">
      <alignment vertical="center"/>
      <protection/>
    </xf>
    <xf numFmtId="169" fontId="0" fillId="0" borderId="0" xfId="0" applyNumberFormat="1" applyAlignment="1" applyProtection="1">
      <alignment vertical="center"/>
      <protection/>
    </xf>
    <xf numFmtId="0" fontId="0" fillId="0" borderId="0" xfId="0" applyNumberFormat="1" applyFill="1" applyAlignment="1" applyProtection="1">
      <alignment vertical="center"/>
      <protection/>
    </xf>
    <xf numFmtId="187" fontId="0" fillId="0" borderId="0" xfId="0" applyNumberFormat="1" applyAlignment="1" applyProtection="1">
      <alignment vertical="center"/>
      <protection/>
    </xf>
    <xf numFmtId="173" fontId="0" fillId="0" borderId="0" xfId="0" applyNumberFormat="1" applyFill="1" applyAlignment="1" applyProtection="1">
      <alignment vertical="center"/>
      <protection/>
    </xf>
    <xf numFmtId="176" fontId="0" fillId="0" borderId="0" xfId="0" applyNumberFormat="1" applyFill="1" applyAlignment="1" applyProtection="1">
      <alignment vertical="center"/>
      <protection/>
    </xf>
    <xf numFmtId="188" fontId="0" fillId="0" borderId="0" xfId="0" applyNumberFormat="1" applyFill="1" applyAlignment="1" applyProtection="1">
      <alignment vertical="center"/>
      <protection/>
    </xf>
    <xf numFmtId="2" fontId="0" fillId="0" borderId="0" xfId="0" applyNumberFormat="1" applyAlignment="1" applyProtection="1">
      <alignment vertical="center"/>
      <protection/>
    </xf>
    <xf numFmtId="189" fontId="0" fillId="0" borderId="0" xfId="0" applyNumberFormat="1" applyAlignment="1" applyProtection="1">
      <alignment vertical="center"/>
      <protection/>
    </xf>
    <xf numFmtId="171" fontId="1" fillId="0" borderId="0" xfId="50" applyFont="1" applyAlignment="1" applyProtection="1">
      <alignment vertical="center"/>
      <protection/>
    </xf>
    <xf numFmtId="0" fontId="0" fillId="0" borderId="0" xfId="0" applyAlignment="1" applyProtection="1">
      <alignment horizontal="left" vertical="center"/>
      <protection/>
    </xf>
    <xf numFmtId="185" fontId="0" fillId="0" borderId="0" xfId="0" applyNumberFormat="1" applyAlignment="1" applyProtection="1">
      <alignment vertical="center"/>
      <protection/>
    </xf>
    <xf numFmtId="190" fontId="0" fillId="0" borderId="0" xfId="0" applyNumberFormat="1" applyAlignment="1" applyProtection="1">
      <alignment vertical="center"/>
      <protection/>
    </xf>
    <xf numFmtId="173" fontId="1" fillId="41" borderId="50" xfId="50" applyNumberFormat="1" applyFont="1" applyFill="1" applyBorder="1" applyAlignment="1" applyProtection="1">
      <alignment vertical="center"/>
      <protection/>
    </xf>
    <xf numFmtId="9" fontId="1" fillId="0" borderId="0" xfId="61" applyFont="1" applyAlignment="1" applyProtection="1">
      <alignment vertical="center"/>
      <protection/>
    </xf>
    <xf numFmtId="173" fontId="1" fillId="0" borderId="0" xfId="50" applyNumberFormat="1" applyFont="1" applyAlignment="1" applyProtection="1">
      <alignment vertical="center"/>
      <protection/>
    </xf>
    <xf numFmtId="173" fontId="0" fillId="41" borderId="50" xfId="0" applyNumberFormat="1" applyFill="1" applyBorder="1" applyAlignment="1" applyProtection="1">
      <alignment vertical="center"/>
      <protection/>
    </xf>
    <xf numFmtId="0" fontId="49" fillId="0" borderId="37" xfId="0" applyFont="1" applyBorder="1" applyAlignment="1">
      <alignment wrapText="1"/>
    </xf>
    <xf numFmtId="0" fontId="49" fillId="0" borderId="0" xfId="0" applyFont="1" applyBorder="1" applyAlignment="1">
      <alignment wrapText="1"/>
    </xf>
    <xf numFmtId="0" fontId="49" fillId="0" borderId="46" xfId="0" applyFont="1" applyBorder="1" applyAlignment="1">
      <alignment wrapText="1"/>
    </xf>
    <xf numFmtId="0" fontId="6" fillId="0" borderId="0" xfId="0" applyFont="1" applyAlignment="1" applyProtection="1">
      <alignment/>
      <protection/>
    </xf>
    <xf numFmtId="0" fontId="8" fillId="0" borderId="0" xfId="0" applyFont="1" applyAlignment="1" applyProtection="1">
      <alignment vertical="center"/>
      <protection/>
    </xf>
    <xf numFmtId="0" fontId="3" fillId="36" borderId="51" xfId="0" applyFont="1" applyFill="1" applyBorder="1" applyAlignment="1" applyProtection="1">
      <alignment horizontal="center" vertical="center" wrapText="1"/>
      <protection/>
    </xf>
    <xf numFmtId="0" fontId="3" fillId="36" borderId="51" xfId="0" applyFont="1" applyFill="1" applyBorder="1" applyAlignment="1" applyProtection="1">
      <alignment horizontal="center" vertical="center" wrapText="1"/>
      <protection/>
    </xf>
    <xf numFmtId="0" fontId="3" fillId="36" borderId="11" xfId="0" applyFont="1" applyFill="1" applyBorder="1" applyAlignment="1" applyProtection="1">
      <alignment vertical="center" wrapText="1"/>
      <protection/>
    </xf>
    <xf numFmtId="3" fontId="3" fillId="36" borderId="23" xfId="0" applyNumberFormat="1" applyFont="1" applyFill="1" applyBorder="1" applyAlignment="1" applyProtection="1">
      <alignment horizontal="center" vertical="center" wrapText="1"/>
      <protection/>
    </xf>
    <xf numFmtId="3" fontId="3" fillId="36" borderId="22" xfId="0" applyNumberFormat="1" applyFont="1" applyFill="1" applyBorder="1" applyAlignment="1" applyProtection="1">
      <alignment horizontal="center" vertical="center" wrapText="1"/>
      <protection/>
    </xf>
    <xf numFmtId="3" fontId="3" fillId="36" borderId="16" xfId="0" applyNumberFormat="1" applyFont="1" applyFill="1" applyBorder="1" applyAlignment="1" applyProtection="1">
      <alignment horizontal="center" vertical="center" wrapText="1"/>
      <protection/>
    </xf>
    <xf numFmtId="0" fontId="3" fillId="36" borderId="52" xfId="0" applyFont="1" applyFill="1" applyBorder="1" applyAlignment="1" applyProtection="1">
      <alignment horizontal="center" vertical="center" wrapText="1"/>
      <protection/>
    </xf>
    <xf numFmtId="3" fontId="4" fillId="36" borderId="11" xfId="0" applyNumberFormat="1" applyFont="1" applyFill="1" applyBorder="1" applyAlignment="1" applyProtection="1">
      <alignment horizontal="center" vertical="center" wrapText="1"/>
      <protection/>
    </xf>
    <xf numFmtId="191" fontId="19" fillId="0" borderId="10" xfId="0" applyNumberFormat="1" applyFont="1" applyFill="1" applyBorder="1" applyAlignment="1" applyProtection="1">
      <alignment horizontal="center" vertical="center"/>
      <protection/>
    </xf>
    <xf numFmtId="0" fontId="19" fillId="0" borderId="10" xfId="0" applyFont="1" applyFill="1" applyBorder="1" applyAlignment="1" applyProtection="1">
      <alignment horizontal="center"/>
      <protection/>
    </xf>
    <xf numFmtId="0" fontId="18" fillId="0" borderId="10" xfId="0" applyFont="1" applyFill="1" applyBorder="1" applyAlignment="1" applyProtection="1">
      <alignment horizontal="justify" vertical="center" wrapText="1"/>
      <protection/>
    </xf>
    <xf numFmtId="0" fontId="19" fillId="0" borderId="10" xfId="0" applyFont="1" applyFill="1" applyBorder="1" applyAlignment="1" applyProtection="1">
      <alignment horizontal="center" vertical="center" wrapText="1"/>
      <protection/>
    </xf>
    <xf numFmtId="0" fontId="15" fillId="0" borderId="10" xfId="0" applyFont="1" applyFill="1" applyBorder="1" applyAlignment="1" applyProtection="1">
      <alignment horizontal="justify" vertical="center" wrapText="1"/>
      <protection/>
    </xf>
    <xf numFmtId="0" fontId="19" fillId="0" borderId="10" xfId="0" applyFont="1" applyFill="1" applyBorder="1" applyAlignment="1" applyProtection="1">
      <alignment horizontal="left" vertical="center" wrapText="1"/>
      <protection/>
    </xf>
    <xf numFmtId="0" fontId="58" fillId="33" borderId="10"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wrapText="1"/>
      <protection locked="0"/>
    </xf>
    <xf numFmtId="173" fontId="58" fillId="33" borderId="10" xfId="50" applyNumberFormat="1" applyFont="1" applyFill="1" applyBorder="1" applyAlignment="1" applyProtection="1">
      <alignment horizontal="center" vertical="center" wrapText="1"/>
      <protection locked="0"/>
    </xf>
    <xf numFmtId="3" fontId="19" fillId="0" borderId="10" xfId="0" applyNumberFormat="1" applyFont="1" applyFill="1" applyBorder="1" applyAlignment="1" applyProtection="1">
      <alignment horizontal="center" vertical="center"/>
      <protection locked="0"/>
    </xf>
    <xf numFmtId="0" fontId="20" fillId="0" borderId="10" xfId="0" applyFont="1" applyFill="1" applyBorder="1" applyAlignment="1" applyProtection="1">
      <alignment horizontal="justify" vertical="top" wrapText="1"/>
      <protection locked="0"/>
    </xf>
    <xf numFmtId="0" fontId="20" fillId="33" borderId="10" xfId="0" applyFont="1" applyFill="1" applyBorder="1" applyAlignment="1" applyProtection="1">
      <alignment horizontal="justify" vertical="top" wrapText="1"/>
      <protection locked="0"/>
    </xf>
    <xf numFmtId="174" fontId="19" fillId="0" borderId="10" xfId="61" applyNumberFormat="1" applyFont="1" applyFill="1" applyBorder="1" applyAlignment="1" applyProtection="1">
      <alignment horizontal="center" vertical="center"/>
      <protection locked="0"/>
    </xf>
    <xf numFmtId="0" fontId="19" fillId="0" borderId="10" xfId="0" applyFont="1" applyFill="1" applyBorder="1" applyAlignment="1" applyProtection="1">
      <alignment horizontal="center" vertical="center"/>
      <protection locked="0"/>
    </xf>
    <xf numFmtId="3" fontId="0" fillId="0" borderId="0" xfId="0" applyNumberFormat="1" applyFill="1" applyAlignment="1" applyProtection="1">
      <alignment vertical="center"/>
      <protection/>
    </xf>
    <xf numFmtId="3" fontId="0" fillId="39" borderId="0" xfId="0" applyNumberFormat="1" applyFill="1" applyAlignment="1" applyProtection="1">
      <alignment vertical="center"/>
      <protection/>
    </xf>
    <xf numFmtId="0" fontId="19" fillId="0" borderId="10" xfId="0" applyFont="1" applyFill="1" applyBorder="1" applyAlignment="1" applyProtection="1">
      <alignment horizontal="center" vertical="center"/>
      <protection/>
    </xf>
    <xf numFmtId="9" fontId="58" fillId="33" borderId="10" xfId="0" applyNumberFormat="1" applyFont="1" applyFill="1" applyBorder="1" applyAlignment="1" applyProtection="1">
      <alignment horizontal="center" vertical="center" wrapText="1"/>
      <protection/>
    </xf>
    <xf numFmtId="0" fontId="58" fillId="33" borderId="10" xfId="0" applyNumberFormat="1" applyFont="1" applyFill="1" applyBorder="1" applyAlignment="1" applyProtection="1">
      <alignment horizontal="center" vertical="center" wrapText="1"/>
      <protection locked="0"/>
    </xf>
    <xf numFmtId="0" fontId="15" fillId="0" borderId="10" xfId="0" applyFont="1" applyFill="1" applyBorder="1" applyAlignment="1" applyProtection="1">
      <alignment horizontal="justify" vertical="center" wrapText="1"/>
      <protection locked="0"/>
    </xf>
    <xf numFmtId="191" fontId="19" fillId="42" borderId="10" xfId="0" applyNumberFormat="1" applyFont="1" applyFill="1" applyBorder="1" applyAlignment="1" applyProtection="1">
      <alignment horizontal="center" vertical="center"/>
      <protection/>
    </xf>
    <xf numFmtId="0" fontId="19" fillId="42" borderId="10" xfId="0" applyFont="1" applyFill="1" applyBorder="1" applyAlignment="1" applyProtection="1">
      <alignment horizontal="center" vertical="center"/>
      <protection/>
    </xf>
    <xf numFmtId="0" fontId="18" fillId="42" borderId="10" xfId="0" applyFont="1" applyFill="1" applyBorder="1" applyAlignment="1" applyProtection="1">
      <alignment horizontal="justify" vertical="center" wrapText="1"/>
      <protection/>
    </xf>
    <xf numFmtId="0" fontId="15" fillId="42" borderId="10" xfId="0" applyFont="1" applyFill="1" applyBorder="1" applyAlignment="1" applyProtection="1">
      <alignment horizontal="justify" vertical="center" wrapText="1"/>
      <protection/>
    </xf>
    <xf numFmtId="0" fontId="19" fillId="42" borderId="10" xfId="0" applyFont="1" applyFill="1" applyBorder="1" applyAlignment="1" applyProtection="1">
      <alignment horizontal="center" vertical="center" wrapText="1"/>
      <protection/>
    </xf>
    <xf numFmtId="0" fontId="19" fillId="42" borderId="10" xfId="0" applyFont="1" applyFill="1" applyBorder="1" applyAlignment="1" applyProtection="1">
      <alignment horizontal="left" vertical="center" wrapText="1"/>
      <protection/>
    </xf>
    <xf numFmtId="0" fontId="59" fillId="42" borderId="10" xfId="0" applyFont="1" applyFill="1" applyBorder="1" applyAlignment="1" applyProtection="1">
      <alignment horizontal="left" vertical="center" wrapText="1"/>
      <protection/>
    </xf>
    <xf numFmtId="3" fontId="15" fillId="42" borderId="10" xfId="50" applyNumberFormat="1" applyFont="1" applyFill="1" applyBorder="1" applyAlignment="1" applyProtection="1">
      <alignment horizontal="center" vertical="center" wrapText="1"/>
      <protection/>
    </xf>
    <xf numFmtId="9" fontId="20" fillId="42" borderId="10" xfId="59" applyNumberFormat="1" applyFont="1" applyFill="1" applyBorder="1" applyAlignment="1" applyProtection="1">
      <alignment horizontal="center" vertical="center" wrapText="1"/>
      <protection locked="0"/>
    </xf>
    <xf numFmtId="173" fontId="15" fillId="42" borderId="10" xfId="50" applyNumberFormat="1" applyFont="1" applyFill="1" applyBorder="1" applyAlignment="1" applyProtection="1">
      <alignment horizontal="center" vertical="center" wrapText="1"/>
      <protection/>
    </xf>
    <xf numFmtId="192" fontId="15" fillId="42" borderId="10" xfId="50" applyNumberFormat="1" applyFont="1" applyFill="1" applyBorder="1" applyAlignment="1" applyProtection="1">
      <alignment horizontal="center" vertical="center" wrapText="1"/>
      <protection/>
    </xf>
    <xf numFmtId="0" fontId="20" fillId="42" borderId="10" xfId="0" applyFont="1" applyFill="1" applyBorder="1" applyAlignment="1" applyProtection="1">
      <alignment horizontal="justify" vertical="top"/>
      <protection/>
    </xf>
    <xf numFmtId="0" fontId="19" fillId="42" borderId="10" xfId="0" applyFont="1" applyFill="1" applyBorder="1" applyAlignment="1" applyProtection="1">
      <alignment horizontal="justify" vertical="top"/>
      <protection/>
    </xf>
    <xf numFmtId="3" fontId="19" fillId="42" borderId="10" xfId="0" applyNumberFormat="1" applyFont="1" applyFill="1" applyBorder="1" applyAlignment="1" applyProtection="1">
      <alignment horizontal="center" vertical="center"/>
      <protection/>
    </xf>
    <xf numFmtId="174" fontId="19" fillId="42" borderId="10" xfId="61" applyNumberFormat="1" applyFont="1" applyFill="1" applyBorder="1" applyAlignment="1" applyProtection="1">
      <alignment horizontal="center" vertical="center"/>
      <protection/>
    </xf>
    <xf numFmtId="0" fontId="0" fillId="42" borderId="0" xfId="0" applyFill="1" applyAlignment="1" applyProtection="1">
      <alignment vertical="center"/>
      <protection/>
    </xf>
    <xf numFmtId="0" fontId="18" fillId="0" borderId="10" xfId="0" applyFont="1" applyFill="1" applyBorder="1" applyAlignment="1" applyProtection="1">
      <alignment horizontal="justify" vertical="top" wrapText="1"/>
      <protection/>
    </xf>
    <xf numFmtId="0" fontId="15" fillId="0" borderId="10" xfId="0" applyFont="1" applyFill="1" applyBorder="1" applyAlignment="1" applyProtection="1">
      <alignment horizontal="justify" vertical="top" wrapText="1"/>
      <protection/>
    </xf>
    <xf numFmtId="1" fontId="58" fillId="33" borderId="10" xfId="59" applyNumberFormat="1" applyFont="1" applyFill="1" applyBorder="1" applyAlignment="1" applyProtection="1">
      <alignment horizontal="center" vertical="center" wrapText="1"/>
      <protection locked="0"/>
    </xf>
    <xf numFmtId="1" fontId="15" fillId="0" borderId="10" xfId="59" applyNumberFormat="1" applyFont="1" applyFill="1" applyBorder="1" applyAlignment="1" applyProtection="1">
      <alignment horizontal="center" vertical="center" wrapText="1"/>
      <protection locked="0"/>
    </xf>
    <xf numFmtId="192" fontId="19" fillId="0" borderId="10" xfId="0" applyNumberFormat="1" applyFont="1" applyFill="1" applyBorder="1" applyAlignment="1" applyProtection="1">
      <alignment horizontal="center" vertical="center"/>
      <protection locked="0"/>
    </xf>
    <xf numFmtId="0" fontId="18" fillId="42" borderId="10" xfId="0" applyFont="1" applyFill="1" applyBorder="1" applyAlignment="1" applyProtection="1">
      <alignment horizontal="justify" vertical="top" wrapText="1"/>
      <protection/>
    </xf>
    <xf numFmtId="0" fontId="15" fillId="42" borderId="10" xfId="0" applyFont="1" applyFill="1" applyBorder="1" applyAlignment="1" applyProtection="1">
      <alignment horizontal="justify" vertical="top" wrapText="1"/>
      <protection/>
    </xf>
    <xf numFmtId="4" fontId="15" fillId="42" borderId="10" xfId="50" applyNumberFormat="1" applyFont="1" applyFill="1" applyBorder="1" applyAlignment="1" applyProtection="1">
      <alignment horizontal="center" vertical="center" wrapText="1"/>
      <protection/>
    </xf>
    <xf numFmtId="193" fontId="15" fillId="42" borderId="10" xfId="50" applyNumberFormat="1" applyFont="1" applyFill="1" applyBorder="1" applyAlignment="1" applyProtection="1">
      <alignment horizontal="center" vertical="center" wrapText="1"/>
      <protection/>
    </xf>
    <xf numFmtId="191" fontId="60" fillId="0" borderId="10" xfId="0" applyNumberFormat="1" applyFont="1" applyFill="1" applyBorder="1" applyAlignment="1" applyProtection="1">
      <alignment horizontal="center" vertical="center"/>
      <protection/>
    </xf>
    <xf numFmtId="0" fontId="18" fillId="35" borderId="10" xfId="0" applyFont="1" applyFill="1" applyBorder="1" applyAlignment="1" applyProtection="1">
      <alignment horizontal="justify" vertical="center" wrapText="1"/>
      <protection/>
    </xf>
    <xf numFmtId="171" fontId="19" fillId="0" borderId="10" xfId="0" applyNumberFormat="1" applyFont="1" applyFill="1" applyBorder="1" applyAlignment="1" applyProtection="1">
      <alignment horizontal="center" vertical="center"/>
      <protection locked="0"/>
    </xf>
    <xf numFmtId="3" fontId="19" fillId="33" borderId="10" xfId="0" applyNumberFormat="1" applyFont="1" applyFill="1" applyBorder="1" applyAlignment="1" applyProtection="1">
      <alignment horizontal="center" vertical="center"/>
      <protection locked="0"/>
    </xf>
    <xf numFmtId="4" fontId="19" fillId="33" borderId="10" xfId="0" applyNumberFormat="1" applyFont="1" applyFill="1" applyBorder="1" applyAlignment="1" applyProtection="1">
      <alignment horizontal="center" vertical="center"/>
      <protection locked="0"/>
    </xf>
    <xf numFmtId="191" fontId="60" fillId="42" borderId="10" xfId="0" applyNumberFormat="1" applyFont="1" applyFill="1" applyBorder="1" applyAlignment="1" applyProtection="1">
      <alignment horizontal="center" vertical="center"/>
      <protection/>
    </xf>
    <xf numFmtId="0" fontId="19" fillId="42" borderId="10" xfId="0" applyFont="1" applyFill="1" applyBorder="1" applyAlignment="1" applyProtection="1">
      <alignment horizontal="center" vertical="center"/>
      <protection locked="0"/>
    </xf>
    <xf numFmtId="194" fontId="15" fillId="42" borderId="10" xfId="50" applyNumberFormat="1" applyFont="1" applyFill="1" applyBorder="1" applyAlignment="1" applyProtection="1">
      <alignment horizontal="center" vertical="center" wrapText="1"/>
      <protection/>
    </xf>
    <xf numFmtId="0" fontId="19" fillId="42" borderId="10" xfId="0" applyFont="1" applyFill="1" applyBorder="1" applyAlignment="1" applyProtection="1">
      <alignment horizontal="justify" vertical="top" wrapText="1"/>
      <protection/>
    </xf>
    <xf numFmtId="0" fontId="14" fillId="33" borderId="10" xfId="0" applyFont="1" applyFill="1" applyBorder="1" applyAlignment="1" applyProtection="1">
      <alignment horizontal="center" vertical="center" wrapText="1"/>
      <protection locked="0"/>
    </xf>
    <xf numFmtId="0" fontId="58" fillId="0" borderId="10" xfId="0" applyFont="1" applyFill="1" applyBorder="1" applyAlignment="1" applyProtection="1">
      <alignment horizontal="center" vertical="center" wrapText="1"/>
      <protection locked="0"/>
    </xf>
    <xf numFmtId="0" fontId="20" fillId="35" borderId="10" xfId="0" applyFont="1" applyFill="1" applyBorder="1" applyAlignment="1" applyProtection="1">
      <alignment horizontal="justify" vertical="top" wrapText="1"/>
      <protection locked="0"/>
    </xf>
    <xf numFmtId="0" fontId="64" fillId="42" borderId="10" xfId="0" applyFont="1" applyFill="1" applyBorder="1" applyAlignment="1" applyProtection="1">
      <alignment horizontal="left" vertical="center" wrapText="1"/>
      <protection/>
    </xf>
    <xf numFmtId="3" fontId="14" fillId="33" borderId="10" xfId="0" applyNumberFormat="1" applyFont="1" applyFill="1" applyBorder="1" applyAlignment="1" applyProtection="1">
      <alignment horizontal="center" vertical="center" wrapText="1"/>
      <protection locked="0"/>
    </xf>
    <xf numFmtId="0" fontId="19" fillId="0" borderId="10" xfId="0" applyFont="1" applyFill="1" applyBorder="1" applyAlignment="1" applyProtection="1">
      <alignment vertical="center" wrapText="1"/>
      <protection locked="0"/>
    </xf>
    <xf numFmtId="0" fontId="20" fillId="42" borderId="10" xfId="0" applyFont="1" applyFill="1" applyBorder="1" applyAlignment="1" applyProtection="1">
      <alignment horizontal="justify" vertical="top" wrapText="1"/>
      <protection/>
    </xf>
    <xf numFmtId="0" fontId="19" fillId="42" borderId="10" xfId="0" applyFont="1" applyFill="1" applyBorder="1" applyAlignment="1" applyProtection="1">
      <alignment vertical="center"/>
      <protection/>
    </xf>
    <xf numFmtId="3" fontId="18" fillId="0" borderId="10" xfId="0" applyNumberFormat="1" applyFont="1" applyBorder="1" applyAlignment="1" applyProtection="1">
      <alignment horizontal="center" vertical="center"/>
      <protection locked="0"/>
    </xf>
    <xf numFmtId="173" fontId="0" fillId="0" borderId="10" xfId="0" applyNumberFormat="1" applyFill="1" applyBorder="1" applyAlignment="1">
      <alignment horizontal="center" vertical="center"/>
    </xf>
    <xf numFmtId="3" fontId="18" fillId="0" borderId="10" xfId="0" applyNumberFormat="1" applyFont="1" applyFill="1" applyBorder="1" applyAlignment="1" applyProtection="1">
      <alignment horizontal="center" vertical="center"/>
      <protection locked="0"/>
    </xf>
    <xf numFmtId="3" fontId="18" fillId="42" borderId="10" xfId="0" applyNumberFormat="1" applyFont="1" applyFill="1" applyBorder="1" applyAlignment="1" applyProtection="1">
      <alignment horizontal="center" vertical="center"/>
      <protection/>
    </xf>
    <xf numFmtId="3" fontId="18" fillId="42" borderId="10" xfId="0" applyNumberFormat="1" applyFont="1" applyFill="1" applyBorder="1" applyAlignment="1" applyProtection="1">
      <alignment horizontal="center" vertical="center"/>
      <protection locked="0"/>
    </xf>
    <xf numFmtId="9" fontId="58" fillId="33" borderId="10" xfId="0" applyNumberFormat="1" applyFont="1" applyFill="1" applyBorder="1" applyAlignment="1" applyProtection="1">
      <alignment horizontal="center" vertical="center" wrapText="1"/>
      <protection locked="0"/>
    </xf>
    <xf numFmtId="9" fontId="20" fillId="35" borderId="10" xfId="59" applyNumberFormat="1" applyFont="1" applyFill="1" applyBorder="1" applyAlignment="1" applyProtection="1">
      <alignment horizontal="center" vertical="center" wrapText="1"/>
      <protection locked="0"/>
    </xf>
    <xf numFmtId="171" fontId="0" fillId="0" borderId="0" xfId="0" applyNumberFormat="1" applyAlignment="1">
      <alignment vertical="center"/>
    </xf>
    <xf numFmtId="0" fontId="19" fillId="0" borderId="10" xfId="0" applyFont="1" applyFill="1" applyBorder="1" applyAlignment="1" applyProtection="1">
      <alignment vertical="top" wrapText="1"/>
      <protection locked="0"/>
    </xf>
    <xf numFmtId="0" fontId="20" fillId="42" borderId="10" xfId="0" applyNumberFormat="1" applyFont="1" applyFill="1" applyBorder="1" applyAlignment="1" applyProtection="1">
      <alignment horizontal="justify" vertical="top" wrapText="1"/>
      <protection/>
    </xf>
    <xf numFmtId="0" fontId="15" fillId="33" borderId="10" xfId="0" applyFont="1" applyFill="1" applyBorder="1" applyAlignment="1" applyProtection="1">
      <alignment horizontal="justify" vertical="center" wrapText="1"/>
      <protection/>
    </xf>
    <xf numFmtId="173" fontId="0" fillId="0" borderId="0" xfId="0" applyNumberFormat="1" applyAlignment="1">
      <alignment vertical="center"/>
    </xf>
    <xf numFmtId="0" fontId="57" fillId="0" borderId="10" xfId="0" applyFont="1" applyFill="1" applyBorder="1" applyAlignment="1" applyProtection="1">
      <alignment vertical="top" wrapText="1"/>
      <protection locked="0"/>
    </xf>
    <xf numFmtId="191" fontId="60" fillId="42" borderId="0" xfId="0" applyNumberFormat="1" applyFont="1" applyFill="1" applyBorder="1" applyAlignment="1" applyProtection="1">
      <alignment horizontal="center" vertical="center"/>
      <protection/>
    </xf>
    <xf numFmtId="0" fontId="19" fillId="42" borderId="0" xfId="0" applyFont="1" applyFill="1" applyBorder="1" applyAlignment="1" applyProtection="1">
      <alignment horizontal="center" vertical="center" wrapText="1"/>
      <protection/>
    </xf>
    <xf numFmtId="191" fontId="60" fillId="0" borderId="0" xfId="0" applyNumberFormat="1" applyFont="1" applyFill="1" applyBorder="1" applyAlignment="1" applyProtection="1">
      <alignment horizontal="center" vertical="center"/>
      <protection/>
    </xf>
    <xf numFmtId="0" fontId="3" fillId="43" borderId="10" xfId="0" applyFont="1" applyFill="1" applyBorder="1" applyAlignment="1" applyProtection="1">
      <alignment horizontal="center" vertical="center"/>
      <protection/>
    </xf>
    <xf numFmtId="0" fontId="3" fillId="43" borderId="10" xfId="0" applyFont="1" applyFill="1" applyBorder="1" applyAlignment="1" applyProtection="1">
      <alignment horizontal="left" vertical="center" wrapText="1"/>
      <protection/>
    </xf>
    <xf numFmtId="9" fontId="3" fillId="43" borderId="10" xfId="0" applyNumberFormat="1" applyFont="1" applyFill="1" applyBorder="1" applyAlignment="1" applyProtection="1">
      <alignment horizontal="center" vertical="center" wrapText="1"/>
      <protection/>
    </xf>
    <xf numFmtId="9" fontId="65" fillId="43" borderId="10" xfId="0" applyNumberFormat="1" applyFont="1" applyFill="1" applyBorder="1" applyAlignment="1" applyProtection="1">
      <alignment horizontal="center" vertical="center" wrapText="1"/>
      <protection/>
    </xf>
    <xf numFmtId="3" fontId="3" fillId="43" borderId="10" xfId="0" applyNumberFormat="1" applyFont="1" applyFill="1" applyBorder="1" applyAlignment="1" applyProtection="1">
      <alignment horizontal="center" vertical="center"/>
      <protection/>
    </xf>
    <xf numFmtId="173" fontId="3" fillId="43" borderId="10" xfId="0" applyNumberFormat="1" applyFont="1" applyFill="1" applyBorder="1" applyAlignment="1" applyProtection="1">
      <alignment horizontal="center" vertical="center"/>
      <protection/>
    </xf>
    <xf numFmtId="3" fontId="66" fillId="43" borderId="10" xfId="0" applyNumberFormat="1" applyFont="1" applyFill="1" applyBorder="1" applyAlignment="1" applyProtection="1">
      <alignment horizontal="center" vertical="center"/>
      <protection/>
    </xf>
    <xf numFmtId="3" fontId="67" fillId="44" borderId="10" xfId="0" applyNumberFormat="1" applyFont="1" applyFill="1" applyBorder="1" applyAlignment="1" applyProtection="1">
      <alignment horizontal="center" vertical="center"/>
      <protection/>
    </xf>
    <xf numFmtId="0" fontId="5" fillId="0" borderId="0" xfId="0" applyFont="1" applyAlignment="1" applyProtection="1">
      <alignment vertical="center"/>
      <protection/>
    </xf>
    <xf numFmtId="173" fontId="0" fillId="0" borderId="0" xfId="0" applyNumberFormat="1" applyAlignment="1" applyProtection="1">
      <alignment vertical="center"/>
      <protection/>
    </xf>
    <xf numFmtId="195" fontId="0" fillId="0" borderId="0" xfId="0" applyNumberFormat="1" applyAlignment="1" applyProtection="1">
      <alignment vertical="center"/>
      <protection/>
    </xf>
    <xf numFmtId="196" fontId="1" fillId="0" borderId="0" xfId="50" applyNumberFormat="1" applyFont="1" applyAlignment="1" applyProtection="1">
      <alignment vertical="center"/>
      <protection/>
    </xf>
    <xf numFmtId="197" fontId="0" fillId="33" borderId="0" xfId="0" applyNumberFormat="1" applyFill="1" applyAlignment="1" applyProtection="1">
      <alignment vertical="center"/>
      <protection/>
    </xf>
    <xf numFmtId="198" fontId="0" fillId="33" borderId="0" xfId="0" applyNumberFormat="1" applyFill="1" applyAlignment="1" applyProtection="1">
      <alignment vertical="center"/>
      <protection/>
    </xf>
    <xf numFmtId="173" fontId="0" fillId="33" borderId="0" xfId="0" applyNumberFormat="1" applyFill="1" applyAlignment="1" applyProtection="1">
      <alignment vertical="center"/>
      <protection/>
    </xf>
    <xf numFmtId="199" fontId="0" fillId="33" borderId="0" xfId="0" applyNumberFormat="1" applyFill="1" applyAlignment="1" applyProtection="1">
      <alignment vertical="center"/>
      <protection/>
    </xf>
    <xf numFmtId="176" fontId="0" fillId="0" borderId="0" xfId="0" applyNumberFormat="1" applyAlignment="1" applyProtection="1">
      <alignment vertical="center"/>
      <protection/>
    </xf>
    <xf numFmtId="200" fontId="0" fillId="33" borderId="0" xfId="0" applyNumberFormat="1" applyFill="1" applyAlignment="1" applyProtection="1">
      <alignment vertical="center"/>
      <protection/>
    </xf>
    <xf numFmtId="3" fontId="0" fillId="33" borderId="0" xfId="0" applyNumberFormat="1" applyFill="1" applyAlignment="1" applyProtection="1">
      <alignment vertical="center"/>
      <protection/>
    </xf>
    <xf numFmtId="173" fontId="1" fillId="33" borderId="0" xfId="50" applyNumberFormat="1" applyFont="1" applyFill="1" applyAlignment="1" applyProtection="1">
      <alignment vertical="center"/>
      <protection/>
    </xf>
    <xf numFmtId="175" fontId="0" fillId="0" borderId="0" xfId="0" applyNumberFormat="1" applyAlignment="1" applyProtection="1">
      <alignment vertical="center"/>
      <protection/>
    </xf>
    <xf numFmtId="3" fontId="0" fillId="0" borderId="0" xfId="0" applyNumberFormat="1" applyAlignment="1" applyProtection="1">
      <alignment vertical="center"/>
      <protection/>
    </xf>
    <xf numFmtId="173" fontId="13" fillId="0" borderId="0" xfId="50" applyNumberFormat="1" applyFont="1" applyAlignment="1" applyProtection="1">
      <alignment vertical="center"/>
      <protection/>
    </xf>
    <xf numFmtId="201" fontId="0" fillId="0" borderId="0" xfId="0" applyNumberFormat="1" applyAlignment="1" applyProtection="1">
      <alignment vertical="center"/>
      <protection/>
    </xf>
    <xf numFmtId="198" fontId="0" fillId="0" borderId="0" xfId="0" applyNumberFormat="1" applyAlignment="1" applyProtection="1">
      <alignment vertical="center"/>
      <protection/>
    </xf>
    <xf numFmtId="202" fontId="0" fillId="0" borderId="0" xfId="0" applyNumberFormat="1" applyAlignment="1" applyProtection="1">
      <alignment vertical="center"/>
      <protection/>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5" xfId="50"/>
    <cellStyle name="Currency" xfId="51"/>
    <cellStyle name="Currency [0]" xfId="52"/>
    <cellStyle name="Neutral" xfId="53"/>
    <cellStyle name="Normal 2" xfId="54"/>
    <cellStyle name="Normal_Actividades" xfId="55"/>
    <cellStyle name="Notas" xfId="56"/>
    <cellStyle name="Porcentaje 2" xfId="57"/>
    <cellStyle name="Percent" xfId="58"/>
    <cellStyle name="Porcentual 2" xfId="59"/>
    <cellStyle name="Porcentual 3" xfId="60"/>
    <cellStyle name="Porcentual 4" xfId="61"/>
    <cellStyle name="Salida" xfId="62"/>
    <cellStyle name="Texto de advertencia" xfId="63"/>
    <cellStyle name="Texto explicativo" xfId="64"/>
    <cellStyle name="Título" xfId="65"/>
    <cellStyle name="Título 1" xfId="66"/>
    <cellStyle name="Título 2" xfId="67"/>
    <cellStyle name="Título 3" xfId="68"/>
    <cellStyle name="Total" xfId="69"/>
  </cellStyles>
  <dxfs count="6">
    <dxf>
      <font>
        <color indexed="9"/>
      </font>
      <fill>
        <patternFill>
          <bgColor indexed="10"/>
        </patternFill>
      </fill>
    </dxf>
    <dxf>
      <font>
        <color theme="0"/>
      </font>
      <fill>
        <patternFill>
          <bgColor theme="5"/>
        </patternFill>
      </fill>
    </dxf>
    <dxf>
      <font>
        <color theme="0"/>
      </font>
      <fill>
        <patternFill>
          <bgColor theme="5"/>
        </patternFill>
      </fill>
    </dxf>
    <dxf>
      <font>
        <color indexed="9"/>
      </font>
      <fill>
        <patternFill>
          <bgColor indexed="10"/>
        </patternFill>
      </fill>
    </dxf>
    <dxf>
      <font>
        <color theme="0"/>
      </font>
      <fill>
        <patternFill>
          <bgColor theme="5"/>
        </patternFill>
      </fill>
      <border/>
    </dxf>
    <dxf>
      <font>
        <color rgb="FFFFFFFF"/>
      </font>
      <fill>
        <patternFill>
          <bgColor rgb="FFDD080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0</xdr:colOff>
      <xdr:row>2</xdr:row>
      <xdr:rowOff>9525</xdr:rowOff>
    </xdr:from>
    <xdr:to>
      <xdr:col>19</xdr:col>
      <xdr:colOff>1038225</xdr:colOff>
      <xdr:row>5</xdr:row>
      <xdr:rowOff>152400</xdr:rowOff>
    </xdr:to>
    <xdr:pic>
      <xdr:nvPicPr>
        <xdr:cNvPr id="1" name="3 Imagen" descr="SIG.jpg"/>
        <xdr:cNvPicPr preferRelativeResize="1">
          <a:picLocks noChangeAspect="1"/>
        </xdr:cNvPicPr>
      </xdr:nvPicPr>
      <xdr:blipFill>
        <a:blip r:embed="rId1"/>
        <a:stretch>
          <a:fillRect/>
        </a:stretch>
      </xdr:blipFill>
      <xdr:spPr>
        <a:xfrm>
          <a:off x="12982575" y="619125"/>
          <a:ext cx="1038225" cy="1057275"/>
        </a:xfrm>
        <a:prstGeom prst="rect">
          <a:avLst/>
        </a:prstGeom>
        <a:noFill/>
        <a:ln w="9525" cmpd="sng">
          <a:noFill/>
        </a:ln>
      </xdr:spPr>
    </xdr:pic>
    <xdr:clientData/>
  </xdr:twoCellAnchor>
  <xdr:twoCellAnchor editAs="oneCell">
    <xdr:from>
      <xdr:col>0</xdr:col>
      <xdr:colOff>0</xdr:colOff>
      <xdr:row>1</xdr:row>
      <xdr:rowOff>123825</xdr:rowOff>
    </xdr:from>
    <xdr:to>
      <xdr:col>8</xdr:col>
      <xdr:colOff>171450</xdr:colOff>
      <xdr:row>4</xdr:row>
      <xdr:rowOff>276225</xdr:rowOff>
    </xdr:to>
    <xdr:pic>
      <xdr:nvPicPr>
        <xdr:cNvPr id="2" name="2 Imagen" descr="Escudo Bogotá_sds_color.jpg"/>
        <xdr:cNvPicPr preferRelativeResize="1">
          <a:picLocks noChangeAspect="1"/>
        </xdr:cNvPicPr>
      </xdr:nvPicPr>
      <xdr:blipFill>
        <a:blip r:embed="rId2"/>
        <a:stretch>
          <a:fillRect/>
        </a:stretch>
      </xdr:blipFill>
      <xdr:spPr>
        <a:xfrm>
          <a:off x="0" y="428625"/>
          <a:ext cx="790575" cy="1066800"/>
        </a:xfrm>
        <a:prstGeom prst="rect">
          <a:avLst/>
        </a:prstGeom>
        <a:noFill/>
        <a:ln w="9525" cmpd="sng">
          <a:noFill/>
        </a:ln>
      </xdr:spPr>
    </xdr:pic>
    <xdr:clientData/>
  </xdr:twoCellAnchor>
  <xdr:twoCellAnchor editAs="oneCell">
    <xdr:from>
      <xdr:col>41</xdr:col>
      <xdr:colOff>171450</xdr:colOff>
      <xdr:row>1</xdr:row>
      <xdr:rowOff>114300</xdr:rowOff>
    </xdr:from>
    <xdr:to>
      <xdr:col>42</xdr:col>
      <xdr:colOff>485775</xdr:colOff>
      <xdr:row>4</xdr:row>
      <xdr:rowOff>228600</xdr:rowOff>
    </xdr:to>
    <xdr:pic>
      <xdr:nvPicPr>
        <xdr:cNvPr id="3" name="3 Imagen" descr="SIG.jpg"/>
        <xdr:cNvPicPr preferRelativeResize="1">
          <a:picLocks noChangeAspect="1"/>
        </xdr:cNvPicPr>
      </xdr:nvPicPr>
      <xdr:blipFill>
        <a:blip r:embed="rId1"/>
        <a:stretch>
          <a:fillRect/>
        </a:stretch>
      </xdr:blipFill>
      <xdr:spPr>
        <a:xfrm>
          <a:off x="44481750" y="419100"/>
          <a:ext cx="876300" cy="1028700"/>
        </a:xfrm>
        <a:prstGeom prst="rect">
          <a:avLst/>
        </a:prstGeom>
        <a:noFill/>
        <a:ln w="9525" cmpd="sng">
          <a:noFill/>
        </a:ln>
      </xdr:spPr>
    </xdr:pic>
    <xdr:clientData/>
  </xdr:twoCellAnchor>
  <xdr:twoCellAnchor editAs="oneCell">
    <xdr:from>
      <xdr:col>22</xdr:col>
      <xdr:colOff>1047750</xdr:colOff>
      <xdr:row>2</xdr:row>
      <xdr:rowOff>19050</xdr:rowOff>
    </xdr:from>
    <xdr:to>
      <xdr:col>22</xdr:col>
      <xdr:colOff>2076450</xdr:colOff>
      <xdr:row>5</xdr:row>
      <xdr:rowOff>85725</xdr:rowOff>
    </xdr:to>
    <xdr:pic>
      <xdr:nvPicPr>
        <xdr:cNvPr id="4" name="6 Imagen" descr="Escudo Bogotá_sds_color.jpg"/>
        <xdr:cNvPicPr preferRelativeResize="1">
          <a:picLocks noChangeAspect="1"/>
        </xdr:cNvPicPr>
      </xdr:nvPicPr>
      <xdr:blipFill>
        <a:blip r:embed="rId2"/>
        <a:stretch>
          <a:fillRect/>
        </a:stretch>
      </xdr:blipFill>
      <xdr:spPr>
        <a:xfrm>
          <a:off x="18526125" y="628650"/>
          <a:ext cx="1028700"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581025</xdr:colOff>
      <xdr:row>0</xdr:row>
      <xdr:rowOff>123825</xdr:rowOff>
    </xdr:from>
    <xdr:to>
      <xdr:col>14</xdr:col>
      <xdr:colOff>209550</xdr:colOff>
      <xdr:row>5</xdr:row>
      <xdr:rowOff>133350</xdr:rowOff>
    </xdr:to>
    <xdr:pic>
      <xdr:nvPicPr>
        <xdr:cNvPr id="1" name="3 Imagen" descr="SIG.jpg"/>
        <xdr:cNvPicPr preferRelativeResize="1">
          <a:picLocks noChangeAspect="1"/>
        </xdr:cNvPicPr>
      </xdr:nvPicPr>
      <xdr:blipFill>
        <a:blip r:embed="rId1"/>
        <a:stretch>
          <a:fillRect/>
        </a:stretch>
      </xdr:blipFill>
      <xdr:spPr>
        <a:xfrm>
          <a:off x="11877675" y="123825"/>
          <a:ext cx="1000125" cy="771525"/>
        </a:xfrm>
        <a:prstGeom prst="rect">
          <a:avLst/>
        </a:prstGeom>
        <a:noFill/>
        <a:ln w="9525" cmpd="sng">
          <a:noFill/>
        </a:ln>
      </xdr:spPr>
    </xdr:pic>
    <xdr:clientData/>
  </xdr:twoCellAnchor>
  <xdr:twoCellAnchor editAs="oneCell">
    <xdr:from>
      <xdr:col>0</xdr:col>
      <xdr:colOff>361950</xdr:colOff>
      <xdr:row>1</xdr:row>
      <xdr:rowOff>38100</xdr:rowOff>
    </xdr:from>
    <xdr:to>
      <xdr:col>3</xdr:col>
      <xdr:colOff>333375</xdr:colOff>
      <xdr:row>7</xdr:row>
      <xdr:rowOff>57150</xdr:rowOff>
    </xdr:to>
    <xdr:pic>
      <xdr:nvPicPr>
        <xdr:cNvPr id="2" name="10 Imagen" descr="Escudo Bogotá_sds_color.jpg"/>
        <xdr:cNvPicPr preferRelativeResize="1">
          <a:picLocks noChangeAspect="1"/>
        </xdr:cNvPicPr>
      </xdr:nvPicPr>
      <xdr:blipFill>
        <a:blip r:embed="rId2"/>
        <a:stretch>
          <a:fillRect/>
        </a:stretch>
      </xdr:blipFill>
      <xdr:spPr>
        <a:xfrm>
          <a:off x="0" y="190500"/>
          <a:ext cx="809625" cy="933450"/>
        </a:xfrm>
        <a:prstGeom prst="rect">
          <a:avLst/>
        </a:prstGeom>
        <a:noFill/>
        <a:ln w="9525" cmpd="sng">
          <a:noFill/>
        </a:ln>
      </xdr:spPr>
    </xdr:pic>
    <xdr:clientData/>
  </xdr:twoCellAnchor>
  <xdr:twoCellAnchor editAs="oneCell">
    <xdr:from>
      <xdr:col>48</xdr:col>
      <xdr:colOff>762000</xdr:colOff>
      <xdr:row>1</xdr:row>
      <xdr:rowOff>9525</xdr:rowOff>
    </xdr:from>
    <xdr:to>
      <xdr:col>50</xdr:col>
      <xdr:colOff>190500</xdr:colOff>
      <xdr:row>7</xdr:row>
      <xdr:rowOff>114300</xdr:rowOff>
    </xdr:to>
    <xdr:pic>
      <xdr:nvPicPr>
        <xdr:cNvPr id="3" name="3 Imagen" descr="SIG.jpg"/>
        <xdr:cNvPicPr preferRelativeResize="1">
          <a:picLocks noChangeAspect="1"/>
        </xdr:cNvPicPr>
      </xdr:nvPicPr>
      <xdr:blipFill>
        <a:blip r:embed="rId1"/>
        <a:stretch>
          <a:fillRect/>
        </a:stretch>
      </xdr:blipFill>
      <xdr:spPr>
        <a:xfrm>
          <a:off x="53416200" y="161925"/>
          <a:ext cx="952500" cy="1019175"/>
        </a:xfrm>
        <a:prstGeom prst="rect">
          <a:avLst/>
        </a:prstGeom>
        <a:noFill/>
        <a:ln w="9525" cmpd="sng">
          <a:noFill/>
        </a:ln>
      </xdr:spPr>
    </xdr:pic>
    <xdr:clientData/>
  </xdr:twoCellAnchor>
  <xdr:twoCellAnchor editAs="oneCell">
    <xdr:from>
      <xdr:col>15</xdr:col>
      <xdr:colOff>495300</xdr:colOff>
      <xdr:row>1</xdr:row>
      <xdr:rowOff>152400</xdr:rowOff>
    </xdr:from>
    <xdr:to>
      <xdr:col>15</xdr:col>
      <xdr:colOff>1419225</xdr:colOff>
      <xdr:row>8</xdr:row>
      <xdr:rowOff>76200</xdr:rowOff>
    </xdr:to>
    <xdr:pic>
      <xdr:nvPicPr>
        <xdr:cNvPr id="4" name="12 Imagen" descr="Escudo Bogotá_sds_color.jpg"/>
        <xdr:cNvPicPr preferRelativeResize="1">
          <a:picLocks noChangeAspect="1"/>
        </xdr:cNvPicPr>
      </xdr:nvPicPr>
      <xdr:blipFill>
        <a:blip r:embed="rId2"/>
        <a:stretch>
          <a:fillRect/>
        </a:stretch>
      </xdr:blipFill>
      <xdr:spPr>
        <a:xfrm>
          <a:off x="14811375" y="304800"/>
          <a:ext cx="923925" cy="981075"/>
        </a:xfrm>
        <a:prstGeom prst="rect">
          <a:avLst/>
        </a:prstGeom>
        <a:noFill/>
        <a:ln w="9525" cmpd="sng">
          <a:noFill/>
        </a:ln>
      </xdr:spPr>
    </xdr:pic>
    <xdr:clientData/>
  </xdr:twoCellAnchor>
  <xdr:twoCellAnchor editAs="oneCell">
    <xdr:from>
      <xdr:col>31</xdr:col>
      <xdr:colOff>438150</xdr:colOff>
      <xdr:row>2</xdr:row>
      <xdr:rowOff>104775</xdr:rowOff>
    </xdr:from>
    <xdr:to>
      <xdr:col>32</xdr:col>
      <xdr:colOff>752475</xdr:colOff>
      <xdr:row>7</xdr:row>
      <xdr:rowOff>95250</xdr:rowOff>
    </xdr:to>
    <xdr:pic>
      <xdr:nvPicPr>
        <xdr:cNvPr id="5" name="3 Imagen" descr="SIG.jpg"/>
        <xdr:cNvPicPr preferRelativeResize="1">
          <a:picLocks noChangeAspect="1"/>
        </xdr:cNvPicPr>
      </xdr:nvPicPr>
      <xdr:blipFill>
        <a:blip r:embed="rId1"/>
        <a:stretch>
          <a:fillRect/>
        </a:stretch>
      </xdr:blipFill>
      <xdr:spPr>
        <a:xfrm>
          <a:off x="37966650" y="409575"/>
          <a:ext cx="962025" cy="752475"/>
        </a:xfrm>
        <a:prstGeom prst="rect">
          <a:avLst/>
        </a:prstGeom>
        <a:noFill/>
        <a:ln w="9525" cmpd="sng">
          <a:noFill/>
        </a:ln>
      </xdr:spPr>
    </xdr:pic>
    <xdr:clientData/>
  </xdr:twoCellAnchor>
  <xdr:twoCellAnchor editAs="oneCell">
    <xdr:from>
      <xdr:col>33</xdr:col>
      <xdr:colOff>809625</xdr:colOff>
      <xdr:row>1</xdr:row>
      <xdr:rowOff>76200</xdr:rowOff>
    </xdr:from>
    <xdr:to>
      <xdr:col>35</xdr:col>
      <xdr:colOff>57150</xdr:colOff>
      <xdr:row>7</xdr:row>
      <xdr:rowOff>142875</xdr:rowOff>
    </xdr:to>
    <xdr:pic>
      <xdr:nvPicPr>
        <xdr:cNvPr id="6" name="15 Imagen" descr="Escudo Bogotá_sds_color.jpg"/>
        <xdr:cNvPicPr preferRelativeResize="1">
          <a:picLocks noChangeAspect="1"/>
        </xdr:cNvPicPr>
      </xdr:nvPicPr>
      <xdr:blipFill>
        <a:blip r:embed="rId2"/>
        <a:stretch>
          <a:fillRect/>
        </a:stretch>
      </xdr:blipFill>
      <xdr:spPr>
        <a:xfrm>
          <a:off x="40033575" y="228600"/>
          <a:ext cx="942975" cy="981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11.%20Direccion%20Planeacion%20y%20Sistemas\SEGUIMIENTO%20PROYECTOS%202015\SEGUIMIENTO%20JULIO%202015\Seguimiento%20887%20julio%202015%20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tas"/>
      <sheetName val="Actividades"/>
      <sheetName val="01-USAQUEN"/>
      <sheetName val="02-CHAPINERO"/>
      <sheetName val="03-SANTAFE"/>
      <sheetName val="04-SAN CRISTOBAL"/>
      <sheetName val="05-USME"/>
      <sheetName val="06-TUNJUELITO"/>
      <sheetName val="07-BOSA"/>
      <sheetName val="08-KENNEDY"/>
      <sheetName val="09-FONTIBON"/>
      <sheetName val="10-ENGATIVA"/>
      <sheetName val="11-SUBA"/>
      <sheetName val="12-BARRIOS UNIDOS"/>
      <sheetName val="13-TEUSAQUILLO"/>
      <sheetName val="14-MARTIRES"/>
      <sheetName val="15-ANTONIO NARIÑO"/>
      <sheetName val="16-PUENTE ARANDA"/>
      <sheetName val="17-CANDELARIA"/>
      <sheetName val="18-RAFAEL URIBE"/>
      <sheetName val="19-CIUDAD BOLIVAR"/>
      <sheetName val="20-SUMAPAZ"/>
      <sheetName val="99-METROPOLITANO"/>
    </sheetNames>
    <sheetDataSet>
      <sheetData sheetId="2">
        <row r="13">
          <cell r="M13">
            <v>721</v>
          </cell>
          <cell r="N13">
            <v>70801088.4778672</v>
          </cell>
          <cell r="O13">
            <v>74026786.97805384</v>
          </cell>
          <cell r="P13">
            <v>66307414.4544206</v>
          </cell>
          <cell r="Q13">
            <v>5883202.163124423</v>
          </cell>
          <cell r="R13">
            <v>23433697.7865818</v>
          </cell>
          <cell r="S13">
            <v>12872760.315811582</v>
          </cell>
        </row>
        <row r="29">
          <cell r="N29">
            <v>52666314.60749233</v>
          </cell>
          <cell r="O29">
            <v>55065792.57728164</v>
          </cell>
          <cell r="P29">
            <v>49323636.47993313</v>
          </cell>
          <cell r="Q29">
            <v>4376296.787011264</v>
          </cell>
          <cell r="R29">
            <v>17431462.2356523</v>
          </cell>
          <cell r="S29">
            <v>9575570.93025921</v>
          </cell>
        </row>
        <row r="45">
          <cell r="N45">
            <v>37753185.03632927</v>
          </cell>
          <cell r="O45">
            <v>39473220.631361485</v>
          </cell>
          <cell r="P45">
            <v>35357028.274514</v>
          </cell>
          <cell r="Q45">
            <v>3137093.2939823614</v>
          </cell>
          <cell r="R45">
            <v>12495524.400007008</v>
          </cell>
          <cell r="S45">
            <v>6864127.551980701</v>
          </cell>
        </row>
      </sheetData>
      <sheetData sheetId="3">
        <row r="13">
          <cell r="M13">
            <v>202</v>
          </cell>
          <cell r="N13">
            <v>70801088.4778672</v>
          </cell>
          <cell r="O13">
            <v>74026786.97805384</v>
          </cell>
          <cell r="P13">
            <v>66307414.4544206</v>
          </cell>
          <cell r="Q13">
            <v>5883202.163124423</v>
          </cell>
          <cell r="R13">
            <v>23433697.7865818</v>
          </cell>
          <cell r="S13">
            <v>12872760.315811582</v>
          </cell>
        </row>
        <row r="29">
          <cell r="N29">
            <v>52666314.60749233</v>
          </cell>
          <cell r="O29">
            <v>55065792.57728164</v>
          </cell>
          <cell r="P29">
            <v>49323636.47993313</v>
          </cell>
          <cell r="Q29">
            <v>4376296.787011264</v>
          </cell>
          <cell r="R29">
            <v>17431462.2356523</v>
          </cell>
          <cell r="S29">
            <v>9575570.93025921</v>
          </cell>
        </row>
        <row r="45">
          <cell r="N45">
            <v>37753185.03632927</v>
          </cell>
          <cell r="O45">
            <v>39473220.631361485</v>
          </cell>
          <cell r="P45">
            <v>35357028.274514</v>
          </cell>
          <cell r="Q45">
            <v>3137093.2939823614</v>
          </cell>
          <cell r="R45">
            <v>12495524.400007008</v>
          </cell>
          <cell r="S45">
            <v>6864127.551980701</v>
          </cell>
        </row>
      </sheetData>
      <sheetData sheetId="4">
        <row r="13">
          <cell r="M13">
            <v>1005</v>
          </cell>
          <cell r="N13">
            <v>70801088.4778672</v>
          </cell>
          <cell r="O13">
            <v>74026786.97805384</v>
          </cell>
          <cell r="P13">
            <v>66307414.4544206</v>
          </cell>
          <cell r="Q13">
            <v>5883202.163124423</v>
          </cell>
          <cell r="R13">
            <v>23433697.7865818</v>
          </cell>
          <cell r="S13">
            <v>12872760.315811582</v>
          </cell>
        </row>
        <row r="29">
          <cell r="N29">
            <v>52666314.60749233</v>
          </cell>
          <cell r="O29">
            <v>55065792.57728164</v>
          </cell>
          <cell r="P29">
            <v>49323636.47993313</v>
          </cell>
          <cell r="Q29">
            <v>4376296.787011264</v>
          </cell>
          <cell r="R29">
            <v>17431462.2356523</v>
          </cell>
          <cell r="S29">
            <v>9575570.93025921</v>
          </cell>
        </row>
        <row r="45">
          <cell r="N45">
            <v>37753185.03632927</v>
          </cell>
          <cell r="O45">
            <v>39473220.631361485</v>
          </cell>
          <cell r="P45">
            <v>35357028.274514</v>
          </cell>
          <cell r="Q45">
            <v>3137093.2939823614</v>
          </cell>
          <cell r="R45">
            <v>12495524.400007008</v>
          </cell>
          <cell r="S45">
            <v>6864127.551980701</v>
          </cell>
        </row>
      </sheetData>
      <sheetData sheetId="5">
        <row r="13">
          <cell r="M13">
            <v>1764</v>
          </cell>
          <cell r="N13">
            <v>70801088.4778672</v>
          </cell>
          <cell r="O13">
            <v>74026786.97805384</v>
          </cell>
          <cell r="P13">
            <v>66307414.4544206</v>
          </cell>
          <cell r="Q13">
            <v>5883202.163124423</v>
          </cell>
          <cell r="R13">
            <v>23433697.7865818</v>
          </cell>
          <cell r="S13">
            <v>12872760.315811582</v>
          </cell>
        </row>
        <row r="29">
          <cell r="N29">
            <v>52666314.60749233</v>
          </cell>
          <cell r="O29">
            <v>55065792.57728164</v>
          </cell>
          <cell r="P29">
            <v>49323636.47993313</v>
          </cell>
          <cell r="Q29">
            <v>4376296.787011264</v>
          </cell>
          <cell r="R29">
            <v>17431462.2356523</v>
          </cell>
          <cell r="S29">
            <v>9575570.93025921</v>
          </cell>
        </row>
        <row r="45">
          <cell r="N45">
            <v>37753185.03632927</v>
          </cell>
          <cell r="O45">
            <v>39473220.631361485</v>
          </cell>
          <cell r="P45">
            <v>35357028.274514</v>
          </cell>
          <cell r="Q45">
            <v>3137093.2939823614</v>
          </cell>
          <cell r="R45">
            <v>12495524.400007008</v>
          </cell>
          <cell r="S45">
            <v>6864127.551980701</v>
          </cell>
        </row>
      </sheetData>
      <sheetData sheetId="6">
        <row r="13">
          <cell r="M13">
            <v>6511</v>
          </cell>
          <cell r="N13">
            <v>70801088.4778672</v>
          </cell>
          <cell r="O13">
            <v>74026786.97805384</v>
          </cell>
          <cell r="P13">
            <v>66307414.4544206</v>
          </cell>
          <cell r="Q13">
            <v>5883202.163124423</v>
          </cell>
          <cell r="R13">
            <v>23433697.7865818</v>
          </cell>
          <cell r="S13">
            <v>12872760.315811582</v>
          </cell>
        </row>
        <row r="29">
          <cell r="N29">
            <v>52666314.60749233</v>
          </cell>
          <cell r="O29">
            <v>55065792.57728164</v>
          </cell>
          <cell r="P29">
            <v>49323636.47993313</v>
          </cell>
          <cell r="Q29">
            <v>4376296.787011264</v>
          </cell>
          <cell r="R29">
            <v>17431462.2356523</v>
          </cell>
          <cell r="S29">
            <v>9575570.93025921</v>
          </cell>
        </row>
        <row r="45">
          <cell r="N45">
            <v>37753185.03632927</v>
          </cell>
          <cell r="O45">
            <v>39473220.631361485</v>
          </cell>
          <cell r="P45">
            <v>35357028.274514</v>
          </cell>
          <cell r="Q45">
            <v>3137093.2939823614</v>
          </cell>
          <cell r="R45">
            <v>12495524.400007008</v>
          </cell>
          <cell r="S45">
            <v>6864127.551980701</v>
          </cell>
        </row>
      </sheetData>
      <sheetData sheetId="7">
        <row r="13">
          <cell r="M13">
            <v>2832</v>
          </cell>
          <cell r="N13">
            <v>70801088.4778672</v>
          </cell>
          <cell r="O13">
            <v>74026786.97805384</v>
          </cell>
          <cell r="P13">
            <v>66307414.4544206</v>
          </cell>
          <cell r="Q13">
            <v>5883202.163124423</v>
          </cell>
          <cell r="R13">
            <v>23433697.7865818</v>
          </cell>
          <cell r="S13">
            <v>12872760.315811582</v>
          </cell>
        </row>
        <row r="29">
          <cell r="N29">
            <v>52666314.60749233</v>
          </cell>
          <cell r="O29">
            <v>55065792.57728164</v>
          </cell>
          <cell r="P29">
            <v>49323636.47993313</v>
          </cell>
          <cell r="Q29">
            <v>4376296.787011264</v>
          </cell>
          <cell r="R29">
            <v>17431462.2356523</v>
          </cell>
          <cell r="S29">
            <v>9575570.93025921</v>
          </cell>
        </row>
        <row r="45">
          <cell r="N45">
            <v>37753185.03632927</v>
          </cell>
          <cell r="O45">
            <v>39473220.631361485</v>
          </cell>
          <cell r="P45">
            <v>35357028.274514</v>
          </cell>
          <cell r="Q45">
            <v>3137093.2939823614</v>
          </cell>
          <cell r="R45">
            <v>12495524.400007008</v>
          </cell>
          <cell r="S45">
            <v>6864127.551980701</v>
          </cell>
        </row>
      </sheetData>
      <sheetData sheetId="8">
        <row r="13">
          <cell r="M13">
            <v>2620</v>
          </cell>
          <cell r="N13">
            <v>70801088.4778672</v>
          </cell>
          <cell r="O13">
            <v>74026786.97805384</v>
          </cell>
          <cell r="P13">
            <v>66307414.4544206</v>
          </cell>
          <cell r="Q13">
            <v>5883202.163124423</v>
          </cell>
          <cell r="R13">
            <v>23433697.7865818</v>
          </cell>
          <cell r="S13">
            <v>12872760.315811582</v>
          </cell>
        </row>
        <row r="29">
          <cell r="N29">
            <v>52666314.60749233</v>
          </cell>
          <cell r="O29">
            <v>55065792.57728164</v>
          </cell>
          <cell r="P29">
            <v>49323636.47993313</v>
          </cell>
          <cell r="Q29">
            <v>4376296.787011264</v>
          </cell>
          <cell r="R29">
            <v>17431462.2356523</v>
          </cell>
          <cell r="S29">
            <v>9575570.93025921</v>
          </cell>
        </row>
        <row r="45">
          <cell r="N45">
            <v>37753185.03632927</v>
          </cell>
          <cell r="O45">
            <v>39473220.631361485</v>
          </cell>
          <cell r="P45">
            <v>35357028.274514</v>
          </cell>
          <cell r="Q45">
            <v>3137093.2939823614</v>
          </cell>
          <cell r="R45">
            <v>12495524.400007008</v>
          </cell>
          <cell r="S45">
            <v>6864127.551980701</v>
          </cell>
        </row>
      </sheetData>
      <sheetData sheetId="9">
        <row r="13">
          <cell r="M13">
            <v>3799</v>
          </cell>
          <cell r="N13">
            <v>70801088.4778672</v>
          </cell>
          <cell r="O13">
            <v>74026786.97805384</v>
          </cell>
          <cell r="P13">
            <v>66307414.4544206</v>
          </cell>
          <cell r="Q13">
            <v>5883202.163124423</v>
          </cell>
          <cell r="R13">
            <v>23433697.7865818</v>
          </cell>
          <cell r="S13">
            <v>12872760.315811582</v>
          </cell>
        </row>
        <row r="29">
          <cell r="N29">
            <v>52666314.60749233</v>
          </cell>
          <cell r="O29">
            <v>55065792.57728164</v>
          </cell>
          <cell r="P29">
            <v>49323636.47993313</v>
          </cell>
          <cell r="Q29">
            <v>4376296.787011264</v>
          </cell>
          <cell r="R29">
            <v>17431462.2356523</v>
          </cell>
          <cell r="S29">
            <v>9575570.93025921</v>
          </cell>
        </row>
        <row r="45">
          <cell r="N45">
            <v>37753185.03632927</v>
          </cell>
          <cell r="O45">
            <v>39473220.631361485</v>
          </cell>
          <cell r="P45">
            <v>35357028.274514</v>
          </cell>
          <cell r="Q45">
            <v>3137093.2939823614</v>
          </cell>
          <cell r="R45">
            <v>12495524.400007008</v>
          </cell>
          <cell r="S45">
            <v>6864127.551980701</v>
          </cell>
        </row>
      </sheetData>
      <sheetData sheetId="10">
        <row r="13">
          <cell r="M13">
            <v>1178</v>
          </cell>
          <cell r="N13">
            <v>70801088.4778672</v>
          </cell>
          <cell r="O13">
            <v>74026786.97805384</v>
          </cell>
          <cell r="P13">
            <v>66307414.4544206</v>
          </cell>
          <cell r="Q13">
            <v>5883202.163124423</v>
          </cell>
          <cell r="R13">
            <v>23433697.7865818</v>
          </cell>
          <cell r="S13">
            <v>12872760.315811582</v>
          </cell>
        </row>
        <row r="29">
          <cell r="N29">
            <v>52666314.60749233</v>
          </cell>
          <cell r="O29">
            <v>55065792.57728164</v>
          </cell>
          <cell r="P29">
            <v>49323636.47993313</v>
          </cell>
          <cell r="Q29">
            <v>4376296.787011264</v>
          </cell>
          <cell r="R29">
            <v>17431462.2356523</v>
          </cell>
          <cell r="S29">
            <v>9575570.93025921</v>
          </cell>
        </row>
        <row r="45">
          <cell r="N45">
            <v>37753185.03632927</v>
          </cell>
          <cell r="O45">
            <v>39473220.631361485</v>
          </cell>
          <cell r="P45">
            <v>35357028.274514</v>
          </cell>
          <cell r="Q45">
            <v>3137093.2939823614</v>
          </cell>
          <cell r="R45">
            <v>12495524.400007008</v>
          </cell>
          <cell r="S45">
            <v>6864127.551980701</v>
          </cell>
        </row>
      </sheetData>
      <sheetData sheetId="11">
        <row r="13">
          <cell r="M13">
            <v>950</v>
          </cell>
          <cell r="N13">
            <v>70801088.4778672</v>
          </cell>
          <cell r="O13">
            <v>74026786.97805384</v>
          </cell>
          <cell r="P13">
            <v>66307414.4544206</v>
          </cell>
          <cell r="Q13">
            <v>5883202.163124423</v>
          </cell>
          <cell r="R13">
            <v>23433697.7865818</v>
          </cell>
          <cell r="S13">
            <v>12872760.315811582</v>
          </cell>
        </row>
        <row r="29">
          <cell r="N29">
            <v>52666314.60749233</v>
          </cell>
          <cell r="O29">
            <v>55065792.57728164</v>
          </cell>
          <cell r="P29">
            <v>49323636.47993313</v>
          </cell>
          <cell r="Q29">
            <v>4376296.787011264</v>
          </cell>
          <cell r="R29">
            <v>17431462.2356523</v>
          </cell>
          <cell r="S29">
            <v>9575570.93025921</v>
          </cell>
        </row>
        <row r="45">
          <cell r="N45">
            <v>37753185.03632927</v>
          </cell>
          <cell r="O45">
            <v>39473220.631361485</v>
          </cell>
          <cell r="P45">
            <v>35357028.274514</v>
          </cell>
          <cell r="Q45">
            <v>3137093.2939823614</v>
          </cell>
          <cell r="R45">
            <v>12495524.400007008</v>
          </cell>
          <cell r="S45">
            <v>6864127.551980701</v>
          </cell>
        </row>
      </sheetData>
      <sheetData sheetId="12">
        <row r="13">
          <cell r="M13">
            <v>5101</v>
          </cell>
          <cell r="N13">
            <v>70801088.4778672</v>
          </cell>
          <cell r="O13">
            <v>74026786.97805384</v>
          </cell>
          <cell r="P13">
            <v>66307414.4544206</v>
          </cell>
          <cell r="Q13">
            <v>5883202.163124423</v>
          </cell>
          <cell r="R13">
            <v>23433697.7865818</v>
          </cell>
          <cell r="S13">
            <v>12872760.315811582</v>
          </cell>
        </row>
        <row r="29">
          <cell r="N29">
            <v>52666314.60749233</v>
          </cell>
          <cell r="O29">
            <v>55065792.57728164</v>
          </cell>
          <cell r="P29">
            <v>49323636.47993313</v>
          </cell>
          <cell r="Q29">
            <v>4376296.787011264</v>
          </cell>
          <cell r="R29">
            <v>17431462.2356523</v>
          </cell>
          <cell r="S29">
            <v>9575570.93025921</v>
          </cell>
        </row>
        <row r="45">
          <cell r="N45">
            <v>37753185.03632927</v>
          </cell>
          <cell r="O45">
            <v>39473220.631361485</v>
          </cell>
          <cell r="P45">
            <v>35357028.274514</v>
          </cell>
          <cell r="Q45">
            <v>3137093.2939823614</v>
          </cell>
          <cell r="R45">
            <v>12495524.400007008</v>
          </cell>
          <cell r="S45">
            <v>6864127.551980701</v>
          </cell>
        </row>
      </sheetData>
      <sheetData sheetId="13">
        <row r="13">
          <cell r="M13">
            <v>231</v>
          </cell>
          <cell r="N13">
            <v>70801088.4778672</v>
          </cell>
          <cell r="O13">
            <v>74026786.97805384</v>
          </cell>
          <cell r="P13">
            <v>66307414.4544206</v>
          </cell>
          <cell r="Q13">
            <v>5883202.163124423</v>
          </cell>
          <cell r="R13">
            <v>23433697.7865818</v>
          </cell>
          <cell r="S13">
            <v>12872760.315811582</v>
          </cell>
        </row>
        <row r="29">
          <cell r="N29">
            <v>52666314.60749233</v>
          </cell>
          <cell r="O29">
            <v>55065792.57728164</v>
          </cell>
          <cell r="P29">
            <v>49323636.47993313</v>
          </cell>
          <cell r="Q29">
            <v>4376296.787011264</v>
          </cell>
          <cell r="R29">
            <v>17431462.2356523</v>
          </cell>
          <cell r="S29">
            <v>9575570.93025921</v>
          </cell>
        </row>
        <row r="45">
          <cell r="N45">
            <v>37753185.03632927</v>
          </cell>
          <cell r="O45">
            <v>39473220.631361485</v>
          </cell>
          <cell r="P45">
            <v>35357028.274514</v>
          </cell>
          <cell r="Q45">
            <v>3137093.2939823614</v>
          </cell>
          <cell r="R45">
            <v>12495524.400007008</v>
          </cell>
          <cell r="S45">
            <v>6864127.551980701</v>
          </cell>
        </row>
      </sheetData>
      <sheetData sheetId="14">
        <row r="13">
          <cell r="M13">
            <v>187</v>
          </cell>
          <cell r="N13">
            <v>70801088.4778672</v>
          </cell>
          <cell r="O13">
            <v>74026786.97805384</v>
          </cell>
          <cell r="P13">
            <v>66307414.4544206</v>
          </cell>
          <cell r="Q13">
            <v>5883202.163124423</v>
          </cell>
          <cell r="R13">
            <v>23433697.7865818</v>
          </cell>
          <cell r="S13">
            <v>12872760.315811582</v>
          </cell>
        </row>
        <row r="29">
          <cell r="N29">
            <v>52666314.60749233</v>
          </cell>
          <cell r="O29">
            <v>55065792.57728164</v>
          </cell>
          <cell r="P29">
            <v>49323636.47993313</v>
          </cell>
          <cell r="Q29">
            <v>4376296.787011264</v>
          </cell>
          <cell r="R29">
            <v>17431462.2356523</v>
          </cell>
          <cell r="S29">
            <v>9575570.93025921</v>
          </cell>
        </row>
        <row r="45">
          <cell r="N45">
            <v>37753185.03632927</v>
          </cell>
          <cell r="O45">
            <v>39473220.631361485</v>
          </cell>
          <cell r="P45">
            <v>35357028.274514</v>
          </cell>
          <cell r="Q45">
            <v>3137093.2939823614</v>
          </cell>
          <cell r="R45">
            <v>12495524.400007008</v>
          </cell>
          <cell r="S45">
            <v>6864127.551980701</v>
          </cell>
        </row>
      </sheetData>
      <sheetData sheetId="15">
        <row r="13">
          <cell r="M13">
            <v>1026</v>
          </cell>
          <cell r="N13">
            <v>70801088.4778672</v>
          </cell>
          <cell r="O13">
            <v>74026786.97805384</v>
          </cell>
          <cell r="P13">
            <v>66307414.4544206</v>
          </cell>
          <cell r="Q13">
            <v>5883202.163124423</v>
          </cell>
          <cell r="R13">
            <v>23433697.7865818</v>
          </cell>
          <cell r="S13">
            <v>12872760.315811582</v>
          </cell>
        </row>
        <row r="29">
          <cell r="N29">
            <v>52666314.60749233</v>
          </cell>
          <cell r="O29">
            <v>55065792.57728164</v>
          </cell>
          <cell r="P29">
            <v>49323636.47993313</v>
          </cell>
          <cell r="Q29">
            <v>4376296.787011264</v>
          </cell>
          <cell r="R29">
            <v>17431462.2356523</v>
          </cell>
          <cell r="S29">
            <v>9575570.93025921</v>
          </cell>
        </row>
        <row r="45">
          <cell r="N45">
            <v>37753185.03632927</v>
          </cell>
          <cell r="O45">
            <v>39473220.631361485</v>
          </cell>
          <cell r="P45">
            <v>35357028.274514</v>
          </cell>
          <cell r="Q45">
            <v>3137093.2939823614</v>
          </cell>
          <cell r="R45">
            <v>12495524.400007008</v>
          </cell>
          <cell r="S45">
            <v>6864127.551980701</v>
          </cell>
        </row>
      </sheetData>
      <sheetData sheetId="16">
        <row r="13">
          <cell r="M13">
            <v>650</v>
          </cell>
          <cell r="N13">
            <v>70801088.4778672</v>
          </cell>
          <cell r="O13">
            <v>74026786.97805384</v>
          </cell>
          <cell r="P13">
            <v>66307414.4544206</v>
          </cell>
          <cell r="Q13">
            <v>5883202.163124423</v>
          </cell>
          <cell r="R13">
            <v>23433697.7865818</v>
          </cell>
          <cell r="S13">
            <v>12872760.315811582</v>
          </cell>
        </row>
        <row r="29">
          <cell r="N29">
            <v>52666314.60749233</v>
          </cell>
          <cell r="O29">
            <v>55065792.57728164</v>
          </cell>
          <cell r="P29">
            <v>49323636.47993313</v>
          </cell>
          <cell r="Q29">
            <v>4376296.787011264</v>
          </cell>
          <cell r="R29">
            <v>17431462.2356523</v>
          </cell>
          <cell r="S29">
            <v>9575570.93025921</v>
          </cell>
        </row>
        <row r="45">
          <cell r="N45">
            <v>37753185.03632927</v>
          </cell>
          <cell r="O45">
            <v>39473220.631361485</v>
          </cell>
          <cell r="P45">
            <v>35357028.274514</v>
          </cell>
          <cell r="Q45">
            <v>3137093.2939823614</v>
          </cell>
          <cell r="R45">
            <v>12495524.400007008</v>
          </cell>
          <cell r="S45">
            <v>6864127.551980701</v>
          </cell>
        </row>
      </sheetData>
      <sheetData sheetId="17">
        <row r="13">
          <cell r="M13">
            <v>2487</v>
          </cell>
          <cell r="N13">
            <v>70801088.4778672</v>
          </cell>
          <cell r="O13">
            <v>74026786.97805384</v>
          </cell>
          <cell r="P13">
            <v>66307414.4544206</v>
          </cell>
          <cell r="Q13">
            <v>5883202.163124423</v>
          </cell>
          <cell r="R13">
            <v>23433697.7865818</v>
          </cell>
          <cell r="S13">
            <v>12872760.315811582</v>
          </cell>
        </row>
        <row r="29">
          <cell r="N29">
            <v>52666314.60749233</v>
          </cell>
          <cell r="O29">
            <v>55065792.57728164</v>
          </cell>
          <cell r="P29">
            <v>49323636.47993313</v>
          </cell>
          <cell r="Q29">
            <v>4376296.787011264</v>
          </cell>
          <cell r="R29">
            <v>17431462.2356523</v>
          </cell>
          <cell r="S29">
            <v>9575570.93025921</v>
          </cell>
        </row>
        <row r="45">
          <cell r="N45">
            <v>37753185.03632927</v>
          </cell>
          <cell r="O45">
            <v>39473220.631361485</v>
          </cell>
          <cell r="P45">
            <v>35357028.274514</v>
          </cell>
          <cell r="Q45">
            <v>3137093.2939823614</v>
          </cell>
          <cell r="R45">
            <v>12495524.400007008</v>
          </cell>
          <cell r="S45">
            <v>6864127.551980701</v>
          </cell>
        </row>
      </sheetData>
      <sheetData sheetId="18">
        <row r="13">
          <cell r="M13">
            <v>435</v>
          </cell>
          <cell r="N13">
            <v>70801088.4778672</v>
          </cell>
          <cell r="O13">
            <v>74026786.97805384</v>
          </cell>
          <cell r="P13">
            <v>66307414.4544206</v>
          </cell>
          <cell r="Q13">
            <v>5883202.163124423</v>
          </cell>
          <cell r="R13">
            <v>23433697.7865818</v>
          </cell>
          <cell r="S13">
            <v>12872760.315811582</v>
          </cell>
        </row>
        <row r="29">
          <cell r="N29">
            <v>52666314.60749233</v>
          </cell>
          <cell r="O29">
            <v>55065792.57728164</v>
          </cell>
          <cell r="P29">
            <v>49323636.47993313</v>
          </cell>
          <cell r="Q29">
            <v>4376296.787011264</v>
          </cell>
          <cell r="R29">
            <v>17431462.2356523</v>
          </cell>
          <cell r="S29">
            <v>9575570.93025921</v>
          </cell>
        </row>
        <row r="45">
          <cell r="N45">
            <v>37753185.03632927</v>
          </cell>
          <cell r="O45">
            <v>39473220.631361485</v>
          </cell>
          <cell r="P45">
            <v>35357028.274514</v>
          </cell>
          <cell r="Q45">
            <v>3137093.2939823614</v>
          </cell>
          <cell r="R45">
            <v>12495524.400007008</v>
          </cell>
          <cell r="S45">
            <v>6864127.551980701</v>
          </cell>
        </row>
      </sheetData>
      <sheetData sheetId="19">
        <row r="13">
          <cell r="M13">
            <v>3254</v>
          </cell>
          <cell r="N13">
            <v>70801088.4778672</v>
          </cell>
          <cell r="O13">
            <v>74026786.97805384</v>
          </cell>
          <cell r="P13">
            <v>66307414.4544206</v>
          </cell>
          <cell r="Q13">
            <v>5883202.163124423</v>
          </cell>
          <cell r="R13">
            <v>23433697.7865818</v>
          </cell>
          <cell r="S13">
            <v>12872760.315811582</v>
          </cell>
        </row>
        <row r="29">
          <cell r="N29">
            <v>52666314.60749233</v>
          </cell>
          <cell r="O29">
            <v>55065792.57728164</v>
          </cell>
          <cell r="P29">
            <v>49323636.47993313</v>
          </cell>
          <cell r="Q29">
            <v>4376296.787011264</v>
          </cell>
          <cell r="R29">
            <v>17431462.2356523</v>
          </cell>
          <cell r="S29">
            <v>9575570.93025921</v>
          </cell>
        </row>
        <row r="45">
          <cell r="N45">
            <v>37753185.03632927</v>
          </cell>
          <cell r="O45">
            <v>39473220.631361485</v>
          </cell>
          <cell r="P45">
            <v>35357028.274514</v>
          </cell>
          <cell r="Q45">
            <v>3137093.2939823614</v>
          </cell>
          <cell r="R45">
            <v>12495524.400007008</v>
          </cell>
          <cell r="S45">
            <v>6864127.551980701</v>
          </cell>
        </row>
      </sheetData>
      <sheetData sheetId="20">
        <row r="13">
          <cell r="M13">
            <v>4161</v>
          </cell>
          <cell r="N13">
            <v>70801088.4778672</v>
          </cell>
          <cell r="O13">
            <v>74026786.97805384</v>
          </cell>
          <cell r="P13">
            <v>66307414.4544206</v>
          </cell>
          <cell r="Q13">
            <v>5883202.163124423</v>
          </cell>
          <cell r="R13">
            <v>23433697.7865818</v>
          </cell>
          <cell r="S13">
            <v>12872760.315811582</v>
          </cell>
        </row>
        <row r="29">
          <cell r="N29">
            <v>52666314.60749233</v>
          </cell>
          <cell r="O29">
            <v>55065792.57728164</v>
          </cell>
          <cell r="P29">
            <v>49323636.47993313</v>
          </cell>
          <cell r="Q29">
            <v>4376296.787011264</v>
          </cell>
          <cell r="R29">
            <v>17431462.2356523</v>
          </cell>
          <cell r="S29">
            <v>9575570.93025921</v>
          </cell>
        </row>
        <row r="45">
          <cell r="N45">
            <v>37753185.03632927</v>
          </cell>
          <cell r="O45">
            <v>39473220.631361485</v>
          </cell>
          <cell r="P45">
            <v>35357028.274514</v>
          </cell>
          <cell r="Q45">
            <v>3137093.2939823614</v>
          </cell>
          <cell r="R45">
            <v>12495524.400007008</v>
          </cell>
          <cell r="S45">
            <v>6864127.551980701</v>
          </cell>
        </row>
      </sheetData>
      <sheetData sheetId="21">
        <row r="13">
          <cell r="M13">
            <v>111</v>
          </cell>
          <cell r="N13">
            <v>70801088.4778672</v>
          </cell>
          <cell r="O13">
            <v>74026786.97805384</v>
          </cell>
          <cell r="P13">
            <v>66307414.4544206</v>
          </cell>
          <cell r="Q13">
            <v>5883202.163124423</v>
          </cell>
          <cell r="R13">
            <v>23433697.786582798</v>
          </cell>
          <cell r="S13">
            <v>12872760.315811582</v>
          </cell>
        </row>
        <row r="29">
          <cell r="N29">
            <v>52666314.60749233</v>
          </cell>
          <cell r="O29">
            <v>55065792.57728164</v>
          </cell>
          <cell r="P29">
            <v>49323636.47993313</v>
          </cell>
          <cell r="Q29">
            <v>4376296.787011264</v>
          </cell>
          <cell r="R29">
            <v>17431462.235651303</v>
          </cell>
          <cell r="S29">
            <v>9575570.93025921</v>
          </cell>
        </row>
        <row r="45">
          <cell r="N45">
            <v>37753185.03632927</v>
          </cell>
          <cell r="O45">
            <v>39473220.631360486</v>
          </cell>
          <cell r="P45">
            <v>35357028.274514</v>
          </cell>
          <cell r="Q45">
            <v>3137093.2939823614</v>
          </cell>
          <cell r="R45">
            <v>12495524.400007008</v>
          </cell>
          <cell r="S45">
            <v>6864127.551980701</v>
          </cell>
        </row>
      </sheetData>
      <sheetData sheetId="22">
        <row r="13">
          <cell r="M13">
            <v>2471</v>
          </cell>
        </row>
        <row r="61">
          <cell r="N61">
            <v>498758473.7827437</v>
          </cell>
          <cell r="O61">
            <v>521481916.2526899</v>
          </cell>
          <cell r="P61">
            <v>467102774.0499355</v>
          </cell>
          <cell r="Q61">
            <v>41444234.75569238</v>
          </cell>
          <cell r="R61">
            <v>165078752.23945564</v>
          </cell>
          <cell r="S61">
            <v>90682197.49887474</v>
          </cell>
        </row>
        <row r="77">
          <cell r="N77">
            <v>421975067.34902644</v>
          </cell>
          <cell r="O77">
            <v>441200256.83590037</v>
          </cell>
          <cell r="P77">
            <v>395192733.35593843</v>
          </cell>
          <cell r="Q77">
            <v>35063933.0889444</v>
          </cell>
          <cell r="R77">
            <v>139665030.78297704</v>
          </cell>
          <cell r="S77">
            <v>76721756.93923883</v>
          </cell>
        </row>
        <row r="93">
          <cell r="N93">
            <v>288513119.30703247</v>
          </cell>
          <cell r="O93">
            <v>301657780.7273692</v>
          </cell>
          <cell r="P93">
            <v>270201481.20193714</v>
          </cell>
          <cell r="Q93">
            <v>23973939.44201182</v>
          </cell>
          <cell r="R93">
            <v>95491882.83197838</v>
          </cell>
          <cell r="S93">
            <v>52456258.97358323</v>
          </cell>
        </row>
        <row r="109">
          <cell r="N109">
            <v>258611296.7118563</v>
          </cell>
          <cell r="O109">
            <v>270393630.7107967</v>
          </cell>
          <cell r="P109">
            <v>242197497.27475908</v>
          </cell>
          <cell r="Q109">
            <v>21489253.52608418</v>
          </cell>
          <cell r="R109">
            <v>85594997.21866769</v>
          </cell>
          <cell r="S109">
            <v>47019633.58336837</v>
          </cell>
        </row>
        <row r="125">
          <cell r="N125">
            <v>322700750.10554075</v>
          </cell>
          <cell r="O125">
            <v>337403000.42405045</v>
          </cell>
          <cell r="P125">
            <v>302219257.38739866</v>
          </cell>
          <cell r="Q125">
            <v>26814753.725944165</v>
          </cell>
          <cell r="R125">
            <v>106807282.43098204</v>
          </cell>
          <cell r="S125">
            <v>58672112.23934525</v>
          </cell>
        </row>
        <row r="141">
          <cell r="N141">
            <v>335895789.8775177</v>
          </cell>
          <cell r="O141">
            <v>351199206.3774721</v>
          </cell>
          <cell r="P141">
            <v>314576821.2287589</v>
          </cell>
          <cell r="Q141">
            <v>27911192.893730056</v>
          </cell>
          <cell r="R141">
            <v>111174568.0327436</v>
          </cell>
          <cell r="S141">
            <v>61071179.65474746</v>
          </cell>
        </row>
        <row r="157">
          <cell r="N157">
            <v>253192740.43250746</v>
          </cell>
          <cell r="O157">
            <v>264728204.9377827</v>
          </cell>
          <cell r="P157">
            <v>237122851.32391745</v>
          </cell>
          <cell r="Q157">
            <v>21038999.685231972</v>
          </cell>
          <cell r="R157">
            <v>83801567.0183744</v>
          </cell>
          <cell r="S157">
            <v>46034454.14981209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1">
    <tabColor rgb="FFFFC000"/>
  </sheetPr>
  <dimension ref="A1:BZ452"/>
  <sheetViews>
    <sheetView showGridLines="0" zoomScale="85" zoomScaleNormal="85" zoomScalePageLayoutView="0" workbookViewId="0" topLeftCell="H15">
      <selection activeCell="D29" sqref="D29"/>
    </sheetView>
  </sheetViews>
  <sheetFormatPr defaultColWidth="11.421875" defaultRowHeight="24" customHeight="1"/>
  <cols>
    <col min="1" max="1" width="4.28125" style="1" hidden="1" customWidth="1"/>
    <col min="2" max="2" width="7.140625" style="1" hidden="1" customWidth="1"/>
    <col min="3" max="3" width="7.421875" style="1" hidden="1" customWidth="1"/>
    <col min="4" max="4" width="6.7109375" style="1" hidden="1" customWidth="1"/>
    <col min="5" max="5" width="5.8515625" style="1" hidden="1" customWidth="1"/>
    <col min="6" max="6" width="8.28125" style="1" hidden="1" customWidth="1"/>
    <col min="7" max="7" width="8.421875" style="1" hidden="1" customWidth="1"/>
    <col min="8" max="8" width="9.28125" style="2" customWidth="1"/>
    <col min="9" max="9" width="40.7109375" style="2" customWidth="1"/>
    <col min="10" max="10" width="6.421875" style="2" customWidth="1"/>
    <col min="11" max="12" width="5.57421875" style="2" customWidth="1"/>
    <col min="13" max="13" width="20.421875" style="2" customWidth="1"/>
    <col min="14" max="14" width="12.7109375" style="2" customWidth="1"/>
    <col min="15" max="15" width="11.7109375" style="2" customWidth="1"/>
    <col min="16" max="16" width="12.57421875" style="2" customWidth="1"/>
    <col min="17" max="17" width="23.57421875" style="1" customWidth="1"/>
    <col min="18" max="18" width="24.28125" style="1" customWidth="1"/>
    <col min="19" max="19" width="21.8515625" style="1" customWidth="1"/>
    <col min="20" max="20" width="21.7109375" style="1" customWidth="1"/>
    <col min="21" max="21" width="23.140625" style="1" customWidth="1"/>
    <col min="22" max="22" width="22.57421875" style="1" customWidth="1"/>
    <col min="23" max="27" width="50.7109375" style="1" customWidth="1"/>
    <col min="28" max="28" width="35.28125" style="1" customWidth="1"/>
    <col min="29" max="29" width="9.00390625" style="1" customWidth="1"/>
    <col min="30" max="30" width="8.421875" style="1" customWidth="1"/>
    <col min="31" max="31" width="9.00390625" style="1" customWidth="1"/>
    <col min="32" max="32" width="8.421875" style="1" customWidth="1"/>
    <col min="33" max="33" width="9.00390625" style="1" customWidth="1"/>
    <col min="34" max="34" width="8.421875" style="1" customWidth="1"/>
    <col min="35" max="35" width="9.00390625" style="1" customWidth="1"/>
    <col min="36" max="36" width="8.421875" style="1" customWidth="1"/>
    <col min="37" max="37" width="9.00390625" style="1" customWidth="1"/>
    <col min="38" max="38" width="8.421875" style="1" customWidth="1"/>
    <col min="39" max="39" width="9.00390625" style="1" customWidth="1"/>
    <col min="40" max="40" width="8.421875" style="1" customWidth="1"/>
    <col min="41" max="41" width="9.00390625" style="1" customWidth="1"/>
    <col min="42" max="42" width="8.421875" style="1" customWidth="1"/>
    <col min="43" max="43" width="9.00390625" style="1" customWidth="1"/>
    <col min="44" max="44" width="8.421875" style="1" customWidth="1"/>
    <col min="45" max="47" width="18.8515625" style="1" customWidth="1"/>
    <col min="48" max="48" width="14.421875" style="212" customWidth="1"/>
    <col min="49" max="49" width="14.421875" style="1" customWidth="1"/>
    <col min="50" max="50" width="11.421875" style="1" customWidth="1"/>
    <col min="51" max="51" width="5.28125" style="1" customWidth="1"/>
    <col min="52" max="53" width="14.8515625" style="1" customWidth="1"/>
    <col min="54" max="54" width="14.421875" style="1" customWidth="1"/>
    <col min="55" max="55" width="18.00390625" style="1" customWidth="1"/>
    <col min="56" max="56" width="21.00390625" style="1" customWidth="1"/>
    <col min="57" max="57" width="14.00390625" style="1" customWidth="1"/>
    <col min="58" max="60" width="11.421875" style="1" customWidth="1"/>
    <col min="61" max="78" width="11.421875" style="2" customWidth="1"/>
    <col min="79" max="16384" width="11.421875" style="1" customWidth="1"/>
  </cols>
  <sheetData>
    <row r="1" spans="1:48" s="177" customFormat="1" ht="24" customHeight="1">
      <c r="A1" s="161"/>
      <c r="B1" s="162"/>
      <c r="C1" s="162"/>
      <c r="D1" s="163"/>
      <c r="E1" s="164" t="s">
        <v>84</v>
      </c>
      <c r="F1" s="165"/>
      <c r="G1" s="165"/>
      <c r="H1" s="165"/>
      <c r="I1" s="165"/>
      <c r="J1" s="165"/>
      <c r="K1" s="165"/>
      <c r="L1" s="165"/>
      <c r="M1" s="165"/>
      <c r="N1" s="166"/>
      <c r="O1" s="167" t="s">
        <v>85</v>
      </c>
      <c r="P1" s="168"/>
      <c r="Q1" s="168"/>
      <c r="R1" s="169"/>
      <c r="S1" s="170"/>
      <c r="T1" s="171"/>
      <c r="U1" s="171"/>
      <c r="V1" s="172"/>
      <c r="W1" s="170"/>
      <c r="X1" s="171"/>
      <c r="Y1" s="173"/>
      <c r="Z1" s="174" t="s">
        <v>86</v>
      </c>
      <c r="AA1" s="175"/>
      <c r="AB1" s="175"/>
      <c r="AC1" s="175"/>
      <c r="AD1" s="175"/>
      <c r="AE1" s="175"/>
      <c r="AF1" s="175"/>
      <c r="AG1" s="175"/>
      <c r="AH1" s="175"/>
      <c r="AI1" s="175"/>
      <c r="AJ1" s="176"/>
      <c r="AK1" s="167" t="s">
        <v>85</v>
      </c>
      <c r="AL1" s="168"/>
      <c r="AM1" s="168"/>
      <c r="AN1" s="169"/>
      <c r="AO1" s="170"/>
      <c r="AP1" s="171"/>
      <c r="AQ1" s="171"/>
      <c r="AR1" s="172"/>
      <c r="AV1" s="178"/>
    </row>
    <row r="2" spans="1:48" s="177" customFormat="1" ht="24" customHeight="1">
      <c r="A2" s="179"/>
      <c r="B2" s="180"/>
      <c r="C2" s="180"/>
      <c r="D2" s="181"/>
      <c r="E2" s="182"/>
      <c r="F2" s="183"/>
      <c r="G2" s="183"/>
      <c r="H2" s="183"/>
      <c r="I2" s="183"/>
      <c r="J2" s="183"/>
      <c r="K2" s="183"/>
      <c r="L2" s="183"/>
      <c r="M2" s="183"/>
      <c r="N2" s="184"/>
      <c r="O2" s="185"/>
      <c r="P2" s="186"/>
      <c r="Q2" s="186"/>
      <c r="R2" s="187"/>
      <c r="S2" s="188"/>
      <c r="T2" s="189"/>
      <c r="U2" s="189"/>
      <c r="V2" s="190"/>
      <c r="W2" s="188"/>
      <c r="X2" s="189"/>
      <c r="Y2" s="191"/>
      <c r="Z2" s="192"/>
      <c r="AA2" s="193"/>
      <c r="AB2" s="193"/>
      <c r="AC2" s="193"/>
      <c r="AD2" s="193"/>
      <c r="AE2" s="193"/>
      <c r="AF2" s="193"/>
      <c r="AG2" s="193"/>
      <c r="AH2" s="193"/>
      <c r="AI2" s="193"/>
      <c r="AJ2" s="194"/>
      <c r="AK2" s="185"/>
      <c r="AL2" s="186"/>
      <c r="AM2" s="186"/>
      <c r="AN2" s="187"/>
      <c r="AO2" s="188"/>
      <c r="AP2" s="189"/>
      <c r="AQ2" s="189"/>
      <c r="AR2" s="190"/>
      <c r="AV2" s="178"/>
    </row>
    <row r="3" spans="1:48" s="177" customFormat="1" ht="24" customHeight="1">
      <c r="A3" s="179"/>
      <c r="B3" s="180"/>
      <c r="C3" s="180"/>
      <c r="D3" s="181"/>
      <c r="E3" s="182"/>
      <c r="F3" s="183"/>
      <c r="G3" s="183"/>
      <c r="H3" s="183"/>
      <c r="I3" s="183"/>
      <c r="J3" s="183"/>
      <c r="K3" s="183"/>
      <c r="L3" s="183"/>
      <c r="M3" s="183"/>
      <c r="N3" s="184"/>
      <c r="O3" s="185"/>
      <c r="P3" s="186"/>
      <c r="Q3" s="186"/>
      <c r="R3" s="187"/>
      <c r="S3" s="188"/>
      <c r="T3" s="189"/>
      <c r="U3" s="189"/>
      <c r="V3" s="190"/>
      <c r="W3" s="188"/>
      <c r="X3" s="189"/>
      <c r="Y3" s="191"/>
      <c r="Z3" s="192"/>
      <c r="AA3" s="193"/>
      <c r="AB3" s="193"/>
      <c r="AC3" s="193"/>
      <c r="AD3" s="193"/>
      <c r="AE3" s="193"/>
      <c r="AF3" s="193"/>
      <c r="AG3" s="193"/>
      <c r="AH3" s="193"/>
      <c r="AI3" s="193"/>
      <c r="AJ3" s="194"/>
      <c r="AK3" s="185"/>
      <c r="AL3" s="186"/>
      <c r="AM3" s="186"/>
      <c r="AN3" s="187"/>
      <c r="AO3" s="188"/>
      <c r="AP3" s="189"/>
      <c r="AQ3" s="189"/>
      <c r="AR3" s="190"/>
      <c r="AV3" s="178"/>
    </row>
    <row r="4" spans="1:48" s="177" customFormat="1" ht="24" customHeight="1">
      <c r="A4" s="179"/>
      <c r="B4" s="180"/>
      <c r="C4" s="180"/>
      <c r="D4" s="181"/>
      <c r="E4" s="182"/>
      <c r="F4" s="183"/>
      <c r="G4" s="183"/>
      <c r="H4" s="183"/>
      <c r="I4" s="183"/>
      <c r="J4" s="183"/>
      <c r="K4" s="183"/>
      <c r="L4" s="183"/>
      <c r="M4" s="183"/>
      <c r="N4" s="184"/>
      <c r="O4" s="185"/>
      <c r="P4" s="186"/>
      <c r="Q4" s="186"/>
      <c r="R4" s="187"/>
      <c r="S4" s="188"/>
      <c r="T4" s="189"/>
      <c r="U4" s="189"/>
      <c r="V4" s="190"/>
      <c r="W4" s="188"/>
      <c r="X4" s="189"/>
      <c r="Y4" s="191"/>
      <c r="Z4" s="192"/>
      <c r="AA4" s="193"/>
      <c r="AB4" s="193"/>
      <c r="AC4" s="193"/>
      <c r="AD4" s="193"/>
      <c r="AE4" s="193"/>
      <c r="AF4" s="193"/>
      <c r="AG4" s="193"/>
      <c r="AH4" s="193"/>
      <c r="AI4" s="193"/>
      <c r="AJ4" s="194"/>
      <c r="AK4" s="185"/>
      <c r="AL4" s="186"/>
      <c r="AM4" s="186"/>
      <c r="AN4" s="187"/>
      <c r="AO4" s="188"/>
      <c r="AP4" s="189"/>
      <c r="AQ4" s="189"/>
      <c r="AR4" s="190"/>
      <c r="AV4" s="178"/>
    </row>
    <row r="5" spans="1:48" s="177" customFormat="1" ht="24" customHeight="1">
      <c r="A5" s="179"/>
      <c r="B5" s="180"/>
      <c r="C5" s="180"/>
      <c r="D5" s="181"/>
      <c r="E5" s="182"/>
      <c r="F5" s="183"/>
      <c r="G5" s="183"/>
      <c r="H5" s="183"/>
      <c r="I5" s="183"/>
      <c r="J5" s="183"/>
      <c r="K5" s="183"/>
      <c r="L5" s="183"/>
      <c r="M5" s="183"/>
      <c r="N5" s="184"/>
      <c r="O5" s="185"/>
      <c r="P5" s="186"/>
      <c r="Q5" s="186"/>
      <c r="R5" s="187"/>
      <c r="S5" s="188"/>
      <c r="T5" s="189"/>
      <c r="U5" s="189"/>
      <c r="V5" s="190"/>
      <c r="W5" s="188"/>
      <c r="X5" s="189"/>
      <c r="Y5" s="191"/>
      <c r="Z5" s="192"/>
      <c r="AA5" s="193"/>
      <c r="AB5" s="193"/>
      <c r="AC5" s="193"/>
      <c r="AD5" s="193"/>
      <c r="AE5" s="193"/>
      <c r="AF5" s="193"/>
      <c r="AG5" s="193"/>
      <c r="AH5" s="193"/>
      <c r="AI5" s="193"/>
      <c r="AJ5" s="194"/>
      <c r="AK5" s="185"/>
      <c r="AL5" s="186"/>
      <c r="AM5" s="186"/>
      <c r="AN5" s="187"/>
      <c r="AO5" s="188"/>
      <c r="AP5" s="189"/>
      <c r="AQ5" s="189"/>
      <c r="AR5" s="190"/>
      <c r="AV5" s="178"/>
    </row>
    <row r="6" spans="1:48" s="177" customFormat="1" ht="24" customHeight="1">
      <c r="A6" s="179"/>
      <c r="B6" s="180"/>
      <c r="C6" s="180"/>
      <c r="D6" s="181"/>
      <c r="E6" s="182"/>
      <c r="F6" s="183"/>
      <c r="G6" s="183"/>
      <c r="H6" s="183"/>
      <c r="I6" s="183"/>
      <c r="J6" s="183"/>
      <c r="K6" s="183"/>
      <c r="L6" s="183"/>
      <c r="M6" s="183"/>
      <c r="N6" s="184"/>
      <c r="O6" s="185"/>
      <c r="P6" s="186"/>
      <c r="Q6" s="186"/>
      <c r="R6" s="187"/>
      <c r="S6" s="188"/>
      <c r="T6" s="189"/>
      <c r="U6" s="189"/>
      <c r="V6" s="190"/>
      <c r="W6" s="188"/>
      <c r="X6" s="189"/>
      <c r="Y6" s="191"/>
      <c r="Z6" s="192"/>
      <c r="AA6" s="193"/>
      <c r="AB6" s="193"/>
      <c r="AC6" s="193"/>
      <c r="AD6" s="193"/>
      <c r="AE6" s="193"/>
      <c r="AF6" s="193"/>
      <c r="AG6" s="193"/>
      <c r="AH6" s="193"/>
      <c r="AI6" s="193"/>
      <c r="AJ6" s="194"/>
      <c r="AK6" s="185"/>
      <c r="AL6" s="186"/>
      <c r="AM6" s="186"/>
      <c r="AN6" s="187"/>
      <c r="AO6" s="188"/>
      <c r="AP6" s="189"/>
      <c r="AQ6" s="189"/>
      <c r="AR6" s="190"/>
      <c r="AV6" s="178"/>
    </row>
    <row r="7" spans="1:48" s="177" customFormat="1" ht="24" customHeight="1">
      <c r="A7" s="179"/>
      <c r="B7" s="180"/>
      <c r="C7" s="180"/>
      <c r="D7" s="181"/>
      <c r="E7" s="182"/>
      <c r="F7" s="183"/>
      <c r="G7" s="183"/>
      <c r="H7" s="183"/>
      <c r="I7" s="183"/>
      <c r="J7" s="183"/>
      <c r="K7" s="183"/>
      <c r="L7" s="183"/>
      <c r="M7" s="183"/>
      <c r="N7" s="184"/>
      <c r="O7" s="185"/>
      <c r="P7" s="186"/>
      <c r="Q7" s="186"/>
      <c r="R7" s="187"/>
      <c r="S7" s="188"/>
      <c r="T7" s="189"/>
      <c r="U7" s="189"/>
      <c r="V7" s="190"/>
      <c r="W7" s="188"/>
      <c r="X7" s="189"/>
      <c r="Y7" s="191"/>
      <c r="Z7" s="192"/>
      <c r="AA7" s="193"/>
      <c r="AB7" s="193"/>
      <c r="AC7" s="193"/>
      <c r="AD7" s="193"/>
      <c r="AE7" s="193"/>
      <c r="AF7" s="193"/>
      <c r="AG7" s="193"/>
      <c r="AH7" s="193"/>
      <c r="AI7" s="193"/>
      <c r="AJ7" s="194"/>
      <c r="AK7" s="185"/>
      <c r="AL7" s="186"/>
      <c r="AM7" s="186"/>
      <c r="AN7" s="187"/>
      <c r="AO7" s="188"/>
      <c r="AP7" s="189"/>
      <c r="AQ7" s="189"/>
      <c r="AR7" s="190"/>
      <c r="AV7" s="178"/>
    </row>
    <row r="8" spans="1:48" s="177" customFormat="1" ht="24" customHeight="1" thickBot="1">
      <c r="A8" s="195"/>
      <c r="B8" s="196"/>
      <c r="C8" s="196"/>
      <c r="D8" s="197"/>
      <c r="E8" s="198"/>
      <c r="F8" s="199"/>
      <c r="G8" s="199"/>
      <c r="H8" s="199"/>
      <c r="I8" s="199"/>
      <c r="J8" s="199"/>
      <c r="K8" s="199"/>
      <c r="L8" s="199"/>
      <c r="M8" s="199"/>
      <c r="N8" s="200"/>
      <c r="O8" s="201"/>
      <c r="P8" s="202"/>
      <c r="Q8" s="202"/>
      <c r="R8" s="203"/>
      <c r="S8" s="204"/>
      <c r="T8" s="205"/>
      <c r="U8" s="205"/>
      <c r="V8" s="206"/>
      <c r="W8" s="204"/>
      <c r="X8" s="205"/>
      <c r="Y8" s="207"/>
      <c r="Z8" s="208"/>
      <c r="AA8" s="209"/>
      <c r="AB8" s="209"/>
      <c r="AC8" s="209"/>
      <c r="AD8" s="209"/>
      <c r="AE8" s="209"/>
      <c r="AF8" s="209"/>
      <c r="AG8" s="209"/>
      <c r="AH8" s="209"/>
      <c r="AI8" s="209"/>
      <c r="AJ8" s="210"/>
      <c r="AK8" s="201"/>
      <c r="AL8" s="202"/>
      <c r="AM8" s="202"/>
      <c r="AN8" s="203"/>
      <c r="AO8" s="204"/>
      <c r="AP8" s="205"/>
      <c r="AQ8" s="205"/>
      <c r="AR8" s="206"/>
      <c r="AV8" s="178"/>
    </row>
    <row r="10" spans="9:10" ht="24" customHeight="1">
      <c r="I10" s="211" t="s">
        <v>87</v>
      </c>
      <c r="J10" s="211"/>
    </row>
    <row r="11" spans="9:10" ht="24" customHeight="1">
      <c r="I11" s="211" t="s">
        <v>88</v>
      </c>
      <c r="J11" s="211"/>
    </row>
    <row r="12" spans="9:10" ht="24" customHeight="1">
      <c r="I12" s="211" t="s">
        <v>89</v>
      </c>
      <c r="J12" s="211"/>
    </row>
    <row r="13" spans="9:10" ht="24" customHeight="1">
      <c r="I13" s="211" t="s">
        <v>90</v>
      </c>
      <c r="J13" s="211"/>
    </row>
    <row r="14" spans="7:57" ht="24" customHeight="1">
      <c r="G14" s="213" t="s">
        <v>91</v>
      </c>
      <c r="H14" s="214" t="s">
        <v>92</v>
      </c>
      <c r="I14" s="214" t="s">
        <v>9</v>
      </c>
      <c r="J14" s="160" t="s">
        <v>62</v>
      </c>
      <c r="K14" s="142"/>
      <c r="L14" s="143"/>
      <c r="M14" s="83"/>
      <c r="N14" s="83"/>
      <c r="O14" s="141" t="s">
        <v>0</v>
      </c>
      <c r="P14" s="141"/>
      <c r="Q14" s="141" t="s">
        <v>71</v>
      </c>
      <c r="R14" s="141"/>
      <c r="S14" s="141" t="s">
        <v>72</v>
      </c>
      <c r="T14" s="141"/>
      <c r="U14" s="141" t="s">
        <v>66</v>
      </c>
      <c r="V14" s="141"/>
      <c r="W14" s="215" t="s">
        <v>67</v>
      </c>
      <c r="X14" s="215" t="s">
        <v>68</v>
      </c>
      <c r="Y14" s="215" t="s">
        <v>69</v>
      </c>
      <c r="Z14" s="215" t="s">
        <v>70</v>
      </c>
      <c r="AA14" s="215" t="s">
        <v>2</v>
      </c>
      <c r="AB14" s="132" t="s">
        <v>93</v>
      </c>
      <c r="AC14" s="132" t="s">
        <v>94</v>
      </c>
      <c r="AD14" s="132"/>
      <c r="AE14" s="132" t="s">
        <v>95</v>
      </c>
      <c r="AF14" s="132"/>
      <c r="AG14" s="132" t="s">
        <v>96</v>
      </c>
      <c r="AH14" s="132"/>
      <c r="AI14" s="132" t="s">
        <v>97</v>
      </c>
      <c r="AJ14" s="132"/>
      <c r="AK14" s="132" t="s">
        <v>98</v>
      </c>
      <c r="AL14" s="132"/>
      <c r="AM14" s="132" t="s">
        <v>99</v>
      </c>
      <c r="AN14" s="132"/>
      <c r="AO14" s="132" t="s">
        <v>100</v>
      </c>
      <c r="AP14" s="132"/>
      <c r="AQ14" s="132" t="s">
        <v>101</v>
      </c>
      <c r="AR14" s="132"/>
      <c r="AZ14" s="136" t="s">
        <v>71</v>
      </c>
      <c r="BA14" s="136"/>
      <c r="BB14" s="136" t="s">
        <v>72</v>
      </c>
      <c r="BC14" s="136"/>
      <c r="BD14" s="136" t="s">
        <v>66</v>
      </c>
      <c r="BE14" s="136"/>
    </row>
    <row r="15" spans="1:57" ht="27.75" customHeight="1" thickBot="1">
      <c r="A15" s="88" t="s">
        <v>102</v>
      </c>
      <c r="B15" s="88" t="s">
        <v>92</v>
      </c>
      <c r="C15" s="88" t="s">
        <v>103</v>
      </c>
      <c r="D15" s="88" t="s">
        <v>104</v>
      </c>
      <c r="E15" s="88" t="s">
        <v>105</v>
      </c>
      <c r="F15" s="88" t="s">
        <v>106</v>
      </c>
      <c r="G15" s="216"/>
      <c r="H15" s="214"/>
      <c r="I15" s="214"/>
      <c r="J15" s="90" t="s">
        <v>4</v>
      </c>
      <c r="K15" s="90" t="s">
        <v>5</v>
      </c>
      <c r="L15" s="90" t="s">
        <v>6</v>
      </c>
      <c r="M15" s="90" t="s">
        <v>63</v>
      </c>
      <c r="N15" s="90" t="s">
        <v>7</v>
      </c>
      <c r="O15" s="82" t="s">
        <v>107</v>
      </c>
      <c r="P15" s="82" t="s">
        <v>108</v>
      </c>
      <c r="Q15" s="82" t="s">
        <v>75</v>
      </c>
      <c r="R15" s="82" t="s">
        <v>76</v>
      </c>
      <c r="S15" s="82" t="s">
        <v>77</v>
      </c>
      <c r="T15" s="217" t="s">
        <v>78</v>
      </c>
      <c r="U15" s="217" t="s">
        <v>73</v>
      </c>
      <c r="V15" s="217" t="s">
        <v>78</v>
      </c>
      <c r="W15" s="215"/>
      <c r="X15" s="215"/>
      <c r="Y15" s="215"/>
      <c r="Z15" s="215"/>
      <c r="AA15" s="215"/>
      <c r="AB15" s="132"/>
      <c r="AC15" s="82" t="s">
        <v>109</v>
      </c>
      <c r="AD15" s="82" t="s">
        <v>110</v>
      </c>
      <c r="AE15" s="82" t="s">
        <v>109</v>
      </c>
      <c r="AF15" s="82" t="s">
        <v>110</v>
      </c>
      <c r="AG15" s="82" t="s">
        <v>109</v>
      </c>
      <c r="AH15" s="82" t="s">
        <v>110</v>
      </c>
      <c r="AI15" s="82" t="s">
        <v>109</v>
      </c>
      <c r="AJ15" s="82" t="s">
        <v>110</v>
      </c>
      <c r="AK15" s="82" t="s">
        <v>109</v>
      </c>
      <c r="AL15" s="82" t="s">
        <v>110</v>
      </c>
      <c r="AM15" s="82" t="s">
        <v>109</v>
      </c>
      <c r="AN15" s="82" t="s">
        <v>110</v>
      </c>
      <c r="AO15" s="82" t="s">
        <v>109</v>
      </c>
      <c r="AP15" s="82" t="s">
        <v>110</v>
      </c>
      <c r="AQ15" s="82" t="s">
        <v>109</v>
      </c>
      <c r="AR15" s="82" t="s">
        <v>110</v>
      </c>
      <c r="AZ15" s="58" t="s">
        <v>75</v>
      </c>
      <c r="BA15" s="58" t="s">
        <v>76</v>
      </c>
      <c r="BB15" s="58" t="s">
        <v>77</v>
      </c>
      <c r="BC15" s="58" t="s">
        <v>78</v>
      </c>
      <c r="BD15" s="58" t="s">
        <v>73</v>
      </c>
      <c r="BE15" s="58" t="s">
        <v>78</v>
      </c>
    </row>
    <row r="16" spans="1:78" s="212" customFormat="1" ht="36" customHeight="1" hidden="1">
      <c r="A16" s="218" t="s">
        <v>111</v>
      </c>
      <c r="B16" s="218" t="s">
        <v>112</v>
      </c>
      <c r="C16" s="218" t="s">
        <v>113</v>
      </c>
      <c r="D16" s="218" t="s">
        <v>114</v>
      </c>
      <c r="E16" s="218" t="s">
        <v>115</v>
      </c>
      <c r="F16" s="218" t="s">
        <v>115</v>
      </c>
      <c r="G16" s="219">
        <v>11</v>
      </c>
      <c r="H16" s="220">
        <v>887</v>
      </c>
      <c r="I16" s="221" t="s">
        <v>116</v>
      </c>
      <c r="J16" s="222" t="s">
        <v>34</v>
      </c>
      <c r="K16" s="223"/>
      <c r="L16" s="223"/>
      <c r="M16" s="223" t="s">
        <v>117</v>
      </c>
      <c r="N16" s="224" t="s">
        <v>118</v>
      </c>
      <c r="O16" s="225">
        <v>80000</v>
      </c>
      <c r="P16" s="226">
        <v>41696</v>
      </c>
      <c r="Q16" s="227">
        <f>SUMIF('Actividades inversión 887'!$B$14:$B$39,'Metas inversión 887'!$B16,'Actividades inversión 887'!M$14:M$39)</f>
        <v>1416021769.5573432</v>
      </c>
      <c r="R16" s="227">
        <f>SUMIF('Actividades inversión 887'!$B$14:$B$39,'Metas inversión 887'!$B16,'Actividades inversión 887'!N$14:N$39)</f>
        <v>1480535739.5610762</v>
      </c>
      <c r="S16" s="227">
        <f>SUMIF('Actividades inversión 887'!$B$14:$B$39,'Metas inversión 887'!$B16,'Actividades inversión 887'!O$14:O$39)</f>
        <v>1326148289.088413</v>
      </c>
      <c r="T16" s="227">
        <f>SUMIF('Actividades inversión 887'!$B$14:$B$39,'Metas inversión 887'!$B16,'Actividades inversión 887'!P$14:P$39)</f>
        <v>117664043.26248845</v>
      </c>
      <c r="U16" s="227">
        <f>SUMIF('Actividades inversión 887'!$B$14:$B$39,'Metas inversión 887'!$B16,'Actividades inversión 887'!Q$14:Q$39)</f>
        <v>468673955.7316374</v>
      </c>
      <c r="V16" s="227">
        <f>SUMIF('Actividades inversión 887'!$B$14:$B$39,'Metas inversión 887'!$B16,'Actividades inversión 887'!R$14:R$39)</f>
        <v>257455206.31623164</v>
      </c>
      <c r="W16" s="228" t="s">
        <v>119</v>
      </c>
      <c r="X16" s="228" t="s">
        <v>120</v>
      </c>
      <c r="Y16" s="228" t="s">
        <v>121</v>
      </c>
      <c r="Z16" s="228" t="s">
        <v>122</v>
      </c>
      <c r="AA16" s="228" t="s">
        <v>123</v>
      </c>
      <c r="AB16" s="229" t="s">
        <v>124</v>
      </c>
      <c r="AC16" s="230"/>
      <c r="AD16" s="230"/>
      <c r="AE16" s="230"/>
      <c r="AF16" s="230"/>
      <c r="AG16" s="230"/>
      <c r="AH16" s="230"/>
      <c r="AI16" s="230"/>
      <c r="AJ16" s="230"/>
      <c r="AK16" s="230"/>
      <c r="AL16" s="230"/>
      <c r="AM16" s="230"/>
      <c r="AN16" s="230"/>
      <c r="AO16" s="230"/>
      <c r="AP16" s="230"/>
      <c r="AQ16" s="231">
        <f aca="true" t="shared" si="0" ref="AQ16:AR21">+AC16+AE16+AG16+AI16+AK16+AM16+AO16</f>
        <v>0</v>
      </c>
      <c r="AR16" s="232">
        <f t="shared" si="0"/>
        <v>0</v>
      </c>
      <c r="AS16" s="233">
        <f>+R16-S16</f>
        <v>154387450.47266316</v>
      </c>
      <c r="AT16" s="233">
        <f>+S16-T16</f>
        <v>1208484245.8259246</v>
      </c>
      <c r="AU16" s="233">
        <f>+U16-V16</f>
        <v>211218749.41540578</v>
      </c>
      <c r="AV16" s="234"/>
      <c r="AW16" s="233"/>
      <c r="AX16" s="233"/>
      <c r="AY16" s="233"/>
      <c r="AZ16" s="235">
        <f>SUM('[1]01-USAQUEN:99-METROPOLITANO'!N13)</f>
        <v>1416021769.557344</v>
      </c>
      <c r="BA16" s="235">
        <f>SUM('[1]01-USAQUEN:99-METROPOLITANO'!O13)</f>
        <v>1480535739.5610764</v>
      </c>
      <c r="BB16" s="235">
        <f>SUM('[1]01-USAQUEN:99-METROPOLITANO'!P13)</f>
        <v>1326148289.0884116</v>
      </c>
      <c r="BC16" s="235">
        <f>SUM('[1]01-USAQUEN:99-METROPOLITANO'!Q13)</f>
        <v>117664043.26248847</v>
      </c>
      <c r="BD16" s="235">
        <f>SUM('[1]01-USAQUEN:99-METROPOLITANO'!R13)</f>
        <v>468673955.7316371</v>
      </c>
      <c r="BE16" s="235">
        <f>SUM('[1]01-USAQUEN:99-METROPOLITANO'!S13)</f>
        <v>257455206.31623155</v>
      </c>
      <c r="BI16" s="2"/>
      <c r="BJ16" s="2"/>
      <c r="BK16" s="2"/>
      <c r="BL16" s="2"/>
      <c r="BM16" s="2"/>
      <c r="BN16" s="2"/>
      <c r="BO16" s="2"/>
      <c r="BP16" s="2"/>
      <c r="BQ16" s="2"/>
      <c r="BR16" s="2"/>
      <c r="BS16" s="2"/>
      <c r="BT16" s="2"/>
      <c r="BU16" s="2"/>
      <c r="BV16" s="2"/>
      <c r="BW16" s="2"/>
      <c r="BX16" s="2"/>
      <c r="BY16" s="2"/>
      <c r="BZ16" s="2"/>
    </row>
    <row r="17" spans="1:78" s="212" customFormat="1" ht="15.75" hidden="1">
      <c r="A17" s="218"/>
      <c r="B17" s="218"/>
      <c r="C17" s="218"/>
      <c r="D17" s="218"/>
      <c r="E17" s="218"/>
      <c r="F17" s="218"/>
      <c r="G17" s="219"/>
      <c r="H17" s="236"/>
      <c r="I17" s="237"/>
      <c r="J17" s="238"/>
      <c r="K17" s="238"/>
      <c r="L17" s="238"/>
      <c r="M17" s="238"/>
      <c r="N17" s="239"/>
      <c r="O17" s="240"/>
      <c r="P17" s="241"/>
      <c r="Q17" s="242"/>
      <c r="R17" s="242"/>
      <c r="S17" s="242"/>
      <c r="T17" s="242"/>
      <c r="U17" s="242"/>
      <c r="V17" s="242"/>
      <c r="W17" s="243"/>
      <c r="X17" s="243"/>
      <c r="Y17" s="243"/>
      <c r="Z17" s="243"/>
      <c r="AA17" s="243"/>
      <c r="AB17" s="244" t="s">
        <v>125</v>
      </c>
      <c r="AC17" s="245"/>
      <c r="AD17" s="245"/>
      <c r="AE17" s="245"/>
      <c r="AF17" s="245"/>
      <c r="AG17" s="245"/>
      <c r="AH17" s="245"/>
      <c r="AI17" s="245"/>
      <c r="AJ17" s="245"/>
      <c r="AK17" s="245"/>
      <c r="AL17" s="245"/>
      <c r="AM17" s="245"/>
      <c r="AN17" s="245"/>
      <c r="AO17" s="245"/>
      <c r="AP17" s="245"/>
      <c r="AQ17" s="246">
        <f t="shared" si="0"/>
        <v>0</v>
      </c>
      <c r="AR17" s="247">
        <f t="shared" si="0"/>
        <v>0</v>
      </c>
      <c r="AS17" s="233">
        <f aca="true" t="shared" si="1" ref="AS17:AT80">+R17-S17</f>
        <v>0</v>
      </c>
      <c r="AT17" s="233">
        <f t="shared" si="1"/>
        <v>0</v>
      </c>
      <c r="AU17" s="233">
        <f aca="true" t="shared" si="2" ref="AU17:AU80">+U17-V17</f>
        <v>0</v>
      </c>
      <c r="AV17" s="234"/>
      <c r="AW17" s="233"/>
      <c r="AX17" s="233"/>
      <c r="AY17" s="233"/>
      <c r="AZ17" s="235"/>
      <c r="BA17" s="235"/>
      <c r="BB17" s="235"/>
      <c r="BC17" s="235"/>
      <c r="BD17" s="235"/>
      <c r="BE17" s="235"/>
      <c r="BI17" s="2"/>
      <c r="BJ17" s="2"/>
      <c r="BK17" s="2"/>
      <c r="BL17" s="2"/>
      <c r="BM17" s="2"/>
      <c r="BN17" s="2"/>
      <c r="BO17" s="2"/>
      <c r="BP17" s="2"/>
      <c r="BQ17" s="2"/>
      <c r="BR17" s="2"/>
      <c r="BS17" s="2"/>
      <c r="BT17" s="2"/>
      <c r="BU17" s="2"/>
      <c r="BV17" s="2"/>
      <c r="BW17" s="2"/>
      <c r="BX17" s="2"/>
      <c r="BY17" s="2"/>
      <c r="BZ17" s="2"/>
    </row>
    <row r="18" spans="1:78" s="212" customFormat="1" ht="15.75" hidden="1">
      <c r="A18" s="218"/>
      <c r="B18" s="218"/>
      <c r="C18" s="218"/>
      <c r="D18" s="218"/>
      <c r="E18" s="218"/>
      <c r="F18" s="218"/>
      <c r="G18" s="219"/>
      <c r="H18" s="236"/>
      <c r="I18" s="237"/>
      <c r="J18" s="238"/>
      <c r="K18" s="238"/>
      <c r="L18" s="238"/>
      <c r="M18" s="238"/>
      <c r="N18" s="239"/>
      <c r="O18" s="240"/>
      <c r="P18" s="241"/>
      <c r="Q18" s="242"/>
      <c r="R18" s="242"/>
      <c r="S18" s="242"/>
      <c r="T18" s="242"/>
      <c r="U18" s="242"/>
      <c r="V18" s="242"/>
      <c r="W18" s="243"/>
      <c r="X18" s="243"/>
      <c r="Y18" s="243"/>
      <c r="Z18" s="243"/>
      <c r="AA18" s="243"/>
      <c r="AB18" s="244" t="s">
        <v>126</v>
      </c>
      <c r="AC18" s="245"/>
      <c r="AD18" s="245"/>
      <c r="AE18" s="245"/>
      <c r="AF18" s="245"/>
      <c r="AG18" s="245"/>
      <c r="AH18" s="245"/>
      <c r="AI18" s="245"/>
      <c r="AJ18" s="245"/>
      <c r="AK18" s="245"/>
      <c r="AL18" s="245"/>
      <c r="AM18" s="245"/>
      <c r="AN18" s="245"/>
      <c r="AO18" s="245"/>
      <c r="AP18" s="245"/>
      <c r="AQ18" s="246">
        <f t="shared" si="0"/>
        <v>0</v>
      </c>
      <c r="AR18" s="247">
        <f t="shared" si="0"/>
        <v>0</v>
      </c>
      <c r="AS18" s="233">
        <f t="shared" si="1"/>
        <v>0</v>
      </c>
      <c r="AT18" s="233">
        <f t="shared" si="1"/>
        <v>0</v>
      </c>
      <c r="AU18" s="233">
        <f t="shared" si="2"/>
        <v>0</v>
      </c>
      <c r="AV18" s="234"/>
      <c r="AW18" s="233"/>
      <c r="AX18" s="233"/>
      <c r="AY18" s="233"/>
      <c r="AZ18" s="235"/>
      <c r="BA18" s="235"/>
      <c r="BB18" s="235"/>
      <c r="BC18" s="235"/>
      <c r="BD18" s="235"/>
      <c r="BE18" s="235"/>
      <c r="BI18" s="2"/>
      <c r="BJ18" s="2"/>
      <c r="BK18" s="2"/>
      <c r="BL18" s="2"/>
      <c r="BM18" s="2"/>
      <c r="BN18" s="2"/>
      <c r="BO18" s="2"/>
      <c r="BP18" s="2"/>
      <c r="BQ18" s="2"/>
      <c r="BR18" s="2"/>
      <c r="BS18" s="2"/>
      <c r="BT18" s="2"/>
      <c r="BU18" s="2"/>
      <c r="BV18" s="2"/>
      <c r="BW18" s="2"/>
      <c r="BX18" s="2"/>
      <c r="BY18" s="2"/>
      <c r="BZ18" s="2"/>
    </row>
    <row r="19" spans="1:78" s="212" customFormat="1" ht="15.75" hidden="1">
      <c r="A19" s="218"/>
      <c r="B19" s="218"/>
      <c r="C19" s="218"/>
      <c r="D19" s="218"/>
      <c r="E19" s="218"/>
      <c r="F19" s="218"/>
      <c r="G19" s="219"/>
      <c r="H19" s="236"/>
      <c r="I19" s="237"/>
      <c r="J19" s="238"/>
      <c r="K19" s="238"/>
      <c r="L19" s="238"/>
      <c r="M19" s="238"/>
      <c r="N19" s="239"/>
      <c r="O19" s="240"/>
      <c r="P19" s="241"/>
      <c r="Q19" s="242"/>
      <c r="R19" s="242"/>
      <c r="S19" s="242"/>
      <c r="T19" s="242"/>
      <c r="U19" s="242"/>
      <c r="V19" s="242"/>
      <c r="W19" s="243"/>
      <c r="X19" s="243"/>
      <c r="Y19" s="243"/>
      <c r="Z19" s="243"/>
      <c r="AA19" s="243"/>
      <c r="AB19" s="244" t="s">
        <v>127</v>
      </c>
      <c r="AC19" s="245"/>
      <c r="AD19" s="245"/>
      <c r="AE19" s="245"/>
      <c r="AF19" s="245"/>
      <c r="AG19" s="245"/>
      <c r="AH19" s="245"/>
      <c r="AI19" s="245"/>
      <c r="AJ19" s="245"/>
      <c r="AK19" s="245"/>
      <c r="AL19" s="245"/>
      <c r="AM19" s="245"/>
      <c r="AN19" s="245"/>
      <c r="AO19" s="245"/>
      <c r="AP19" s="245"/>
      <c r="AQ19" s="246">
        <f t="shared" si="0"/>
        <v>0</v>
      </c>
      <c r="AR19" s="247">
        <f t="shared" si="0"/>
        <v>0</v>
      </c>
      <c r="AS19" s="233">
        <f t="shared" si="1"/>
        <v>0</v>
      </c>
      <c r="AT19" s="233">
        <f t="shared" si="1"/>
        <v>0</v>
      </c>
      <c r="AU19" s="233">
        <f t="shared" si="2"/>
        <v>0</v>
      </c>
      <c r="AV19" s="234"/>
      <c r="AW19" s="233"/>
      <c r="AX19" s="233"/>
      <c r="AY19" s="233"/>
      <c r="AZ19" s="235"/>
      <c r="BA19" s="235"/>
      <c r="BB19" s="235"/>
      <c r="BC19" s="235"/>
      <c r="BD19" s="235"/>
      <c r="BE19" s="235"/>
      <c r="BI19" s="2"/>
      <c r="BJ19" s="2"/>
      <c r="BK19" s="2"/>
      <c r="BL19" s="2"/>
      <c r="BM19" s="2"/>
      <c r="BN19" s="2"/>
      <c r="BO19" s="2"/>
      <c r="BP19" s="2"/>
      <c r="BQ19" s="2"/>
      <c r="BR19" s="2"/>
      <c r="BS19" s="2"/>
      <c r="BT19" s="2"/>
      <c r="BU19" s="2"/>
      <c r="BV19" s="2"/>
      <c r="BW19" s="2"/>
      <c r="BX19" s="2"/>
      <c r="BY19" s="2"/>
      <c r="BZ19" s="2"/>
    </row>
    <row r="20" spans="1:78" s="212" customFormat="1" ht="15.75" hidden="1">
      <c r="A20" s="218"/>
      <c r="B20" s="218"/>
      <c r="C20" s="218"/>
      <c r="D20" s="218"/>
      <c r="E20" s="218"/>
      <c r="F20" s="218"/>
      <c r="G20" s="219"/>
      <c r="H20" s="236"/>
      <c r="I20" s="237"/>
      <c r="J20" s="238"/>
      <c r="K20" s="238"/>
      <c r="L20" s="238"/>
      <c r="M20" s="238"/>
      <c r="N20" s="239"/>
      <c r="O20" s="240"/>
      <c r="P20" s="241"/>
      <c r="Q20" s="242"/>
      <c r="R20" s="242"/>
      <c r="S20" s="242"/>
      <c r="T20" s="242"/>
      <c r="U20" s="242"/>
      <c r="V20" s="242"/>
      <c r="W20" s="243"/>
      <c r="X20" s="243"/>
      <c r="Y20" s="243"/>
      <c r="Z20" s="243"/>
      <c r="AA20" s="243"/>
      <c r="AB20" s="244" t="s">
        <v>128</v>
      </c>
      <c r="AC20" s="245"/>
      <c r="AD20" s="245"/>
      <c r="AE20" s="245"/>
      <c r="AF20" s="245"/>
      <c r="AG20" s="245"/>
      <c r="AH20" s="245"/>
      <c r="AI20" s="245"/>
      <c r="AJ20" s="245"/>
      <c r="AK20" s="245"/>
      <c r="AL20" s="245"/>
      <c r="AM20" s="245"/>
      <c r="AN20" s="245"/>
      <c r="AO20" s="245"/>
      <c r="AP20" s="245"/>
      <c r="AQ20" s="246">
        <f t="shared" si="0"/>
        <v>0</v>
      </c>
      <c r="AR20" s="247">
        <f t="shared" si="0"/>
        <v>0</v>
      </c>
      <c r="AS20" s="233">
        <f t="shared" si="1"/>
        <v>0</v>
      </c>
      <c r="AT20" s="233">
        <f t="shared" si="1"/>
        <v>0</v>
      </c>
      <c r="AU20" s="233">
        <f t="shared" si="2"/>
        <v>0</v>
      </c>
      <c r="AV20" s="234"/>
      <c r="AW20" s="233"/>
      <c r="AX20" s="233"/>
      <c r="AY20" s="233"/>
      <c r="AZ20" s="235"/>
      <c r="BA20" s="235"/>
      <c r="BB20" s="235"/>
      <c r="BC20" s="235"/>
      <c r="BD20" s="235"/>
      <c r="BE20" s="235"/>
      <c r="BI20" s="2"/>
      <c r="BJ20" s="2"/>
      <c r="BK20" s="2"/>
      <c r="BL20" s="2"/>
      <c r="BM20" s="2"/>
      <c r="BN20" s="2"/>
      <c r="BO20" s="2"/>
      <c r="BP20" s="2"/>
      <c r="BQ20" s="2"/>
      <c r="BR20" s="2"/>
      <c r="BS20" s="2"/>
      <c r="BT20" s="2"/>
      <c r="BU20" s="2"/>
      <c r="BV20" s="2"/>
      <c r="BW20" s="2"/>
      <c r="BX20" s="2"/>
      <c r="BY20" s="2"/>
      <c r="BZ20" s="2"/>
    </row>
    <row r="21" spans="1:78" s="212" customFormat="1" ht="15.75" hidden="1">
      <c r="A21" s="218"/>
      <c r="B21" s="218"/>
      <c r="C21" s="218"/>
      <c r="D21" s="218"/>
      <c r="E21" s="218"/>
      <c r="F21" s="218"/>
      <c r="G21" s="219"/>
      <c r="H21" s="236"/>
      <c r="I21" s="237"/>
      <c r="J21" s="238"/>
      <c r="K21" s="238"/>
      <c r="L21" s="238"/>
      <c r="M21" s="238"/>
      <c r="N21" s="239"/>
      <c r="O21" s="240"/>
      <c r="P21" s="241"/>
      <c r="Q21" s="242"/>
      <c r="R21" s="242"/>
      <c r="S21" s="242"/>
      <c r="T21" s="242"/>
      <c r="U21" s="242"/>
      <c r="V21" s="242"/>
      <c r="W21" s="243"/>
      <c r="X21" s="243"/>
      <c r="Y21" s="243"/>
      <c r="Z21" s="243"/>
      <c r="AA21" s="243"/>
      <c r="AB21" s="248" t="s">
        <v>129</v>
      </c>
      <c r="AC21" s="245"/>
      <c r="AD21" s="245"/>
      <c r="AE21" s="245"/>
      <c r="AF21" s="245"/>
      <c r="AG21" s="245"/>
      <c r="AH21" s="245"/>
      <c r="AI21" s="245"/>
      <c r="AJ21" s="245"/>
      <c r="AK21" s="245"/>
      <c r="AL21" s="245"/>
      <c r="AM21" s="245"/>
      <c r="AN21" s="245"/>
      <c r="AO21" s="245"/>
      <c r="AP21" s="245"/>
      <c r="AQ21" s="246">
        <f t="shared" si="0"/>
        <v>0</v>
      </c>
      <c r="AR21" s="247">
        <f t="shared" si="0"/>
        <v>0</v>
      </c>
      <c r="AS21" s="233">
        <f t="shared" si="1"/>
        <v>0</v>
      </c>
      <c r="AT21" s="233">
        <f t="shared" si="1"/>
        <v>0</v>
      </c>
      <c r="AU21" s="233">
        <f t="shared" si="2"/>
        <v>0</v>
      </c>
      <c r="AV21" s="234"/>
      <c r="AW21" s="233"/>
      <c r="AX21" s="233"/>
      <c r="AY21" s="233"/>
      <c r="AZ21" s="235"/>
      <c r="BA21" s="235"/>
      <c r="BB21" s="235"/>
      <c r="BC21" s="235"/>
      <c r="BD21" s="235"/>
      <c r="BE21" s="235"/>
      <c r="BI21" s="2"/>
      <c r="BJ21" s="2"/>
      <c r="BK21" s="2"/>
      <c r="BL21" s="2"/>
      <c r="BM21" s="2"/>
      <c r="BN21" s="2"/>
      <c r="BO21" s="2"/>
      <c r="BP21" s="2"/>
      <c r="BQ21" s="2"/>
      <c r="BR21" s="2"/>
      <c r="BS21" s="2"/>
      <c r="BT21" s="2"/>
      <c r="BU21" s="2"/>
      <c r="BV21" s="2"/>
      <c r="BW21" s="2"/>
      <c r="BX21" s="2"/>
      <c r="BY21" s="2"/>
      <c r="BZ21" s="2"/>
    </row>
    <row r="22" spans="1:78" s="212" customFormat="1" ht="15.75" hidden="1">
      <c r="A22" s="218"/>
      <c r="B22" s="218"/>
      <c r="C22" s="218"/>
      <c r="D22" s="218"/>
      <c r="E22" s="218"/>
      <c r="F22" s="218"/>
      <c r="G22" s="219"/>
      <c r="H22" s="236"/>
      <c r="I22" s="237"/>
      <c r="J22" s="238"/>
      <c r="K22" s="238"/>
      <c r="L22" s="238"/>
      <c r="M22" s="238"/>
      <c r="N22" s="239"/>
      <c r="O22" s="240"/>
      <c r="P22" s="241"/>
      <c r="Q22" s="242"/>
      <c r="R22" s="242"/>
      <c r="S22" s="242"/>
      <c r="T22" s="242"/>
      <c r="U22" s="242"/>
      <c r="V22" s="242"/>
      <c r="W22" s="243"/>
      <c r="X22" s="243"/>
      <c r="Y22" s="243"/>
      <c r="Z22" s="243"/>
      <c r="AA22" s="243"/>
      <c r="AB22" s="249" t="s">
        <v>130</v>
      </c>
      <c r="AC22" s="250">
        <f aca="true" t="shared" si="3" ref="AC22:AR22">SUM(AC16:AC21)</f>
        <v>0</v>
      </c>
      <c r="AD22" s="250">
        <f t="shared" si="3"/>
        <v>0</v>
      </c>
      <c r="AE22" s="250">
        <f t="shared" si="3"/>
        <v>0</v>
      </c>
      <c r="AF22" s="250">
        <f t="shared" si="3"/>
        <v>0</v>
      </c>
      <c r="AG22" s="250">
        <f t="shared" si="3"/>
        <v>0</v>
      </c>
      <c r="AH22" s="250">
        <f t="shared" si="3"/>
        <v>0</v>
      </c>
      <c r="AI22" s="250">
        <f t="shared" si="3"/>
        <v>0</v>
      </c>
      <c r="AJ22" s="250">
        <f t="shared" si="3"/>
        <v>0</v>
      </c>
      <c r="AK22" s="250">
        <f t="shared" si="3"/>
        <v>0</v>
      </c>
      <c r="AL22" s="250">
        <f t="shared" si="3"/>
        <v>0</v>
      </c>
      <c r="AM22" s="250">
        <f t="shared" si="3"/>
        <v>0</v>
      </c>
      <c r="AN22" s="250">
        <f t="shared" si="3"/>
        <v>0</v>
      </c>
      <c r="AO22" s="250">
        <f t="shared" si="3"/>
        <v>0</v>
      </c>
      <c r="AP22" s="250">
        <f t="shared" si="3"/>
        <v>0</v>
      </c>
      <c r="AQ22" s="250">
        <f t="shared" si="3"/>
        <v>0</v>
      </c>
      <c r="AR22" s="251">
        <f t="shared" si="3"/>
        <v>0</v>
      </c>
      <c r="AS22" s="233">
        <f t="shared" si="1"/>
        <v>0</v>
      </c>
      <c r="AT22" s="233">
        <f t="shared" si="1"/>
        <v>0</v>
      </c>
      <c r="AU22" s="233">
        <f t="shared" si="2"/>
        <v>0</v>
      </c>
      <c r="AV22" s="234"/>
      <c r="AW22" s="233"/>
      <c r="AX22" s="233"/>
      <c r="AY22" s="233"/>
      <c r="AZ22" s="235"/>
      <c r="BA22" s="235"/>
      <c r="BB22" s="235"/>
      <c r="BC22" s="235"/>
      <c r="BD22" s="235"/>
      <c r="BE22" s="235"/>
      <c r="BI22" s="2"/>
      <c r="BJ22" s="2"/>
      <c r="BK22" s="2"/>
      <c r="BL22" s="2"/>
      <c r="BM22" s="2"/>
      <c r="BN22" s="2"/>
      <c r="BO22" s="2"/>
      <c r="BP22" s="2"/>
      <c r="BQ22" s="2"/>
      <c r="BR22" s="2"/>
      <c r="BS22" s="2"/>
      <c r="BT22" s="2"/>
      <c r="BU22" s="2"/>
      <c r="BV22" s="2"/>
      <c r="BW22" s="2"/>
      <c r="BX22" s="2"/>
      <c r="BY22" s="2"/>
      <c r="BZ22" s="2"/>
    </row>
    <row r="23" spans="1:78" s="212" customFormat="1" ht="15.75" hidden="1">
      <c r="A23" s="218"/>
      <c r="B23" s="218"/>
      <c r="C23" s="218"/>
      <c r="D23" s="218"/>
      <c r="E23" s="218"/>
      <c r="F23" s="218"/>
      <c r="G23" s="219"/>
      <c r="H23" s="236"/>
      <c r="I23" s="237"/>
      <c r="J23" s="238"/>
      <c r="K23" s="238"/>
      <c r="L23" s="238"/>
      <c r="M23" s="238"/>
      <c r="N23" s="239"/>
      <c r="O23" s="240"/>
      <c r="P23" s="241"/>
      <c r="Q23" s="242"/>
      <c r="R23" s="242"/>
      <c r="S23" s="242"/>
      <c r="T23" s="242"/>
      <c r="U23" s="242"/>
      <c r="V23" s="242"/>
      <c r="W23" s="243"/>
      <c r="X23" s="243"/>
      <c r="Y23" s="243"/>
      <c r="Z23" s="243"/>
      <c r="AA23" s="243"/>
      <c r="AB23" s="244" t="s">
        <v>131</v>
      </c>
      <c r="AC23" s="245"/>
      <c r="AD23" s="245"/>
      <c r="AE23" s="245"/>
      <c r="AF23" s="245"/>
      <c r="AG23" s="245"/>
      <c r="AH23" s="245"/>
      <c r="AI23" s="245"/>
      <c r="AJ23" s="245"/>
      <c r="AK23" s="245"/>
      <c r="AL23" s="245"/>
      <c r="AM23" s="245"/>
      <c r="AN23" s="245"/>
      <c r="AO23" s="245"/>
      <c r="AP23" s="245"/>
      <c r="AQ23" s="246">
        <f>+AC23+AE23+AG23+AI23+AK23+AM23+AO23</f>
        <v>0</v>
      </c>
      <c r="AR23" s="247">
        <f aca="true" t="shared" si="4" ref="AR23:AR29">+AD23+AF23+AH23+AJ23+AL23+AN23+AP23</f>
        <v>0</v>
      </c>
      <c r="AS23" s="233">
        <f t="shared" si="1"/>
        <v>0</v>
      </c>
      <c r="AT23" s="233">
        <f t="shared" si="1"/>
        <v>0</v>
      </c>
      <c r="AU23" s="233">
        <f t="shared" si="2"/>
        <v>0</v>
      </c>
      <c r="AV23" s="234"/>
      <c r="AW23" s="233"/>
      <c r="AX23" s="233"/>
      <c r="AY23" s="233"/>
      <c r="AZ23" s="235"/>
      <c r="BA23" s="235"/>
      <c r="BB23" s="235"/>
      <c r="BC23" s="235"/>
      <c r="BD23" s="235"/>
      <c r="BE23" s="235"/>
      <c r="BI23" s="2"/>
      <c r="BJ23" s="2"/>
      <c r="BK23" s="2"/>
      <c r="BL23" s="2"/>
      <c r="BM23" s="2"/>
      <c r="BN23" s="2"/>
      <c r="BO23" s="2"/>
      <c r="BP23" s="2"/>
      <c r="BQ23" s="2"/>
      <c r="BR23" s="2"/>
      <c r="BS23" s="2"/>
      <c r="BT23" s="2"/>
      <c r="BU23" s="2"/>
      <c r="BV23" s="2"/>
      <c r="BW23" s="2"/>
      <c r="BX23" s="2"/>
      <c r="BY23" s="2"/>
      <c r="BZ23" s="2"/>
    </row>
    <row r="24" spans="1:78" s="212" customFormat="1" ht="15.75" hidden="1">
      <c r="A24" s="218"/>
      <c r="B24" s="218"/>
      <c r="C24" s="218"/>
      <c r="D24" s="218"/>
      <c r="E24" s="218"/>
      <c r="F24" s="218"/>
      <c r="G24" s="219"/>
      <c r="H24" s="236"/>
      <c r="I24" s="237"/>
      <c r="J24" s="238"/>
      <c r="K24" s="238"/>
      <c r="L24" s="238"/>
      <c r="M24" s="238"/>
      <c r="N24" s="239"/>
      <c r="O24" s="240"/>
      <c r="P24" s="241"/>
      <c r="Q24" s="242"/>
      <c r="R24" s="242"/>
      <c r="S24" s="242"/>
      <c r="T24" s="242"/>
      <c r="U24" s="242"/>
      <c r="V24" s="242"/>
      <c r="W24" s="243"/>
      <c r="X24" s="243"/>
      <c r="Y24" s="243"/>
      <c r="Z24" s="243"/>
      <c r="AA24" s="243"/>
      <c r="AB24" s="244" t="s">
        <v>132</v>
      </c>
      <c r="AC24" s="245"/>
      <c r="AD24" s="245"/>
      <c r="AE24" s="245"/>
      <c r="AF24" s="245"/>
      <c r="AG24" s="245"/>
      <c r="AH24" s="245"/>
      <c r="AI24" s="245"/>
      <c r="AJ24" s="245"/>
      <c r="AK24" s="245"/>
      <c r="AL24" s="245"/>
      <c r="AM24" s="245"/>
      <c r="AN24" s="245"/>
      <c r="AO24" s="245"/>
      <c r="AP24" s="245"/>
      <c r="AQ24" s="246">
        <f aca="true" t="shared" si="5" ref="AQ24:AQ29">+AC24+AE24+AG24+AI24+AK24+AM24+AO24</f>
        <v>0</v>
      </c>
      <c r="AR24" s="247">
        <f t="shared" si="4"/>
        <v>0</v>
      </c>
      <c r="AS24" s="233">
        <f t="shared" si="1"/>
        <v>0</v>
      </c>
      <c r="AT24" s="233">
        <f t="shared" si="1"/>
        <v>0</v>
      </c>
      <c r="AU24" s="233">
        <f t="shared" si="2"/>
        <v>0</v>
      </c>
      <c r="AV24" s="234"/>
      <c r="AW24" s="233"/>
      <c r="AX24" s="233"/>
      <c r="AY24" s="233"/>
      <c r="AZ24" s="235"/>
      <c r="BA24" s="235"/>
      <c r="BB24" s="235"/>
      <c r="BC24" s="235"/>
      <c r="BD24" s="235"/>
      <c r="BE24" s="235"/>
      <c r="BI24" s="2"/>
      <c r="BJ24" s="2"/>
      <c r="BK24" s="2"/>
      <c r="BL24" s="2"/>
      <c r="BM24" s="2"/>
      <c r="BN24" s="2"/>
      <c r="BO24" s="2"/>
      <c r="BP24" s="2"/>
      <c r="BQ24" s="2"/>
      <c r="BR24" s="2"/>
      <c r="BS24" s="2"/>
      <c r="BT24" s="2"/>
      <c r="BU24" s="2"/>
      <c r="BV24" s="2"/>
      <c r="BW24" s="2"/>
      <c r="BX24" s="2"/>
      <c r="BY24" s="2"/>
      <c r="BZ24" s="2"/>
    </row>
    <row r="25" spans="1:78" s="212" customFormat="1" ht="15.75" hidden="1">
      <c r="A25" s="218"/>
      <c r="B25" s="218"/>
      <c r="C25" s="218"/>
      <c r="D25" s="218"/>
      <c r="E25" s="218"/>
      <c r="F25" s="218"/>
      <c r="G25" s="219"/>
      <c r="H25" s="236"/>
      <c r="I25" s="237"/>
      <c r="J25" s="238"/>
      <c r="K25" s="238"/>
      <c r="L25" s="238"/>
      <c r="M25" s="238"/>
      <c r="N25" s="239"/>
      <c r="O25" s="240"/>
      <c r="P25" s="241"/>
      <c r="Q25" s="242"/>
      <c r="R25" s="242"/>
      <c r="S25" s="242"/>
      <c r="T25" s="242"/>
      <c r="U25" s="242"/>
      <c r="V25" s="242"/>
      <c r="W25" s="243"/>
      <c r="X25" s="243"/>
      <c r="Y25" s="243"/>
      <c r="Z25" s="243"/>
      <c r="AA25" s="243"/>
      <c r="AB25" s="248" t="s">
        <v>133</v>
      </c>
      <c r="AC25" s="245"/>
      <c r="AD25" s="245"/>
      <c r="AE25" s="245"/>
      <c r="AF25" s="245"/>
      <c r="AG25" s="245"/>
      <c r="AH25" s="245"/>
      <c r="AI25" s="245"/>
      <c r="AJ25" s="245"/>
      <c r="AK25" s="245"/>
      <c r="AL25" s="245"/>
      <c r="AM25" s="245"/>
      <c r="AN25" s="245"/>
      <c r="AO25" s="245"/>
      <c r="AP25" s="245"/>
      <c r="AQ25" s="246">
        <f t="shared" si="5"/>
        <v>0</v>
      </c>
      <c r="AR25" s="247">
        <f t="shared" si="4"/>
        <v>0</v>
      </c>
      <c r="AS25" s="233">
        <f t="shared" si="1"/>
        <v>0</v>
      </c>
      <c r="AT25" s="233">
        <f t="shared" si="1"/>
        <v>0</v>
      </c>
      <c r="AU25" s="233">
        <f t="shared" si="2"/>
        <v>0</v>
      </c>
      <c r="AV25" s="234"/>
      <c r="AW25" s="233"/>
      <c r="AX25" s="233"/>
      <c r="AY25" s="233"/>
      <c r="AZ25" s="235"/>
      <c r="BA25" s="235"/>
      <c r="BB25" s="235"/>
      <c r="BC25" s="235"/>
      <c r="BD25" s="235"/>
      <c r="BE25" s="235"/>
      <c r="BI25" s="2"/>
      <c r="BJ25" s="2"/>
      <c r="BK25" s="2"/>
      <c r="BL25" s="2"/>
      <c r="BM25" s="2"/>
      <c r="BN25" s="2"/>
      <c r="BO25" s="2"/>
      <c r="BP25" s="2"/>
      <c r="BQ25" s="2"/>
      <c r="BR25" s="2"/>
      <c r="BS25" s="2"/>
      <c r="BT25" s="2"/>
      <c r="BU25" s="2"/>
      <c r="BV25" s="2"/>
      <c r="BW25" s="2"/>
      <c r="BX25" s="2"/>
      <c r="BY25" s="2"/>
      <c r="BZ25" s="2"/>
    </row>
    <row r="26" spans="1:78" s="212" customFormat="1" ht="15.75" hidden="1">
      <c r="A26" s="218"/>
      <c r="B26" s="218"/>
      <c r="C26" s="218"/>
      <c r="D26" s="218"/>
      <c r="E26" s="218"/>
      <c r="F26" s="218"/>
      <c r="G26" s="219"/>
      <c r="H26" s="236"/>
      <c r="I26" s="237"/>
      <c r="J26" s="238"/>
      <c r="K26" s="238"/>
      <c r="L26" s="238"/>
      <c r="M26" s="238"/>
      <c r="N26" s="239"/>
      <c r="O26" s="240"/>
      <c r="P26" s="241"/>
      <c r="Q26" s="242"/>
      <c r="R26" s="242"/>
      <c r="S26" s="242"/>
      <c r="T26" s="242"/>
      <c r="U26" s="242"/>
      <c r="V26" s="242"/>
      <c r="W26" s="243"/>
      <c r="X26" s="243"/>
      <c r="Y26" s="243"/>
      <c r="Z26" s="243"/>
      <c r="AA26" s="243"/>
      <c r="AB26" s="248" t="s">
        <v>134</v>
      </c>
      <c r="AC26" s="245"/>
      <c r="AD26" s="245"/>
      <c r="AE26" s="245"/>
      <c r="AF26" s="245"/>
      <c r="AG26" s="245"/>
      <c r="AH26" s="245"/>
      <c r="AI26" s="245"/>
      <c r="AJ26" s="245"/>
      <c r="AK26" s="245"/>
      <c r="AL26" s="245"/>
      <c r="AM26" s="245"/>
      <c r="AN26" s="245"/>
      <c r="AO26" s="245"/>
      <c r="AP26" s="245"/>
      <c r="AQ26" s="246">
        <f t="shared" si="5"/>
        <v>0</v>
      </c>
      <c r="AR26" s="247">
        <f t="shared" si="4"/>
        <v>0</v>
      </c>
      <c r="AS26" s="233">
        <f t="shared" si="1"/>
        <v>0</v>
      </c>
      <c r="AT26" s="233">
        <f t="shared" si="1"/>
        <v>0</v>
      </c>
      <c r="AU26" s="233">
        <f t="shared" si="2"/>
        <v>0</v>
      </c>
      <c r="AV26" s="234"/>
      <c r="AW26" s="233"/>
      <c r="AX26" s="233"/>
      <c r="AY26" s="233"/>
      <c r="AZ26" s="235"/>
      <c r="BA26" s="235"/>
      <c r="BB26" s="235"/>
      <c r="BC26" s="235"/>
      <c r="BD26" s="235"/>
      <c r="BE26" s="235"/>
      <c r="BI26" s="2"/>
      <c r="BJ26" s="2"/>
      <c r="BK26" s="2"/>
      <c r="BL26" s="2"/>
      <c r="BM26" s="2"/>
      <c r="BN26" s="2"/>
      <c r="BO26" s="2"/>
      <c r="BP26" s="2"/>
      <c r="BQ26" s="2"/>
      <c r="BR26" s="2"/>
      <c r="BS26" s="2"/>
      <c r="BT26" s="2"/>
      <c r="BU26" s="2"/>
      <c r="BV26" s="2"/>
      <c r="BW26" s="2"/>
      <c r="BX26" s="2"/>
      <c r="BY26" s="2"/>
      <c r="BZ26" s="2"/>
    </row>
    <row r="27" spans="1:78" s="212" customFormat="1" ht="15.75" hidden="1">
      <c r="A27" s="218"/>
      <c r="B27" s="218"/>
      <c r="C27" s="218"/>
      <c r="D27" s="218"/>
      <c r="E27" s="218"/>
      <c r="F27" s="218"/>
      <c r="G27" s="219"/>
      <c r="H27" s="236"/>
      <c r="I27" s="237"/>
      <c r="J27" s="238"/>
      <c r="K27" s="238"/>
      <c r="L27" s="238"/>
      <c r="M27" s="238"/>
      <c r="N27" s="239"/>
      <c r="O27" s="240"/>
      <c r="P27" s="241"/>
      <c r="Q27" s="242"/>
      <c r="R27" s="242"/>
      <c r="S27" s="242"/>
      <c r="T27" s="242"/>
      <c r="U27" s="242"/>
      <c r="V27" s="242"/>
      <c r="W27" s="243"/>
      <c r="X27" s="243"/>
      <c r="Y27" s="243"/>
      <c r="Z27" s="243"/>
      <c r="AA27" s="243"/>
      <c r="AB27" s="248" t="s">
        <v>135</v>
      </c>
      <c r="AC27" s="245"/>
      <c r="AD27" s="245"/>
      <c r="AE27" s="245"/>
      <c r="AF27" s="245"/>
      <c r="AG27" s="245"/>
      <c r="AH27" s="245"/>
      <c r="AI27" s="245"/>
      <c r="AJ27" s="245"/>
      <c r="AK27" s="245"/>
      <c r="AL27" s="245"/>
      <c r="AM27" s="245"/>
      <c r="AN27" s="245"/>
      <c r="AO27" s="245"/>
      <c r="AP27" s="245"/>
      <c r="AQ27" s="246">
        <f t="shared" si="5"/>
        <v>0</v>
      </c>
      <c r="AR27" s="247">
        <f t="shared" si="4"/>
        <v>0</v>
      </c>
      <c r="AS27" s="233">
        <f t="shared" si="1"/>
        <v>0</v>
      </c>
      <c r="AT27" s="233">
        <f t="shared" si="1"/>
        <v>0</v>
      </c>
      <c r="AU27" s="233">
        <f t="shared" si="2"/>
        <v>0</v>
      </c>
      <c r="AV27" s="234"/>
      <c r="AW27" s="233"/>
      <c r="AX27" s="233"/>
      <c r="AY27" s="233"/>
      <c r="AZ27" s="235"/>
      <c r="BA27" s="235"/>
      <c r="BB27" s="235"/>
      <c r="BC27" s="235"/>
      <c r="BD27" s="235"/>
      <c r="BE27" s="235"/>
      <c r="BI27" s="2"/>
      <c r="BJ27" s="2"/>
      <c r="BK27" s="2"/>
      <c r="BL27" s="2"/>
      <c r="BM27" s="2"/>
      <c r="BN27" s="2"/>
      <c r="BO27" s="2"/>
      <c r="BP27" s="2"/>
      <c r="BQ27" s="2"/>
      <c r="BR27" s="2"/>
      <c r="BS27" s="2"/>
      <c r="BT27" s="2"/>
      <c r="BU27" s="2"/>
      <c r="BV27" s="2"/>
      <c r="BW27" s="2"/>
      <c r="BX27" s="2"/>
      <c r="BY27" s="2"/>
      <c r="BZ27" s="2"/>
    </row>
    <row r="28" spans="1:78" s="212" customFormat="1" ht="15.75" hidden="1">
      <c r="A28" s="218"/>
      <c r="B28" s="218"/>
      <c r="C28" s="218"/>
      <c r="D28" s="218"/>
      <c r="E28" s="218"/>
      <c r="F28" s="218"/>
      <c r="G28" s="219"/>
      <c r="H28" s="236"/>
      <c r="I28" s="237"/>
      <c r="J28" s="238"/>
      <c r="K28" s="238"/>
      <c r="L28" s="238"/>
      <c r="M28" s="238"/>
      <c r="N28" s="239"/>
      <c r="O28" s="240"/>
      <c r="P28" s="241"/>
      <c r="Q28" s="242"/>
      <c r="R28" s="242"/>
      <c r="S28" s="242"/>
      <c r="T28" s="242"/>
      <c r="U28" s="242"/>
      <c r="V28" s="242"/>
      <c r="W28" s="243"/>
      <c r="X28" s="243"/>
      <c r="Y28" s="243"/>
      <c r="Z28" s="243"/>
      <c r="AA28" s="243"/>
      <c r="AB28" s="248" t="s">
        <v>136</v>
      </c>
      <c r="AC28" s="245"/>
      <c r="AD28" s="245"/>
      <c r="AE28" s="245"/>
      <c r="AF28" s="245"/>
      <c r="AG28" s="245"/>
      <c r="AH28" s="245"/>
      <c r="AI28" s="245"/>
      <c r="AJ28" s="245"/>
      <c r="AK28" s="245"/>
      <c r="AL28" s="245"/>
      <c r="AM28" s="245"/>
      <c r="AN28" s="245"/>
      <c r="AO28" s="245"/>
      <c r="AP28" s="245"/>
      <c r="AQ28" s="246">
        <f t="shared" si="5"/>
        <v>0</v>
      </c>
      <c r="AR28" s="247">
        <f t="shared" si="4"/>
        <v>0</v>
      </c>
      <c r="AS28" s="233">
        <f t="shared" si="1"/>
        <v>0</v>
      </c>
      <c r="AT28" s="233">
        <f t="shared" si="1"/>
        <v>0</v>
      </c>
      <c r="AU28" s="233">
        <f t="shared" si="2"/>
        <v>0</v>
      </c>
      <c r="AV28" s="234"/>
      <c r="AW28" s="233"/>
      <c r="AX28" s="233"/>
      <c r="AY28" s="233"/>
      <c r="AZ28" s="235"/>
      <c r="BA28" s="235"/>
      <c r="BB28" s="235"/>
      <c r="BC28" s="235"/>
      <c r="BD28" s="235"/>
      <c r="BE28" s="235"/>
      <c r="BI28" s="2"/>
      <c r="BJ28" s="2"/>
      <c r="BK28" s="2"/>
      <c r="BL28" s="2"/>
      <c r="BM28" s="2"/>
      <c r="BN28" s="2"/>
      <c r="BO28" s="2"/>
      <c r="BP28" s="2"/>
      <c r="BQ28" s="2"/>
      <c r="BR28" s="2"/>
      <c r="BS28" s="2"/>
      <c r="BT28" s="2"/>
      <c r="BU28" s="2"/>
      <c r="BV28" s="2"/>
      <c r="BW28" s="2"/>
      <c r="BX28" s="2"/>
      <c r="BY28" s="2"/>
      <c r="BZ28" s="2"/>
    </row>
    <row r="29" spans="1:78" s="212" customFormat="1" ht="15.75" hidden="1">
      <c r="A29" s="218"/>
      <c r="B29" s="218"/>
      <c r="C29" s="218"/>
      <c r="D29" s="218"/>
      <c r="E29" s="218"/>
      <c r="F29" s="218"/>
      <c r="G29" s="219"/>
      <c r="H29" s="236"/>
      <c r="I29" s="237"/>
      <c r="J29" s="238"/>
      <c r="K29" s="238"/>
      <c r="L29" s="238"/>
      <c r="M29" s="238"/>
      <c r="N29" s="239"/>
      <c r="O29" s="240"/>
      <c r="P29" s="241"/>
      <c r="Q29" s="242"/>
      <c r="R29" s="242"/>
      <c r="S29" s="242"/>
      <c r="T29" s="242"/>
      <c r="U29" s="242"/>
      <c r="V29" s="242"/>
      <c r="W29" s="243"/>
      <c r="X29" s="243"/>
      <c r="Y29" s="243"/>
      <c r="Z29" s="243"/>
      <c r="AA29" s="243"/>
      <c r="AB29" s="248" t="s">
        <v>137</v>
      </c>
      <c r="AC29" s="245"/>
      <c r="AD29" s="245"/>
      <c r="AE29" s="245"/>
      <c r="AF29" s="245"/>
      <c r="AG29" s="245"/>
      <c r="AH29" s="245"/>
      <c r="AI29" s="245"/>
      <c r="AJ29" s="245"/>
      <c r="AK29" s="245"/>
      <c r="AL29" s="245"/>
      <c r="AM29" s="245"/>
      <c r="AN29" s="245"/>
      <c r="AO29" s="245"/>
      <c r="AP29" s="245"/>
      <c r="AQ29" s="246">
        <f t="shared" si="5"/>
        <v>0</v>
      </c>
      <c r="AR29" s="247">
        <f t="shared" si="4"/>
        <v>0</v>
      </c>
      <c r="AS29" s="233">
        <f t="shared" si="1"/>
        <v>0</v>
      </c>
      <c r="AT29" s="233">
        <f t="shared" si="1"/>
        <v>0</v>
      </c>
      <c r="AU29" s="233">
        <f t="shared" si="2"/>
        <v>0</v>
      </c>
      <c r="AV29" s="234"/>
      <c r="AW29" s="233"/>
      <c r="AX29" s="233"/>
      <c r="AY29" s="233"/>
      <c r="AZ29" s="235"/>
      <c r="BA29" s="235"/>
      <c r="BB29" s="235"/>
      <c r="BC29" s="235"/>
      <c r="BD29" s="235"/>
      <c r="BE29" s="235"/>
      <c r="BI29" s="2"/>
      <c r="BJ29" s="2"/>
      <c r="BK29" s="2"/>
      <c r="BL29" s="2"/>
      <c r="BM29" s="2"/>
      <c r="BN29" s="2"/>
      <c r="BO29" s="2"/>
      <c r="BP29" s="2"/>
      <c r="BQ29" s="2"/>
      <c r="BR29" s="2"/>
      <c r="BS29" s="2"/>
      <c r="BT29" s="2"/>
      <c r="BU29" s="2"/>
      <c r="BV29" s="2"/>
      <c r="BW29" s="2"/>
      <c r="BX29" s="2"/>
      <c r="BY29" s="2"/>
      <c r="BZ29" s="2"/>
    </row>
    <row r="30" spans="1:78" s="212" customFormat="1" ht="15.75" hidden="1">
      <c r="A30" s="218"/>
      <c r="B30" s="218"/>
      <c r="C30" s="218"/>
      <c r="D30" s="218"/>
      <c r="E30" s="218"/>
      <c r="F30" s="218"/>
      <c r="G30" s="219"/>
      <c r="H30" s="236"/>
      <c r="I30" s="237"/>
      <c r="J30" s="238"/>
      <c r="K30" s="238"/>
      <c r="L30" s="238"/>
      <c r="M30" s="238"/>
      <c r="N30" s="239"/>
      <c r="O30" s="240"/>
      <c r="P30" s="241"/>
      <c r="Q30" s="242"/>
      <c r="R30" s="242"/>
      <c r="S30" s="242"/>
      <c r="T30" s="242"/>
      <c r="U30" s="242"/>
      <c r="V30" s="242"/>
      <c r="W30" s="243"/>
      <c r="X30" s="243"/>
      <c r="Y30" s="243"/>
      <c r="Z30" s="243"/>
      <c r="AA30" s="243"/>
      <c r="AB30" s="249" t="s">
        <v>138</v>
      </c>
      <c r="AC30" s="250">
        <f aca="true" t="shared" si="6" ref="AC30:AR30">SUM(AC24:AC29)+IF(AC22=0,AC23,AC22)</f>
        <v>0</v>
      </c>
      <c r="AD30" s="250">
        <f t="shared" si="6"/>
        <v>0</v>
      </c>
      <c r="AE30" s="250">
        <f t="shared" si="6"/>
        <v>0</v>
      </c>
      <c r="AF30" s="250">
        <f t="shared" si="6"/>
        <v>0</v>
      </c>
      <c r="AG30" s="250">
        <f t="shared" si="6"/>
        <v>0</v>
      </c>
      <c r="AH30" s="250">
        <f t="shared" si="6"/>
        <v>0</v>
      </c>
      <c r="AI30" s="250">
        <f t="shared" si="6"/>
        <v>0</v>
      </c>
      <c r="AJ30" s="250">
        <f t="shared" si="6"/>
        <v>0</v>
      </c>
      <c r="AK30" s="250">
        <f t="shared" si="6"/>
        <v>0</v>
      </c>
      <c r="AL30" s="250">
        <f t="shared" si="6"/>
        <v>0</v>
      </c>
      <c r="AM30" s="250">
        <f t="shared" si="6"/>
        <v>0</v>
      </c>
      <c r="AN30" s="250">
        <f t="shared" si="6"/>
        <v>0</v>
      </c>
      <c r="AO30" s="250">
        <f t="shared" si="6"/>
        <v>0</v>
      </c>
      <c r="AP30" s="250">
        <f t="shared" si="6"/>
        <v>0</v>
      </c>
      <c r="AQ30" s="250">
        <f t="shared" si="6"/>
        <v>0</v>
      </c>
      <c r="AR30" s="251">
        <f t="shared" si="6"/>
        <v>0</v>
      </c>
      <c r="AS30" s="233">
        <f t="shared" si="1"/>
        <v>0</v>
      </c>
      <c r="AT30" s="233">
        <f t="shared" si="1"/>
        <v>0</v>
      </c>
      <c r="AU30" s="233">
        <f t="shared" si="2"/>
        <v>0</v>
      </c>
      <c r="AV30" s="234"/>
      <c r="AW30" s="233"/>
      <c r="AX30" s="233"/>
      <c r="AY30" s="233"/>
      <c r="AZ30" s="235"/>
      <c r="BA30" s="235"/>
      <c r="BB30" s="235"/>
      <c r="BC30" s="235"/>
      <c r="BD30" s="235"/>
      <c r="BE30" s="235"/>
      <c r="BI30" s="2"/>
      <c r="BJ30" s="2"/>
      <c r="BK30" s="2"/>
      <c r="BL30" s="2"/>
      <c r="BM30" s="2"/>
      <c r="BN30" s="2"/>
      <c r="BO30" s="2"/>
      <c r="BP30" s="2"/>
      <c r="BQ30" s="2"/>
      <c r="BR30" s="2"/>
      <c r="BS30" s="2"/>
      <c r="BT30" s="2"/>
      <c r="BU30" s="2"/>
      <c r="BV30" s="2"/>
      <c r="BW30" s="2"/>
      <c r="BX30" s="2"/>
      <c r="BY30" s="2"/>
      <c r="BZ30" s="2"/>
    </row>
    <row r="31" spans="1:78" s="212" customFormat="1" ht="16.5" hidden="1" thickBot="1">
      <c r="A31" s="218"/>
      <c r="B31" s="218"/>
      <c r="C31" s="218"/>
      <c r="D31" s="218"/>
      <c r="E31" s="218"/>
      <c r="F31" s="218"/>
      <c r="G31" s="219"/>
      <c r="H31" s="252"/>
      <c r="I31" s="253"/>
      <c r="J31" s="254"/>
      <c r="K31" s="254"/>
      <c r="L31" s="254"/>
      <c r="M31" s="254"/>
      <c r="N31" s="255"/>
      <c r="O31" s="256"/>
      <c r="P31" s="257"/>
      <c r="Q31" s="258"/>
      <c r="R31" s="258"/>
      <c r="S31" s="258"/>
      <c r="T31" s="258"/>
      <c r="U31" s="258"/>
      <c r="V31" s="258"/>
      <c r="W31" s="259"/>
      <c r="X31" s="259"/>
      <c r="Y31" s="259"/>
      <c r="Z31" s="259"/>
      <c r="AA31" s="259"/>
      <c r="AB31" s="260" t="s">
        <v>139</v>
      </c>
      <c r="AC31" s="261"/>
      <c r="AD31" s="261"/>
      <c r="AE31" s="261"/>
      <c r="AF31" s="261"/>
      <c r="AG31" s="261"/>
      <c r="AH31" s="261"/>
      <c r="AI31" s="261"/>
      <c r="AJ31" s="261"/>
      <c r="AK31" s="261"/>
      <c r="AL31" s="261"/>
      <c r="AM31" s="261"/>
      <c r="AN31" s="261"/>
      <c r="AO31" s="261"/>
      <c r="AP31" s="261"/>
      <c r="AQ31" s="262">
        <f aca="true" t="shared" si="7" ref="AQ31:AR37">+AC31+AE31+AG31+AI31+AK31+AM31+AO31</f>
        <v>0</v>
      </c>
      <c r="AR31" s="263">
        <f t="shared" si="7"/>
        <v>0</v>
      </c>
      <c r="AS31" s="233">
        <f t="shared" si="1"/>
        <v>0</v>
      </c>
      <c r="AT31" s="233">
        <f t="shared" si="1"/>
        <v>0</v>
      </c>
      <c r="AU31" s="233">
        <f t="shared" si="2"/>
        <v>0</v>
      </c>
      <c r="AV31" s="234"/>
      <c r="AW31" s="233"/>
      <c r="AX31" s="233"/>
      <c r="AY31" s="233"/>
      <c r="AZ31" s="235"/>
      <c r="BA31" s="235"/>
      <c r="BB31" s="235"/>
      <c r="BC31" s="235"/>
      <c r="BD31" s="235"/>
      <c r="BE31" s="235"/>
      <c r="BI31" s="2"/>
      <c r="BJ31" s="2"/>
      <c r="BK31" s="2"/>
      <c r="BL31" s="2"/>
      <c r="BM31" s="2"/>
      <c r="BN31" s="2"/>
      <c r="BO31" s="2"/>
      <c r="BP31" s="2"/>
      <c r="BQ31" s="2"/>
      <c r="BR31" s="2"/>
      <c r="BS31" s="2"/>
      <c r="BT31" s="2"/>
      <c r="BU31" s="2"/>
      <c r="BV31" s="2"/>
      <c r="BW31" s="2"/>
      <c r="BX31" s="2"/>
      <c r="BY31" s="2"/>
      <c r="BZ31" s="2"/>
    </row>
    <row r="32" spans="1:78" s="212" customFormat="1" ht="36" hidden="1">
      <c r="A32" s="218" t="s">
        <v>140</v>
      </c>
      <c r="B32" s="218" t="s">
        <v>141</v>
      </c>
      <c r="C32" s="218" t="s">
        <v>113</v>
      </c>
      <c r="D32" s="218" t="s">
        <v>114</v>
      </c>
      <c r="E32" s="218" t="s">
        <v>115</v>
      </c>
      <c r="F32" s="218" t="s">
        <v>142</v>
      </c>
      <c r="G32" s="219">
        <v>12</v>
      </c>
      <c r="H32" s="220">
        <v>887</v>
      </c>
      <c r="I32" s="221" t="s">
        <v>143</v>
      </c>
      <c r="J32" s="223"/>
      <c r="K32" s="223" t="s">
        <v>34</v>
      </c>
      <c r="L32" s="223"/>
      <c r="M32" s="223" t="s">
        <v>144</v>
      </c>
      <c r="N32" s="224" t="s">
        <v>145</v>
      </c>
      <c r="O32" s="264">
        <v>0.9</v>
      </c>
      <c r="P32" s="265" t="s">
        <v>146</v>
      </c>
      <c r="Q32" s="227">
        <f>SUMIF('Actividades inversión 887'!$B$14:$B$39,'Metas inversión 887'!$B32,'Actividades inversión 887'!M$14:M$39)</f>
        <v>1053326292.1498464</v>
      </c>
      <c r="R32" s="227">
        <f>SUMIF('Actividades inversión 887'!$B$14:$B$39,'Metas inversión 887'!$B32,'Actividades inversión 887'!N$14:N$39)</f>
        <v>1101315851.5456326</v>
      </c>
      <c r="S32" s="227">
        <f>SUMIF('Actividades inversión 887'!$B$14:$B$39,'Metas inversión 887'!$B32,'Actividades inversión 887'!O$14:O$39)</f>
        <v>986472729.5986626</v>
      </c>
      <c r="T32" s="227">
        <f>SUMIF('Actividades inversión 887'!$B$14:$B$39,'Metas inversión 887'!$B32,'Actividades inversión 887'!P$14:P$39)</f>
        <v>87525935.74022527</v>
      </c>
      <c r="U32" s="227">
        <f>SUMIF('Actividades inversión 887'!$B$14:$B$39,'Metas inversión 887'!$B32,'Actividades inversión 887'!Q$14:Q$39)</f>
        <v>348629244.7130449</v>
      </c>
      <c r="V32" s="227">
        <f>SUMIF('Actividades inversión 887'!$B$14:$B$39,'Metas inversión 887'!$B32,'Actividades inversión 887'!R$14:R$39)</f>
        <v>191511418.6051842</v>
      </c>
      <c r="W32" s="228" t="s">
        <v>147</v>
      </c>
      <c r="X32" s="228" t="s">
        <v>148</v>
      </c>
      <c r="Y32" s="228" t="s">
        <v>149</v>
      </c>
      <c r="Z32" s="228" t="s">
        <v>150</v>
      </c>
      <c r="AA32" s="228" t="s">
        <v>151</v>
      </c>
      <c r="AB32" s="229" t="s">
        <v>124</v>
      </c>
      <c r="AC32" s="230"/>
      <c r="AD32" s="230"/>
      <c r="AE32" s="230"/>
      <c r="AF32" s="230"/>
      <c r="AG32" s="230"/>
      <c r="AH32" s="230"/>
      <c r="AI32" s="230"/>
      <c r="AJ32" s="230"/>
      <c r="AK32" s="230"/>
      <c r="AL32" s="230"/>
      <c r="AM32" s="230"/>
      <c r="AN32" s="230"/>
      <c r="AO32" s="230"/>
      <c r="AP32" s="230"/>
      <c r="AQ32" s="231">
        <f t="shared" si="7"/>
        <v>0</v>
      </c>
      <c r="AR32" s="232">
        <f t="shared" si="7"/>
        <v>0</v>
      </c>
      <c r="AS32" s="233">
        <f t="shared" si="1"/>
        <v>114843121.94696999</v>
      </c>
      <c r="AT32" s="233">
        <f t="shared" si="1"/>
        <v>898946793.8584373</v>
      </c>
      <c r="AU32" s="233">
        <f t="shared" si="2"/>
        <v>157117826.10786068</v>
      </c>
      <c r="AV32" s="234"/>
      <c r="AW32" s="233"/>
      <c r="AX32" s="233"/>
      <c r="AY32" s="233"/>
      <c r="AZ32" s="235">
        <f>SUM('[1]01-USAQUEN:99-METROPOLITANO'!N29)</f>
        <v>1053326292.1498466</v>
      </c>
      <c r="BA32" s="235">
        <f>SUM('[1]01-USAQUEN:99-METROPOLITANO'!O29)</f>
        <v>1101315851.5456324</v>
      </c>
      <c r="BB32" s="235">
        <f>SUM('[1]01-USAQUEN:99-METROPOLITANO'!P29)</f>
        <v>986472729.5986627</v>
      </c>
      <c r="BC32" s="235">
        <f>SUM('[1]01-USAQUEN:99-METROPOLITANO'!Q29)</f>
        <v>87525935.7402253</v>
      </c>
      <c r="BD32" s="235">
        <f>SUM('[1]01-USAQUEN:99-METROPOLITANO'!R29)</f>
        <v>348629244.7130451</v>
      </c>
      <c r="BE32" s="235">
        <f>SUM('[1]01-USAQUEN:99-METROPOLITANO'!S29)</f>
        <v>191511418.60518417</v>
      </c>
      <c r="BI32" s="2"/>
      <c r="BJ32" s="2"/>
      <c r="BK32" s="2"/>
      <c r="BL32" s="2"/>
      <c r="BM32" s="2"/>
      <c r="BN32" s="2"/>
      <c r="BO32" s="2"/>
      <c r="BP32" s="2"/>
      <c r="BQ32" s="2"/>
      <c r="BR32" s="2"/>
      <c r="BS32" s="2"/>
      <c r="BT32" s="2"/>
      <c r="BU32" s="2"/>
      <c r="BV32" s="2"/>
      <c r="BW32" s="2"/>
      <c r="BX32" s="2"/>
      <c r="BY32" s="2"/>
      <c r="BZ32" s="2"/>
    </row>
    <row r="33" spans="1:78" s="212" customFormat="1" ht="15.75" hidden="1">
      <c r="A33" s="218"/>
      <c r="B33" s="218"/>
      <c r="C33" s="218"/>
      <c r="D33" s="218"/>
      <c r="E33" s="218"/>
      <c r="F33" s="218"/>
      <c r="G33" s="219"/>
      <c r="H33" s="236"/>
      <c r="I33" s="237"/>
      <c r="J33" s="238"/>
      <c r="K33" s="238"/>
      <c r="L33" s="238"/>
      <c r="M33" s="238"/>
      <c r="N33" s="239"/>
      <c r="O33" s="266"/>
      <c r="P33" s="267"/>
      <c r="Q33" s="242"/>
      <c r="R33" s="242"/>
      <c r="S33" s="242"/>
      <c r="T33" s="242"/>
      <c r="U33" s="242"/>
      <c r="V33" s="242"/>
      <c r="W33" s="243"/>
      <c r="X33" s="243"/>
      <c r="Y33" s="243"/>
      <c r="Z33" s="243"/>
      <c r="AA33" s="243"/>
      <c r="AB33" s="244" t="s">
        <v>125</v>
      </c>
      <c r="AC33" s="245"/>
      <c r="AD33" s="245"/>
      <c r="AE33" s="245"/>
      <c r="AF33" s="245"/>
      <c r="AG33" s="245"/>
      <c r="AH33" s="245"/>
      <c r="AI33" s="245"/>
      <c r="AJ33" s="245"/>
      <c r="AK33" s="245"/>
      <c r="AL33" s="245"/>
      <c r="AM33" s="245"/>
      <c r="AN33" s="245"/>
      <c r="AO33" s="245"/>
      <c r="AP33" s="245"/>
      <c r="AQ33" s="246">
        <f t="shared" si="7"/>
        <v>0</v>
      </c>
      <c r="AR33" s="247">
        <f t="shared" si="7"/>
        <v>0</v>
      </c>
      <c r="AS33" s="233">
        <f t="shared" si="1"/>
        <v>0</v>
      </c>
      <c r="AT33" s="233">
        <f t="shared" si="1"/>
        <v>0</v>
      </c>
      <c r="AU33" s="233">
        <f t="shared" si="2"/>
        <v>0</v>
      </c>
      <c r="AV33" s="234"/>
      <c r="AW33" s="233"/>
      <c r="AX33" s="233"/>
      <c r="AY33" s="233"/>
      <c r="AZ33" s="235"/>
      <c r="BA33" s="235"/>
      <c r="BB33" s="235"/>
      <c r="BC33" s="235"/>
      <c r="BD33" s="235"/>
      <c r="BE33" s="235"/>
      <c r="BI33" s="2"/>
      <c r="BJ33" s="2"/>
      <c r="BK33" s="2"/>
      <c r="BL33" s="2"/>
      <c r="BM33" s="2"/>
      <c r="BN33" s="2"/>
      <c r="BO33" s="2"/>
      <c r="BP33" s="2"/>
      <c r="BQ33" s="2"/>
      <c r="BR33" s="2"/>
      <c r="BS33" s="2"/>
      <c r="BT33" s="2"/>
      <c r="BU33" s="2"/>
      <c r="BV33" s="2"/>
      <c r="BW33" s="2"/>
      <c r="BX33" s="2"/>
      <c r="BY33" s="2"/>
      <c r="BZ33" s="2"/>
    </row>
    <row r="34" spans="1:78" s="212" customFormat="1" ht="15.75" hidden="1">
      <c r="A34" s="218"/>
      <c r="B34" s="218"/>
      <c r="C34" s="218"/>
      <c r="D34" s="218"/>
      <c r="E34" s="218"/>
      <c r="F34" s="218"/>
      <c r="G34" s="219"/>
      <c r="H34" s="236"/>
      <c r="I34" s="237"/>
      <c r="J34" s="238"/>
      <c r="K34" s="238"/>
      <c r="L34" s="238"/>
      <c r="M34" s="238"/>
      <c r="N34" s="239"/>
      <c r="O34" s="266"/>
      <c r="P34" s="267"/>
      <c r="Q34" s="242"/>
      <c r="R34" s="242"/>
      <c r="S34" s="242"/>
      <c r="T34" s="242"/>
      <c r="U34" s="242"/>
      <c r="V34" s="242"/>
      <c r="W34" s="243"/>
      <c r="X34" s="243"/>
      <c r="Y34" s="243"/>
      <c r="Z34" s="243"/>
      <c r="AA34" s="243"/>
      <c r="AB34" s="244" t="s">
        <v>126</v>
      </c>
      <c r="AC34" s="245"/>
      <c r="AD34" s="245"/>
      <c r="AE34" s="245"/>
      <c r="AF34" s="245"/>
      <c r="AG34" s="245"/>
      <c r="AH34" s="245"/>
      <c r="AI34" s="245"/>
      <c r="AJ34" s="245"/>
      <c r="AK34" s="245"/>
      <c r="AL34" s="245"/>
      <c r="AM34" s="245"/>
      <c r="AN34" s="245"/>
      <c r="AO34" s="245"/>
      <c r="AP34" s="245"/>
      <c r="AQ34" s="246">
        <f t="shared" si="7"/>
        <v>0</v>
      </c>
      <c r="AR34" s="247">
        <f t="shared" si="7"/>
        <v>0</v>
      </c>
      <c r="AS34" s="233">
        <f t="shared" si="1"/>
        <v>0</v>
      </c>
      <c r="AT34" s="233">
        <f t="shared" si="1"/>
        <v>0</v>
      </c>
      <c r="AU34" s="233">
        <f t="shared" si="2"/>
        <v>0</v>
      </c>
      <c r="AV34" s="234"/>
      <c r="AW34" s="233"/>
      <c r="AX34" s="233"/>
      <c r="AY34" s="233"/>
      <c r="AZ34" s="235"/>
      <c r="BA34" s="235"/>
      <c r="BB34" s="235"/>
      <c r="BC34" s="235"/>
      <c r="BD34" s="235"/>
      <c r="BE34" s="235"/>
      <c r="BI34" s="2"/>
      <c r="BJ34" s="2"/>
      <c r="BK34" s="2"/>
      <c r="BL34" s="2"/>
      <c r="BM34" s="2"/>
      <c r="BN34" s="2"/>
      <c r="BO34" s="2"/>
      <c r="BP34" s="2"/>
      <c r="BQ34" s="2"/>
      <c r="BR34" s="2"/>
      <c r="BS34" s="2"/>
      <c r="BT34" s="2"/>
      <c r="BU34" s="2"/>
      <c r="BV34" s="2"/>
      <c r="BW34" s="2"/>
      <c r="BX34" s="2"/>
      <c r="BY34" s="2"/>
      <c r="BZ34" s="2"/>
    </row>
    <row r="35" spans="1:78" s="212" customFormat="1" ht="15.75" hidden="1">
      <c r="A35" s="218"/>
      <c r="B35" s="218"/>
      <c r="C35" s="218"/>
      <c r="D35" s="218"/>
      <c r="E35" s="218"/>
      <c r="F35" s="218"/>
      <c r="G35" s="219"/>
      <c r="H35" s="236"/>
      <c r="I35" s="237"/>
      <c r="J35" s="238"/>
      <c r="K35" s="238"/>
      <c r="L35" s="238"/>
      <c r="M35" s="238"/>
      <c r="N35" s="239"/>
      <c r="O35" s="266"/>
      <c r="P35" s="267"/>
      <c r="Q35" s="242"/>
      <c r="R35" s="242"/>
      <c r="S35" s="242"/>
      <c r="T35" s="242"/>
      <c r="U35" s="242"/>
      <c r="V35" s="242"/>
      <c r="W35" s="243"/>
      <c r="X35" s="243"/>
      <c r="Y35" s="243"/>
      <c r="Z35" s="243"/>
      <c r="AA35" s="243"/>
      <c r="AB35" s="244" t="s">
        <v>127</v>
      </c>
      <c r="AC35" s="245"/>
      <c r="AD35" s="245"/>
      <c r="AE35" s="245"/>
      <c r="AF35" s="245"/>
      <c r="AG35" s="245"/>
      <c r="AH35" s="245"/>
      <c r="AI35" s="245"/>
      <c r="AJ35" s="245"/>
      <c r="AK35" s="245"/>
      <c r="AL35" s="245"/>
      <c r="AM35" s="245"/>
      <c r="AN35" s="245"/>
      <c r="AO35" s="245"/>
      <c r="AP35" s="245"/>
      <c r="AQ35" s="246">
        <f t="shared" si="7"/>
        <v>0</v>
      </c>
      <c r="AR35" s="247">
        <f t="shared" si="7"/>
        <v>0</v>
      </c>
      <c r="AS35" s="233">
        <f t="shared" si="1"/>
        <v>0</v>
      </c>
      <c r="AT35" s="233">
        <f t="shared" si="1"/>
        <v>0</v>
      </c>
      <c r="AU35" s="233">
        <f t="shared" si="2"/>
        <v>0</v>
      </c>
      <c r="AV35" s="234"/>
      <c r="AW35" s="233"/>
      <c r="AX35" s="233"/>
      <c r="AY35" s="233"/>
      <c r="AZ35" s="235"/>
      <c r="BA35" s="235"/>
      <c r="BB35" s="235"/>
      <c r="BC35" s="235"/>
      <c r="BD35" s="235"/>
      <c r="BE35" s="235"/>
      <c r="BI35" s="2"/>
      <c r="BJ35" s="2"/>
      <c r="BK35" s="2"/>
      <c r="BL35" s="2"/>
      <c r="BM35" s="2"/>
      <c r="BN35" s="2"/>
      <c r="BO35" s="2"/>
      <c r="BP35" s="2"/>
      <c r="BQ35" s="2"/>
      <c r="BR35" s="2"/>
      <c r="BS35" s="2"/>
      <c r="BT35" s="2"/>
      <c r="BU35" s="2"/>
      <c r="BV35" s="2"/>
      <c r="BW35" s="2"/>
      <c r="BX35" s="2"/>
      <c r="BY35" s="2"/>
      <c r="BZ35" s="2"/>
    </row>
    <row r="36" spans="1:78" s="212" customFormat="1" ht="15.75" hidden="1">
      <c r="A36" s="218"/>
      <c r="B36" s="218"/>
      <c r="C36" s="218"/>
      <c r="D36" s="218"/>
      <c r="E36" s="218"/>
      <c r="F36" s="218"/>
      <c r="G36" s="219"/>
      <c r="H36" s="236"/>
      <c r="I36" s="237"/>
      <c r="J36" s="238"/>
      <c r="K36" s="238"/>
      <c r="L36" s="238"/>
      <c r="M36" s="238"/>
      <c r="N36" s="239"/>
      <c r="O36" s="266"/>
      <c r="P36" s="267"/>
      <c r="Q36" s="242"/>
      <c r="R36" s="242"/>
      <c r="S36" s="242"/>
      <c r="T36" s="242"/>
      <c r="U36" s="242"/>
      <c r="V36" s="242"/>
      <c r="W36" s="243"/>
      <c r="X36" s="243"/>
      <c r="Y36" s="243"/>
      <c r="Z36" s="243"/>
      <c r="AA36" s="243"/>
      <c r="AB36" s="244" t="s">
        <v>128</v>
      </c>
      <c r="AC36" s="245"/>
      <c r="AD36" s="245"/>
      <c r="AE36" s="245"/>
      <c r="AF36" s="245"/>
      <c r="AG36" s="245"/>
      <c r="AH36" s="245"/>
      <c r="AI36" s="245"/>
      <c r="AJ36" s="245"/>
      <c r="AK36" s="245"/>
      <c r="AL36" s="245"/>
      <c r="AM36" s="245"/>
      <c r="AN36" s="245"/>
      <c r="AO36" s="245"/>
      <c r="AP36" s="245"/>
      <c r="AQ36" s="246">
        <f t="shared" si="7"/>
        <v>0</v>
      </c>
      <c r="AR36" s="247">
        <f t="shared" si="7"/>
        <v>0</v>
      </c>
      <c r="AS36" s="233">
        <f t="shared" si="1"/>
        <v>0</v>
      </c>
      <c r="AT36" s="233">
        <f t="shared" si="1"/>
        <v>0</v>
      </c>
      <c r="AU36" s="233">
        <f t="shared" si="2"/>
        <v>0</v>
      </c>
      <c r="AV36" s="234"/>
      <c r="AW36" s="233"/>
      <c r="AX36" s="233"/>
      <c r="AY36" s="233"/>
      <c r="AZ36" s="235"/>
      <c r="BA36" s="235"/>
      <c r="BB36" s="235"/>
      <c r="BC36" s="235"/>
      <c r="BD36" s="235"/>
      <c r="BE36" s="235"/>
      <c r="BI36" s="2"/>
      <c r="BJ36" s="2"/>
      <c r="BK36" s="2"/>
      <c r="BL36" s="2"/>
      <c r="BM36" s="2"/>
      <c r="BN36" s="2"/>
      <c r="BO36" s="2"/>
      <c r="BP36" s="2"/>
      <c r="BQ36" s="2"/>
      <c r="BR36" s="2"/>
      <c r="BS36" s="2"/>
      <c r="BT36" s="2"/>
      <c r="BU36" s="2"/>
      <c r="BV36" s="2"/>
      <c r="BW36" s="2"/>
      <c r="BX36" s="2"/>
      <c r="BY36" s="2"/>
      <c r="BZ36" s="2"/>
    </row>
    <row r="37" spans="1:78" s="212" customFormat="1" ht="15.75" hidden="1">
      <c r="A37" s="218"/>
      <c r="B37" s="218"/>
      <c r="C37" s="218"/>
      <c r="D37" s="218"/>
      <c r="E37" s="218"/>
      <c r="F37" s="218"/>
      <c r="G37" s="219"/>
      <c r="H37" s="236"/>
      <c r="I37" s="237"/>
      <c r="J37" s="238"/>
      <c r="K37" s="238"/>
      <c r="L37" s="238"/>
      <c r="M37" s="238"/>
      <c r="N37" s="239"/>
      <c r="O37" s="266"/>
      <c r="P37" s="267"/>
      <c r="Q37" s="242"/>
      <c r="R37" s="242"/>
      <c r="S37" s="242"/>
      <c r="T37" s="242"/>
      <c r="U37" s="242"/>
      <c r="V37" s="242"/>
      <c r="W37" s="243"/>
      <c r="X37" s="243"/>
      <c r="Y37" s="243"/>
      <c r="Z37" s="243"/>
      <c r="AA37" s="243"/>
      <c r="AB37" s="248" t="s">
        <v>129</v>
      </c>
      <c r="AC37" s="245"/>
      <c r="AD37" s="245"/>
      <c r="AE37" s="245"/>
      <c r="AF37" s="245"/>
      <c r="AG37" s="245"/>
      <c r="AH37" s="245"/>
      <c r="AI37" s="245"/>
      <c r="AJ37" s="245"/>
      <c r="AK37" s="245"/>
      <c r="AL37" s="245"/>
      <c r="AM37" s="245"/>
      <c r="AN37" s="245"/>
      <c r="AO37" s="245"/>
      <c r="AP37" s="245"/>
      <c r="AQ37" s="246">
        <f t="shared" si="7"/>
        <v>0</v>
      </c>
      <c r="AR37" s="247">
        <f t="shared" si="7"/>
        <v>0</v>
      </c>
      <c r="AS37" s="233">
        <f t="shared" si="1"/>
        <v>0</v>
      </c>
      <c r="AT37" s="233">
        <f t="shared" si="1"/>
        <v>0</v>
      </c>
      <c r="AU37" s="233">
        <f t="shared" si="2"/>
        <v>0</v>
      </c>
      <c r="AV37" s="234"/>
      <c r="AW37" s="233"/>
      <c r="AX37" s="233"/>
      <c r="AY37" s="233"/>
      <c r="AZ37" s="235"/>
      <c r="BA37" s="235"/>
      <c r="BB37" s="235"/>
      <c r="BC37" s="235"/>
      <c r="BD37" s="235"/>
      <c r="BE37" s="235"/>
      <c r="BI37" s="2"/>
      <c r="BJ37" s="2"/>
      <c r="BK37" s="2"/>
      <c r="BL37" s="2"/>
      <c r="BM37" s="2"/>
      <c r="BN37" s="2"/>
      <c r="BO37" s="2"/>
      <c r="BP37" s="2"/>
      <c r="BQ37" s="2"/>
      <c r="BR37" s="2"/>
      <c r="BS37" s="2"/>
      <c r="BT37" s="2"/>
      <c r="BU37" s="2"/>
      <c r="BV37" s="2"/>
      <c r="BW37" s="2"/>
      <c r="BX37" s="2"/>
      <c r="BY37" s="2"/>
      <c r="BZ37" s="2"/>
    </row>
    <row r="38" spans="1:78" s="212" customFormat="1" ht="15.75" hidden="1">
      <c r="A38" s="218"/>
      <c r="B38" s="218"/>
      <c r="C38" s="218"/>
      <c r="D38" s="218"/>
      <c r="E38" s="218"/>
      <c r="F38" s="218"/>
      <c r="G38" s="219"/>
      <c r="H38" s="236"/>
      <c r="I38" s="237"/>
      <c r="J38" s="238"/>
      <c r="K38" s="238"/>
      <c r="L38" s="238"/>
      <c r="M38" s="238"/>
      <c r="N38" s="239"/>
      <c r="O38" s="266"/>
      <c r="P38" s="267"/>
      <c r="Q38" s="242"/>
      <c r="R38" s="242"/>
      <c r="S38" s="242"/>
      <c r="T38" s="242"/>
      <c r="U38" s="242"/>
      <c r="V38" s="242"/>
      <c r="W38" s="243"/>
      <c r="X38" s="243"/>
      <c r="Y38" s="243"/>
      <c r="Z38" s="243"/>
      <c r="AA38" s="243"/>
      <c r="AB38" s="249" t="s">
        <v>130</v>
      </c>
      <c r="AC38" s="250">
        <f aca="true" t="shared" si="8" ref="AC38:AR38">SUM(AC32:AC37)</f>
        <v>0</v>
      </c>
      <c r="AD38" s="250">
        <f t="shared" si="8"/>
        <v>0</v>
      </c>
      <c r="AE38" s="250">
        <f t="shared" si="8"/>
        <v>0</v>
      </c>
      <c r="AF38" s="250">
        <f t="shared" si="8"/>
        <v>0</v>
      </c>
      <c r="AG38" s="250">
        <f t="shared" si="8"/>
        <v>0</v>
      </c>
      <c r="AH38" s="250">
        <f t="shared" si="8"/>
        <v>0</v>
      </c>
      <c r="AI38" s="250">
        <f t="shared" si="8"/>
        <v>0</v>
      </c>
      <c r="AJ38" s="250">
        <f t="shared" si="8"/>
        <v>0</v>
      </c>
      <c r="AK38" s="250">
        <f t="shared" si="8"/>
        <v>0</v>
      </c>
      <c r="AL38" s="250">
        <f t="shared" si="8"/>
        <v>0</v>
      </c>
      <c r="AM38" s="250">
        <f t="shared" si="8"/>
        <v>0</v>
      </c>
      <c r="AN38" s="250">
        <f t="shared" si="8"/>
        <v>0</v>
      </c>
      <c r="AO38" s="250">
        <f t="shared" si="8"/>
        <v>0</v>
      </c>
      <c r="AP38" s="250">
        <f t="shared" si="8"/>
        <v>0</v>
      </c>
      <c r="AQ38" s="250">
        <f t="shared" si="8"/>
        <v>0</v>
      </c>
      <c r="AR38" s="251">
        <f t="shared" si="8"/>
        <v>0</v>
      </c>
      <c r="AS38" s="233">
        <f t="shared" si="1"/>
        <v>0</v>
      </c>
      <c r="AT38" s="233">
        <f t="shared" si="1"/>
        <v>0</v>
      </c>
      <c r="AU38" s="233">
        <f t="shared" si="2"/>
        <v>0</v>
      </c>
      <c r="AV38" s="234"/>
      <c r="AW38" s="233"/>
      <c r="AX38" s="233"/>
      <c r="AY38" s="233"/>
      <c r="AZ38" s="235"/>
      <c r="BA38" s="235"/>
      <c r="BB38" s="235"/>
      <c r="BC38" s="235"/>
      <c r="BD38" s="235"/>
      <c r="BE38" s="235"/>
      <c r="BI38" s="2"/>
      <c r="BJ38" s="2"/>
      <c r="BK38" s="2"/>
      <c r="BL38" s="2"/>
      <c r="BM38" s="2"/>
      <c r="BN38" s="2"/>
      <c r="BO38" s="2"/>
      <c r="BP38" s="2"/>
      <c r="BQ38" s="2"/>
      <c r="BR38" s="2"/>
      <c r="BS38" s="2"/>
      <c r="BT38" s="2"/>
      <c r="BU38" s="2"/>
      <c r="BV38" s="2"/>
      <c r="BW38" s="2"/>
      <c r="BX38" s="2"/>
      <c r="BY38" s="2"/>
      <c r="BZ38" s="2"/>
    </row>
    <row r="39" spans="1:78" s="212" customFormat="1" ht="15.75" hidden="1">
      <c r="A39" s="218"/>
      <c r="B39" s="218"/>
      <c r="C39" s="218"/>
      <c r="D39" s="218"/>
      <c r="E39" s="218"/>
      <c r="F39" s="218"/>
      <c r="G39" s="219"/>
      <c r="H39" s="236"/>
      <c r="I39" s="237"/>
      <c r="J39" s="238"/>
      <c r="K39" s="238"/>
      <c r="L39" s="238"/>
      <c r="M39" s="238"/>
      <c r="N39" s="239"/>
      <c r="O39" s="266"/>
      <c r="P39" s="267"/>
      <c r="Q39" s="242"/>
      <c r="R39" s="242"/>
      <c r="S39" s="242"/>
      <c r="T39" s="242"/>
      <c r="U39" s="242"/>
      <c r="V39" s="242"/>
      <c r="W39" s="243"/>
      <c r="X39" s="243"/>
      <c r="Y39" s="243"/>
      <c r="Z39" s="243"/>
      <c r="AA39" s="243"/>
      <c r="AB39" s="244" t="s">
        <v>131</v>
      </c>
      <c r="AC39" s="245"/>
      <c r="AD39" s="245"/>
      <c r="AE39" s="245"/>
      <c r="AF39" s="245"/>
      <c r="AG39" s="245"/>
      <c r="AH39" s="245"/>
      <c r="AI39" s="245"/>
      <c r="AJ39" s="245"/>
      <c r="AK39" s="245"/>
      <c r="AL39" s="245"/>
      <c r="AM39" s="245"/>
      <c r="AN39" s="245"/>
      <c r="AO39" s="245"/>
      <c r="AP39" s="245"/>
      <c r="AQ39" s="246">
        <f>+AC39+AE39+AG39+AI39+AK39+AM39+AO39</f>
        <v>0</v>
      </c>
      <c r="AR39" s="247">
        <f aca="true" t="shared" si="9" ref="AR39:AR45">+AD39+AF39+AH39+AJ39+AL39+AN39+AP39</f>
        <v>0</v>
      </c>
      <c r="AS39" s="233">
        <f t="shared" si="1"/>
        <v>0</v>
      </c>
      <c r="AT39" s="233">
        <f t="shared" si="1"/>
        <v>0</v>
      </c>
      <c r="AU39" s="233">
        <f t="shared" si="2"/>
        <v>0</v>
      </c>
      <c r="AV39" s="234"/>
      <c r="AW39" s="233"/>
      <c r="AX39" s="233"/>
      <c r="AY39" s="233"/>
      <c r="AZ39" s="235"/>
      <c r="BA39" s="235"/>
      <c r="BB39" s="235"/>
      <c r="BC39" s="235"/>
      <c r="BD39" s="235"/>
      <c r="BE39" s="235"/>
      <c r="BI39" s="2"/>
      <c r="BJ39" s="2"/>
      <c r="BK39" s="2"/>
      <c r="BL39" s="2"/>
      <c r="BM39" s="2"/>
      <c r="BN39" s="2"/>
      <c r="BO39" s="2"/>
      <c r="BP39" s="2"/>
      <c r="BQ39" s="2"/>
      <c r="BR39" s="2"/>
      <c r="BS39" s="2"/>
      <c r="BT39" s="2"/>
      <c r="BU39" s="2"/>
      <c r="BV39" s="2"/>
      <c r="BW39" s="2"/>
      <c r="BX39" s="2"/>
      <c r="BY39" s="2"/>
      <c r="BZ39" s="2"/>
    </row>
    <row r="40" spans="1:78" s="212" customFormat="1" ht="15.75" hidden="1">
      <c r="A40" s="218"/>
      <c r="B40" s="218"/>
      <c r="C40" s="218"/>
      <c r="D40" s="218"/>
      <c r="E40" s="218"/>
      <c r="F40" s="218"/>
      <c r="G40" s="219"/>
      <c r="H40" s="236"/>
      <c r="I40" s="237"/>
      <c r="J40" s="238"/>
      <c r="K40" s="238"/>
      <c r="L40" s="238"/>
      <c r="M40" s="238"/>
      <c r="N40" s="239"/>
      <c r="O40" s="266"/>
      <c r="P40" s="267"/>
      <c r="Q40" s="242"/>
      <c r="R40" s="242"/>
      <c r="S40" s="242"/>
      <c r="T40" s="242"/>
      <c r="U40" s="242"/>
      <c r="V40" s="242"/>
      <c r="W40" s="243"/>
      <c r="X40" s="243"/>
      <c r="Y40" s="243"/>
      <c r="Z40" s="243"/>
      <c r="AA40" s="243"/>
      <c r="AB40" s="244" t="s">
        <v>132</v>
      </c>
      <c r="AC40" s="245"/>
      <c r="AD40" s="245"/>
      <c r="AE40" s="245"/>
      <c r="AF40" s="245"/>
      <c r="AG40" s="245"/>
      <c r="AH40" s="245"/>
      <c r="AI40" s="245"/>
      <c r="AJ40" s="245"/>
      <c r="AK40" s="245"/>
      <c r="AL40" s="245"/>
      <c r="AM40" s="245"/>
      <c r="AN40" s="245"/>
      <c r="AO40" s="245"/>
      <c r="AP40" s="245"/>
      <c r="AQ40" s="246">
        <f aca="true" t="shared" si="10" ref="AQ40:AQ45">+AC40+AE40+AG40+AI40+AK40+AM40+AO40</f>
        <v>0</v>
      </c>
      <c r="AR40" s="247">
        <f t="shared" si="9"/>
        <v>0</v>
      </c>
      <c r="AS40" s="233">
        <f t="shared" si="1"/>
        <v>0</v>
      </c>
      <c r="AT40" s="233">
        <f t="shared" si="1"/>
        <v>0</v>
      </c>
      <c r="AU40" s="233">
        <f t="shared" si="2"/>
        <v>0</v>
      </c>
      <c r="AV40" s="234"/>
      <c r="AW40" s="233"/>
      <c r="AX40" s="233"/>
      <c r="AY40" s="233"/>
      <c r="AZ40" s="235"/>
      <c r="BA40" s="235"/>
      <c r="BB40" s="235"/>
      <c r="BC40" s="235"/>
      <c r="BD40" s="235"/>
      <c r="BE40" s="235"/>
      <c r="BI40" s="2"/>
      <c r="BJ40" s="2"/>
      <c r="BK40" s="2"/>
      <c r="BL40" s="2"/>
      <c r="BM40" s="2"/>
      <c r="BN40" s="2"/>
      <c r="BO40" s="2"/>
      <c r="BP40" s="2"/>
      <c r="BQ40" s="2"/>
      <c r="BR40" s="2"/>
      <c r="BS40" s="2"/>
      <c r="BT40" s="2"/>
      <c r="BU40" s="2"/>
      <c r="BV40" s="2"/>
      <c r="BW40" s="2"/>
      <c r="BX40" s="2"/>
      <c r="BY40" s="2"/>
      <c r="BZ40" s="2"/>
    </row>
    <row r="41" spans="1:78" s="212" customFormat="1" ht="15.75" hidden="1">
      <c r="A41" s="218"/>
      <c r="B41" s="218"/>
      <c r="C41" s="218"/>
      <c r="D41" s="218"/>
      <c r="E41" s="218"/>
      <c r="F41" s="218"/>
      <c r="G41" s="219"/>
      <c r="H41" s="236"/>
      <c r="I41" s="237"/>
      <c r="J41" s="238"/>
      <c r="K41" s="238"/>
      <c r="L41" s="238"/>
      <c r="M41" s="238"/>
      <c r="N41" s="239"/>
      <c r="O41" s="266"/>
      <c r="P41" s="267"/>
      <c r="Q41" s="242"/>
      <c r="R41" s="242"/>
      <c r="S41" s="242"/>
      <c r="T41" s="242"/>
      <c r="U41" s="242"/>
      <c r="V41" s="242"/>
      <c r="W41" s="243"/>
      <c r="X41" s="243"/>
      <c r="Y41" s="243"/>
      <c r="Z41" s="243"/>
      <c r="AA41" s="243"/>
      <c r="AB41" s="248" t="s">
        <v>133</v>
      </c>
      <c r="AC41" s="245"/>
      <c r="AD41" s="245"/>
      <c r="AE41" s="245"/>
      <c r="AF41" s="245"/>
      <c r="AG41" s="245"/>
      <c r="AH41" s="245"/>
      <c r="AI41" s="245"/>
      <c r="AJ41" s="245"/>
      <c r="AK41" s="245"/>
      <c r="AL41" s="245"/>
      <c r="AM41" s="245"/>
      <c r="AN41" s="245"/>
      <c r="AO41" s="245"/>
      <c r="AP41" s="245"/>
      <c r="AQ41" s="246">
        <f t="shared" si="10"/>
        <v>0</v>
      </c>
      <c r="AR41" s="247">
        <f t="shared" si="9"/>
        <v>0</v>
      </c>
      <c r="AS41" s="233">
        <f t="shared" si="1"/>
        <v>0</v>
      </c>
      <c r="AT41" s="233">
        <f t="shared" si="1"/>
        <v>0</v>
      </c>
      <c r="AU41" s="233">
        <f t="shared" si="2"/>
        <v>0</v>
      </c>
      <c r="AV41" s="234"/>
      <c r="AW41" s="233"/>
      <c r="AX41" s="233"/>
      <c r="AY41" s="233"/>
      <c r="AZ41" s="235"/>
      <c r="BA41" s="235"/>
      <c r="BB41" s="235"/>
      <c r="BC41" s="235"/>
      <c r="BD41" s="235"/>
      <c r="BE41" s="235"/>
      <c r="BI41" s="2"/>
      <c r="BJ41" s="2"/>
      <c r="BK41" s="2"/>
      <c r="BL41" s="2"/>
      <c r="BM41" s="2"/>
      <c r="BN41" s="2"/>
      <c r="BO41" s="2"/>
      <c r="BP41" s="2"/>
      <c r="BQ41" s="2"/>
      <c r="BR41" s="2"/>
      <c r="BS41" s="2"/>
      <c r="BT41" s="2"/>
      <c r="BU41" s="2"/>
      <c r="BV41" s="2"/>
      <c r="BW41" s="2"/>
      <c r="BX41" s="2"/>
      <c r="BY41" s="2"/>
      <c r="BZ41" s="2"/>
    </row>
    <row r="42" spans="1:78" s="212" customFormat="1" ht="15.75" hidden="1">
      <c r="A42" s="218"/>
      <c r="B42" s="218"/>
      <c r="C42" s="218"/>
      <c r="D42" s="218"/>
      <c r="E42" s="218"/>
      <c r="F42" s="218"/>
      <c r="G42" s="219"/>
      <c r="H42" s="236"/>
      <c r="I42" s="237"/>
      <c r="J42" s="238"/>
      <c r="K42" s="238"/>
      <c r="L42" s="238"/>
      <c r="M42" s="238"/>
      <c r="N42" s="239"/>
      <c r="O42" s="266"/>
      <c r="P42" s="267"/>
      <c r="Q42" s="242"/>
      <c r="R42" s="242"/>
      <c r="S42" s="242"/>
      <c r="T42" s="242"/>
      <c r="U42" s="242"/>
      <c r="V42" s="242"/>
      <c r="W42" s="243"/>
      <c r="X42" s="243"/>
      <c r="Y42" s="243"/>
      <c r="Z42" s="243"/>
      <c r="AA42" s="243"/>
      <c r="AB42" s="248" t="s">
        <v>134</v>
      </c>
      <c r="AC42" s="245"/>
      <c r="AD42" s="245"/>
      <c r="AE42" s="245"/>
      <c r="AF42" s="245"/>
      <c r="AG42" s="245"/>
      <c r="AH42" s="245"/>
      <c r="AI42" s="245"/>
      <c r="AJ42" s="245"/>
      <c r="AK42" s="245"/>
      <c r="AL42" s="245"/>
      <c r="AM42" s="245"/>
      <c r="AN42" s="245"/>
      <c r="AO42" s="245"/>
      <c r="AP42" s="245"/>
      <c r="AQ42" s="246">
        <f t="shared" si="10"/>
        <v>0</v>
      </c>
      <c r="AR42" s="247">
        <f t="shared" si="9"/>
        <v>0</v>
      </c>
      <c r="AS42" s="233">
        <f t="shared" si="1"/>
        <v>0</v>
      </c>
      <c r="AT42" s="233">
        <f t="shared" si="1"/>
        <v>0</v>
      </c>
      <c r="AU42" s="233">
        <f t="shared" si="2"/>
        <v>0</v>
      </c>
      <c r="AV42" s="234"/>
      <c r="AW42" s="233"/>
      <c r="AX42" s="233"/>
      <c r="AY42" s="233"/>
      <c r="AZ42" s="235"/>
      <c r="BA42" s="235"/>
      <c r="BB42" s="235"/>
      <c r="BC42" s="235"/>
      <c r="BD42" s="235"/>
      <c r="BE42" s="235"/>
      <c r="BI42" s="2"/>
      <c r="BJ42" s="2"/>
      <c r="BK42" s="2"/>
      <c r="BL42" s="2"/>
      <c r="BM42" s="2"/>
      <c r="BN42" s="2"/>
      <c r="BO42" s="2"/>
      <c r="BP42" s="2"/>
      <c r="BQ42" s="2"/>
      <c r="BR42" s="2"/>
      <c r="BS42" s="2"/>
      <c r="BT42" s="2"/>
      <c r="BU42" s="2"/>
      <c r="BV42" s="2"/>
      <c r="BW42" s="2"/>
      <c r="BX42" s="2"/>
      <c r="BY42" s="2"/>
      <c r="BZ42" s="2"/>
    </row>
    <row r="43" spans="1:78" s="212" customFormat="1" ht="15.75" hidden="1">
      <c r="A43" s="218"/>
      <c r="B43" s="218"/>
      <c r="C43" s="218"/>
      <c r="D43" s="218"/>
      <c r="E43" s="218"/>
      <c r="F43" s="218"/>
      <c r="G43" s="219"/>
      <c r="H43" s="236"/>
      <c r="I43" s="237"/>
      <c r="J43" s="238"/>
      <c r="K43" s="238"/>
      <c r="L43" s="238"/>
      <c r="M43" s="238"/>
      <c r="N43" s="239"/>
      <c r="O43" s="266"/>
      <c r="P43" s="267"/>
      <c r="Q43" s="242"/>
      <c r="R43" s="242"/>
      <c r="S43" s="242"/>
      <c r="T43" s="242"/>
      <c r="U43" s="242"/>
      <c r="V43" s="242"/>
      <c r="W43" s="243"/>
      <c r="X43" s="243"/>
      <c r="Y43" s="243"/>
      <c r="Z43" s="243"/>
      <c r="AA43" s="243"/>
      <c r="AB43" s="248" t="s">
        <v>135</v>
      </c>
      <c r="AC43" s="245"/>
      <c r="AD43" s="245"/>
      <c r="AE43" s="245"/>
      <c r="AF43" s="245"/>
      <c r="AG43" s="245"/>
      <c r="AH43" s="245"/>
      <c r="AI43" s="245"/>
      <c r="AJ43" s="245"/>
      <c r="AK43" s="245"/>
      <c r="AL43" s="245"/>
      <c r="AM43" s="245"/>
      <c r="AN43" s="245"/>
      <c r="AO43" s="245"/>
      <c r="AP43" s="245"/>
      <c r="AQ43" s="246">
        <f t="shared" si="10"/>
        <v>0</v>
      </c>
      <c r="AR43" s="247">
        <f t="shared" si="9"/>
        <v>0</v>
      </c>
      <c r="AS43" s="233">
        <f t="shared" si="1"/>
        <v>0</v>
      </c>
      <c r="AT43" s="233">
        <f t="shared" si="1"/>
        <v>0</v>
      </c>
      <c r="AU43" s="233">
        <f t="shared" si="2"/>
        <v>0</v>
      </c>
      <c r="AV43" s="234"/>
      <c r="AW43" s="233"/>
      <c r="AX43" s="233"/>
      <c r="AY43" s="233"/>
      <c r="AZ43" s="235"/>
      <c r="BA43" s="235"/>
      <c r="BB43" s="235"/>
      <c r="BC43" s="235"/>
      <c r="BD43" s="235"/>
      <c r="BE43" s="235"/>
      <c r="BI43" s="2"/>
      <c r="BJ43" s="2"/>
      <c r="BK43" s="2"/>
      <c r="BL43" s="2"/>
      <c r="BM43" s="2"/>
      <c r="BN43" s="2"/>
      <c r="BO43" s="2"/>
      <c r="BP43" s="2"/>
      <c r="BQ43" s="2"/>
      <c r="BR43" s="2"/>
      <c r="BS43" s="2"/>
      <c r="BT43" s="2"/>
      <c r="BU43" s="2"/>
      <c r="BV43" s="2"/>
      <c r="BW43" s="2"/>
      <c r="BX43" s="2"/>
      <c r="BY43" s="2"/>
      <c r="BZ43" s="2"/>
    </row>
    <row r="44" spans="1:78" s="212" customFormat="1" ht="15.75" hidden="1">
      <c r="A44" s="218"/>
      <c r="B44" s="218"/>
      <c r="C44" s="218"/>
      <c r="D44" s="218"/>
      <c r="E44" s="218"/>
      <c r="F44" s="218"/>
      <c r="G44" s="219"/>
      <c r="H44" s="236"/>
      <c r="I44" s="237"/>
      <c r="J44" s="238"/>
      <c r="K44" s="238"/>
      <c r="L44" s="238"/>
      <c r="M44" s="238"/>
      <c r="N44" s="239"/>
      <c r="O44" s="266"/>
      <c r="P44" s="267"/>
      <c r="Q44" s="242"/>
      <c r="R44" s="242"/>
      <c r="S44" s="242"/>
      <c r="T44" s="242"/>
      <c r="U44" s="242"/>
      <c r="V44" s="242"/>
      <c r="W44" s="243"/>
      <c r="X44" s="243"/>
      <c r="Y44" s="243"/>
      <c r="Z44" s="243"/>
      <c r="AA44" s="243"/>
      <c r="AB44" s="248" t="s">
        <v>136</v>
      </c>
      <c r="AC44" s="245"/>
      <c r="AD44" s="245"/>
      <c r="AE44" s="245"/>
      <c r="AF44" s="245"/>
      <c r="AG44" s="245"/>
      <c r="AH44" s="245"/>
      <c r="AI44" s="245"/>
      <c r="AJ44" s="245"/>
      <c r="AK44" s="245"/>
      <c r="AL44" s="245"/>
      <c r="AM44" s="245"/>
      <c r="AN44" s="245"/>
      <c r="AO44" s="245"/>
      <c r="AP44" s="245"/>
      <c r="AQ44" s="246">
        <f t="shared" si="10"/>
        <v>0</v>
      </c>
      <c r="AR44" s="247">
        <f t="shared" si="9"/>
        <v>0</v>
      </c>
      <c r="AS44" s="233">
        <f t="shared" si="1"/>
        <v>0</v>
      </c>
      <c r="AT44" s="233">
        <f t="shared" si="1"/>
        <v>0</v>
      </c>
      <c r="AU44" s="233">
        <f t="shared" si="2"/>
        <v>0</v>
      </c>
      <c r="AV44" s="234"/>
      <c r="AW44" s="233"/>
      <c r="AX44" s="233"/>
      <c r="AY44" s="233"/>
      <c r="AZ44" s="235"/>
      <c r="BA44" s="235"/>
      <c r="BB44" s="235"/>
      <c r="BC44" s="235"/>
      <c r="BD44" s="235"/>
      <c r="BE44" s="235"/>
      <c r="BI44" s="2"/>
      <c r="BJ44" s="2"/>
      <c r="BK44" s="2"/>
      <c r="BL44" s="2"/>
      <c r="BM44" s="2"/>
      <c r="BN44" s="2"/>
      <c r="BO44" s="2"/>
      <c r="BP44" s="2"/>
      <c r="BQ44" s="2"/>
      <c r="BR44" s="2"/>
      <c r="BS44" s="2"/>
      <c r="BT44" s="2"/>
      <c r="BU44" s="2"/>
      <c r="BV44" s="2"/>
      <c r="BW44" s="2"/>
      <c r="BX44" s="2"/>
      <c r="BY44" s="2"/>
      <c r="BZ44" s="2"/>
    </row>
    <row r="45" spans="1:78" s="212" customFormat="1" ht="15.75" hidden="1">
      <c r="A45" s="218"/>
      <c r="B45" s="218"/>
      <c r="C45" s="218"/>
      <c r="D45" s="218"/>
      <c r="E45" s="218"/>
      <c r="F45" s="218"/>
      <c r="G45" s="219"/>
      <c r="H45" s="236"/>
      <c r="I45" s="237"/>
      <c r="J45" s="238"/>
      <c r="K45" s="238"/>
      <c r="L45" s="238"/>
      <c r="M45" s="238"/>
      <c r="N45" s="239"/>
      <c r="O45" s="266"/>
      <c r="P45" s="267"/>
      <c r="Q45" s="242"/>
      <c r="R45" s="242"/>
      <c r="S45" s="242"/>
      <c r="T45" s="242"/>
      <c r="U45" s="242"/>
      <c r="V45" s="242"/>
      <c r="W45" s="243"/>
      <c r="X45" s="243"/>
      <c r="Y45" s="243"/>
      <c r="Z45" s="243"/>
      <c r="AA45" s="243"/>
      <c r="AB45" s="248" t="s">
        <v>137</v>
      </c>
      <c r="AC45" s="245"/>
      <c r="AD45" s="245"/>
      <c r="AE45" s="245"/>
      <c r="AF45" s="245"/>
      <c r="AG45" s="245"/>
      <c r="AH45" s="245"/>
      <c r="AI45" s="245"/>
      <c r="AJ45" s="245"/>
      <c r="AK45" s="245"/>
      <c r="AL45" s="245"/>
      <c r="AM45" s="245"/>
      <c r="AN45" s="245"/>
      <c r="AO45" s="245"/>
      <c r="AP45" s="245"/>
      <c r="AQ45" s="246">
        <f t="shared" si="10"/>
        <v>0</v>
      </c>
      <c r="AR45" s="247">
        <f t="shared" si="9"/>
        <v>0</v>
      </c>
      <c r="AS45" s="233">
        <f t="shared" si="1"/>
        <v>0</v>
      </c>
      <c r="AT45" s="233">
        <f t="shared" si="1"/>
        <v>0</v>
      </c>
      <c r="AU45" s="233">
        <f t="shared" si="2"/>
        <v>0</v>
      </c>
      <c r="AV45" s="234"/>
      <c r="AW45" s="233"/>
      <c r="AX45" s="233"/>
      <c r="AY45" s="233"/>
      <c r="AZ45" s="235"/>
      <c r="BA45" s="235"/>
      <c r="BB45" s="235"/>
      <c r="BC45" s="235"/>
      <c r="BD45" s="235"/>
      <c r="BE45" s="235"/>
      <c r="BI45" s="2"/>
      <c r="BJ45" s="2"/>
      <c r="BK45" s="2"/>
      <c r="BL45" s="2"/>
      <c r="BM45" s="2"/>
      <c r="BN45" s="2"/>
      <c r="BO45" s="2"/>
      <c r="BP45" s="2"/>
      <c r="BQ45" s="2"/>
      <c r="BR45" s="2"/>
      <c r="BS45" s="2"/>
      <c r="BT45" s="2"/>
      <c r="BU45" s="2"/>
      <c r="BV45" s="2"/>
      <c r="BW45" s="2"/>
      <c r="BX45" s="2"/>
      <c r="BY45" s="2"/>
      <c r="BZ45" s="2"/>
    </row>
    <row r="46" spans="1:78" s="212" customFormat="1" ht="15.75" hidden="1">
      <c r="A46" s="218"/>
      <c r="B46" s="218"/>
      <c r="C46" s="218"/>
      <c r="D46" s="218"/>
      <c r="E46" s="218"/>
      <c r="F46" s="218"/>
      <c r="G46" s="219"/>
      <c r="H46" s="236"/>
      <c r="I46" s="237"/>
      <c r="J46" s="238"/>
      <c r="K46" s="238"/>
      <c r="L46" s="238"/>
      <c r="M46" s="238"/>
      <c r="N46" s="239"/>
      <c r="O46" s="266"/>
      <c r="P46" s="267"/>
      <c r="Q46" s="242"/>
      <c r="R46" s="242"/>
      <c r="S46" s="242"/>
      <c r="T46" s="242"/>
      <c r="U46" s="242"/>
      <c r="V46" s="242"/>
      <c r="W46" s="243"/>
      <c r="X46" s="243"/>
      <c r="Y46" s="243"/>
      <c r="Z46" s="243"/>
      <c r="AA46" s="243"/>
      <c r="AB46" s="249" t="s">
        <v>138</v>
      </c>
      <c r="AC46" s="250">
        <f aca="true" t="shared" si="11" ref="AC46:AR46">SUM(AC40:AC45)+IF(AC38=0,AC39,AC38)</f>
        <v>0</v>
      </c>
      <c r="AD46" s="250">
        <f t="shared" si="11"/>
        <v>0</v>
      </c>
      <c r="AE46" s="250">
        <f t="shared" si="11"/>
        <v>0</v>
      </c>
      <c r="AF46" s="250">
        <f t="shared" si="11"/>
        <v>0</v>
      </c>
      <c r="AG46" s="250">
        <f t="shared" si="11"/>
        <v>0</v>
      </c>
      <c r="AH46" s="250">
        <f t="shared" si="11"/>
        <v>0</v>
      </c>
      <c r="AI46" s="250">
        <f t="shared" si="11"/>
        <v>0</v>
      </c>
      <c r="AJ46" s="250">
        <f t="shared" si="11"/>
        <v>0</v>
      </c>
      <c r="AK46" s="250">
        <f t="shared" si="11"/>
        <v>0</v>
      </c>
      <c r="AL46" s="250">
        <f t="shared" si="11"/>
        <v>0</v>
      </c>
      <c r="AM46" s="250">
        <f t="shared" si="11"/>
        <v>0</v>
      </c>
      <c r="AN46" s="250">
        <f t="shared" si="11"/>
        <v>0</v>
      </c>
      <c r="AO46" s="250">
        <f t="shared" si="11"/>
        <v>0</v>
      </c>
      <c r="AP46" s="250">
        <f t="shared" si="11"/>
        <v>0</v>
      </c>
      <c r="AQ46" s="250">
        <f t="shared" si="11"/>
        <v>0</v>
      </c>
      <c r="AR46" s="251">
        <f t="shared" si="11"/>
        <v>0</v>
      </c>
      <c r="AS46" s="233">
        <f t="shared" si="1"/>
        <v>0</v>
      </c>
      <c r="AT46" s="233">
        <f t="shared" si="1"/>
        <v>0</v>
      </c>
      <c r="AU46" s="233">
        <f t="shared" si="2"/>
        <v>0</v>
      </c>
      <c r="AV46" s="234"/>
      <c r="AW46" s="233"/>
      <c r="AX46" s="233"/>
      <c r="AY46" s="233"/>
      <c r="AZ46" s="235"/>
      <c r="BA46" s="235"/>
      <c r="BB46" s="235"/>
      <c r="BC46" s="235"/>
      <c r="BD46" s="235"/>
      <c r="BE46" s="235"/>
      <c r="BI46" s="2"/>
      <c r="BJ46" s="2"/>
      <c r="BK46" s="2"/>
      <c r="BL46" s="2"/>
      <c r="BM46" s="2"/>
      <c r="BN46" s="2"/>
      <c r="BO46" s="2"/>
      <c r="BP46" s="2"/>
      <c r="BQ46" s="2"/>
      <c r="BR46" s="2"/>
      <c r="BS46" s="2"/>
      <c r="BT46" s="2"/>
      <c r="BU46" s="2"/>
      <c r="BV46" s="2"/>
      <c r="BW46" s="2"/>
      <c r="BX46" s="2"/>
      <c r="BY46" s="2"/>
      <c r="BZ46" s="2"/>
    </row>
    <row r="47" spans="1:78" s="212" customFormat="1" ht="16.5" hidden="1" thickBot="1">
      <c r="A47" s="218"/>
      <c r="B47" s="218"/>
      <c r="C47" s="218"/>
      <c r="D47" s="218"/>
      <c r="E47" s="218"/>
      <c r="F47" s="218"/>
      <c r="G47" s="219"/>
      <c r="H47" s="252"/>
      <c r="I47" s="253"/>
      <c r="J47" s="254"/>
      <c r="K47" s="254"/>
      <c r="L47" s="254"/>
      <c r="M47" s="254"/>
      <c r="N47" s="255"/>
      <c r="O47" s="268"/>
      <c r="P47" s="269"/>
      <c r="Q47" s="258"/>
      <c r="R47" s="258"/>
      <c r="S47" s="258"/>
      <c r="T47" s="258"/>
      <c r="U47" s="258"/>
      <c r="V47" s="258"/>
      <c r="W47" s="259"/>
      <c r="X47" s="259"/>
      <c r="Y47" s="259"/>
      <c r="Z47" s="259"/>
      <c r="AA47" s="259"/>
      <c r="AB47" s="260" t="s">
        <v>139</v>
      </c>
      <c r="AC47" s="261"/>
      <c r="AD47" s="261"/>
      <c r="AE47" s="261"/>
      <c r="AF47" s="261"/>
      <c r="AG47" s="261"/>
      <c r="AH47" s="261"/>
      <c r="AI47" s="261"/>
      <c r="AJ47" s="261"/>
      <c r="AK47" s="261"/>
      <c r="AL47" s="261"/>
      <c r="AM47" s="261"/>
      <c r="AN47" s="261"/>
      <c r="AO47" s="261"/>
      <c r="AP47" s="261"/>
      <c r="AQ47" s="262">
        <f aca="true" t="shared" si="12" ref="AQ47:AR53">+AC47+AE47+AG47+AI47+AK47+AM47+AO47</f>
        <v>0</v>
      </c>
      <c r="AR47" s="263">
        <f t="shared" si="12"/>
        <v>0</v>
      </c>
      <c r="AS47" s="233">
        <f t="shared" si="1"/>
        <v>0</v>
      </c>
      <c r="AT47" s="233">
        <f t="shared" si="1"/>
        <v>0</v>
      </c>
      <c r="AU47" s="233">
        <f t="shared" si="2"/>
        <v>0</v>
      </c>
      <c r="AV47" s="234"/>
      <c r="AW47" s="233"/>
      <c r="AX47" s="233"/>
      <c r="AY47" s="233"/>
      <c r="AZ47" s="235"/>
      <c r="BA47" s="235"/>
      <c r="BB47" s="235"/>
      <c r="BC47" s="235"/>
      <c r="BD47" s="235"/>
      <c r="BE47" s="235"/>
      <c r="BI47" s="2"/>
      <c r="BJ47" s="2"/>
      <c r="BK47" s="2"/>
      <c r="BL47" s="2"/>
      <c r="BM47" s="2"/>
      <c r="BN47" s="2"/>
      <c r="BO47" s="2"/>
      <c r="BP47" s="2"/>
      <c r="BQ47" s="2"/>
      <c r="BR47" s="2"/>
      <c r="BS47" s="2"/>
      <c r="BT47" s="2"/>
      <c r="BU47" s="2"/>
      <c r="BV47" s="2"/>
      <c r="BW47" s="2"/>
      <c r="BX47" s="2"/>
      <c r="BY47" s="2"/>
      <c r="BZ47" s="2"/>
    </row>
    <row r="48" spans="1:78" s="212" customFormat="1" ht="36" hidden="1">
      <c r="A48" s="218" t="s">
        <v>152</v>
      </c>
      <c r="B48" s="218" t="s">
        <v>153</v>
      </c>
      <c r="C48" s="218" t="s">
        <v>113</v>
      </c>
      <c r="D48" s="218" t="s">
        <v>114</v>
      </c>
      <c r="E48" s="218" t="s">
        <v>115</v>
      </c>
      <c r="F48" s="218" t="s">
        <v>47</v>
      </c>
      <c r="G48" s="219">
        <v>7</v>
      </c>
      <c r="H48" s="220">
        <v>887</v>
      </c>
      <c r="I48" s="270" t="s">
        <v>154</v>
      </c>
      <c r="J48" s="223"/>
      <c r="K48" s="223" t="s">
        <v>34</v>
      </c>
      <c r="L48" s="271"/>
      <c r="M48" s="223" t="s">
        <v>155</v>
      </c>
      <c r="N48" s="224" t="s">
        <v>156</v>
      </c>
      <c r="O48" s="272">
        <v>15</v>
      </c>
      <c r="P48" s="273">
        <v>9</v>
      </c>
      <c r="Q48" s="227">
        <f>SUMIF('Actividades inversión 887'!$B$14:$B$39,'Metas inversión 887'!$B48,'Actividades inversión 887'!M$14:M$39)</f>
        <v>755063700.7265854</v>
      </c>
      <c r="R48" s="227">
        <f>SUMIF('Actividades inversión 887'!$B$14:$B$39,'Metas inversión 887'!$B48,'Actividades inversión 887'!N$14:N$39)</f>
        <v>789464412.6272295</v>
      </c>
      <c r="S48" s="227">
        <f>SUMIF('Actividades inversión 887'!$B$14:$B$39,'Metas inversión 887'!$B48,'Actividades inversión 887'!O$14:O$39)</f>
        <v>707140565.4902799</v>
      </c>
      <c r="T48" s="227">
        <f>SUMIF('Actividades inversión 887'!$B$14:$B$39,'Metas inversión 887'!$B48,'Actividades inversión 887'!P$14:P$39)</f>
        <v>62741865.879647225</v>
      </c>
      <c r="U48" s="227">
        <f>SUMIF('Actividades inversión 887'!$B$14:$B$39,'Metas inversión 887'!$B48,'Actividades inversión 887'!Q$14:Q$39)</f>
        <v>249910488.00014016</v>
      </c>
      <c r="V48" s="227">
        <f>SUMIF('Actividades inversión 887'!$B$14:$B$39,'Metas inversión 887'!$B48,'Actividades inversión 887'!R$14:R$39)</f>
        <v>137282551.03961402</v>
      </c>
      <c r="W48" s="228" t="s">
        <v>157</v>
      </c>
      <c r="X48" s="228" t="s">
        <v>158</v>
      </c>
      <c r="Y48" s="228" t="s">
        <v>159</v>
      </c>
      <c r="Z48" s="228" t="s">
        <v>160</v>
      </c>
      <c r="AA48" s="228"/>
      <c r="AB48" s="229" t="s">
        <v>124</v>
      </c>
      <c r="AC48" s="230"/>
      <c r="AD48" s="230"/>
      <c r="AE48" s="230"/>
      <c r="AF48" s="230"/>
      <c r="AG48" s="230"/>
      <c r="AH48" s="230"/>
      <c r="AI48" s="230"/>
      <c r="AJ48" s="230"/>
      <c r="AK48" s="230"/>
      <c r="AL48" s="230"/>
      <c r="AM48" s="230"/>
      <c r="AN48" s="230"/>
      <c r="AO48" s="230"/>
      <c r="AP48" s="230"/>
      <c r="AQ48" s="231">
        <f t="shared" si="12"/>
        <v>0</v>
      </c>
      <c r="AR48" s="232">
        <f t="shared" si="12"/>
        <v>0</v>
      </c>
      <c r="AS48" s="233">
        <f t="shared" si="1"/>
        <v>82323847.13694954</v>
      </c>
      <c r="AT48" s="233">
        <f t="shared" si="1"/>
        <v>644398699.6106327</v>
      </c>
      <c r="AU48" s="233">
        <f t="shared" si="2"/>
        <v>112627936.96052614</v>
      </c>
      <c r="AV48" s="234"/>
      <c r="AW48" s="233"/>
      <c r="AX48" s="233"/>
      <c r="AY48" s="233"/>
      <c r="AZ48" s="235">
        <f>SUM('[1]01-USAQUEN:99-METROPOLITANO'!N45)</f>
        <v>755063700.7265854</v>
      </c>
      <c r="BA48" s="235">
        <f>SUM('[1]01-USAQUEN:99-METROPOLITANO'!O45)</f>
        <v>789464412.6272287</v>
      </c>
      <c r="BB48" s="235">
        <f>SUM('[1]01-USAQUEN:99-METROPOLITANO'!P45)</f>
        <v>707140565.4902799</v>
      </c>
      <c r="BC48" s="235">
        <f>SUM('[1]01-USAQUEN:99-METROPOLITANO'!Q45)</f>
        <v>62741865.87964725</v>
      </c>
      <c r="BD48" s="235">
        <f>SUM('[1]01-USAQUEN:99-METROPOLITANO'!R45)</f>
        <v>249910488.00014016</v>
      </c>
      <c r="BE48" s="235">
        <f>SUM('[1]01-USAQUEN:99-METROPOLITANO'!S45)</f>
        <v>137282551.03961405</v>
      </c>
      <c r="BI48" s="2"/>
      <c r="BJ48" s="2"/>
      <c r="BK48" s="2"/>
      <c r="BL48" s="2"/>
      <c r="BM48" s="2"/>
      <c r="BN48" s="2"/>
      <c r="BO48" s="2"/>
      <c r="BP48" s="2"/>
      <c r="BQ48" s="2"/>
      <c r="BR48" s="2"/>
      <c r="BS48" s="2"/>
      <c r="BT48" s="2"/>
      <c r="BU48" s="2"/>
      <c r="BV48" s="2"/>
      <c r="BW48" s="2"/>
      <c r="BX48" s="2"/>
      <c r="BY48" s="2"/>
      <c r="BZ48" s="2"/>
    </row>
    <row r="49" spans="1:78" s="212" customFormat="1" ht="15.75" hidden="1">
      <c r="A49" s="218"/>
      <c r="B49" s="218"/>
      <c r="C49" s="218"/>
      <c r="D49" s="218"/>
      <c r="E49" s="218"/>
      <c r="F49" s="218"/>
      <c r="G49" s="219"/>
      <c r="H49" s="236"/>
      <c r="I49" s="274"/>
      <c r="J49" s="238"/>
      <c r="K49" s="238"/>
      <c r="L49" s="275"/>
      <c r="M49" s="238"/>
      <c r="N49" s="239"/>
      <c r="O49" s="266"/>
      <c r="P49" s="276"/>
      <c r="Q49" s="242"/>
      <c r="R49" s="242"/>
      <c r="S49" s="242"/>
      <c r="T49" s="242"/>
      <c r="U49" s="242"/>
      <c r="V49" s="242"/>
      <c r="W49" s="243"/>
      <c r="X49" s="243"/>
      <c r="Y49" s="243"/>
      <c r="Z49" s="243"/>
      <c r="AA49" s="243"/>
      <c r="AB49" s="244" t="s">
        <v>125</v>
      </c>
      <c r="AC49" s="245"/>
      <c r="AD49" s="245"/>
      <c r="AE49" s="245"/>
      <c r="AF49" s="245"/>
      <c r="AG49" s="245"/>
      <c r="AH49" s="245"/>
      <c r="AI49" s="245"/>
      <c r="AJ49" s="245"/>
      <c r="AK49" s="245"/>
      <c r="AL49" s="245"/>
      <c r="AM49" s="245"/>
      <c r="AN49" s="245"/>
      <c r="AO49" s="245"/>
      <c r="AP49" s="245"/>
      <c r="AQ49" s="246">
        <f t="shared" si="12"/>
        <v>0</v>
      </c>
      <c r="AR49" s="247">
        <f t="shared" si="12"/>
        <v>0</v>
      </c>
      <c r="AS49" s="233">
        <f t="shared" si="1"/>
        <v>0</v>
      </c>
      <c r="AT49" s="233">
        <f t="shared" si="1"/>
        <v>0</v>
      </c>
      <c r="AU49" s="233">
        <f t="shared" si="2"/>
        <v>0</v>
      </c>
      <c r="AV49" s="234"/>
      <c r="AW49" s="233"/>
      <c r="AX49" s="233"/>
      <c r="AY49" s="233"/>
      <c r="AZ49" s="235"/>
      <c r="BA49" s="235"/>
      <c r="BB49" s="235"/>
      <c r="BC49" s="235"/>
      <c r="BD49" s="235"/>
      <c r="BE49" s="235"/>
      <c r="BI49" s="2"/>
      <c r="BJ49" s="2"/>
      <c r="BK49" s="2"/>
      <c r="BL49" s="2"/>
      <c r="BM49" s="2"/>
      <c r="BN49" s="2"/>
      <c r="BO49" s="2"/>
      <c r="BP49" s="2"/>
      <c r="BQ49" s="2"/>
      <c r="BR49" s="2"/>
      <c r="BS49" s="2"/>
      <c r="BT49" s="2"/>
      <c r="BU49" s="2"/>
      <c r="BV49" s="2"/>
      <c r="BW49" s="2"/>
      <c r="BX49" s="2"/>
      <c r="BY49" s="2"/>
      <c r="BZ49" s="2"/>
    </row>
    <row r="50" spans="1:78" s="212" customFormat="1" ht="15.75" hidden="1">
      <c r="A50" s="218"/>
      <c r="B50" s="218"/>
      <c r="C50" s="218"/>
      <c r="D50" s="218"/>
      <c r="E50" s="218"/>
      <c r="F50" s="218"/>
      <c r="G50" s="219"/>
      <c r="H50" s="236"/>
      <c r="I50" s="274"/>
      <c r="J50" s="238"/>
      <c r="K50" s="238"/>
      <c r="L50" s="275"/>
      <c r="M50" s="238"/>
      <c r="N50" s="239"/>
      <c r="O50" s="266"/>
      <c r="P50" s="276"/>
      <c r="Q50" s="242"/>
      <c r="R50" s="242"/>
      <c r="S50" s="242"/>
      <c r="T50" s="242"/>
      <c r="U50" s="242"/>
      <c r="V50" s="242"/>
      <c r="W50" s="243"/>
      <c r="X50" s="243"/>
      <c r="Y50" s="243"/>
      <c r="Z50" s="243"/>
      <c r="AA50" s="243"/>
      <c r="AB50" s="244" t="s">
        <v>126</v>
      </c>
      <c r="AC50" s="245"/>
      <c r="AD50" s="245"/>
      <c r="AE50" s="245"/>
      <c r="AF50" s="245"/>
      <c r="AG50" s="245"/>
      <c r="AH50" s="245"/>
      <c r="AI50" s="245"/>
      <c r="AJ50" s="245"/>
      <c r="AK50" s="245"/>
      <c r="AL50" s="245"/>
      <c r="AM50" s="245"/>
      <c r="AN50" s="245"/>
      <c r="AO50" s="245"/>
      <c r="AP50" s="245"/>
      <c r="AQ50" s="246">
        <f t="shared" si="12"/>
        <v>0</v>
      </c>
      <c r="AR50" s="247">
        <f t="shared" si="12"/>
        <v>0</v>
      </c>
      <c r="AS50" s="233">
        <f t="shared" si="1"/>
        <v>0</v>
      </c>
      <c r="AT50" s="233">
        <f t="shared" si="1"/>
        <v>0</v>
      </c>
      <c r="AU50" s="233">
        <f t="shared" si="2"/>
        <v>0</v>
      </c>
      <c r="AV50" s="234"/>
      <c r="AW50" s="233"/>
      <c r="AX50" s="233"/>
      <c r="AY50" s="233"/>
      <c r="AZ50" s="235"/>
      <c r="BA50" s="235"/>
      <c r="BB50" s="235"/>
      <c r="BC50" s="235"/>
      <c r="BD50" s="235"/>
      <c r="BE50" s="235"/>
      <c r="BI50" s="2"/>
      <c r="BJ50" s="2"/>
      <c r="BK50" s="2"/>
      <c r="BL50" s="2"/>
      <c r="BM50" s="2"/>
      <c r="BN50" s="2"/>
      <c r="BO50" s="2"/>
      <c r="BP50" s="2"/>
      <c r="BQ50" s="2"/>
      <c r="BR50" s="2"/>
      <c r="BS50" s="2"/>
      <c r="BT50" s="2"/>
      <c r="BU50" s="2"/>
      <c r="BV50" s="2"/>
      <c r="BW50" s="2"/>
      <c r="BX50" s="2"/>
      <c r="BY50" s="2"/>
      <c r="BZ50" s="2"/>
    </row>
    <row r="51" spans="1:78" s="212" customFormat="1" ht="15.75" hidden="1">
      <c r="A51" s="218"/>
      <c r="B51" s="218"/>
      <c r="C51" s="218"/>
      <c r="D51" s="218"/>
      <c r="E51" s="218"/>
      <c r="F51" s="218"/>
      <c r="G51" s="219"/>
      <c r="H51" s="236"/>
      <c r="I51" s="274"/>
      <c r="J51" s="238"/>
      <c r="K51" s="238"/>
      <c r="L51" s="275"/>
      <c r="M51" s="238"/>
      <c r="N51" s="239"/>
      <c r="O51" s="266"/>
      <c r="P51" s="276"/>
      <c r="Q51" s="242"/>
      <c r="R51" s="242"/>
      <c r="S51" s="242"/>
      <c r="T51" s="242"/>
      <c r="U51" s="242"/>
      <c r="V51" s="242"/>
      <c r="W51" s="243"/>
      <c r="X51" s="243"/>
      <c r="Y51" s="243"/>
      <c r="Z51" s="243"/>
      <c r="AA51" s="243"/>
      <c r="AB51" s="244" t="s">
        <v>127</v>
      </c>
      <c r="AC51" s="245"/>
      <c r="AD51" s="245"/>
      <c r="AE51" s="245"/>
      <c r="AF51" s="245"/>
      <c r="AG51" s="245"/>
      <c r="AH51" s="245"/>
      <c r="AI51" s="245"/>
      <c r="AJ51" s="245"/>
      <c r="AK51" s="245"/>
      <c r="AL51" s="245"/>
      <c r="AM51" s="245"/>
      <c r="AN51" s="245"/>
      <c r="AO51" s="245"/>
      <c r="AP51" s="245"/>
      <c r="AQ51" s="246">
        <f t="shared" si="12"/>
        <v>0</v>
      </c>
      <c r="AR51" s="247">
        <f t="shared" si="12"/>
        <v>0</v>
      </c>
      <c r="AS51" s="233">
        <f t="shared" si="1"/>
        <v>0</v>
      </c>
      <c r="AT51" s="233">
        <f t="shared" si="1"/>
        <v>0</v>
      </c>
      <c r="AU51" s="233">
        <f t="shared" si="2"/>
        <v>0</v>
      </c>
      <c r="AV51" s="234"/>
      <c r="AW51" s="233"/>
      <c r="AX51" s="233"/>
      <c r="AY51" s="233"/>
      <c r="AZ51" s="235"/>
      <c r="BA51" s="235"/>
      <c r="BB51" s="235"/>
      <c r="BC51" s="235"/>
      <c r="BD51" s="235"/>
      <c r="BE51" s="235"/>
      <c r="BI51" s="2"/>
      <c r="BJ51" s="2"/>
      <c r="BK51" s="2"/>
      <c r="BL51" s="2"/>
      <c r="BM51" s="2"/>
      <c r="BN51" s="2"/>
      <c r="BO51" s="2"/>
      <c r="BP51" s="2"/>
      <c r="BQ51" s="2"/>
      <c r="BR51" s="2"/>
      <c r="BS51" s="2"/>
      <c r="BT51" s="2"/>
      <c r="BU51" s="2"/>
      <c r="BV51" s="2"/>
      <c r="BW51" s="2"/>
      <c r="BX51" s="2"/>
      <c r="BY51" s="2"/>
      <c r="BZ51" s="2"/>
    </row>
    <row r="52" spans="1:78" s="212" customFormat="1" ht="15.75" hidden="1">
      <c r="A52" s="218"/>
      <c r="B52" s="218"/>
      <c r="C52" s="218"/>
      <c r="D52" s="218"/>
      <c r="E52" s="218"/>
      <c r="F52" s="218"/>
      <c r="G52" s="219"/>
      <c r="H52" s="236"/>
      <c r="I52" s="274"/>
      <c r="J52" s="238"/>
      <c r="K52" s="238"/>
      <c r="L52" s="275"/>
      <c r="M52" s="238"/>
      <c r="N52" s="239"/>
      <c r="O52" s="266"/>
      <c r="P52" s="276"/>
      <c r="Q52" s="242"/>
      <c r="R52" s="242"/>
      <c r="S52" s="242"/>
      <c r="T52" s="242"/>
      <c r="U52" s="242"/>
      <c r="V52" s="242"/>
      <c r="W52" s="243"/>
      <c r="X52" s="243"/>
      <c r="Y52" s="243"/>
      <c r="Z52" s="243"/>
      <c r="AA52" s="243"/>
      <c r="AB52" s="244" t="s">
        <v>128</v>
      </c>
      <c r="AC52" s="245"/>
      <c r="AD52" s="245"/>
      <c r="AE52" s="245"/>
      <c r="AF52" s="245"/>
      <c r="AG52" s="245"/>
      <c r="AH52" s="245"/>
      <c r="AI52" s="245"/>
      <c r="AJ52" s="245"/>
      <c r="AK52" s="245"/>
      <c r="AL52" s="245"/>
      <c r="AM52" s="245"/>
      <c r="AN52" s="245"/>
      <c r="AO52" s="245"/>
      <c r="AP52" s="245"/>
      <c r="AQ52" s="246">
        <f t="shared" si="12"/>
        <v>0</v>
      </c>
      <c r="AR52" s="247">
        <f t="shared" si="12"/>
        <v>0</v>
      </c>
      <c r="AS52" s="233">
        <f t="shared" si="1"/>
        <v>0</v>
      </c>
      <c r="AT52" s="233">
        <f t="shared" si="1"/>
        <v>0</v>
      </c>
      <c r="AU52" s="233">
        <f t="shared" si="2"/>
        <v>0</v>
      </c>
      <c r="AV52" s="234"/>
      <c r="AW52" s="233"/>
      <c r="AX52" s="233"/>
      <c r="AY52" s="233"/>
      <c r="AZ52" s="235"/>
      <c r="BA52" s="235"/>
      <c r="BB52" s="235"/>
      <c r="BC52" s="235"/>
      <c r="BD52" s="235"/>
      <c r="BE52" s="235"/>
      <c r="BI52" s="2"/>
      <c r="BJ52" s="2"/>
      <c r="BK52" s="2"/>
      <c r="BL52" s="2"/>
      <c r="BM52" s="2"/>
      <c r="BN52" s="2"/>
      <c r="BO52" s="2"/>
      <c r="BP52" s="2"/>
      <c r="BQ52" s="2"/>
      <c r="BR52" s="2"/>
      <c r="BS52" s="2"/>
      <c r="BT52" s="2"/>
      <c r="BU52" s="2"/>
      <c r="BV52" s="2"/>
      <c r="BW52" s="2"/>
      <c r="BX52" s="2"/>
      <c r="BY52" s="2"/>
      <c r="BZ52" s="2"/>
    </row>
    <row r="53" spans="1:78" s="212" customFormat="1" ht="15.75" hidden="1">
      <c r="A53" s="218"/>
      <c r="B53" s="218"/>
      <c r="C53" s="218"/>
      <c r="D53" s="218"/>
      <c r="E53" s="218"/>
      <c r="F53" s="218"/>
      <c r="G53" s="219"/>
      <c r="H53" s="236"/>
      <c r="I53" s="274"/>
      <c r="J53" s="238"/>
      <c r="K53" s="238"/>
      <c r="L53" s="275"/>
      <c r="M53" s="238"/>
      <c r="N53" s="239"/>
      <c r="O53" s="266"/>
      <c r="P53" s="276"/>
      <c r="Q53" s="242"/>
      <c r="R53" s="242"/>
      <c r="S53" s="242"/>
      <c r="T53" s="242"/>
      <c r="U53" s="242"/>
      <c r="V53" s="242"/>
      <c r="W53" s="243"/>
      <c r="X53" s="243"/>
      <c r="Y53" s="243"/>
      <c r="Z53" s="243"/>
      <c r="AA53" s="243"/>
      <c r="AB53" s="248" t="s">
        <v>129</v>
      </c>
      <c r="AC53" s="245"/>
      <c r="AD53" s="245"/>
      <c r="AE53" s="245"/>
      <c r="AF53" s="245"/>
      <c r="AG53" s="245"/>
      <c r="AH53" s="245"/>
      <c r="AI53" s="245"/>
      <c r="AJ53" s="245"/>
      <c r="AK53" s="245"/>
      <c r="AL53" s="245"/>
      <c r="AM53" s="245"/>
      <c r="AN53" s="245"/>
      <c r="AO53" s="245"/>
      <c r="AP53" s="245"/>
      <c r="AQ53" s="246">
        <f t="shared" si="12"/>
        <v>0</v>
      </c>
      <c r="AR53" s="247">
        <f t="shared" si="12"/>
        <v>0</v>
      </c>
      <c r="AS53" s="233">
        <f t="shared" si="1"/>
        <v>0</v>
      </c>
      <c r="AT53" s="233">
        <f t="shared" si="1"/>
        <v>0</v>
      </c>
      <c r="AU53" s="233">
        <f t="shared" si="2"/>
        <v>0</v>
      </c>
      <c r="AV53" s="234"/>
      <c r="AW53" s="233"/>
      <c r="AX53" s="233"/>
      <c r="AY53" s="233"/>
      <c r="AZ53" s="235"/>
      <c r="BA53" s="235"/>
      <c r="BB53" s="235"/>
      <c r="BC53" s="235"/>
      <c r="BD53" s="235"/>
      <c r="BE53" s="235"/>
      <c r="BI53" s="2"/>
      <c r="BJ53" s="2"/>
      <c r="BK53" s="2"/>
      <c r="BL53" s="2"/>
      <c r="BM53" s="2"/>
      <c r="BN53" s="2"/>
      <c r="BO53" s="2"/>
      <c r="BP53" s="2"/>
      <c r="BQ53" s="2"/>
      <c r="BR53" s="2"/>
      <c r="BS53" s="2"/>
      <c r="BT53" s="2"/>
      <c r="BU53" s="2"/>
      <c r="BV53" s="2"/>
      <c r="BW53" s="2"/>
      <c r="BX53" s="2"/>
      <c r="BY53" s="2"/>
      <c r="BZ53" s="2"/>
    </row>
    <row r="54" spans="1:78" s="212" customFormat="1" ht="15.75" hidden="1">
      <c r="A54" s="218"/>
      <c r="B54" s="218"/>
      <c r="C54" s="218"/>
      <c r="D54" s="218"/>
      <c r="E54" s="218"/>
      <c r="F54" s="218"/>
      <c r="G54" s="219"/>
      <c r="H54" s="236"/>
      <c r="I54" s="274"/>
      <c r="J54" s="238"/>
      <c r="K54" s="238"/>
      <c r="L54" s="275"/>
      <c r="M54" s="238"/>
      <c r="N54" s="239"/>
      <c r="O54" s="266"/>
      <c r="P54" s="276"/>
      <c r="Q54" s="242"/>
      <c r="R54" s="242"/>
      <c r="S54" s="242"/>
      <c r="T54" s="242"/>
      <c r="U54" s="242"/>
      <c r="V54" s="242"/>
      <c r="W54" s="243"/>
      <c r="X54" s="243"/>
      <c r="Y54" s="243"/>
      <c r="Z54" s="243"/>
      <c r="AA54" s="243"/>
      <c r="AB54" s="249" t="s">
        <v>130</v>
      </c>
      <c r="AC54" s="250">
        <f aca="true" t="shared" si="13" ref="AC54:AR54">SUM(AC48:AC53)</f>
        <v>0</v>
      </c>
      <c r="AD54" s="250">
        <f t="shared" si="13"/>
        <v>0</v>
      </c>
      <c r="AE54" s="250">
        <f t="shared" si="13"/>
        <v>0</v>
      </c>
      <c r="AF54" s="250">
        <f t="shared" si="13"/>
        <v>0</v>
      </c>
      <c r="AG54" s="250">
        <f t="shared" si="13"/>
        <v>0</v>
      </c>
      <c r="AH54" s="250">
        <f t="shared" si="13"/>
        <v>0</v>
      </c>
      <c r="AI54" s="250">
        <f t="shared" si="13"/>
        <v>0</v>
      </c>
      <c r="AJ54" s="250">
        <f t="shared" si="13"/>
        <v>0</v>
      </c>
      <c r="AK54" s="250">
        <f t="shared" si="13"/>
        <v>0</v>
      </c>
      <c r="AL54" s="250">
        <f t="shared" si="13"/>
        <v>0</v>
      </c>
      <c r="AM54" s="250">
        <f t="shared" si="13"/>
        <v>0</v>
      </c>
      <c r="AN54" s="250">
        <f t="shared" si="13"/>
        <v>0</v>
      </c>
      <c r="AO54" s="250">
        <f t="shared" si="13"/>
        <v>0</v>
      </c>
      <c r="AP54" s="250">
        <f t="shared" si="13"/>
        <v>0</v>
      </c>
      <c r="AQ54" s="250">
        <f t="shared" si="13"/>
        <v>0</v>
      </c>
      <c r="AR54" s="251">
        <f t="shared" si="13"/>
        <v>0</v>
      </c>
      <c r="AS54" s="233">
        <f t="shared" si="1"/>
        <v>0</v>
      </c>
      <c r="AT54" s="233">
        <f t="shared" si="1"/>
        <v>0</v>
      </c>
      <c r="AU54" s="233">
        <f t="shared" si="2"/>
        <v>0</v>
      </c>
      <c r="AV54" s="234"/>
      <c r="AW54" s="233"/>
      <c r="AX54" s="233"/>
      <c r="AY54" s="233"/>
      <c r="AZ54" s="235"/>
      <c r="BA54" s="235"/>
      <c r="BB54" s="235"/>
      <c r="BC54" s="235"/>
      <c r="BD54" s="235"/>
      <c r="BE54" s="235"/>
      <c r="BI54" s="2"/>
      <c r="BJ54" s="2"/>
      <c r="BK54" s="2"/>
      <c r="BL54" s="2"/>
      <c r="BM54" s="2"/>
      <c r="BN54" s="2"/>
      <c r="BO54" s="2"/>
      <c r="BP54" s="2"/>
      <c r="BQ54" s="2"/>
      <c r="BR54" s="2"/>
      <c r="BS54" s="2"/>
      <c r="BT54" s="2"/>
      <c r="BU54" s="2"/>
      <c r="BV54" s="2"/>
      <c r="BW54" s="2"/>
      <c r="BX54" s="2"/>
      <c r="BY54" s="2"/>
      <c r="BZ54" s="2"/>
    </row>
    <row r="55" spans="1:78" s="212" customFormat="1" ht="15.75" hidden="1">
      <c r="A55" s="218"/>
      <c r="B55" s="218"/>
      <c r="C55" s="218"/>
      <c r="D55" s="218"/>
      <c r="E55" s="218"/>
      <c r="F55" s="218"/>
      <c r="G55" s="219"/>
      <c r="H55" s="236"/>
      <c r="I55" s="274"/>
      <c r="J55" s="238"/>
      <c r="K55" s="238"/>
      <c r="L55" s="275"/>
      <c r="M55" s="238"/>
      <c r="N55" s="239"/>
      <c r="O55" s="266"/>
      <c r="P55" s="276"/>
      <c r="Q55" s="242"/>
      <c r="R55" s="242"/>
      <c r="S55" s="242"/>
      <c r="T55" s="242"/>
      <c r="U55" s="242"/>
      <c r="V55" s="242"/>
      <c r="W55" s="243"/>
      <c r="X55" s="243"/>
      <c r="Y55" s="243"/>
      <c r="Z55" s="243"/>
      <c r="AA55" s="243"/>
      <c r="AB55" s="244" t="s">
        <v>131</v>
      </c>
      <c r="AC55" s="245"/>
      <c r="AD55" s="245"/>
      <c r="AE55" s="245"/>
      <c r="AF55" s="245"/>
      <c r="AG55" s="245"/>
      <c r="AH55" s="245"/>
      <c r="AI55" s="245"/>
      <c r="AJ55" s="245"/>
      <c r="AK55" s="245"/>
      <c r="AL55" s="245"/>
      <c r="AM55" s="245"/>
      <c r="AN55" s="245"/>
      <c r="AO55" s="245"/>
      <c r="AP55" s="245"/>
      <c r="AQ55" s="246">
        <f>+AC55+AE55+AG55+AI55+AK55+AM55+AO55</f>
        <v>0</v>
      </c>
      <c r="AR55" s="247">
        <f aca="true" t="shared" si="14" ref="AR55:AR61">+AD55+AF55+AH55+AJ55+AL55+AN55+AP55</f>
        <v>0</v>
      </c>
      <c r="AS55" s="233">
        <f t="shared" si="1"/>
        <v>0</v>
      </c>
      <c r="AT55" s="233">
        <f t="shared" si="1"/>
        <v>0</v>
      </c>
      <c r="AU55" s="233">
        <f t="shared" si="2"/>
        <v>0</v>
      </c>
      <c r="AV55" s="234"/>
      <c r="AW55" s="233"/>
      <c r="AX55" s="233"/>
      <c r="AY55" s="233"/>
      <c r="AZ55" s="235"/>
      <c r="BA55" s="235"/>
      <c r="BB55" s="235"/>
      <c r="BC55" s="235"/>
      <c r="BD55" s="235"/>
      <c r="BE55" s="235"/>
      <c r="BI55" s="2"/>
      <c r="BJ55" s="2"/>
      <c r="BK55" s="2"/>
      <c r="BL55" s="2"/>
      <c r="BM55" s="2"/>
      <c r="BN55" s="2"/>
      <c r="BO55" s="2"/>
      <c r="BP55" s="2"/>
      <c r="BQ55" s="2"/>
      <c r="BR55" s="2"/>
      <c r="BS55" s="2"/>
      <c r="BT55" s="2"/>
      <c r="BU55" s="2"/>
      <c r="BV55" s="2"/>
      <c r="BW55" s="2"/>
      <c r="BX55" s="2"/>
      <c r="BY55" s="2"/>
      <c r="BZ55" s="2"/>
    </row>
    <row r="56" spans="1:78" s="212" customFormat="1" ht="15.75" hidden="1">
      <c r="A56" s="218"/>
      <c r="B56" s="218"/>
      <c r="C56" s="218"/>
      <c r="D56" s="218"/>
      <c r="E56" s="218"/>
      <c r="F56" s="218"/>
      <c r="G56" s="219"/>
      <c r="H56" s="236"/>
      <c r="I56" s="274"/>
      <c r="J56" s="238"/>
      <c r="K56" s="238"/>
      <c r="L56" s="275"/>
      <c r="M56" s="238"/>
      <c r="N56" s="239"/>
      <c r="O56" s="266"/>
      <c r="P56" s="276"/>
      <c r="Q56" s="242"/>
      <c r="R56" s="242"/>
      <c r="S56" s="242"/>
      <c r="T56" s="242"/>
      <c r="U56" s="242"/>
      <c r="V56" s="242"/>
      <c r="W56" s="243"/>
      <c r="X56" s="243"/>
      <c r="Y56" s="243"/>
      <c r="Z56" s="243"/>
      <c r="AA56" s="243"/>
      <c r="AB56" s="244" t="s">
        <v>132</v>
      </c>
      <c r="AC56" s="245"/>
      <c r="AD56" s="245"/>
      <c r="AE56" s="245"/>
      <c r="AF56" s="245"/>
      <c r="AG56" s="245"/>
      <c r="AH56" s="245"/>
      <c r="AI56" s="245"/>
      <c r="AJ56" s="245"/>
      <c r="AK56" s="245"/>
      <c r="AL56" s="245"/>
      <c r="AM56" s="245"/>
      <c r="AN56" s="245"/>
      <c r="AO56" s="245"/>
      <c r="AP56" s="245"/>
      <c r="AQ56" s="246">
        <f aca="true" t="shared" si="15" ref="AQ56:AQ61">+AC56+AE56+AG56+AI56+AK56+AM56+AO56</f>
        <v>0</v>
      </c>
      <c r="AR56" s="247">
        <f t="shared" si="14"/>
        <v>0</v>
      </c>
      <c r="AS56" s="233">
        <f t="shared" si="1"/>
        <v>0</v>
      </c>
      <c r="AT56" s="233">
        <f t="shared" si="1"/>
        <v>0</v>
      </c>
      <c r="AU56" s="233">
        <f t="shared" si="2"/>
        <v>0</v>
      </c>
      <c r="AV56" s="234"/>
      <c r="AW56" s="233"/>
      <c r="AX56" s="233"/>
      <c r="AY56" s="233"/>
      <c r="AZ56" s="235"/>
      <c r="BA56" s="235"/>
      <c r="BB56" s="235"/>
      <c r="BC56" s="235"/>
      <c r="BD56" s="235"/>
      <c r="BE56" s="235"/>
      <c r="BI56" s="2"/>
      <c r="BJ56" s="2"/>
      <c r="BK56" s="2"/>
      <c r="BL56" s="2"/>
      <c r="BM56" s="2"/>
      <c r="BN56" s="2"/>
      <c r="BO56" s="2"/>
      <c r="BP56" s="2"/>
      <c r="BQ56" s="2"/>
      <c r="BR56" s="2"/>
      <c r="BS56" s="2"/>
      <c r="BT56" s="2"/>
      <c r="BU56" s="2"/>
      <c r="BV56" s="2"/>
      <c r="BW56" s="2"/>
      <c r="BX56" s="2"/>
      <c r="BY56" s="2"/>
      <c r="BZ56" s="2"/>
    </row>
    <row r="57" spans="1:78" s="212" customFormat="1" ht="15.75" hidden="1">
      <c r="A57" s="218"/>
      <c r="B57" s="218"/>
      <c r="C57" s="218"/>
      <c r="D57" s="218"/>
      <c r="E57" s="218"/>
      <c r="F57" s="218"/>
      <c r="G57" s="219"/>
      <c r="H57" s="236"/>
      <c r="I57" s="274"/>
      <c r="J57" s="238"/>
      <c r="K57" s="238"/>
      <c r="L57" s="275"/>
      <c r="M57" s="238"/>
      <c r="N57" s="239"/>
      <c r="O57" s="266"/>
      <c r="P57" s="276"/>
      <c r="Q57" s="242"/>
      <c r="R57" s="242"/>
      <c r="S57" s="242"/>
      <c r="T57" s="242"/>
      <c r="U57" s="242"/>
      <c r="V57" s="242"/>
      <c r="W57" s="243"/>
      <c r="X57" s="243"/>
      <c r="Y57" s="243"/>
      <c r="Z57" s="243"/>
      <c r="AA57" s="243"/>
      <c r="AB57" s="248" t="s">
        <v>133</v>
      </c>
      <c r="AC57" s="245"/>
      <c r="AD57" s="245"/>
      <c r="AE57" s="245"/>
      <c r="AF57" s="245"/>
      <c r="AG57" s="245"/>
      <c r="AH57" s="245"/>
      <c r="AI57" s="245"/>
      <c r="AJ57" s="245"/>
      <c r="AK57" s="245"/>
      <c r="AL57" s="245"/>
      <c r="AM57" s="245"/>
      <c r="AN57" s="245"/>
      <c r="AO57" s="245"/>
      <c r="AP57" s="245"/>
      <c r="AQ57" s="246">
        <f t="shared" si="15"/>
        <v>0</v>
      </c>
      <c r="AR57" s="247">
        <f t="shared" si="14"/>
        <v>0</v>
      </c>
      <c r="AS57" s="233">
        <f t="shared" si="1"/>
        <v>0</v>
      </c>
      <c r="AT57" s="233">
        <f t="shared" si="1"/>
        <v>0</v>
      </c>
      <c r="AU57" s="233">
        <f t="shared" si="2"/>
        <v>0</v>
      </c>
      <c r="AV57" s="234"/>
      <c r="AW57" s="233"/>
      <c r="AX57" s="233"/>
      <c r="AY57" s="233"/>
      <c r="AZ57" s="235"/>
      <c r="BA57" s="235"/>
      <c r="BB57" s="235"/>
      <c r="BC57" s="235"/>
      <c r="BD57" s="235"/>
      <c r="BE57" s="235"/>
      <c r="BI57" s="2"/>
      <c r="BJ57" s="2"/>
      <c r="BK57" s="2"/>
      <c r="BL57" s="2"/>
      <c r="BM57" s="2"/>
      <c r="BN57" s="2"/>
      <c r="BO57" s="2"/>
      <c r="BP57" s="2"/>
      <c r="BQ57" s="2"/>
      <c r="BR57" s="2"/>
      <c r="BS57" s="2"/>
      <c r="BT57" s="2"/>
      <c r="BU57" s="2"/>
      <c r="BV57" s="2"/>
      <c r="BW57" s="2"/>
      <c r="BX57" s="2"/>
      <c r="BY57" s="2"/>
      <c r="BZ57" s="2"/>
    </row>
    <row r="58" spans="1:78" s="212" customFormat="1" ht="15.75" hidden="1">
      <c r="A58" s="218"/>
      <c r="B58" s="218"/>
      <c r="C58" s="218"/>
      <c r="D58" s="218"/>
      <c r="E58" s="218"/>
      <c r="F58" s="218"/>
      <c r="G58" s="219"/>
      <c r="H58" s="236"/>
      <c r="I58" s="274"/>
      <c r="J58" s="238"/>
      <c r="K58" s="238"/>
      <c r="L58" s="275"/>
      <c r="M58" s="238"/>
      <c r="N58" s="239"/>
      <c r="O58" s="266"/>
      <c r="P58" s="276"/>
      <c r="Q58" s="242"/>
      <c r="R58" s="242"/>
      <c r="S58" s="242"/>
      <c r="T58" s="242"/>
      <c r="U58" s="242"/>
      <c r="V58" s="242"/>
      <c r="W58" s="243"/>
      <c r="X58" s="243"/>
      <c r="Y58" s="243"/>
      <c r="Z58" s="243"/>
      <c r="AA58" s="243"/>
      <c r="AB58" s="248" t="s">
        <v>134</v>
      </c>
      <c r="AC58" s="245"/>
      <c r="AD58" s="245"/>
      <c r="AE58" s="245"/>
      <c r="AF58" s="245"/>
      <c r="AG58" s="245"/>
      <c r="AH58" s="245"/>
      <c r="AI58" s="245"/>
      <c r="AJ58" s="245"/>
      <c r="AK58" s="245"/>
      <c r="AL58" s="245"/>
      <c r="AM58" s="245"/>
      <c r="AN58" s="245"/>
      <c r="AO58" s="245"/>
      <c r="AP58" s="245"/>
      <c r="AQ58" s="246">
        <f t="shared" si="15"/>
        <v>0</v>
      </c>
      <c r="AR58" s="247">
        <f t="shared" si="14"/>
        <v>0</v>
      </c>
      <c r="AS58" s="233">
        <f t="shared" si="1"/>
        <v>0</v>
      </c>
      <c r="AT58" s="233">
        <f t="shared" si="1"/>
        <v>0</v>
      </c>
      <c r="AU58" s="233">
        <f t="shared" si="2"/>
        <v>0</v>
      </c>
      <c r="AV58" s="234"/>
      <c r="AW58" s="233"/>
      <c r="AX58" s="233"/>
      <c r="AY58" s="233"/>
      <c r="AZ58" s="235"/>
      <c r="BA58" s="235"/>
      <c r="BB58" s="235"/>
      <c r="BC58" s="235"/>
      <c r="BD58" s="235"/>
      <c r="BE58" s="235"/>
      <c r="BI58" s="2"/>
      <c r="BJ58" s="2"/>
      <c r="BK58" s="2"/>
      <c r="BL58" s="2"/>
      <c r="BM58" s="2"/>
      <c r="BN58" s="2"/>
      <c r="BO58" s="2"/>
      <c r="BP58" s="2"/>
      <c r="BQ58" s="2"/>
      <c r="BR58" s="2"/>
      <c r="BS58" s="2"/>
      <c r="BT58" s="2"/>
      <c r="BU58" s="2"/>
      <c r="BV58" s="2"/>
      <c r="BW58" s="2"/>
      <c r="BX58" s="2"/>
      <c r="BY58" s="2"/>
      <c r="BZ58" s="2"/>
    </row>
    <row r="59" spans="1:78" s="212" customFormat="1" ht="15.75" hidden="1">
      <c r="A59" s="218"/>
      <c r="B59" s="218"/>
      <c r="C59" s="218"/>
      <c r="D59" s="218"/>
      <c r="E59" s="218"/>
      <c r="F59" s="218"/>
      <c r="G59" s="219"/>
      <c r="H59" s="236"/>
      <c r="I59" s="274"/>
      <c r="J59" s="238"/>
      <c r="K59" s="238"/>
      <c r="L59" s="275"/>
      <c r="M59" s="238"/>
      <c r="N59" s="239"/>
      <c r="O59" s="266"/>
      <c r="P59" s="276"/>
      <c r="Q59" s="242"/>
      <c r="R59" s="242"/>
      <c r="S59" s="242"/>
      <c r="T59" s="242"/>
      <c r="U59" s="242"/>
      <c r="V59" s="242"/>
      <c r="W59" s="243"/>
      <c r="X59" s="243"/>
      <c r="Y59" s="243"/>
      <c r="Z59" s="243"/>
      <c r="AA59" s="243"/>
      <c r="AB59" s="248" t="s">
        <v>135</v>
      </c>
      <c r="AC59" s="245"/>
      <c r="AD59" s="245"/>
      <c r="AE59" s="245"/>
      <c r="AF59" s="245"/>
      <c r="AG59" s="245"/>
      <c r="AH59" s="245"/>
      <c r="AI59" s="245"/>
      <c r="AJ59" s="245"/>
      <c r="AK59" s="245"/>
      <c r="AL59" s="245"/>
      <c r="AM59" s="245"/>
      <c r="AN59" s="245"/>
      <c r="AO59" s="245"/>
      <c r="AP59" s="245"/>
      <c r="AQ59" s="246">
        <f t="shared" si="15"/>
        <v>0</v>
      </c>
      <c r="AR59" s="247">
        <f t="shared" si="14"/>
        <v>0</v>
      </c>
      <c r="AS59" s="233">
        <f t="shared" si="1"/>
        <v>0</v>
      </c>
      <c r="AT59" s="233">
        <f t="shared" si="1"/>
        <v>0</v>
      </c>
      <c r="AU59" s="233">
        <f t="shared" si="2"/>
        <v>0</v>
      </c>
      <c r="AV59" s="234"/>
      <c r="AW59" s="233"/>
      <c r="AX59" s="233"/>
      <c r="AY59" s="233"/>
      <c r="AZ59" s="235"/>
      <c r="BA59" s="235"/>
      <c r="BB59" s="235"/>
      <c r="BC59" s="235"/>
      <c r="BD59" s="235"/>
      <c r="BE59" s="235"/>
      <c r="BI59" s="2"/>
      <c r="BJ59" s="2"/>
      <c r="BK59" s="2"/>
      <c r="BL59" s="2"/>
      <c r="BM59" s="2"/>
      <c r="BN59" s="2"/>
      <c r="BO59" s="2"/>
      <c r="BP59" s="2"/>
      <c r="BQ59" s="2"/>
      <c r="BR59" s="2"/>
      <c r="BS59" s="2"/>
      <c r="BT59" s="2"/>
      <c r="BU59" s="2"/>
      <c r="BV59" s="2"/>
      <c r="BW59" s="2"/>
      <c r="BX59" s="2"/>
      <c r="BY59" s="2"/>
      <c r="BZ59" s="2"/>
    </row>
    <row r="60" spans="1:78" s="212" customFormat="1" ht="15.75" hidden="1">
      <c r="A60" s="218"/>
      <c r="B60" s="218"/>
      <c r="C60" s="218"/>
      <c r="D60" s="218"/>
      <c r="E60" s="218"/>
      <c r="F60" s="218"/>
      <c r="G60" s="219"/>
      <c r="H60" s="236"/>
      <c r="I60" s="274"/>
      <c r="J60" s="238"/>
      <c r="K60" s="238"/>
      <c r="L60" s="275"/>
      <c r="M60" s="238"/>
      <c r="N60" s="239"/>
      <c r="O60" s="266"/>
      <c r="P60" s="276"/>
      <c r="Q60" s="242"/>
      <c r="R60" s="242"/>
      <c r="S60" s="242"/>
      <c r="T60" s="242"/>
      <c r="U60" s="242"/>
      <c r="V60" s="242"/>
      <c r="W60" s="243"/>
      <c r="X60" s="243"/>
      <c r="Y60" s="243"/>
      <c r="Z60" s="243"/>
      <c r="AA60" s="243"/>
      <c r="AB60" s="248" t="s">
        <v>136</v>
      </c>
      <c r="AC60" s="245"/>
      <c r="AD60" s="245"/>
      <c r="AE60" s="245"/>
      <c r="AF60" s="245"/>
      <c r="AG60" s="245"/>
      <c r="AH60" s="245"/>
      <c r="AI60" s="245"/>
      <c r="AJ60" s="245"/>
      <c r="AK60" s="245"/>
      <c r="AL60" s="245"/>
      <c r="AM60" s="245"/>
      <c r="AN60" s="245"/>
      <c r="AO60" s="245"/>
      <c r="AP60" s="245"/>
      <c r="AQ60" s="246">
        <f t="shared" si="15"/>
        <v>0</v>
      </c>
      <c r="AR60" s="247">
        <f t="shared" si="14"/>
        <v>0</v>
      </c>
      <c r="AS60" s="233">
        <f t="shared" si="1"/>
        <v>0</v>
      </c>
      <c r="AT60" s="233">
        <f t="shared" si="1"/>
        <v>0</v>
      </c>
      <c r="AU60" s="233">
        <f t="shared" si="2"/>
        <v>0</v>
      </c>
      <c r="AV60" s="234"/>
      <c r="AW60" s="233"/>
      <c r="AX60" s="233"/>
      <c r="AY60" s="233"/>
      <c r="AZ60" s="235"/>
      <c r="BA60" s="235"/>
      <c r="BB60" s="235"/>
      <c r="BC60" s="235"/>
      <c r="BD60" s="235"/>
      <c r="BE60" s="235"/>
      <c r="BI60" s="2"/>
      <c r="BJ60" s="2"/>
      <c r="BK60" s="2"/>
      <c r="BL60" s="2"/>
      <c r="BM60" s="2"/>
      <c r="BN60" s="2"/>
      <c r="BO60" s="2"/>
      <c r="BP60" s="2"/>
      <c r="BQ60" s="2"/>
      <c r="BR60" s="2"/>
      <c r="BS60" s="2"/>
      <c r="BT60" s="2"/>
      <c r="BU60" s="2"/>
      <c r="BV60" s="2"/>
      <c r="BW60" s="2"/>
      <c r="BX60" s="2"/>
      <c r="BY60" s="2"/>
      <c r="BZ60" s="2"/>
    </row>
    <row r="61" spans="1:78" s="212" customFormat="1" ht="15.75" hidden="1">
      <c r="A61" s="218"/>
      <c r="B61" s="218"/>
      <c r="C61" s="218"/>
      <c r="D61" s="218"/>
      <c r="E61" s="218"/>
      <c r="F61" s="218"/>
      <c r="G61" s="219"/>
      <c r="H61" s="236"/>
      <c r="I61" s="274"/>
      <c r="J61" s="238"/>
      <c r="K61" s="238"/>
      <c r="L61" s="275"/>
      <c r="M61" s="238"/>
      <c r="N61" s="239"/>
      <c r="O61" s="266"/>
      <c r="P61" s="276"/>
      <c r="Q61" s="242"/>
      <c r="R61" s="242"/>
      <c r="S61" s="242"/>
      <c r="T61" s="242"/>
      <c r="U61" s="242"/>
      <c r="V61" s="242"/>
      <c r="W61" s="243"/>
      <c r="X61" s="243"/>
      <c r="Y61" s="243"/>
      <c r="Z61" s="243"/>
      <c r="AA61" s="243"/>
      <c r="AB61" s="248" t="s">
        <v>137</v>
      </c>
      <c r="AC61" s="245"/>
      <c r="AD61" s="245"/>
      <c r="AE61" s="245"/>
      <c r="AF61" s="245"/>
      <c r="AG61" s="245"/>
      <c r="AH61" s="245"/>
      <c r="AI61" s="245"/>
      <c r="AJ61" s="245"/>
      <c r="AK61" s="245"/>
      <c r="AL61" s="245"/>
      <c r="AM61" s="245"/>
      <c r="AN61" s="245"/>
      <c r="AO61" s="245"/>
      <c r="AP61" s="245"/>
      <c r="AQ61" s="246">
        <f t="shared" si="15"/>
        <v>0</v>
      </c>
      <c r="AR61" s="247">
        <f t="shared" si="14"/>
        <v>0</v>
      </c>
      <c r="AS61" s="233">
        <f t="shared" si="1"/>
        <v>0</v>
      </c>
      <c r="AT61" s="233">
        <f t="shared" si="1"/>
        <v>0</v>
      </c>
      <c r="AU61" s="233">
        <f t="shared" si="2"/>
        <v>0</v>
      </c>
      <c r="AV61" s="234"/>
      <c r="AW61" s="233"/>
      <c r="AX61" s="233"/>
      <c r="AY61" s="233"/>
      <c r="AZ61" s="235"/>
      <c r="BA61" s="235"/>
      <c r="BB61" s="235"/>
      <c r="BC61" s="235"/>
      <c r="BD61" s="235"/>
      <c r="BE61" s="235"/>
      <c r="BI61" s="2"/>
      <c r="BJ61" s="2"/>
      <c r="BK61" s="2"/>
      <c r="BL61" s="2"/>
      <c r="BM61" s="2"/>
      <c r="BN61" s="2"/>
      <c r="BO61" s="2"/>
      <c r="BP61" s="2"/>
      <c r="BQ61" s="2"/>
      <c r="BR61" s="2"/>
      <c r="BS61" s="2"/>
      <c r="BT61" s="2"/>
      <c r="BU61" s="2"/>
      <c r="BV61" s="2"/>
      <c r="BW61" s="2"/>
      <c r="BX61" s="2"/>
      <c r="BY61" s="2"/>
      <c r="BZ61" s="2"/>
    </row>
    <row r="62" spans="1:78" s="212" customFormat="1" ht="15.75" hidden="1">
      <c r="A62" s="218"/>
      <c r="B62" s="218"/>
      <c r="C62" s="218"/>
      <c r="D62" s="218"/>
      <c r="E62" s="218"/>
      <c r="F62" s="218"/>
      <c r="G62" s="219"/>
      <c r="H62" s="236"/>
      <c r="I62" s="274"/>
      <c r="J62" s="238"/>
      <c r="K62" s="238"/>
      <c r="L62" s="275"/>
      <c r="M62" s="238"/>
      <c r="N62" s="239"/>
      <c r="O62" s="266"/>
      <c r="P62" s="276"/>
      <c r="Q62" s="242"/>
      <c r="R62" s="242"/>
      <c r="S62" s="242"/>
      <c r="T62" s="242"/>
      <c r="U62" s="242"/>
      <c r="V62" s="242"/>
      <c r="W62" s="243"/>
      <c r="X62" s="243"/>
      <c r="Y62" s="243"/>
      <c r="Z62" s="243"/>
      <c r="AA62" s="243"/>
      <c r="AB62" s="249" t="s">
        <v>138</v>
      </c>
      <c r="AC62" s="250">
        <f aca="true" t="shared" si="16" ref="AC62:AR62">SUM(AC56:AC61)+IF(AC54=0,AC55,AC54)</f>
        <v>0</v>
      </c>
      <c r="AD62" s="250">
        <f t="shared" si="16"/>
        <v>0</v>
      </c>
      <c r="AE62" s="250">
        <f t="shared" si="16"/>
        <v>0</v>
      </c>
      <c r="AF62" s="250">
        <f t="shared" si="16"/>
        <v>0</v>
      </c>
      <c r="AG62" s="250">
        <f t="shared" si="16"/>
        <v>0</v>
      </c>
      <c r="AH62" s="250">
        <f t="shared" si="16"/>
        <v>0</v>
      </c>
      <c r="AI62" s="250">
        <f t="shared" si="16"/>
        <v>0</v>
      </c>
      <c r="AJ62" s="250">
        <f t="shared" si="16"/>
        <v>0</v>
      </c>
      <c r="AK62" s="250">
        <f t="shared" si="16"/>
        <v>0</v>
      </c>
      <c r="AL62" s="250">
        <f t="shared" si="16"/>
        <v>0</v>
      </c>
      <c r="AM62" s="250">
        <f t="shared" si="16"/>
        <v>0</v>
      </c>
      <c r="AN62" s="250">
        <f t="shared" si="16"/>
        <v>0</v>
      </c>
      <c r="AO62" s="250">
        <f t="shared" si="16"/>
        <v>0</v>
      </c>
      <c r="AP62" s="250">
        <f t="shared" si="16"/>
        <v>0</v>
      </c>
      <c r="AQ62" s="250">
        <f t="shared" si="16"/>
        <v>0</v>
      </c>
      <c r="AR62" s="251">
        <f t="shared" si="16"/>
        <v>0</v>
      </c>
      <c r="AS62" s="233">
        <f t="shared" si="1"/>
        <v>0</v>
      </c>
      <c r="AT62" s="233">
        <f t="shared" si="1"/>
        <v>0</v>
      </c>
      <c r="AU62" s="233">
        <f t="shared" si="2"/>
        <v>0</v>
      </c>
      <c r="AV62" s="234"/>
      <c r="AW62" s="233"/>
      <c r="AX62" s="233"/>
      <c r="AY62" s="233"/>
      <c r="AZ62" s="235"/>
      <c r="BA62" s="235"/>
      <c r="BB62" s="235"/>
      <c r="BC62" s="235"/>
      <c r="BD62" s="235"/>
      <c r="BE62" s="235"/>
      <c r="BI62" s="2"/>
      <c r="BJ62" s="2"/>
      <c r="BK62" s="2"/>
      <c r="BL62" s="2"/>
      <c r="BM62" s="2"/>
      <c r="BN62" s="2"/>
      <c r="BO62" s="2"/>
      <c r="BP62" s="2"/>
      <c r="BQ62" s="2"/>
      <c r="BR62" s="2"/>
      <c r="BS62" s="2"/>
      <c r="BT62" s="2"/>
      <c r="BU62" s="2"/>
      <c r="BV62" s="2"/>
      <c r="BW62" s="2"/>
      <c r="BX62" s="2"/>
      <c r="BY62" s="2"/>
      <c r="BZ62" s="2"/>
    </row>
    <row r="63" spans="1:78" s="212" customFormat="1" ht="16.5" hidden="1" thickBot="1">
      <c r="A63" s="218"/>
      <c r="B63" s="218"/>
      <c r="C63" s="218"/>
      <c r="D63" s="218"/>
      <c r="E63" s="218"/>
      <c r="F63" s="218"/>
      <c r="G63" s="219"/>
      <c r="H63" s="252"/>
      <c r="I63" s="277"/>
      <c r="J63" s="254"/>
      <c r="K63" s="254"/>
      <c r="L63" s="278"/>
      <c r="M63" s="254"/>
      <c r="N63" s="255"/>
      <c r="O63" s="268"/>
      <c r="P63" s="279"/>
      <c r="Q63" s="258"/>
      <c r="R63" s="258"/>
      <c r="S63" s="258"/>
      <c r="T63" s="258"/>
      <c r="U63" s="258"/>
      <c r="V63" s="258"/>
      <c r="W63" s="259"/>
      <c r="X63" s="259"/>
      <c r="Y63" s="259"/>
      <c r="Z63" s="259"/>
      <c r="AA63" s="259"/>
      <c r="AB63" s="260" t="s">
        <v>139</v>
      </c>
      <c r="AC63" s="261"/>
      <c r="AD63" s="261"/>
      <c r="AE63" s="261"/>
      <c r="AF63" s="261"/>
      <c r="AG63" s="261"/>
      <c r="AH63" s="261"/>
      <c r="AI63" s="261"/>
      <c r="AJ63" s="261"/>
      <c r="AK63" s="261"/>
      <c r="AL63" s="261"/>
      <c r="AM63" s="261"/>
      <c r="AN63" s="261"/>
      <c r="AO63" s="261"/>
      <c r="AP63" s="261"/>
      <c r="AQ63" s="262">
        <f aca="true" t="shared" si="17" ref="AQ63:AR69">+AC63+AE63+AG63+AI63+AK63+AM63+AO63</f>
        <v>0</v>
      </c>
      <c r="AR63" s="263">
        <f t="shared" si="17"/>
        <v>0</v>
      </c>
      <c r="AS63" s="233">
        <f t="shared" si="1"/>
        <v>0</v>
      </c>
      <c r="AT63" s="233">
        <f t="shared" si="1"/>
        <v>0</v>
      </c>
      <c r="AU63" s="233">
        <f t="shared" si="2"/>
        <v>0</v>
      </c>
      <c r="AV63" s="234"/>
      <c r="AW63" s="233"/>
      <c r="AX63" s="233"/>
      <c r="AY63" s="233"/>
      <c r="AZ63" s="235"/>
      <c r="BA63" s="235"/>
      <c r="BB63" s="235"/>
      <c r="BC63" s="235"/>
      <c r="BD63" s="235"/>
      <c r="BE63" s="235"/>
      <c r="BI63" s="2"/>
      <c r="BJ63" s="2"/>
      <c r="BK63" s="2"/>
      <c r="BL63" s="2"/>
      <c r="BM63" s="2"/>
      <c r="BN63" s="2"/>
      <c r="BO63" s="2"/>
      <c r="BP63" s="2"/>
      <c r="BQ63" s="2"/>
      <c r="BR63" s="2"/>
      <c r="BS63" s="2"/>
      <c r="BT63" s="2"/>
      <c r="BU63" s="2"/>
      <c r="BV63" s="2"/>
      <c r="BW63" s="2"/>
      <c r="BX63" s="2"/>
      <c r="BY63" s="2"/>
      <c r="BZ63" s="2"/>
    </row>
    <row r="64" spans="1:78" s="212" customFormat="1" ht="36" hidden="1">
      <c r="A64" s="218" t="s">
        <v>161</v>
      </c>
      <c r="B64" s="218" t="s">
        <v>162</v>
      </c>
      <c r="C64" s="218" t="s">
        <v>113</v>
      </c>
      <c r="D64" s="218" t="s">
        <v>114</v>
      </c>
      <c r="E64" s="218" t="s">
        <v>142</v>
      </c>
      <c r="F64" s="218" t="s">
        <v>115</v>
      </c>
      <c r="G64" s="219">
        <v>13</v>
      </c>
      <c r="H64" s="220">
        <v>0</v>
      </c>
      <c r="I64" s="221" t="s">
        <v>163</v>
      </c>
      <c r="J64" s="271"/>
      <c r="K64" s="223" t="s">
        <v>34</v>
      </c>
      <c r="L64" s="271"/>
      <c r="M64" s="221" t="s">
        <v>164</v>
      </c>
      <c r="N64" s="280" t="s">
        <v>165</v>
      </c>
      <c r="O64" s="264">
        <v>1</v>
      </c>
      <c r="P64" s="281">
        <v>1</v>
      </c>
      <c r="Q64" s="227">
        <f>SUMIF('Actividades inversión 887'!$B$14:$B$39,'Metas inversión 887'!$B64,'Actividades inversión 887'!M$14:M$39)</f>
        <v>498758473.7827437</v>
      </c>
      <c r="R64" s="227">
        <f>SUMIF('Actividades inversión 887'!$B$14:$B$39,'Metas inversión 887'!$B64,'Actividades inversión 887'!N$14:N$39)</f>
        <v>521481916.2526897</v>
      </c>
      <c r="S64" s="227">
        <f>SUMIF('Actividades inversión 887'!$B$14:$B$39,'Metas inversión 887'!$B64,'Actividades inversión 887'!O$14:O$39)</f>
        <v>467102774.0499355</v>
      </c>
      <c r="T64" s="227">
        <f>SUMIF('Actividades inversión 887'!$B$14:$B$39,'Metas inversión 887'!$B64,'Actividades inversión 887'!P$14:P$39)</f>
        <v>41444234.75569238</v>
      </c>
      <c r="U64" s="227">
        <f>SUMIF('Actividades inversión 887'!$B$14:$B$39,'Metas inversión 887'!$B64,'Actividades inversión 887'!Q$14:Q$39)</f>
        <v>165078752.2394557</v>
      </c>
      <c r="V64" s="227">
        <f>SUMIF('Actividades inversión 887'!$B$14:$B$39,'Metas inversión 887'!$B64,'Actividades inversión 887'!R$14:R$39)</f>
        <v>90682197.49887474</v>
      </c>
      <c r="W64" s="282" t="s">
        <v>166</v>
      </c>
      <c r="X64" s="282" t="s">
        <v>167</v>
      </c>
      <c r="Y64" s="228" t="s">
        <v>168</v>
      </c>
      <c r="Z64" s="282" t="s">
        <v>169</v>
      </c>
      <c r="AA64" s="282" t="s">
        <v>170</v>
      </c>
      <c r="AB64" s="229" t="s">
        <v>124</v>
      </c>
      <c r="AC64" s="230"/>
      <c r="AD64" s="230"/>
      <c r="AE64" s="230"/>
      <c r="AF64" s="230"/>
      <c r="AG64" s="230"/>
      <c r="AH64" s="230"/>
      <c r="AI64" s="230"/>
      <c r="AJ64" s="230"/>
      <c r="AK64" s="230"/>
      <c r="AL64" s="230"/>
      <c r="AM64" s="230"/>
      <c r="AN64" s="230"/>
      <c r="AO64" s="230"/>
      <c r="AP64" s="230"/>
      <c r="AQ64" s="231">
        <f t="shared" si="17"/>
        <v>0</v>
      </c>
      <c r="AR64" s="232">
        <f t="shared" si="17"/>
        <v>0</v>
      </c>
      <c r="AS64" s="233">
        <f t="shared" si="1"/>
        <v>54379142.2027542</v>
      </c>
      <c r="AT64" s="233">
        <f t="shared" si="1"/>
        <v>425658539.29424316</v>
      </c>
      <c r="AU64" s="233">
        <f t="shared" si="2"/>
        <v>74396554.74058096</v>
      </c>
      <c r="AV64" s="234"/>
      <c r="AW64" s="233"/>
      <c r="AX64" s="233"/>
      <c r="AY64" s="233"/>
      <c r="AZ64" s="235">
        <f>SUM('[1]01-USAQUEN:99-METROPOLITANO'!N61)</f>
        <v>498758473.7827437</v>
      </c>
      <c r="BA64" s="235">
        <f>SUM('[1]01-USAQUEN:99-METROPOLITANO'!O61)</f>
        <v>521481916.2526899</v>
      </c>
      <c r="BB64" s="235">
        <f>SUM('[1]01-USAQUEN:99-METROPOLITANO'!P61)</f>
        <v>467102774.0499355</v>
      </c>
      <c r="BC64" s="235">
        <f>SUM('[1]01-USAQUEN:99-METROPOLITANO'!Q61)</f>
        <v>41444234.75569238</v>
      </c>
      <c r="BD64" s="235">
        <f>SUM('[1]01-USAQUEN:99-METROPOLITANO'!R61)</f>
        <v>165078752.23945564</v>
      </c>
      <c r="BE64" s="235">
        <f>SUM('[1]01-USAQUEN:99-METROPOLITANO'!S61)</f>
        <v>90682197.49887474</v>
      </c>
      <c r="BI64" s="2"/>
      <c r="BJ64" s="2"/>
      <c r="BK64" s="2"/>
      <c r="BL64" s="2"/>
      <c r="BM64" s="2"/>
      <c r="BN64" s="2"/>
      <c r="BO64" s="2"/>
      <c r="BP64" s="2"/>
      <c r="BQ64" s="2"/>
      <c r="BR64" s="2"/>
      <c r="BS64" s="2"/>
      <c r="BT64" s="2"/>
      <c r="BU64" s="2"/>
      <c r="BV64" s="2"/>
      <c r="BW64" s="2"/>
      <c r="BX64" s="2"/>
      <c r="BY64" s="2"/>
      <c r="BZ64" s="2"/>
    </row>
    <row r="65" spans="1:78" s="212" customFormat="1" ht="15.75" hidden="1">
      <c r="A65" s="218"/>
      <c r="B65" s="218"/>
      <c r="C65" s="218"/>
      <c r="D65" s="218"/>
      <c r="E65" s="218"/>
      <c r="F65" s="218"/>
      <c r="G65" s="219"/>
      <c r="H65" s="236"/>
      <c r="I65" s="237"/>
      <c r="J65" s="275"/>
      <c r="K65" s="238"/>
      <c r="L65" s="275"/>
      <c r="M65" s="237"/>
      <c r="N65" s="283"/>
      <c r="O65" s="266"/>
      <c r="P65" s="284"/>
      <c r="Q65" s="242"/>
      <c r="R65" s="242"/>
      <c r="S65" s="242"/>
      <c r="T65" s="242"/>
      <c r="U65" s="242"/>
      <c r="V65" s="242"/>
      <c r="W65" s="285"/>
      <c r="X65" s="285"/>
      <c r="Y65" s="243"/>
      <c r="Z65" s="285"/>
      <c r="AA65" s="285"/>
      <c r="AB65" s="244" t="s">
        <v>125</v>
      </c>
      <c r="AC65" s="245"/>
      <c r="AD65" s="245"/>
      <c r="AE65" s="245"/>
      <c r="AF65" s="245"/>
      <c r="AG65" s="245"/>
      <c r="AH65" s="245"/>
      <c r="AI65" s="245"/>
      <c r="AJ65" s="245"/>
      <c r="AK65" s="245"/>
      <c r="AL65" s="245"/>
      <c r="AM65" s="245"/>
      <c r="AN65" s="245"/>
      <c r="AO65" s="245"/>
      <c r="AP65" s="245"/>
      <c r="AQ65" s="246">
        <f t="shared" si="17"/>
        <v>0</v>
      </c>
      <c r="AR65" s="247">
        <f t="shared" si="17"/>
        <v>0</v>
      </c>
      <c r="AS65" s="233">
        <f t="shared" si="1"/>
        <v>0</v>
      </c>
      <c r="AT65" s="233">
        <f t="shared" si="1"/>
        <v>0</v>
      </c>
      <c r="AU65" s="233">
        <f t="shared" si="2"/>
        <v>0</v>
      </c>
      <c r="AV65" s="234"/>
      <c r="AW65" s="233"/>
      <c r="AX65" s="233"/>
      <c r="AY65" s="233"/>
      <c r="AZ65" s="235"/>
      <c r="BA65" s="235"/>
      <c r="BB65" s="235"/>
      <c r="BC65" s="235"/>
      <c r="BD65" s="235"/>
      <c r="BE65" s="235"/>
      <c r="BI65" s="2"/>
      <c r="BJ65" s="2"/>
      <c r="BK65" s="2"/>
      <c r="BL65" s="2"/>
      <c r="BM65" s="2"/>
      <c r="BN65" s="2"/>
      <c r="BO65" s="2"/>
      <c r="BP65" s="2"/>
      <c r="BQ65" s="2"/>
      <c r="BR65" s="2"/>
      <c r="BS65" s="2"/>
      <c r="BT65" s="2"/>
      <c r="BU65" s="2"/>
      <c r="BV65" s="2"/>
      <c r="BW65" s="2"/>
      <c r="BX65" s="2"/>
      <c r="BY65" s="2"/>
      <c r="BZ65" s="2"/>
    </row>
    <row r="66" spans="1:78" s="212" customFormat="1" ht="15.75" hidden="1">
      <c r="A66" s="218"/>
      <c r="B66" s="218"/>
      <c r="C66" s="218"/>
      <c r="D66" s="218"/>
      <c r="E66" s="218"/>
      <c r="F66" s="218"/>
      <c r="G66" s="219"/>
      <c r="H66" s="236"/>
      <c r="I66" s="237"/>
      <c r="J66" s="275"/>
      <c r="K66" s="238"/>
      <c r="L66" s="275"/>
      <c r="M66" s="237"/>
      <c r="N66" s="283"/>
      <c r="O66" s="266"/>
      <c r="P66" s="284"/>
      <c r="Q66" s="242"/>
      <c r="R66" s="242"/>
      <c r="S66" s="242"/>
      <c r="T66" s="242"/>
      <c r="U66" s="242"/>
      <c r="V66" s="242"/>
      <c r="W66" s="285"/>
      <c r="X66" s="285"/>
      <c r="Y66" s="243"/>
      <c r="Z66" s="285"/>
      <c r="AA66" s="285"/>
      <c r="AB66" s="244" t="s">
        <v>126</v>
      </c>
      <c r="AC66" s="245"/>
      <c r="AD66" s="245"/>
      <c r="AE66" s="245"/>
      <c r="AF66" s="245"/>
      <c r="AG66" s="245"/>
      <c r="AH66" s="245"/>
      <c r="AI66" s="245"/>
      <c r="AJ66" s="245"/>
      <c r="AK66" s="245"/>
      <c r="AL66" s="245"/>
      <c r="AM66" s="245"/>
      <c r="AN66" s="245"/>
      <c r="AO66" s="245"/>
      <c r="AP66" s="245"/>
      <c r="AQ66" s="246">
        <f t="shared" si="17"/>
        <v>0</v>
      </c>
      <c r="AR66" s="247">
        <f t="shared" si="17"/>
        <v>0</v>
      </c>
      <c r="AS66" s="233">
        <f t="shared" si="1"/>
        <v>0</v>
      </c>
      <c r="AT66" s="233">
        <f t="shared" si="1"/>
        <v>0</v>
      </c>
      <c r="AU66" s="233">
        <f t="shared" si="2"/>
        <v>0</v>
      </c>
      <c r="AV66" s="234"/>
      <c r="AW66" s="233"/>
      <c r="AX66" s="233"/>
      <c r="AY66" s="233"/>
      <c r="AZ66" s="235"/>
      <c r="BA66" s="235"/>
      <c r="BB66" s="235"/>
      <c r="BC66" s="235"/>
      <c r="BD66" s="235"/>
      <c r="BE66" s="235"/>
      <c r="BI66" s="2"/>
      <c r="BJ66" s="2"/>
      <c r="BK66" s="2"/>
      <c r="BL66" s="2"/>
      <c r="BM66" s="2"/>
      <c r="BN66" s="2"/>
      <c r="BO66" s="2"/>
      <c r="BP66" s="2"/>
      <c r="BQ66" s="2"/>
      <c r="BR66" s="2"/>
      <c r="BS66" s="2"/>
      <c r="BT66" s="2"/>
      <c r="BU66" s="2"/>
      <c r="BV66" s="2"/>
      <c r="BW66" s="2"/>
      <c r="BX66" s="2"/>
      <c r="BY66" s="2"/>
      <c r="BZ66" s="2"/>
    </row>
    <row r="67" spans="1:78" s="212" customFormat="1" ht="15.75" hidden="1">
      <c r="A67" s="218"/>
      <c r="B67" s="218"/>
      <c r="C67" s="218"/>
      <c r="D67" s="218"/>
      <c r="E67" s="218"/>
      <c r="F67" s="218"/>
      <c r="G67" s="219"/>
      <c r="H67" s="236"/>
      <c r="I67" s="237"/>
      <c r="J67" s="275"/>
      <c r="K67" s="238"/>
      <c r="L67" s="275"/>
      <c r="M67" s="237"/>
      <c r="N67" s="283"/>
      <c r="O67" s="266"/>
      <c r="P67" s="284"/>
      <c r="Q67" s="242"/>
      <c r="R67" s="242"/>
      <c r="S67" s="242"/>
      <c r="T67" s="242"/>
      <c r="U67" s="242"/>
      <c r="V67" s="242"/>
      <c r="W67" s="285"/>
      <c r="X67" s="285"/>
      <c r="Y67" s="243"/>
      <c r="Z67" s="285"/>
      <c r="AA67" s="285"/>
      <c r="AB67" s="244" t="s">
        <v>127</v>
      </c>
      <c r="AC67" s="245"/>
      <c r="AD67" s="245"/>
      <c r="AE67" s="245"/>
      <c r="AF67" s="245"/>
      <c r="AG67" s="245"/>
      <c r="AH67" s="245"/>
      <c r="AI67" s="245"/>
      <c r="AJ67" s="245"/>
      <c r="AK67" s="245"/>
      <c r="AL67" s="245"/>
      <c r="AM67" s="245"/>
      <c r="AN67" s="245"/>
      <c r="AO67" s="245"/>
      <c r="AP67" s="245"/>
      <c r="AQ67" s="246">
        <f t="shared" si="17"/>
        <v>0</v>
      </c>
      <c r="AR67" s="247">
        <f t="shared" si="17"/>
        <v>0</v>
      </c>
      <c r="AS67" s="233">
        <f t="shared" si="1"/>
        <v>0</v>
      </c>
      <c r="AT67" s="233">
        <f t="shared" si="1"/>
        <v>0</v>
      </c>
      <c r="AU67" s="233">
        <f t="shared" si="2"/>
        <v>0</v>
      </c>
      <c r="AV67" s="234"/>
      <c r="AW67" s="233"/>
      <c r="AX67" s="233"/>
      <c r="AY67" s="233"/>
      <c r="AZ67" s="235"/>
      <c r="BA67" s="235"/>
      <c r="BB67" s="235"/>
      <c r="BC67" s="235"/>
      <c r="BD67" s="235"/>
      <c r="BE67" s="235"/>
      <c r="BI67" s="2"/>
      <c r="BJ67" s="2"/>
      <c r="BK67" s="2"/>
      <c r="BL67" s="2"/>
      <c r="BM67" s="2"/>
      <c r="BN67" s="2"/>
      <c r="BO67" s="2"/>
      <c r="BP67" s="2"/>
      <c r="BQ67" s="2"/>
      <c r="BR67" s="2"/>
      <c r="BS67" s="2"/>
      <c r="BT67" s="2"/>
      <c r="BU67" s="2"/>
      <c r="BV67" s="2"/>
      <c r="BW67" s="2"/>
      <c r="BX67" s="2"/>
      <c r="BY67" s="2"/>
      <c r="BZ67" s="2"/>
    </row>
    <row r="68" spans="1:78" s="212" customFormat="1" ht="15.75" hidden="1">
      <c r="A68" s="218"/>
      <c r="B68" s="218"/>
      <c r="C68" s="218"/>
      <c r="D68" s="218"/>
      <c r="E68" s="218"/>
      <c r="F68" s="218"/>
      <c r="G68" s="219"/>
      <c r="H68" s="236"/>
      <c r="I68" s="237"/>
      <c r="J68" s="275"/>
      <c r="K68" s="238"/>
      <c r="L68" s="275"/>
      <c r="M68" s="237"/>
      <c r="N68" s="283"/>
      <c r="O68" s="266"/>
      <c r="P68" s="284"/>
      <c r="Q68" s="242"/>
      <c r="R68" s="242"/>
      <c r="S68" s="242"/>
      <c r="T68" s="242"/>
      <c r="U68" s="242"/>
      <c r="V68" s="242"/>
      <c r="W68" s="285"/>
      <c r="X68" s="285"/>
      <c r="Y68" s="243"/>
      <c r="Z68" s="285"/>
      <c r="AA68" s="285"/>
      <c r="AB68" s="244" t="s">
        <v>128</v>
      </c>
      <c r="AC68" s="245"/>
      <c r="AD68" s="245"/>
      <c r="AE68" s="245"/>
      <c r="AF68" s="245"/>
      <c r="AG68" s="245"/>
      <c r="AH68" s="245"/>
      <c r="AI68" s="245"/>
      <c r="AJ68" s="245"/>
      <c r="AK68" s="245"/>
      <c r="AL68" s="245"/>
      <c r="AM68" s="245"/>
      <c r="AN68" s="245"/>
      <c r="AO68" s="245"/>
      <c r="AP68" s="245"/>
      <c r="AQ68" s="246">
        <f t="shared" si="17"/>
        <v>0</v>
      </c>
      <c r="AR68" s="247">
        <f t="shared" si="17"/>
        <v>0</v>
      </c>
      <c r="AS68" s="233">
        <f t="shared" si="1"/>
        <v>0</v>
      </c>
      <c r="AT68" s="233">
        <f t="shared" si="1"/>
        <v>0</v>
      </c>
      <c r="AU68" s="233">
        <f t="shared" si="2"/>
        <v>0</v>
      </c>
      <c r="AV68" s="234"/>
      <c r="AW68" s="233"/>
      <c r="AX68" s="233"/>
      <c r="AY68" s="233"/>
      <c r="AZ68" s="235"/>
      <c r="BA68" s="235"/>
      <c r="BB68" s="235"/>
      <c r="BC68" s="235"/>
      <c r="BD68" s="235"/>
      <c r="BE68" s="235"/>
      <c r="BI68" s="2"/>
      <c r="BJ68" s="2"/>
      <c r="BK68" s="2"/>
      <c r="BL68" s="2"/>
      <c r="BM68" s="2"/>
      <c r="BN68" s="2"/>
      <c r="BO68" s="2"/>
      <c r="BP68" s="2"/>
      <c r="BQ68" s="2"/>
      <c r="BR68" s="2"/>
      <c r="BS68" s="2"/>
      <c r="BT68" s="2"/>
      <c r="BU68" s="2"/>
      <c r="BV68" s="2"/>
      <c r="BW68" s="2"/>
      <c r="BX68" s="2"/>
      <c r="BY68" s="2"/>
      <c r="BZ68" s="2"/>
    </row>
    <row r="69" spans="1:78" s="212" customFormat="1" ht="15.75" hidden="1">
      <c r="A69" s="218"/>
      <c r="B69" s="218"/>
      <c r="C69" s="218"/>
      <c r="D69" s="218"/>
      <c r="E69" s="218"/>
      <c r="F69" s="218"/>
      <c r="G69" s="219"/>
      <c r="H69" s="236"/>
      <c r="I69" s="237"/>
      <c r="J69" s="275"/>
      <c r="K69" s="238"/>
      <c r="L69" s="275"/>
      <c r="M69" s="237"/>
      <c r="N69" s="283"/>
      <c r="O69" s="266"/>
      <c r="P69" s="284"/>
      <c r="Q69" s="242"/>
      <c r="R69" s="242"/>
      <c r="S69" s="242"/>
      <c r="T69" s="242"/>
      <c r="U69" s="242"/>
      <c r="V69" s="242"/>
      <c r="W69" s="285"/>
      <c r="X69" s="285"/>
      <c r="Y69" s="243"/>
      <c r="Z69" s="285"/>
      <c r="AA69" s="285"/>
      <c r="AB69" s="248" t="s">
        <v>129</v>
      </c>
      <c r="AC69" s="245"/>
      <c r="AD69" s="245"/>
      <c r="AE69" s="245"/>
      <c r="AF69" s="245"/>
      <c r="AG69" s="245"/>
      <c r="AH69" s="245"/>
      <c r="AI69" s="245"/>
      <c r="AJ69" s="245"/>
      <c r="AK69" s="245"/>
      <c r="AL69" s="245"/>
      <c r="AM69" s="245"/>
      <c r="AN69" s="245"/>
      <c r="AO69" s="245"/>
      <c r="AP69" s="245"/>
      <c r="AQ69" s="246">
        <f t="shared" si="17"/>
        <v>0</v>
      </c>
      <c r="AR69" s="247">
        <f t="shared" si="17"/>
        <v>0</v>
      </c>
      <c r="AS69" s="233">
        <f t="shared" si="1"/>
        <v>0</v>
      </c>
      <c r="AT69" s="233">
        <f t="shared" si="1"/>
        <v>0</v>
      </c>
      <c r="AU69" s="233">
        <f t="shared" si="2"/>
        <v>0</v>
      </c>
      <c r="AV69" s="234"/>
      <c r="AW69" s="233"/>
      <c r="AX69" s="233"/>
      <c r="AY69" s="233"/>
      <c r="AZ69" s="235"/>
      <c r="BA69" s="235"/>
      <c r="BB69" s="235"/>
      <c r="BC69" s="235"/>
      <c r="BD69" s="235"/>
      <c r="BE69" s="235"/>
      <c r="BI69" s="2"/>
      <c r="BJ69" s="2"/>
      <c r="BK69" s="2"/>
      <c r="BL69" s="2"/>
      <c r="BM69" s="2"/>
      <c r="BN69" s="2"/>
      <c r="BO69" s="2"/>
      <c r="BP69" s="2"/>
      <c r="BQ69" s="2"/>
      <c r="BR69" s="2"/>
      <c r="BS69" s="2"/>
      <c r="BT69" s="2"/>
      <c r="BU69" s="2"/>
      <c r="BV69" s="2"/>
      <c r="BW69" s="2"/>
      <c r="BX69" s="2"/>
      <c r="BY69" s="2"/>
      <c r="BZ69" s="2"/>
    </row>
    <row r="70" spans="1:78" s="212" customFormat="1" ht="15.75" hidden="1">
      <c r="A70" s="218"/>
      <c r="B70" s="218"/>
      <c r="C70" s="218"/>
      <c r="D70" s="218"/>
      <c r="E70" s="218"/>
      <c r="F70" s="218"/>
      <c r="G70" s="219"/>
      <c r="H70" s="236"/>
      <c r="I70" s="237"/>
      <c r="J70" s="275"/>
      <c r="K70" s="238"/>
      <c r="L70" s="275"/>
      <c r="M70" s="237"/>
      <c r="N70" s="283"/>
      <c r="O70" s="266"/>
      <c r="P70" s="284"/>
      <c r="Q70" s="242"/>
      <c r="R70" s="242"/>
      <c r="S70" s="242"/>
      <c r="T70" s="242"/>
      <c r="U70" s="242"/>
      <c r="V70" s="242"/>
      <c r="W70" s="285"/>
      <c r="X70" s="285"/>
      <c r="Y70" s="243"/>
      <c r="Z70" s="285"/>
      <c r="AA70" s="285"/>
      <c r="AB70" s="249" t="s">
        <v>130</v>
      </c>
      <c r="AC70" s="250">
        <f aca="true" t="shared" si="18" ref="AC70:AR70">SUM(AC64:AC69)</f>
        <v>0</v>
      </c>
      <c r="AD70" s="250">
        <f t="shared" si="18"/>
        <v>0</v>
      </c>
      <c r="AE70" s="250">
        <f t="shared" si="18"/>
        <v>0</v>
      </c>
      <c r="AF70" s="250">
        <f t="shared" si="18"/>
        <v>0</v>
      </c>
      <c r="AG70" s="250">
        <f t="shared" si="18"/>
        <v>0</v>
      </c>
      <c r="AH70" s="250">
        <f t="shared" si="18"/>
        <v>0</v>
      </c>
      <c r="AI70" s="250">
        <f t="shared" si="18"/>
        <v>0</v>
      </c>
      <c r="AJ70" s="250">
        <f t="shared" si="18"/>
        <v>0</v>
      </c>
      <c r="AK70" s="250">
        <f t="shared" si="18"/>
        <v>0</v>
      </c>
      <c r="AL70" s="250">
        <f t="shared" si="18"/>
        <v>0</v>
      </c>
      <c r="AM70" s="250">
        <f t="shared" si="18"/>
        <v>0</v>
      </c>
      <c r="AN70" s="250">
        <f t="shared" si="18"/>
        <v>0</v>
      </c>
      <c r="AO70" s="250">
        <f t="shared" si="18"/>
        <v>0</v>
      </c>
      <c r="AP70" s="250">
        <f t="shared" si="18"/>
        <v>0</v>
      </c>
      <c r="AQ70" s="250">
        <f t="shared" si="18"/>
        <v>0</v>
      </c>
      <c r="AR70" s="251">
        <f t="shared" si="18"/>
        <v>0</v>
      </c>
      <c r="AS70" s="233">
        <f t="shared" si="1"/>
        <v>0</v>
      </c>
      <c r="AT70" s="233">
        <f t="shared" si="1"/>
        <v>0</v>
      </c>
      <c r="AU70" s="233">
        <f t="shared" si="2"/>
        <v>0</v>
      </c>
      <c r="AV70" s="234"/>
      <c r="AW70" s="233"/>
      <c r="AX70" s="233"/>
      <c r="AY70" s="233"/>
      <c r="AZ70" s="235"/>
      <c r="BA70" s="235"/>
      <c r="BB70" s="235"/>
      <c r="BC70" s="235"/>
      <c r="BD70" s="235"/>
      <c r="BE70" s="235"/>
      <c r="BI70" s="2"/>
      <c r="BJ70" s="2"/>
      <c r="BK70" s="2"/>
      <c r="BL70" s="2"/>
      <c r="BM70" s="2"/>
      <c r="BN70" s="2"/>
      <c r="BO70" s="2"/>
      <c r="BP70" s="2"/>
      <c r="BQ70" s="2"/>
      <c r="BR70" s="2"/>
      <c r="BS70" s="2"/>
      <c r="BT70" s="2"/>
      <c r="BU70" s="2"/>
      <c r="BV70" s="2"/>
      <c r="BW70" s="2"/>
      <c r="BX70" s="2"/>
      <c r="BY70" s="2"/>
      <c r="BZ70" s="2"/>
    </row>
    <row r="71" spans="1:78" s="212" customFormat="1" ht="15.75" hidden="1">
      <c r="A71" s="218"/>
      <c r="B71" s="218"/>
      <c r="C71" s="218"/>
      <c r="D71" s="218"/>
      <c r="E71" s="218"/>
      <c r="F71" s="218"/>
      <c r="G71" s="219"/>
      <c r="H71" s="236"/>
      <c r="I71" s="237"/>
      <c r="J71" s="275"/>
      <c r="K71" s="238"/>
      <c r="L71" s="275"/>
      <c r="M71" s="237"/>
      <c r="N71" s="283"/>
      <c r="O71" s="266"/>
      <c r="P71" s="284"/>
      <c r="Q71" s="242"/>
      <c r="R71" s="242"/>
      <c r="S71" s="242"/>
      <c r="T71" s="242"/>
      <c r="U71" s="242"/>
      <c r="V71" s="242"/>
      <c r="W71" s="285"/>
      <c r="X71" s="285"/>
      <c r="Y71" s="243"/>
      <c r="Z71" s="285"/>
      <c r="AA71" s="285"/>
      <c r="AB71" s="244" t="s">
        <v>131</v>
      </c>
      <c r="AC71" s="245"/>
      <c r="AD71" s="245"/>
      <c r="AE71" s="245"/>
      <c r="AF71" s="245"/>
      <c r="AG71" s="245"/>
      <c r="AH71" s="245"/>
      <c r="AI71" s="245"/>
      <c r="AJ71" s="245"/>
      <c r="AK71" s="245"/>
      <c r="AL71" s="245"/>
      <c r="AM71" s="245"/>
      <c r="AN71" s="245"/>
      <c r="AO71" s="245"/>
      <c r="AP71" s="245"/>
      <c r="AQ71" s="246">
        <f>+AC71+AE71+AG71+AI71+AK71+AM71+AO71</f>
        <v>0</v>
      </c>
      <c r="AR71" s="247">
        <f aca="true" t="shared" si="19" ref="AR71:AR77">+AD71+AF71+AH71+AJ71+AL71+AN71+AP71</f>
        <v>0</v>
      </c>
      <c r="AS71" s="233">
        <f t="shared" si="1"/>
        <v>0</v>
      </c>
      <c r="AT71" s="233">
        <f t="shared" si="1"/>
        <v>0</v>
      </c>
      <c r="AU71" s="233">
        <f t="shared" si="2"/>
        <v>0</v>
      </c>
      <c r="AV71" s="234"/>
      <c r="AW71" s="233"/>
      <c r="AX71" s="233"/>
      <c r="AY71" s="233"/>
      <c r="AZ71" s="235"/>
      <c r="BA71" s="235"/>
      <c r="BB71" s="235"/>
      <c r="BC71" s="235"/>
      <c r="BD71" s="235"/>
      <c r="BE71" s="235"/>
      <c r="BI71" s="2"/>
      <c r="BJ71" s="2"/>
      <c r="BK71" s="2"/>
      <c r="BL71" s="2"/>
      <c r="BM71" s="2"/>
      <c r="BN71" s="2"/>
      <c r="BO71" s="2"/>
      <c r="BP71" s="2"/>
      <c r="BQ71" s="2"/>
      <c r="BR71" s="2"/>
      <c r="BS71" s="2"/>
      <c r="BT71" s="2"/>
      <c r="BU71" s="2"/>
      <c r="BV71" s="2"/>
      <c r="BW71" s="2"/>
      <c r="BX71" s="2"/>
      <c r="BY71" s="2"/>
      <c r="BZ71" s="2"/>
    </row>
    <row r="72" spans="1:78" s="212" customFormat="1" ht="15.75" hidden="1">
      <c r="A72" s="218"/>
      <c r="B72" s="218"/>
      <c r="C72" s="218"/>
      <c r="D72" s="218"/>
      <c r="E72" s="218"/>
      <c r="F72" s="218"/>
      <c r="G72" s="219"/>
      <c r="H72" s="236"/>
      <c r="I72" s="237"/>
      <c r="J72" s="275"/>
      <c r="K72" s="238"/>
      <c r="L72" s="275"/>
      <c r="M72" s="237"/>
      <c r="N72" s="283"/>
      <c r="O72" s="266"/>
      <c r="P72" s="284"/>
      <c r="Q72" s="242"/>
      <c r="R72" s="242"/>
      <c r="S72" s="242"/>
      <c r="T72" s="242"/>
      <c r="U72" s="242"/>
      <c r="V72" s="242"/>
      <c r="W72" s="285"/>
      <c r="X72" s="285"/>
      <c r="Y72" s="243"/>
      <c r="Z72" s="285"/>
      <c r="AA72" s="285"/>
      <c r="AB72" s="244" t="s">
        <v>132</v>
      </c>
      <c r="AC72" s="245"/>
      <c r="AD72" s="245"/>
      <c r="AE72" s="245"/>
      <c r="AF72" s="245"/>
      <c r="AG72" s="245"/>
      <c r="AH72" s="245"/>
      <c r="AI72" s="245"/>
      <c r="AJ72" s="245"/>
      <c r="AK72" s="245"/>
      <c r="AL72" s="245"/>
      <c r="AM72" s="245"/>
      <c r="AN72" s="245"/>
      <c r="AO72" s="245"/>
      <c r="AP72" s="245"/>
      <c r="AQ72" s="246">
        <f aca="true" t="shared" si="20" ref="AQ72:AQ77">+AC72+AE72+AG72+AI72+AK72+AM72+AO72</f>
        <v>0</v>
      </c>
      <c r="AR72" s="247">
        <f t="shared" si="19"/>
        <v>0</v>
      </c>
      <c r="AS72" s="233">
        <f t="shared" si="1"/>
        <v>0</v>
      </c>
      <c r="AT72" s="233">
        <f t="shared" si="1"/>
        <v>0</v>
      </c>
      <c r="AU72" s="233">
        <f t="shared" si="2"/>
        <v>0</v>
      </c>
      <c r="AV72" s="234"/>
      <c r="AW72" s="233"/>
      <c r="AX72" s="233"/>
      <c r="AY72" s="233"/>
      <c r="AZ72" s="235"/>
      <c r="BA72" s="235"/>
      <c r="BB72" s="235"/>
      <c r="BC72" s="235"/>
      <c r="BD72" s="235"/>
      <c r="BE72" s="235"/>
      <c r="BI72" s="2"/>
      <c r="BJ72" s="2"/>
      <c r="BK72" s="2"/>
      <c r="BL72" s="2"/>
      <c r="BM72" s="2"/>
      <c r="BN72" s="2"/>
      <c r="BO72" s="2"/>
      <c r="BP72" s="2"/>
      <c r="BQ72" s="2"/>
      <c r="BR72" s="2"/>
      <c r="BS72" s="2"/>
      <c r="BT72" s="2"/>
      <c r="BU72" s="2"/>
      <c r="BV72" s="2"/>
      <c r="BW72" s="2"/>
      <c r="BX72" s="2"/>
      <c r="BY72" s="2"/>
      <c r="BZ72" s="2"/>
    </row>
    <row r="73" spans="1:78" s="212" customFormat="1" ht="15.75" hidden="1">
      <c r="A73" s="218"/>
      <c r="B73" s="218"/>
      <c r="C73" s="218"/>
      <c r="D73" s="218"/>
      <c r="E73" s="218"/>
      <c r="F73" s="218"/>
      <c r="G73" s="219"/>
      <c r="H73" s="236"/>
      <c r="I73" s="237"/>
      <c r="J73" s="275"/>
      <c r="K73" s="238"/>
      <c r="L73" s="275"/>
      <c r="M73" s="237"/>
      <c r="N73" s="283"/>
      <c r="O73" s="266"/>
      <c r="P73" s="284"/>
      <c r="Q73" s="242"/>
      <c r="R73" s="242"/>
      <c r="S73" s="242"/>
      <c r="T73" s="242"/>
      <c r="U73" s="242"/>
      <c r="V73" s="242"/>
      <c r="W73" s="285"/>
      <c r="X73" s="285"/>
      <c r="Y73" s="243"/>
      <c r="Z73" s="285"/>
      <c r="AA73" s="285"/>
      <c r="AB73" s="248" t="s">
        <v>133</v>
      </c>
      <c r="AC73" s="245"/>
      <c r="AD73" s="245"/>
      <c r="AE73" s="245"/>
      <c r="AF73" s="245"/>
      <c r="AG73" s="245"/>
      <c r="AH73" s="245"/>
      <c r="AI73" s="245"/>
      <c r="AJ73" s="245"/>
      <c r="AK73" s="245"/>
      <c r="AL73" s="245"/>
      <c r="AM73" s="245"/>
      <c r="AN73" s="245"/>
      <c r="AO73" s="245"/>
      <c r="AP73" s="245"/>
      <c r="AQ73" s="246">
        <f t="shared" si="20"/>
        <v>0</v>
      </c>
      <c r="AR73" s="247">
        <f t="shared" si="19"/>
        <v>0</v>
      </c>
      <c r="AS73" s="233">
        <f t="shared" si="1"/>
        <v>0</v>
      </c>
      <c r="AT73" s="233">
        <f t="shared" si="1"/>
        <v>0</v>
      </c>
      <c r="AU73" s="233">
        <f t="shared" si="2"/>
        <v>0</v>
      </c>
      <c r="AV73" s="234"/>
      <c r="AW73" s="233"/>
      <c r="AX73" s="233"/>
      <c r="AY73" s="233"/>
      <c r="AZ73" s="235"/>
      <c r="BA73" s="235"/>
      <c r="BB73" s="235"/>
      <c r="BC73" s="235"/>
      <c r="BD73" s="235"/>
      <c r="BE73" s="235"/>
      <c r="BI73" s="2"/>
      <c r="BJ73" s="2"/>
      <c r="BK73" s="2"/>
      <c r="BL73" s="2"/>
      <c r="BM73" s="2"/>
      <c r="BN73" s="2"/>
      <c r="BO73" s="2"/>
      <c r="BP73" s="2"/>
      <c r="BQ73" s="2"/>
      <c r="BR73" s="2"/>
      <c r="BS73" s="2"/>
      <c r="BT73" s="2"/>
      <c r="BU73" s="2"/>
      <c r="BV73" s="2"/>
      <c r="BW73" s="2"/>
      <c r="BX73" s="2"/>
      <c r="BY73" s="2"/>
      <c r="BZ73" s="2"/>
    </row>
    <row r="74" spans="1:78" s="212" customFormat="1" ht="15.75" hidden="1">
      <c r="A74" s="218"/>
      <c r="B74" s="218"/>
      <c r="C74" s="218"/>
      <c r="D74" s="218"/>
      <c r="E74" s="218"/>
      <c r="F74" s="218"/>
      <c r="G74" s="219"/>
      <c r="H74" s="236"/>
      <c r="I74" s="237"/>
      <c r="J74" s="275"/>
      <c r="K74" s="238"/>
      <c r="L74" s="275"/>
      <c r="M74" s="237"/>
      <c r="N74" s="283"/>
      <c r="O74" s="266"/>
      <c r="P74" s="284"/>
      <c r="Q74" s="242"/>
      <c r="R74" s="242"/>
      <c r="S74" s="242"/>
      <c r="T74" s="242"/>
      <c r="U74" s="242"/>
      <c r="V74" s="242"/>
      <c r="W74" s="285"/>
      <c r="X74" s="285"/>
      <c r="Y74" s="243"/>
      <c r="Z74" s="285"/>
      <c r="AA74" s="285"/>
      <c r="AB74" s="248" t="s">
        <v>134</v>
      </c>
      <c r="AC74" s="245"/>
      <c r="AD74" s="245"/>
      <c r="AE74" s="245"/>
      <c r="AF74" s="245"/>
      <c r="AG74" s="245"/>
      <c r="AH74" s="245"/>
      <c r="AI74" s="245"/>
      <c r="AJ74" s="245"/>
      <c r="AK74" s="245"/>
      <c r="AL74" s="245"/>
      <c r="AM74" s="245"/>
      <c r="AN74" s="245"/>
      <c r="AO74" s="245"/>
      <c r="AP74" s="245"/>
      <c r="AQ74" s="246">
        <f t="shared" si="20"/>
        <v>0</v>
      </c>
      <c r="AR74" s="247">
        <f t="shared" si="19"/>
        <v>0</v>
      </c>
      <c r="AS74" s="233">
        <f t="shared" si="1"/>
        <v>0</v>
      </c>
      <c r="AT74" s="233">
        <f t="shared" si="1"/>
        <v>0</v>
      </c>
      <c r="AU74" s="233">
        <f t="shared" si="2"/>
        <v>0</v>
      </c>
      <c r="AV74" s="234"/>
      <c r="AW74" s="233"/>
      <c r="AX74" s="233"/>
      <c r="AY74" s="233"/>
      <c r="AZ74" s="235"/>
      <c r="BA74" s="235"/>
      <c r="BB74" s="235"/>
      <c r="BC74" s="235"/>
      <c r="BD74" s="235"/>
      <c r="BE74" s="235"/>
      <c r="BI74" s="2"/>
      <c r="BJ74" s="2"/>
      <c r="BK74" s="2"/>
      <c r="BL74" s="2"/>
      <c r="BM74" s="2"/>
      <c r="BN74" s="2"/>
      <c r="BO74" s="2"/>
      <c r="BP74" s="2"/>
      <c r="BQ74" s="2"/>
      <c r="BR74" s="2"/>
      <c r="BS74" s="2"/>
      <c r="BT74" s="2"/>
      <c r="BU74" s="2"/>
      <c r="BV74" s="2"/>
      <c r="BW74" s="2"/>
      <c r="BX74" s="2"/>
      <c r="BY74" s="2"/>
      <c r="BZ74" s="2"/>
    </row>
    <row r="75" spans="1:78" s="212" customFormat="1" ht="15.75" hidden="1">
      <c r="A75" s="218"/>
      <c r="B75" s="218"/>
      <c r="C75" s="218"/>
      <c r="D75" s="218"/>
      <c r="E75" s="218"/>
      <c r="F75" s="218"/>
      <c r="G75" s="219"/>
      <c r="H75" s="236"/>
      <c r="I75" s="237"/>
      <c r="J75" s="275"/>
      <c r="K75" s="238"/>
      <c r="L75" s="275"/>
      <c r="M75" s="237"/>
      <c r="N75" s="283"/>
      <c r="O75" s="266"/>
      <c r="P75" s="284"/>
      <c r="Q75" s="242"/>
      <c r="R75" s="242"/>
      <c r="S75" s="242"/>
      <c r="T75" s="242"/>
      <c r="U75" s="242"/>
      <c r="V75" s="242"/>
      <c r="W75" s="285"/>
      <c r="X75" s="285"/>
      <c r="Y75" s="243"/>
      <c r="Z75" s="285"/>
      <c r="AA75" s="285"/>
      <c r="AB75" s="248" t="s">
        <v>135</v>
      </c>
      <c r="AC75" s="245"/>
      <c r="AD75" s="245"/>
      <c r="AE75" s="245"/>
      <c r="AF75" s="245"/>
      <c r="AG75" s="245"/>
      <c r="AH75" s="245"/>
      <c r="AI75" s="245"/>
      <c r="AJ75" s="245"/>
      <c r="AK75" s="245"/>
      <c r="AL75" s="245"/>
      <c r="AM75" s="245"/>
      <c r="AN75" s="245"/>
      <c r="AO75" s="245"/>
      <c r="AP75" s="245"/>
      <c r="AQ75" s="246">
        <f t="shared" si="20"/>
        <v>0</v>
      </c>
      <c r="AR75" s="247">
        <f t="shared" si="19"/>
        <v>0</v>
      </c>
      <c r="AS75" s="233">
        <f t="shared" si="1"/>
        <v>0</v>
      </c>
      <c r="AT75" s="233">
        <f t="shared" si="1"/>
        <v>0</v>
      </c>
      <c r="AU75" s="233">
        <f t="shared" si="2"/>
        <v>0</v>
      </c>
      <c r="AV75" s="234"/>
      <c r="AW75" s="233"/>
      <c r="AX75" s="233"/>
      <c r="AY75" s="233"/>
      <c r="AZ75" s="235"/>
      <c r="BA75" s="235"/>
      <c r="BB75" s="235"/>
      <c r="BC75" s="235"/>
      <c r="BD75" s="235"/>
      <c r="BE75" s="235"/>
      <c r="BI75" s="2"/>
      <c r="BJ75" s="2"/>
      <c r="BK75" s="2"/>
      <c r="BL75" s="2"/>
      <c r="BM75" s="2"/>
      <c r="BN75" s="2"/>
      <c r="BO75" s="2"/>
      <c r="BP75" s="2"/>
      <c r="BQ75" s="2"/>
      <c r="BR75" s="2"/>
      <c r="BS75" s="2"/>
      <c r="BT75" s="2"/>
      <c r="BU75" s="2"/>
      <c r="BV75" s="2"/>
      <c r="BW75" s="2"/>
      <c r="BX75" s="2"/>
      <c r="BY75" s="2"/>
      <c r="BZ75" s="2"/>
    </row>
    <row r="76" spans="1:78" s="212" customFormat="1" ht="15.75" hidden="1">
      <c r="A76" s="218"/>
      <c r="B76" s="218"/>
      <c r="C76" s="218"/>
      <c r="D76" s="218"/>
      <c r="E76" s="218"/>
      <c r="F76" s="218"/>
      <c r="G76" s="219"/>
      <c r="H76" s="236"/>
      <c r="I76" s="237"/>
      <c r="J76" s="275"/>
      <c r="K76" s="238"/>
      <c r="L76" s="275"/>
      <c r="M76" s="237"/>
      <c r="N76" s="283"/>
      <c r="O76" s="266"/>
      <c r="P76" s="284"/>
      <c r="Q76" s="242"/>
      <c r="R76" s="242"/>
      <c r="S76" s="242"/>
      <c r="T76" s="242"/>
      <c r="U76" s="242"/>
      <c r="V76" s="242"/>
      <c r="W76" s="285"/>
      <c r="X76" s="285"/>
      <c r="Y76" s="243"/>
      <c r="Z76" s="285"/>
      <c r="AA76" s="285"/>
      <c r="AB76" s="248" t="s">
        <v>136</v>
      </c>
      <c r="AC76" s="245"/>
      <c r="AD76" s="245"/>
      <c r="AE76" s="245"/>
      <c r="AF76" s="245"/>
      <c r="AG76" s="245"/>
      <c r="AH76" s="245"/>
      <c r="AI76" s="245"/>
      <c r="AJ76" s="245"/>
      <c r="AK76" s="245"/>
      <c r="AL76" s="245"/>
      <c r="AM76" s="245"/>
      <c r="AN76" s="245"/>
      <c r="AO76" s="245"/>
      <c r="AP76" s="245"/>
      <c r="AQ76" s="246">
        <f t="shared" si="20"/>
        <v>0</v>
      </c>
      <c r="AR76" s="247">
        <f t="shared" si="19"/>
        <v>0</v>
      </c>
      <c r="AS76" s="233">
        <f t="shared" si="1"/>
        <v>0</v>
      </c>
      <c r="AT76" s="233">
        <f t="shared" si="1"/>
        <v>0</v>
      </c>
      <c r="AU76" s="233">
        <f t="shared" si="2"/>
        <v>0</v>
      </c>
      <c r="AV76" s="234"/>
      <c r="AW76" s="233"/>
      <c r="AX76" s="233"/>
      <c r="AY76" s="233"/>
      <c r="AZ76" s="235"/>
      <c r="BA76" s="235"/>
      <c r="BB76" s="235"/>
      <c r="BC76" s="235"/>
      <c r="BD76" s="235"/>
      <c r="BE76" s="235"/>
      <c r="BI76" s="2"/>
      <c r="BJ76" s="2"/>
      <c r="BK76" s="2"/>
      <c r="BL76" s="2"/>
      <c r="BM76" s="2"/>
      <c r="BN76" s="2"/>
      <c r="BO76" s="2"/>
      <c r="BP76" s="2"/>
      <c r="BQ76" s="2"/>
      <c r="BR76" s="2"/>
      <c r="BS76" s="2"/>
      <c r="BT76" s="2"/>
      <c r="BU76" s="2"/>
      <c r="BV76" s="2"/>
      <c r="BW76" s="2"/>
      <c r="BX76" s="2"/>
      <c r="BY76" s="2"/>
      <c r="BZ76" s="2"/>
    </row>
    <row r="77" spans="1:78" s="212" customFormat="1" ht="15.75" hidden="1">
      <c r="A77" s="218"/>
      <c r="B77" s="218"/>
      <c r="C77" s="218"/>
      <c r="D77" s="218"/>
      <c r="E77" s="218"/>
      <c r="F77" s="218"/>
      <c r="G77" s="219"/>
      <c r="H77" s="236"/>
      <c r="I77" s="237"/>
      <c r="J77" s="275"/>
      <c r="K77" s="238"/>
      <c r="L77" s="275"/>
      <c r="M77" s="237"/>
      <c r="N77" s="283"/>
      <c r="O77" s="266"/>
      <c r="P77" s="284"/>
      <c r="Q77" s="242"/>
      <c r="R77" s="242"/>
      <c r="S77" s="242"/>
      <c r="T77" s="242"/>
      <c r="U77" s="242"/>
      <c r="V77" s="242"/>
      <c r="W77" s="285"/>
      <c r="X77" s="285"/>
      <c r="Y77" s="243"/>
      <c r="Z77" s="285"/>
      <c r="AA77" s="285"/>
      <c r="AB77" s="248" t="s">
        <v>137</v>
      </c>
      <c r="AC77" s="245"/>
      <c r="AD77" s="245"/>
      <c r="AE77" s="245"/>
      <c r="AF77" s="245"/>
      <c r="AG77" s="245"/>
      <c r="AH77" s="245"/>
      <c r="AI77" s="245"/>
      <c r="AJ77" s="245"/>
      <c r="AK77" s="245"/>
      <c r="AL77" s="245"/>
      <c r="AM77" s="245"/>
      <c r="AN77" s="245"/>
      <c r="AO77" s="245"/>
      <c r="AP77" s="245"/>
      <c r="AQ77" s="246">
        <f t="shared" si="20"/>
        <v>0</v>
      </c>
      <c r="AR77" s="247">
        <f t="shared" si="19"/>
        <v>0</v>
      </c>
      <c r="AS77" s="233">
        <f t="shared" si="1"/>
        <v>0</v>
      </c>
      <c r="AT77" s="233">
        <f t="shared" si="1"/>
        <v>0</v>
      </c>
      <c r="AU77" s="233">
        <f t="shared" si="2"/>
        <v>0</v>
      </c>
      <c r="AV77" s="234"/>
      <c r="AW77" s="233"/>
      <c r="AX77" s="233"/>
      <c r="AY77" s="233"/>
      <c r="AZ77" s="235"/>
      <c r="BA77" s="235"/>
      <c r="BB77" s="235"/>
      <c r="BC77" s="235"/>
      <c r="BD77" s="235"/>
      <c r="BE77" s="235"/>
      <c r="BI77" s="2"/>
      <c r="BJ77" s="2"/>
      <c r="BK77" s="2"/>
      <c r="BL77" s="2"/>
      <c r="BM77" s="2"/>
      <c r="BN77" s="2"/>
      <c r="BO77" s="2"/>
      <c r="BP77" s="2"/>
      <c r="BQ77" s="2"/>
      <c r="BR77" s="2"/>
      <c r="BS77" s="2"/>
      <c r="BT77" s="2"/>
      <c r="BU77" s="2"/>
      <c r="BV77" s="2"/>
      <c r="BW77" s="2"/>
      <c r="BX77" s="2"/>
      <c r="BY77" s="2"/>
      <c r="BZ77" s="2"/>
    </row>
    <row r="78" spans="1:78" s="212" customFormat="1" ht="15.75" hidden="1">
      <c r="A78" s="218"/>
      <c r="B78" s="218"/>
      <c r="C78" s="218"/>
      <c r="D78" s="218"/>
      <c r="E78" s="218"/>
      <c r="F78" s="218"/>
      <c r="G78" s="219"/>
      <c r="H78" s="236"/>
      <c r="I78" s="237"/>
      <c r="J78" s="275"/>
      <c r="K78" s="238"/>
      <c r="L78" s="275"/>
      <c r="M78" s="237"/>
      <c r="N78" s="283"/>
      <c r="O78" s="266"/>
      <c r="P78" s="284"/>
      <c r="Q78" s="242"/>
      <c r="R78" s="242"/>
      <c r="S78" s="242"/>
      <c r="T78" s="242"/>
      <c r="U78" s="242"/>
      <c r="V78" s="242"/>
      <c r="W78" s="285"/>
      <c r="X78" s="285"/>
      <c r="Y78" s="243"/>
      <c r="Z78" s="285"/>
      <c r="AA78" s="285"/>
      <c r="AB78" s="249" t="s">
        <v>138</v>
      </c>
      <c r="AC78" s="250">
        <f aca="true" t="shared" si="21" ref="AC78:AR78">SUM(AC72:AC77)+IF(AC70=0,AC71,AC70)</f>
        <v>0</v>
      </c>
      <c r="AD78" s="250">
        <f t="shared" si="21"/>
        <v>0</v>
      </c>
      <c r="AE78" s="250">
        <f t="shared" si="21"/>
        <v>0</v>
      </c>
      <c r="AF78" s="250">
        <f t="shared" si="21"/>
        <v>0</v>
      </c>
      <c r="AG78" s="250">
        <f t="shared" si="21"/>
        <v>0</v>
      </c>
      <c r="AH78" s="250">
        <f t="shared" si="21"/>
        <v>0</v>
      </c>
      <c r="AI78" s="250">
        <f t="shared" si="21"/>
        <v>0</v>
      </c>
      <c r="AJ78" s="250">
        <f t="shared" si="21"/>
        <v>0</v>
      </c>
      <c r="AK78" s="250">
        <f t="shared" si="21"/>
        <v>0</v>
      </c>
      <c r="AL78" s="250">
        <f t="shared" si="21"/>
        <v>0</v>
      </c>
      <c r="AM78" s="250">
        <f t="shared" si="21"/>
        <v>0</v>
      </c>
      <c r="AN78" s="250">
        <f t="shared" si="21"/>
        <v>0</v>
      </c>
      <c r="AO78" s="250">
        <f t="shared" si="21"/>
        <v>0</v>
      </c>
      <c r="AP78" s="250">
        <f t="shared" si="21"/>
        <v>0</v>
      </c>
      <c r="AQ78" s="250">
        <f t="shared" si="21"/>
        <v>0</v>
      </c>
      <c r="AR78" s="251">
        <f t="shared" si="21"/>
        <v>0</v>
      </c>
      <c r="AS78" s="233">
        <f t="shared" si="1"/>
        <v>0</v>
      </c>
      <c r="AT78" s="233">
        <f t="shared" si="1"/>
        <v>0</v>
      </c>
      <c r="AU78" s="233">
        <f t="shared" si="2"/>
        <v>0</v>
      </c>
      <c r="AV78" s="234"/>
      <c r="AW78" s="233"/>
      <c r="AX78" s="233"/>
      <c r="AY78" s="233"/>
      <c r="AZ78" s="235"/>
      <c r="BA78" s="235"/>
      <c r="BB78" s="235"/>
      <c r="BC78" s="235"/>
      <c r="BD78" s="235"/>
      <c r="BE78" s="235"/>
      <c r="BI78" s="2"/>
      <c r="BJ78" s="2"/>
      <c r="BK78" s="2"/>
      <c r="BL78" s="2"/>
      <c r="BM78" s="2"/>
      <c r="BN78" s="2"/>
      <c r="BO78" s="2"/>
      <c r="BP78" s="2"/>
      <c r="BQ78" s="2"/>
      <c r="BR78" s="2"/>
      <c r="BS78" s="2"/>
      <c r="BT78" s="2"/>
      <c r="BU78" s="2"/>
      <c r="BV78" s="2"/>
      <c r="BW78" s="2"/>
      <c r="BX78" s="2"/>
      <c r="BY78" s="2"/>
      <c r="BZ78" s="2"/>
    </row>
    <row r="79" spans="1:78" s="212" customFormat="1" ht="16.5" hidden="1" thickBot="1">
      <c r="A79" s="218"/>
      <c r="B79" s="218"/>
      <c r="C79" s="218"/>
      <c r="D79" s="218"/>
      <c r="E79" s="218"/>
      <c r="F79" s="218"/>
      <c r="G79" s="219"/>
      <c r="H79" s="252"/>
      <c r="I79" s="253"/>
      <c r="J79" s="278"/>
      <c r="K79" s="254"/>
      <c r="L79" s="278"/>
      <c r="M79" s="253"/>
      <c r="N79" s="286"/>
      <c r="O79" s="268"/>
      <c r="P79" s="287"/>
      <c r="Q79" s="258"/>
      <c r="R79" s="258"/>
      <c r="S79" s="258"/>
      <c r="T79" s="258"/>
      <c r="U79" s="258"/>
      <c r="V79" s="258"/>
      <c r="W79" s="288"/>
      <c r="X79" s="288"/>
      <c r="Y79" s="259"/>
      <c r="Z79" s="288"/>
      <c r="AA79" s="288"/>
      <c r="AB79" s="260" t="s">
        <v>139</v>
      </c>
      <c r="AC79" s="261"/>
      <c r="AD79" s="261"/>
      <c r="AE79" s="261"/>
      <c r="AF79" s="261"/>
      <c r="AG79" s="261"/>
      <c r="AH79" s="261"/>
      <c r="AI79" s="261"/>
      <c r="AJ79" s="261"/>
      <c r="AK79" s="261"/>
      <c r="AL79" s="261"/>
      <c r="AM79" s="261"/>
      <c r="AN79" s="261"/>
      <c r="AO79" s="261"/>
      <c r="AP79" s="261"/>
      <c r="AQ79" s="262">
        <f aca="true" t="shared" si="22" ref="AQ79:AR85">+AC79+AE79+AG79+AI79+AK79+AM79+AO79</f>
        <v>0</v>
      </c>
      <c r="AR79" s="263">
        <f t="shared" si="22"/>
        <v>0</v>
      </c>
      <c r="AS79" s="233">
        <f t="shared" si="1"/>
        <v>0</v>
      </c>
      <c r="AT79" s="233">
        <f t="shared" si="1"/>
        <v>0</v>
      </c>
      <c r="AU79" s="233">
        <f t="shared" si="2"/>
        <v>0</v>
      </c>
      <c r="AV79" s="234"/>
      <c r="AW79" s="233"/>
      <c r="AX79" s="233"/>
      <c r="AY79" s="233"/>
      <c r="AZ79" s="235"/>
      <c r="BA79" s="235"/>
      <c r="BB79" s="235"/>
      <c r="BC79" s="235"/>
      <c r="BD79" s="235"/>
      <c r="BE79" s="235"/>
      <c r="BI79" s="2"/>
      <c r="BJ79" s="2"/>
      <c r="BK79" s="2"/>
      <c r="BL79" s="2"/>
      <c r="BM79" s="2"/>
      <c r="BN79" s="2"/>
      <c r="BO79" s="2"/>
      <c r="BP79" s="2"/>
      <c r="BQ79" s="2"/>
      <c r="BR79" s="2"/>
      <c r="BS79" s="2"/>
      <c r="BT79" s="2"/>
      <c r="BU79" s="2"/>
      <c r="BV79" s="2"/>
      <c r="BW79" s="2"/>
      <c r="BX79" s="2"/>
      <c r="BY79" s="2"/>
      <c r="BZ79" s="2"/>
    </row>
    <row r="80" spans="1:78" s="212" customFormat="1" ht="36" customHeight="1">
      <c r="A80" s="218" t="s">
        <v>171</v>
      </c>
      <c r="B80" s="218" t="s">
        <v>172</v>
      </c>
      <c r="C80" s="218" t="s">
        <v>113</v>
      </c>
      <c r="D80" s="218" t="s">
        <v>114</v>
      </c>
      <c r="E80" s="218" t="s">
        <v>142</v>
      </c>
      <c r="F80" s="218" t="s">
        <v>142</v>
      </c>
      <c r="G80" s="219">
        <v>14</v>
      </c>
      <c r="H80" s="220">
        <v>887</v>
      </c>
      <c r="I80" s="224" t="s">
        <v>20</v>
      </c>
      <c r="J80" s="271"/>
      <c r="K80" s="223" t="s">
        <v>34</v>
      </c>
      <c r="L80" s="271"/>
      <c r="M80" s="221" t="s">
        <v>173</v>
      </c>
      <c r="N80" s="280" t="s">
        <v>174</v>
      </c>
      <c r="O80" s="289">
        <v>180000</v>
      </c>
      <c r="P80" s="290">
        <v>124576</v>
      </c>
      <c r="Q80" s="227">
        <f>SUMIF('Actividades inversión 887'!$B$14:$B$39,'Metas inversión 887'!$B80,'Actividades inversión 887'!M$14:M$39)</f>
        <v>421975067.34902644</v>
      </c>
      <c r="R80" s="227">
        <f>SUMIF('Actividades inversión 887'!$B$14:$B$39,'Metas inversión 887'!$B80,'Actividades inversión 887'!N$14:N$39)</f>
        <v>441200256.83590025</v>
      </c>
      <c r="S80" s="227">
        <f>SUMIF('Actividades inversión 887'!$B$14:$B$39,'Metas inversión 887'!$B80,'Actividades inversión 887'!O$14:O$39)</f>
        <v>395192733.35593843</v>
      </c>
      <c r="T80" s="227">
        <f>SUMIF('Actividades inversión 887'!$B$14:$B$39,'Metas inversión 887'!$B80,'Actividades inversión 887'!P$14:P$39)</f>
        <v>35063933.0889444</v>
      </c>
      <c r="U80" s="227">
        <f>SUMIF('Actividades inversión 887'!$B$14:$B$39,'Metas inversión 887'!$B80,'Actividades inversión 887'!Q$14:Q$39)</f>
        <v>139665030.7829771</v>
      </c>
      <c r="V80" s="227">
        <f>SUMIF('Actividades inversión 887'!$B$14:$B$39,'Metas inversión 887'!$B80,'Actividades inversión 887'!R$14:R$39)</f>
        <v>76721756.93923883</v>
      </c>
      <c r="W80" s="228" t="s">
        <v>175</v>
      </c>
      <c r="X80" s="291" t="s">
        <v>176</v>
      </c>
      <c r="Y80" s="228" t="s">
        <v>177</v>
      </c>
      <c r="Z80" s="282" t="s">
        <v>178</v>
      </c>
      <c r="AA80" s="228"/>
      <c r="AB80" s="229" t="s">
        <v>124</v>
      </c>
      <c r="AC80" s="230"/>
      <c r="AD80" s="230"/>
      <c r="AE80" s="230"/>
      <c r="AF80" s="230"/>
      <c r="AG80" s="230"/>
      <c r="AH80" s="230"/>
      <c r="AI80" s="230"/>
      <c r="AJ80" s="230"/>
      <c r="AK80" s="230"/>
      <c r="AL80" s="230"/>
      <c r="AM80" s="230"/>
      <c r="AN80" s="230"/>
      <c r="AO80" s="230"/>
      <c r="AP80" s="230"/>
      <c r="AQ80" s="231">
        <f t="shared" si="22"/>
        <v>0</v>
      </c>
      <c r="AR80" s="232">
        <f t="shared" si="22"/>
        <v>0</v>
      </c>
      <c r="AS80" s="233">
        <f t="shared" si="1"/>
        <v>46007523.47996181</v>
      </c>
      <c r="AT80" s="233">
        <f t="shared" si="1"/>
        <v>360128800.26699406</v>
      </c>
      <c r="AU80" s="233">
        <f t="shared" si="2"/>
        <v>62943273.84373827</v>
      </c>
      <c r="AV80" s="234"/>
      <c r="AW80" s="233"/>
      <c r="AX80" s="233"/>
      <c r="AY80" s="233"/>
      <c r="AZ80" s="235">
        <f>SUM('[1]01-USAQUEN:99-METROPOLITANO'!N77)</f>
        <v>421975067.34902644</v>
      </c>
      <c r="BA80" s="235">
        <f>SUM('[1]01-USAQUEN:99-METROPOLITANO'!O77)</f>
        <v>441200256.83590037</v>
      </c>
      <c r="BB80" s="235">
        <f>SUM('[1]01-USAQUEN:99-METROPOLITANO'!P77)</f>
        <v>395192733.35593843</v>
      </c>
      <c r="BC80" s="235">
        <f>SUM('[1]01-USAQUEN:99-METROPOLITANO'!Q77)</f>
        <v>35063933.0889444</v>
      </c>
      <c r="BD80" s="235">
        <f>SUM('[1]01-USAQUEN:99-METROPOLITANO'!R77)</f>
        <v>139665030.78297704</v>
      </c>
      <c r="BE80" s="235">
        <f>SUM('[1]01-USAQUEN:99-METROPOLITANO'!S77)</f>
        <v>76721756.93923883</v>
      </c>
      <c r="BI80" s="2"/>
      <c r="BJ80" s="2"/>
      <c r="BK80" s="2"/>
      <c r="BL80" s="2"/>
      <c r="BM80" s="2"/>
      <c r="BN80" s="2"/>
      <c r="BO80" s="2"/>
      <c r="BP80" s="2"/>
      <c r="BQ80" s="2"/>
      <c r="BR80" s="2"/>
      <c r="BS80" s="2"/>
      <c r="BT80" s="2"/>
      <c r="BU80" s="2"/>
      <c r="BV80" s="2"/>
      <c r="BW80" s="2"/>
      <c r="BX80" s="2"/>
      <c r="BY80" s="2"/>
      <c r="BZ80" s="2"/>
    </row>
    <row r="81" spans="1:78" s="212" customFormat="1" ht="15.75">
      <c r="A81" s="218"/>
      <c r="B81" s="218"/>
      <c r="C81" s="218"/>
      <c r="D81" s="218"/>
      <c r="E81" s="218"/>
      <c r="F81" s="218"/>
      <c r="G81" s="219"/>
      <c r="H81" s="236"/>
      <c r="I81" s="239"/>
      <c r="J81" s="275"/>
      <c r="K81" s="238"/>
      <c r="L81" s="275"/>
      <c r="M81" s="237"/>
      <c r="N81" s="283"/>
      <c r="O81" s="266"/>
      <c r="P81" s="292"/>
      <c r="Q81" s="242"/>
      <c r="R81" s="242"/>
      <c r="S81" s="242"/>
      <c r="T81" s="242"/>
      <c r="U81" s="242"/>
      <c r="V81" s="242"/>
      <c r="W81" s="243"/>
      <c r="X81" s="293"/>
      <c r="Y81" s="243"/>
      <c r="Z81" s="285"/>
      <c r="AA81" s="243"/>
      <c r="AB81" s="244" t="s">
        <v>125</v>
      </c>
      <c r="AC81" s="245"/>
      <c r="AD81" s="245"/>
      <c r="AE81" s="245"/>
      <c r="AF81" s="245"/>
      <c r="AG81" s="245"/>
      <c r="AH81" s="245"/>
      <c r="AI81" s="245"/>
      <c r="AJ81" s="245"/>
      <c r="AK81" s="245"/>
      <c r="AL81" s="245"/>
      <c r="AM81" s="245"/>
      <c r="AN81" s="245"/>
      <c r="AO81" s="245"/>
      <c r="AP81" s="245"/>
      <c r="AQ81" s="246">
        <f t="shared" si="22"/>
        <v>0</v>
      </c>
      <c r="AR81" s="247">
        <f t="shared" si="22"/>
        <v>0</v>
      </c>
      <c r="AS81" s="233">
        <f aca="true" t="shared" si="23" ref="AS81:AT144">+R81-S81</f>
        <v>0</v>
      </c>
      <c r="AT81" s="233">
        <f t="shared" si="23"/>
        <v>0</v>
      </c>
      <c r="AU81" s="233">
        <f aca="true" t="shared" si="24" ref="AU81:AU144">+U81-V81</f>
        <v>0</v>
      </c>
      <c r="AV81" s="234"/>
      <c r="AW81" s="233"/>
      <c r="AX81" s="233"/>
      <c r="AY81" s="233"/>
      <c r="AZ81" s="235"/>
      <c r="BA81" s="235"/>
      <c r="BB81" s="235"/>
      <c r="BC81" s="235"/>
      <c r="BD81" s="235"/>
      <c r="BE81" s="235"/>
      <c r="BI81" s="2"/>
      <c r="BJ81" s="2"/>
      <c r="BK81" s="2"/>
      <c r="BL81" s="2"/>
      <c r="BM81" s="2"/>
      <c r="BN81" s="2"/>
      <c r="BO81" s="2"/>
      <c r="BP81" s="2"/>
      <c r="BQ81" s="2"/>
      <c r="BR81" s="2"/>
      <c r="BS81" s="2"/>
      <c r="BT81" s="2"/>
      <c r="BU81" s="2"/>
      <c r="BV81" s="2"/>
      <c r="BW81" s="2"/>
      <c r="BX81" s="2"/>
      <c r="BY81" s="2"/>
      <c r="BZ81" s="2"/>
    </row>
    <row r="82" spans="1:78" s="212" customFormat="1" ht="15.75">
      <c r="A82" s="218"/>
      <c r="B82" s="218"/>
      <c r="C82" s="218"/>
      <c r="D82" s="218"/>
      <c r="E82" s="218"/>
      <c r="F82" s="218"/>
      <c r="G82" s="219"/>
      <c r="H82" s="236"/>
      <c r="I82" s="239"/>
      <c r="J82" s="275"/>
      <c r="K82" s="238"/>
      <c r="L82" s="275"/>
      <c r="M82" s="237"/>
      <c r="N82" s="283"/>
      <c r="O82" s="266"/>
      <c r="P82" s="292"/>
      <c r="Q82" s="242"/>
      <c r="R82" s="242"/>
      <c r="S82" s="242"/>
      <c r="T82" s="242"/>
      <c r="U82" s="242"/>
      <c r="V82" s="242"/>
      <c r="W82" s="243"/>
      <c r="X82" s="293"/>
      <c r="Y82" s="243"/>
      <c r="Z82" s="285"/>
      <c r="AA82" s="243"/>
      <c r="AB82" s="244" t="s">
        <v>126</v>
      </c>
      <c r="AC82" s="245"/>
      <c r="AD82" s="245"/>
      <c r="AE82" s="245"/>
      <c r="AF82" s="245"/>
      <c r="AG82" s="245"/>
      <c r="AH82" s="245"/>
      <c r="AI82" s="245"/>
      <c r="AJ82" s="245"/>
      <c r="AK82" s="245"/>
      <c r="AL82" s="245"/>
      <c r="AM82" s="245"/>
      <c r="AN82" s="245"/>
      <c r="AO82" s="245"/>
      <c r="AP82" s="245"/>
      <c r="AQ82" s="246">
        <f t="shared" si="22"/>
        <v>0</v>
      </c>
      <c r="AR82" s="247">
        <f t="shared" si="22"/>
        <v>0</v>
      </c>
      <c r="AS82" s="233">
        <f t="shared" si="23"/>
        <v>0</v>
      </c>
      <c r="AT82" s="233">
        <f t="shared" si="23"/>
        <v>0</v>
      </c>
      <c r="AU82" s="233">
        <f t="shared" si="24"/>
        <v>0</v>
      </c>
      <c r="AV82" s="234"/>
      <c r="AW82" s="233"/>
      <c r="AX82" s="233"/>
      <c r="AY82" s="233"/>
      <c r="AZ82" s="235"/>
      <c r="BA82" s="235"/>
      <c r="BB82" s="235"/>
      <c r="BC82" s="235"/>
      <c r="BD82" s="235"/>
      <c r="BE82" s="235"/>
      <c r="BI82" s="2"/>
      <c r="BJ82" s="2"/>
      <c r="BK82" s="2"/>
      <c r="BL82" s="2"/>
      <c r="BM82" s="2"/>
      <c r="BN82" s="2"/>
      <c r="BO82" s="2"/>
      <c r="BP82" s="2"/>
      <c r="BQ82" s="2"/>
      <c r="BR82" s="2"/>
      <c r="BS82" s="2"/>
      <c r="BT82" s="2"/>
      <c r="BU82" s="2"/>
      <c r="BV82" s="2"/>
      <c r="BW82" s="2"/>
      <c r="BX82" s="2"/>
      <c r="BY82" s="2"/>
      <c r="BZ82" s="2"/>
    </row>
    <row r="83" spans="1:78" s="212" customFormat="1" ht="15.75">
      <c r="A83" s="218"/>
      <c r="B83" s="218"/>
      <c r="C83" s="218"/>
      <c r="D83" s="218"/>
      <c r="E83" s="218"/>
      <c r="F83" s="218"/>
      <c r="G83" s="219"/>
      <c r="H83" s="236"/>
      <c r="I83" s="239"/>
      <c r="J83" s="275"/>
      <c r="K83" s="238"/>
      <c r="L83" s="275"/>
      <c r="M83" s="237"/>
      <c r="N83" s="283"/>
      <c r="O83" s="266"/>
      <c r="P83" s="292"/>
      <c r="Q83" s="242"/>
      <c r="R83" s="242"/>
      <c r="S83" s="242"/>
      <c r="T83" s="242"/>
      <c r="U83" s="242"/>
      <c r="V83" s="242"/>
      <c r="W83" s="243"/>
      <c r="X83" s="293"/>
      <c r="Y83" s="243"/>
      <c r="Z83" s="285"/>
      <c r="AA83" s="243"/>
      <c r="AB83" s="244" t="s">
        <v>127</v>
      </c>
      <c r="AC83" s="245"/>
      <c r="AD83" s="245"/>
      <c r="AE83" s="245"/>
      <c r="AF83" s="245"/>
      <c r="AG83" s="245"/>
      <c r="AH83" s="245"/>
      <c r="AI83" s="245"/>
      <c r="AJ83" s="245"/>
      <c r="AK83" s="245"/>
      <c r="AL83" s="245"/>
      <c r="AM83" s="245"/>
      <c r="AN83" s="245"/>
      <c r="AO83" s="245"/>
      <c r="AP83" s="245"/>
      <c r="AQ83" s="246">
        <f t="shared" si="22"/>
        <v>0</v>
      </c>
      <c r="AR83" s="247">
        <f t="shared" si="22"/>
        <v>0</v>
      </c>
      <c r="AS83" s="233">
        <f t="shared" si="23"/>
        <v>0</v>
      </c>
      <c r="AT83" s="233">
        <f t="shared" si="23"/>
        <v>0</v>
      </c>
      <c r="AU83" s="233">
        <f t="shared" si="24"/>
        <v>0</v>
      </c>
      <c r="AV83" s="234"/>
      <c r="AW83" s="233"/>
      <c r="AX83" s="233"/>
      <c r="AY83" s="233"/>
      <c r="AZ83" s="235"/>
      <c r="BA83" s="235"/>
      <c r="BB83" s="235"/>
      <c r="BC83" s="235"/>
      <c r="BD83" s="235"/>
      <c r="BE83" s="235"/>
      <c r="BI83" s="2"/>
      <c r="BJ83" s="2"/>
      <c r="BK83" s="2"/>
      <c r="BL83" s="2"/>
      <c r="BM83" s="2"/>
      <c r="BN83" s="2"/>
      <c r="BO83" s="2"/>
      <c r="BP83" s="2"/>
      <c r="BQ83" s="2"/>
      <c r="BR83" s="2"/>
      <c r="BS83" s="2"/>
      <c r="BT83" s="2"/>
      <c r="BU83" s="2"/>
      <c r="BV83" s="2"/>
      <c r="BW83" s="2"/>
      <c r="BX83" s="2"/>
      <c r="BY83" s="2"/>
      <c r="BZ83" s="2"/>
    </row>
    <row r="84" spans="1:78" s="212" customFormat="1" ht="15.75">
      <c r="A84" s="218"/>
      <c r="B84" s="218"/>
      <c r="C84" s="218"/>
      <c r="D84" s="218"/>
      <c r="E84" s="218"/>
      <c r="F84" s="218"/>
      <c r="G84" s="219"/>
      <c r="H84" s="236"/>
      <c r="I84" s="239"/>
      <c r="J84" s="275"/>
      <c r="K84" s="238"/>
      <c r="L84" s="275"/>
      <c r="M84" s="237"/>
      <c r="N84" s="283"/>
      <c r="O84" s="266"/>
      <c r="P84" s="292"/>
      <c r="Q84" s="242"/>
      <c r="R84" s="242"/>
      <c r="S84" s="242"/>
      <c r="T84" s="242"/>
      <c r="U84" s="242"/>
      <c r="V84" s="242"/>
      <c r="W84" s="243"/>
      <c r="X84" s="293"/>
      <c r="Y84" s="243"/>
      <c r="Z84" s="285"/>
      <c r="AA84" s="243"/>
      <c r="AB84" s="244" t="s">
        <v>128</v>
      </c>
      <c r="AC84" s="245"/>
      <c r="AD84" s="245"/>
      <c r="AE84" s="245"/>
      <c r="AF84" s="245"/>
      <c r="AG84" s="245"/>
      <c r="AH84" s="245"/>
      <c r="AI84" s="245"/>
      <c r="AJ84" s="245"/>
      <c r="AK84" s="245"/>
      <c r="AL84" s="245"/>
      <c r="AM84" s="245"/>
      <c r="AN84" s="245"/>
      <c r="AO84" s="245"/>
      <c r="AP84" s="245"/>
      <c r="AQ84" s="246">
        <f t="shared" si="22"/>
        <v>0</v>
      </c>
      <c r="AR84" s="247">
        <f t="shared" si="22"/>
        <v>0</v>
      </c>
      <c r="AS84" s="233">
        <f t="shared" si="23"/>
        <v>0</v>
      </c>
      <c r="AT84" s="233">
        <f t="shared" si="23"/>
        <v>0</v>
      </c>
      <c r="AU84" s="233">
        <f t="shared" si="24"/>
        <v>0</v>
      </c>
      <c r="AV84" s="234"/>
      <c r="AW84" s="233"/>
      <c r="AX84" s="233"/>
      <c r="AY84" s="233"/>
      <c r="AZ84" s="235"/>
      <c r="BA84" s="235"/>
      <c r="BB84" s="235"/>
      <c r="BC84" s="235"/>
      <c r="BD84" s="235"/>
      <c r="BE84" s="235"/>
      <c r="BI84" s="2"/>
      <c r="BJ84" s="2"/>
      <c r="BK84" s="2"/>
      <c r="BL84" s="2"/>
      <c r="BM84" s="2"/>
      <c r="BN84" s="2"/>
      <c r="BO84" s="2"/>
      <c r="BP84" s="2"/>
      <c r="BQ84" s="2"/>
      <c r="BR84" s="2"/>
      <c r="BS84" s="2"/>
      <c r="BT84" s="2"/>
      <c r="BU84" s="2"/>
      <c r="BV84" s="2"/>
      <c r="BW84" s="2"/>
      <c r="BX84" s="2"/>
      <c r="BY84" s="2"/>
      <c r="BZ84" s="2"/>
    </row>
    <row r="85" spans="1:78" s="212" customFormat="1" ht="15.75">
      <c r="A85" s="218"/>
      <c r="B85" s="218"/>
      <c r="C85" s="218"/>
      <c r="D85" s="218"/>
      <c r="E85" s="218"/>
      <c r="F85" s="218"/>
      <c r="G85" s="219"/>
      <c r="H85" s="236"/>
      <c r="I85" s="239"/>
      <c r="J85" s="275"/>
      <c r="K85" s="238"/>
      <c r="L85" s="275"/>
      <c r="M85" s="237"/>
      <c r="N85" s="283"/>
      <c r="O85" s="266"/>
      <c r="P85" s="292"/>
      <c r="Q85" s="242"/>
      <c r="R85" s="242"/>
      <c r="S85" s="242"/>
      <c r="T85" s="242"/>
      <c r="U85" s="242"/>
      <c r="V85" s="242"/>
      <c r="W85" s="243"/>
      <c r="X85" s="293"/>
      <c r="Y85" s="243"/>
      <c r="Z85" s="285"/>
      <c r="AA85" s="243"/>
      <c r="AB85" s="248" t="s">
        <v>129</v>
      </c>
      <c r="AC85" s="245"/>
      <c r="AD85" s="245"/>
      <c r="AE85" s="245"/>
      <c r="AF85" s="245"/>
      <c r="AG85" s="245"/>
      <c r="AH85" s="245"/>
      <c r="AI85" s="245"/>
      <c r="AJ85" s="245"/>
      <c r="AK85" s="245"/>
      <c r="AL85" s="245"/>
      <c r="AM85" s="245"/>
      <c r="AN85" s="245"/>
      <c r="AO85" s="245"/>
      <c r="AP85" s="245"/>
      <c r="AQ85" s="246">
        <f t="shared" si="22"/>
        <v>0</v>
      </c>
      <c r="AR85" s="247">
        <f t="shared" si="22"/>
        <v>0</v>
      </c>
      <c r="AS85" s="233">
        <f t="shared" si="23"/>
        <v>0</v>
      </c>
      <c r="AT85" s="233">
        <f t="shared" si="23"/>
        <v>0</v>
      </c>
      <c r="AU85" s="233">
        <f t="shared" si="24"/>
        <v>0</v>
      </c>
      <c r="AV85" s="234"/>
      <c r="AW85" s="233"/>
      <c r="AX85" s="233"/>
      <c r="AY85" s="233"/>
      <c r="AZ85" s="235"/>
      <c r="BA85" s="235"/>
      <c r="BB85" s="235"/>
      <c r="BC85" s="235"/>
      <c r="BD85" s="235"/>
      <c r="BE85" s="235"/>
      <c r="BI85" s="2"/>
      <c r="BJ85" s="2"/>
      <c r="BK85" s="2"/>
      <c r="BL85" s="2"/>
      <c r="BM85" s="2"/>
      <c r="BN85" s="2"/>
      <c r="BO85" s="2"/>
      <c r="BP85" s="2"/>
      <c r="BQ85" s="2"/>
      <c r="BR85" s="2"/>
      <c r="BS85" s="2"/>
      <c r="BT85" s="2"/>
      <c r="BU85" s="2"/>
      <c r="BV85" s="2"/>
      <c r="BW85" s="2"/>
      <c r="BX85" s="2"/>
      <c r="BY85" s="2"/>
      <c r="BZ85" s="2"/>
    </row>
    <row r="86" spans="1:78" s="212" customFormat="1" ht="15.75">
      <c r="A86" s="218"/>
      <c r="B86" s="218"/>
      <c r="C86" s="218"/>
      <c r="D86" s="218"/>
      <c r="E86" s="218"/>
      <c r="F86" s="218"/>
      <c r="G86" s="219"/>
      <c r="H86" s="236"/>
      <c r="I86" s="239"/>
      <c r="J86" s="275"/>
      <c r="K86" s="238"/>
      <c r="L86" s="275"/>
      <c r="M86" s="237"/>
      <c r="N86" s="283"/>
      <c r="O86" s="266"/>
      <c r="P86" s="292"/>
      <c r="Q86" s="242"/>
      <c r="R86" s="242"/>
      <c r="S86" s="242"/>
      <c r="T86" s="242"/>
      <c r="U86" s="242"/>
      <c r="V86" s="242"/>
      <c r="W86" s="243"/>
      <c r="X86" s="293"/>
      <c r="Y86" s="243"/>
      <c r="Z86" s="285"/>
      <c r="AA86" s="243"/>
      <c r="AB86" s="249" t="s">
        <v>130</v>
      </c>
      <c r="AC86" s="250">
        <f aca="true" t="shared" si="25" ref="AC86:AR86">SUM(AC80:AC85)</f>
        <v>0</v>
      </c>
      <c r="AD86" s="250">
        <f t="shared" si="25"/>
        <v>0</v>
      </c>
      <c r="AE86" s="250">
        <f t="shared" si="25"/>
        <v>0</v>
      </c>
      <c r="AF86" s="250">
        <f t="shared" si="25"/>
        <v>0</v>
      </c>
      <c r="AG86" s="250">
        <f t="shared" si="25"/>
        <v>0</v>
      </c>
      <c r="AH86" s="250">
        <f t="shared" si="25"/>
        <v>0</v>
      </c>
      <c r="AI86" s="250">
        <f t="shared" si="25"/>
        <v>0</v>
      </c>
      <c r="AJ86" s="250">
        <f t="shared" si="25"/>
        <v>0</v>
      </c>
      <c r="AK86" s="250">
        <f t="shared" si="25"/>
        <v>0</v>
      </c>
      <c r="AL86" s="250">
        <f t="shared" si="25"/>
        <v>0</v>
      </c>
      <c r="AM86" s="250">
        <f t="shared" si="25"/>
        <v>0</v>
      </c>
      <c r="AN86" s="250">
        <f t="shared" si="25"/>
        <v>0</v>
      </c>
      <c r="AO86" s="250">
        <f t="shared" si="25"/>
        <v>0</v>
      </c>
      <c r="AP86" s="250">
        <f t="shared" si="25"/>
        <v>0</v>
      </c>
      <c r="AQ86" s="250">
        <f t="shared" si="25"/>
        <v>0</v>
      </c>
      <c r="AR86" s="251">
        <f t="shared" si="25"/>
        <v>0</v>
      </c>
      <c r="AS86" s="233">
        <f t="shared" si="23"/>
        <v>0</v>
      </c>
      <c r="AT86" s="233">
        <f t="shared" si="23"/>
        <v>0</v>
      </c>
      <c r="AU86" s="233">
        <f t="shared" si="24"/>
        <v>0</v>
      </c>
      <c r="AV86" s="234"/>
      <c r="AW86" s="233"/>
      <c r="AX86" s="233"/>
      <c r="AY86" s="233"/>
      <c r="AZ86" s="235"/>
      <c r="BA86" s="235"/>
      <c r="BB86" s="235"/>
      <c r="BC86" s="235"/>
      <c r="BD86" s="235"/>
      <c r="BE86" s="235"/>
      <c r="BI86" s="2"/>
      <c r="BJ86" s="2"/>
      <c r="BK86" s="2"/>
      <c r="BL86" s="2"/>
      <c r="BM86" s="2"/>
      <c r="BN86" s="2"/>
      <c r="BO86" s="2"/>
      <c r="BP86" s="2"/>
      <c r="BQ86" s="2"/>
      <c r="BR86" s="2"/>
      <c r="BS86" s="2"/>
      <c r="BT86" s="2"/>
      <c r="BU86" s="2"/>
      <c r="BV86" s="2"/>
      <c r="BW86" s="2"/>
      <c r="BX86" s="2"/>
      <c r="BY86" s="2"/>
      <c r="BZ86" s="2"/>
    </row>
    <row r="87" spans="1:78" s="212" customFormat="1" ht="15.75">
      <c r="A87" s="218"/>
      <c r="B87" s="218"/>
      <c r="C87" s="218"/>
      <c r="D87" s="218"/>
      <c r="E87" s="218"/>
      <c r="F87" s="218"/>
      <c r="G87" s="219"/>
      <c r="H87" s="236"/>
      <c r="I87" s="239"/>
      <c r="J87" s="275"/>
      <c r="K87" s="238"/>
      <c r="L87" s="275"/>
      <c r="M87" s="237"/>
      <c r="N87" s="283"/>
      <c r="O87" s="266"/>
      <c r="P87" s="292"/>
      <c r="Q87" s="242"/>
      <c r="R87" s="242"/>
      <c r="S87" s="242"/>
      <c r="T87" s="242"/>
      <c r="U87" s="242"/>
      <c r="V87" s="242"/>
      <c r="W87" s="243"/>
      <c r="X87" s="293"/>
      <c r="Y87" s="243"/>
      <c r="Z87" s="285"/>
      <c r="AA87" s="243"/>
      <c r="AB87" s="244" t="s">
        <v>131</v>
      </c>
      <c r="AC87" s="245"/>
      <c r="AD87" s="245"/>
      <c r="AE87" s="245"/>
      <c r="AF87" s="245"/>
      <c r="AG87" s="245"/>
      <c r="AH87" s="245"/>
      <c r="AI87" s="245"/>
      <c r="AJ87" s="245"/>
      <c r="AK87" s="245"/>
      <c r="AL87" s="245"/>
      <c r="AM87" s="245"/>
      <c r="AN87" s="245"/>
      <c r="AO87" s="245"/>
      <c r="AP87" s="245"/>
      <c r="AQ87" s="246">
        <f>+AC87+AE87+AG87+AI87+AK87+AM87+AO87</f>
        <v>0</v>
      </c>
      <c r="AR87" s="247">
        <f aca="true" t="shared" si="26" ref="AR87:AR93">+AD87+AF87+AH87+AJ87+AL87+AN87+AP87</f>
        <v>0</v>
      </c>
      <c r="AS87" s="233">
        <f t="shared" si="23"/>
        <v>0</v>
      </c>
      <c r="AT87" s="233">
        <f t="shared" si="23"/>
        <v>0</v>
      </c>
      <c r="AU87" s="233">
        <f t="shared" si="24"/>
        <v>0</v>
      </c>
      <c r="AV87" s="234"/>
      <c r="AW87" s="233"/>
      <c r="AX87" s="233"/>
      <c r="AY87" s="233"/>
      <c r="AZ87" s="235"/>
      <c r="BA87" s="235"/>
      <c r="BB87" s="235"/>
      <c r="BC87" s="235"/>
      <c r="BD87" s="235"/>
      <c r="BE87" s="235"/>
      <c r="BI87" s="2"/>
      <c r="BJ87" s="2"/>
      <c r="BK87" s="2"/>
      <c r="BL87" s="2"/>
      <c r="BM87" s="2"/>
      <c r="BN87" s="2"/>
      <c r="BO87" s="2"/>
      <c r="BP87" s="2"/>
      <c r="BQ87" s="2"/>
      <c r="BR87" s="2"/>
      <c r="BS87" s="2"/>
      <c r="BT87" s="2"/>
      <c r="BU87" s="2"/>
      <c r="BV87" s="2"/>
      <c r="BW87" s="2"/>
      <c r="BX87" s="2"/>
      <c r="BY87" s="2"/>
      <c r="BZ87" s="2"/>
    </row>
    <row r="88" spans="1:78" s="212" customFormat="1" ht="15.75">
      <c r="A88" s="218"/>
      <c r="B88" s="218"/>
      <c r="C88" s="218"/>
      <c r="D88" s="218"/>
      <c r="E88" s="218"/>
      <c r="F88" s="218"/>
      <c r="G88" s="219"/>
      <c r="H88" s="236"/>
      <c r="I88" s="239"/>
      <c r="J88" s="275"/>
      <c r="K88" s="238"/>
      <c r="L88" s="275"/>
      <c r="M88" s="237"/>
      <c r="N88" s="283"/>
      <c r="O88" s="266"/>
      <c r="P88" s="292"/>
      <c r="Q88" s="242"/>
      <c r="R88" s="242"/>
      <c r="S88" s="242"/>
      <c r="T88" s="242"/>
      <c r="U88" s="242"/>
      <c r="V88" s="242"/>
      <c r="W88" s="243"/>
      <c r="X88" s="293"/>
      <c r="Y88" s="243"/>
      <c r="Z88" s="285"/>
      <c r="AA88" s="243"/>
      <c r="AB88" s="244" t="s">
        <v>132</v>
      </c>
      <c r="AC88" s="245"/>
      <c r="AD88" s="245"/>
      <c r="AE88" s="245"/>
      <c r="AF88" s="245"/>
      <c r="AG88" s="245"/>
      <c r="AH88" s="245"/>
      <c r="AI88" s="245"/>
      <c r="AJ88" s="245"/>
      <c r="AK88" s="245"/>
      <c r="AL88" s="245"/>
      <c r="AM88" s="245"/>
      <c r="AN88" s="245"/>
      <c r="AO88" s="245"/>
      <c r="AP88" s="245"/>
      <c r="AQ88" s="246">
        <f aca="true" t="shared" si="27" ref="AQ88:AQ93">+AC88+AE88+AG88+AI88+AK88+AM88+AO88</f>
        <v>0</v>
      </c>
      <c r="AR88" s="247">
        <f t="shared" si="26"/>
        <v>0</v>
      </c>
      <c r="AS88" s="233">
        <f t="shared" si="23"/>
        <v>0</v>
      </c>
      <c r="AT88" s="233">
        <f t="shared" si="23"/>
        <v>0</v>
      </c>
      <c r="AU88" s="233">
        <f t="shared" si="24"/>
        <v>0</v>
      </c>
      <c r="AV88" s="234"/>
      <c r="AW88" s="233"/>
      <c r="AX88" s="233"/>
      <c r="AY88" s="233"/>
      <c r="AZ88" s="235"/>
      <c r="BA88" s="235"/>
      <c r="BB88" s="235"/>
      <c r="BC88" s="235"/>
      <c r="BD88" s="235"/>
      <c r="BE88" s="235"/>
      <c r="BI88" s="2"/>
      <c r="BJ88" s="2"/>
      <c r="BK88" s="2"/>
      <c r="BL88" s="2"/>
      <c r="BM88" s="2"/>
      <c r="BN88" s="2"/>
      <c r="BO88" s="2"/>
      <c r="BP88" s="2"/>
      <c r="BQ88" s="2"/>
      <c r="BR88" s="2"/>
      <c r="BS88" s="2"/>
      <c r="BT88" s="2"/>
      <c r="BU88" s="2"/>
      <c r="BV88" s="2"/>
      <c r="BW88" s="2"/>
      <c r="BX88" s="2"/>
      <c r="BY88" s="2"/>
      <c r="BZ88" s="2"/>
    </row>
    <row r="89" spans="1:78" s="212" customFormat="1" ht="15.75">
      <c r="A89" s="218"/>
      <c r="B89" s="218"/>
      <c r="C89" s="218"/>
      <c r="D89" s="218"/>
      <c r="E89" s="218"/>
      <c r="F89" s="218"/>
      <c r="G89" s="219"/>
      <c r="H89" s="236"/>
      <c r="I89" s="239"/>
      <c r="J89" s="275"/>
      <c r="K89" s="238"/>
      <c r="L89" s="275"/>
      <c r="M89" s="237"/>
      <c r="N89" s="283"/>
      <c r="O89" s="266"/>
      <c r="P89" s="292"/>
      <c r="Q89" s="242"/>
      <c r="R89" s="242"/>
      <c r="S89" s="242"/>
      <c r="T89" s="242"/>
      <c r="U89" s="242"/>
      <c r="V89" s="242"/>
      <c r="W89" s="243"/>
      <c r="X89" s="293"/>
      <c r="Y89" s="243"/>
      <c r="Z89" s="285"/>
      <c r="AA89" s="243"/>
      <c r="AB89" s="248" t="s">
        <v>133</v>
      </c>
      <c r="AC89" s="245"/>
      <c r="AD89" s="245"/>
      <c r="AE89" s="245"/>
      <c r="AF89" s="245"/>
      <c r="AG89" s="245"/>
      <c r="AH89" s="245"/>
      <c r="AI89" s="245"/>
      <c r="AJ89" s="245"/>
      <c r="AK89" s="245"/>
      <c r="AL89" s="245"/>
      <c r="AM89" s="245"/>
      <c r="AN89" s="245"/>
      <c r="AO89" s="245"/>
      <c r="AP89" s="245"/>
      <c r="AQ89" s="246">
        <f t="shared" si="27"/>
        <v>0</v>
      </c>
      <c r="AR89" s="247">
        <f t="shared" si="26"/>
        <v>0</v>
      </c>
      <c r="AS89" s="233">
        <f t="shared" si="23"/>
        <v>0</v>
      </c>
      <c r="AT89" s="233">
        <f t="shared" si="23"/>
        <v>0</v>
      </c>
      <c r="AU89" s="233">
        <f t="shared" si="24"/>
        <v>0</v>
      </c>
      <c r="AV89" s="234"/>
      <c r="AW89" s="233"/>
      <c r="AX89" s="233"/>
      <c r="AY89" s="233"/>
      <c r="AZ89" s="235"/>
      <c r="BA89" s="235"/>
      <c r="BB89" s="235"/>
      <c r="BC89" s="235"/>
      <c r="BD89" s="235"/>
      <c r="BE89" s="235"/>
      <c r="BI89" s="2"/>
      <c r="BJ89" s="2"/>
      <c r="BK89" s="2"/>
      <c r="BL89" s="2"/>
      <c r="BM89" s="2"/>
      <c r="BN89" s="2"/>
      <c r="BO89" s="2"/>
      <c r="BP89" s="2"/>
      <c r="BQ89" s="2"/>
      <c r="BR89" s="2"/>
      <c r="BS89" s="2"/>
      <c r="BT89" s="2"/>
      <c r="BU89" s="2"/>
      <c r="BV89" s="2"/>
      <c r="BW89" s="2"/>
      <c r="BX89" s="2"/>
      <c r="BY89" s="2"/>
      <c r="BZ89" s="2"/>
    </row>
    <row r="90" spans="1:78" s="212" customFormat="1" ht="15.75">
      <c r="A90" s="218"/>
      <c r="B90" s="218"/>
      <c r="C90" s="218"/>
      <c r="D90" s="218"/>
      <c r="E90" s="218"/>
      <c r="F90" s="218"/>
      <c r="G90" s="219"/>
      <c r="H90" s="236"/>
      <c r="I90" s="239"/>
      <c r="J90" s="275"/>
      <c r="K90" s="238"/>
      <c r="L90" s="275"/>
      <c r="M90" s="237"/>
      <c r="N90" s="283"/>
      <c r="O90" s="266"/>
      <c r="P90" s="292"/>
      <c r="Q90" s="242"/>
      <c r="R90" s="242"/>
      <c r="S90" s="242"/>
      <c r="T90" s="242"/>
      <c r="U90" s="242"/>
      <c r="V90" s="242"/>
      <c r="W90" s="243"/>
      <c r="X90" s="293"/>
      <c r="Y90" s="243"/>
      <c r="Z90" s="285"/>
      <c r="AA90" s="243"/>
      <c r="AB90" s="248" t="s">
        <v>134</v>
      </c>
      <c r="AC90" s="245"/>
      <c r="AD90" s="245"/>
      <c r="AE90" s="245"/>
      <c r="AF90" s="245"/>
      <c r="AG90" s="245"/>
      <c r="AH90" s="245"/>
      <c r="AI90" s="245"/>
      <c r="AJ90" s="245"/>
      <c r="AK90" s="245"/>
      <c r="AL90" s="245"/>
      <c r="AM90" s="245"/>
      <c r="AN90" s="245"/>
      <c r="AO90" s="245"/>
      <c r="AP90" s="245"/>
      <c r="AQ90" s="246">
        <f t="shared" si="27"/>
        <v>0</v>
      </c>
      <c r="AR90" s="247">
        <f t="shared" si="26"/>
        <v>0</v>
      </c>
      <c r="AS90" s="233">
        <f t="shared" si="23"/>
        <v>0</v>
      </c>
      <c r="AT90" s="233">
        <f t="shared" si="23"/>
        <v>0</v>
      </c>
      <c r="AU90" s="233">
        <f t="shared" si="24"/>
        <v>0</v>
      </c>
      <c r="AV90" s="234"/>
      <c r="AW90" s="233"/>
      <c r="AX90" s="233"/>
      <c r="AY90" s="233"/>
      <c r="AZ90" s="235"/>
      <c r="BA90" s="235"/>
      <c r="BB90" s="235"/>
      <c r="BC90" s="235"/>
      <c r="BD90" s="235"/>
      <c r="BE90" s="235"/>
      <c r="BI90" s="2"/>
      <c r="BJ90" s="2"/>
      <c r="BK90" s="2"/>
      <c r="BL90" s="2"/>
      <c r="BM90" s="2"/>
      <c r="BN90" s="2"/>
      <c r="BO90" s="2"/>
      <c r="BP90" s="2"/>
      <c r="BQ90" s="2"/>
      <c r="BR90" s="2"/>
      <c r="BS90" s="2"/>
      <c r="BT90" s="2"/>
      <c r="BU90" s="2"/>
      <c r="BV90" s="2"/>
      <c r="BW90" s="2"/>
      <c r="BX90" s="2"/>
      <c r="BY90" s="2"/>
      <c r="BZ90" s="2"/>
    </row>
    <row r="91" spans="1:78" s="212" customFormat="1" ht="15.75">
      <c r="A91" s="218"/>
      <c r="B91" s="218"/>
      <c r="C91" s="218"/>
      <c r="D91" s="218"/>
      <c r="E91" s="218"/>
      <c r="F91" s="218"/>
      <c r="G91" s="219"/>
      <c r="H91" s="236"/>
      <c r="I91" s="239"/>
      <c r="J91" s="275"/>
      <c r="K91" s="238"/>
      <c r="L91" s="275"/>
      <c r="M91" s="237"/>
      <c r="N91" s="283"/>
      <c r="O91" s="266"/>
      <c r="P91" s="292"/>
      <c r="Q91" s="242"/>
      <c r="R91" s="242"/>
      <c r="S91" s="242"/>
      <c r="T91" s="242"/>
      <c r="U91" s="242"/>
      <c r="V91" s="242"/>
      <c r="W91" s="243"/>
      <c r="X91" s="293"/>
      <c r="Y91" s="243"/>
      <c r="Z91" s="285"/>
      <c r="AA91" s="243"/>
      <c r="AB91" s="248" t="s">
        <v>135</v>
      </c>
      <c r="AC91" s="245"/>
      <c r="AD91" s="245"/>
      <c r="AE91" s="245"/>
      <c r="AF91" s="245"/>
      <c r="AG91" s="245"/>
      <c r="AH91" s="245"/>
      <c r="AI91" s="245"/>
      <c r="AJ91" s="245"/>
      <c r="AK91" s="245"/>
      <c r="AL91" s="245"/>
      <c r="AM91" s="245"/>
      <c r="AN91" s="245"/>
      <c r="AO91" s="245"/>
      <c r="AP91" s="245"/>
      <c r="AQ91" s="246">
        <f t="shared" si="27"/>
        <v>0</v>
      </c>
      <c r="AR91" s="247">
        <f t="shared" si="26"/>
        <v>0</v>
      </c>
      <c r="AS91" s="233">
        <f t="shared" si="23"/>
        <v>0</v>
      </c>
      <c r="AT91" s="233">
        <f t="shared" si="23"/>
        <v>0</v>
      </c>
      <c r="AU91" s="233">
        <f t="shared" si="24"/>
        <v>0</v>
      </c>
      <c r="AV91" s="234"/>
      <c r="AW91" s="233"/>
      <c r="AX91" s="233"/>
      <c r="AY91" s="233"/>
      <c r="AZ91" s="235"/>
      <c r="BA91" s="235"/>
      <c r="BB91" s="235"/>
      <c r="BC91" s="235"/>
      <c r="BD91" s="235"/>
      <c r="BE91" s="235"/>
      <c r="BI91" s="2"/>
      <c r="BJ91" s="2"/>
      <c r="BK91" s="2"/>
      <c r="BL91" s="2"/>
      <c r="BM91" s="2"/>
      <c r="BN91" s="2"/>
      <c r="BO91" s="2"/>
      <c r="BP91" s="2"/>
      <c r="BQ91" s="2"/>
      <c r="BR91" s="2"/>
      <c r="BS91" s="2"/>
      <c r="BT91" s="2"/>
      <c r="BU91" s="2"/>
      <c r="BV91" s="2"/>
      <c r="BW91" s="2"/>
      <c r="BX91" s="2"/>
      <c r="BY91" s="2"/>
      <c r="BZ91" s="2"/>
    </row>
    <row r="92" spans="1:78" s="212" customFormat="1" ht="15.75">
      <c r="A92" s="218"/>
      <c r="B92" s="218"/>
      <c r="C92" s="218"/>
      <c r="D92" s="218"/>
      <c r="E92" s="218"/>
      <c r="F92" s="218"/>
      <c r="G92" s="219"/>
      <c r="H92" s="236"/>
      <c r="I92" s="239"/>
      <c r="J92" s="275"/>
      <c r="K92" s="238"/>
      <c r="L92" s="275"/>
      <c r="M92" s="237"/>
      <c r="N92" s="283"/>
      <c r="O92" s="266"/>
      <c r="P92" s="292"/>
      <c r="Q92" s="242"/>
      <c r="R92" s="242"/>
      <c r="S92" s="242"/>
      <c r="T92" s="242"/>
      <c r="U92" s="242"/>
      <c r="V92" s="242"/>
      <c r="W92" s="243"/>
      <c r="X92" s="293"/>
      <c r="Y92" s="243"/>
      <c r="Z92" s="285"/>
      <c r="AA92" s="243"/>
      <c r="AB92" s="248" t="s">
        <v>136</v>
      </c>
      <c r="AC92" s="245"/>
      <c r="AD92" s="245"/>
      <c r="AE92" s="245"/>
      <c r="AF92" s="245"/>
      <c r="AG92" s="245"/>
      <c r="AH92" s="245"/>
      <c r="AI92" s="245"/>
      <c r="AJ92" s="245"/>
      <c r="AK92" s="245"/>
      <c r="AL92" s="245"/>
      <c r="AM92" s="245"/>
      <c r="AN92" s="245"/>
      <c r="AO92" s="245"/>
      <c r="AP92" s="245"/>
      <c r="AQ92" s="246">
        <f t="shared" si="27"/>
        <v>0</v>
      </c>
      <c r="AR92" s="247">
        <f t="shared" si="26"/>
        <v>0</v>
      </c>
      <c r="AS92" s="233">
        <f t="shared" si="23"/>
        <v>0</v>
      </c>
      <c r="AT92" s="233">
        <f t="shared" si="23"/>
        <v>0</v>
      </c>
      <c r="AU92" s="233">
        <f t="shared" si="24"/>
        <v>0</v>
      </c>
      <c r="AV92" s="234"/>
      <c r="AW92" s="233"/>
      <c r="AX92" s="233"/>
      <c r="AY92" s="233"/>
      <c r="AZ92" s="235"/>
      <c r="BA92" s="235"/>
      <c r="BB92" s="235"/>
      <c r="BC92" s="235"/>
      <c r="BD92" s="235"/>
      <c r="BE92" s="235"/>
      <c r="BI92" s="2"/>
      <c r="BJ92" s="2"/>
      <c r="BK92" s="2"/>
      <c r="BL92" s="2"/>
      <c r="BM92" s="2"/>
      <c r="BN92" s="2"/>
      <c r="BO92" s="2"/>
      <c r="BP92" s="2"/>
      <c r="BQ92" s="2"/>
      <c r="BR92" s="2"/>
      <c r="BS92" s="2"/>
      <c r="BT92" s="2"/>
      <c r="BU92" s="2"/>
      <c r="BV92" s="2"/>
      <c r="BW92" s="2"/>
      <c r="BX92" s="2"/>
      <c r="BY92" s="2"/>
      <c r="BZ92" s="2"/>
    </row>
    <row r="93" spans="1:78" s="212" customFormat="1" ht="15.75">
      <c r="A93" s="218"/>
      <c r="B93" s="218"/>
      <c r="C93" s="218"/>
      <c r="D93" s="218"/>
      <c r="E93" s="218"/>
      <c r="F93" s="218"/>
      <c r="G93" s="219"/>
      <c r="H93" s="236"/>
      <c r="I93" s="239"/>
      <c r="J93" s="275"/>
      <c r="K93" s="238"/>
      <c r="L93" s="275"/>
      <c r="M93" s="237"/>
      <c r="N93" s="283"/>
      <c r="O93" s="266"/>
      <c r="P93" s="292"/>
      <c r="Q93" s="242"/>
      <c r="R93" s="242"/>
      <c r="S93" s="242"/>
      <c r="T93" s="242"/>
      <c r="U93" s="242"/>
      <c r="V93" s="242"/>
      <c r="W93" s="243"/>
      <c r="X93" s="293"/>
      <c r="Y93" s="243"/>
      <c r="Z93" s="285"/>
      <c r="AA93" s="243"/>
      <c r="AB93" s="248" t="s">
        <v>137</v>
      </c>
      <c r="AC93" s="245"/>
      <c r="AD93" s="245"/>
      <c r="AE93" s="245"/>
      <c r="AF93" s="245"/>
      <c r="AG93" s="245"/>
      <c r="AH93" s="245"/>
      <c r="AI93" s="245"/>
      <c r="AJ93" s="245"/>
      <c r="AK93" s="245"/>
      <c r="AL93" s="245"/>
      <c r="AM93" s="245"/>
      <c r="AN93" s="245"/>
      <c r="AO93" s="245"/>
      <c r="AP93" s="245"/>
      <c r="AQ93" s="246">
        <f t="shared" si="27"/>
        <v>0</v>
      </c>
      <c r="AR93" s="247">
        <f t="shared" si="26"/>
        <v>0</v>
      </c>
      <c r="AS93" s="233">
        <f t="shared" si="23"/>
        <v>0</v>
      </c>
      <c r="AT93" s="233">
        <f t="shared" si="23"/>
        <v>0</v>
      </c>
      <c r="AU93" s="233">
        <f t="shared" si="24"/>
        <v>0</v>
      </c>
      <c r="AV93" s="234"/>
      <c r="AW93" s="233"/>
      <c r="AX93" s="233"/>
      <c r="AY93" s="233"/>
      <c r="AZ93" s="235"/>
      <c r="BA93" s="235"/>
      <c r="BB93" s="235"/>
      <c r="BC93" s="235"/>
      <c r="BD93" s="235"/>
      <c r="BE93" s="235"/>
      <c r="BI93" s="2"/>
      <c r="BJ93" s="2"/>
      <c r="BK93" s="2"/>
      <c r="BL93" s="2"/>
      <c r="BM93" s="2"/>
      <c r="BN93" s="2"/>
      <c r="BO93" s="2"/>
      <c r="BP93" s="2"/>
      <c r="BQ93" s="2"/>
      <c r="BR93" s="2"/>
      <c r="BS93" s="2"/>
      <c r="BT93" s="2"/>
      <c r="BU93" s="2"/>
      <c r="BV93" s="2"/>
      <c r="BW93" s="2"/>
      <c r="BX93" s="2"/>
      <c r="BY93" s="2"/>
      <c r="BZ93" s="2"/>
    </row>
    <row r="94" spans="1:78" s="212" customFormat="1" ht="15.75">
      <c r="A94" s="218"/>
      <c r="B94" s="218"/>
      <c r="C94" s="218"/>
      <c r="D94" s="218"/>
      <c r="E94" s="218"/>
      <c r="F94" s="218"/>
      <c r="G94" s="219"/>
      <c r="H94" s="236"/>
      <c r="I94" s="239"/>
      <c r="J94" s="275"/>
      <c r="K94" s="238"/>
      <c r="L94" s="275"/>
      <c r="M94" s="237"/>
      <c r="N94" s="283"/>
      <c r="O94" s="266"/>
      <c r="P94" s="292"/>
      <c r="Q94" s="242"/>
      <c r="R94" s="242"/>
      <c r="S94" s="242"/>
      <c r="T94" s="242"/>
      <c r="U94" s="242"/>
      <c r="V94" s="242"/>
      <c r="W94" s="243"/>
      <c r="X94" s="293"/>
      <c r="Y94" s="243"/>
      <c r="Z94" s="285"/>
      <c r="AA94" s="243"/>
      <c r="AB94" s="249" t="s">
        <v>138</v>
      </c>
      <c r="AC94" s="250">
        <f aca="true" t="shared" si="28" ref="AC94:AR94">SUM(AC88:AC93)+IF(AC86=0,AC87,AC86)</f>
        <v>0</v>
      </c>
      <c r="AD94" s="250">
        <f t="shared" si="28"/>
        <v>0</v>
      </c>
      <c r="AE94" s="250">
        <f t="shared" si="28"/>
        <v>0</v>
      </c>
      <c r="AF94" s="250">
        <f t="shared" si="28"/>
        <v>0</v>
      </c>
      <c r="AG94" s="250">
        <f t="shared" si="28"/>
        <v>0</v>
      </c>
      <c r="AH94" s="250">
        <f t="shared" si="28"/>
        <v>0</v>
      </c>
      <c r="AI94" s="250">
        <f t="shared" si="28"/>
        <v>0</v>
      </c>
      <c r="AJ94" s="250">
        <f t="shared" si="28"/>
        <v>0</v>
      </c>
      <c r="AK94" s="250">
        <f t="shared" si="28"/>
        <v>0</v>
      </c>
      <c r="AL94" s="250">
        <f t="shared" si="28"/>
        <v>0</v>
      </c>
      <c r="AM94" s="250">
        <f t="shared" si="28"/>
        <v>0</v>
      </c>
      <c r="AN94" s="250">
        <f t="shared" si="28"/>
        <v>0</v>
      </c>
      <c r="AO94" s="250">
        <f t="shared" si="28"/>
        <v>0</v>
      </c>
      <c r="AP94" s="250">
        <f t="shared" si="28"/>
        <v>0</v>
      </c>
      <c r="AQ94" s="250">
        <f t="shared" si="28"/>
        <v>0</v>
      </c>
      <c r="AR94" s="251">
        <f t="shared" si="28"/>
        <v>0</v>
      </c>
      <c r="AS94" s="233">
        <f t="shared" si="23"/>
        <v>0</v>
      </c>
      <c r="AT94" s="233">
        <f t="shared" si="23"/>
        <v>0</v>
      </c>
      <c r="AU94" s="233">
        <f t="shared" si="24"/>
        <v>0</v>
      </c>
      <c r="AV94" s="234"/>
      <c r="AW94" s="233"/>
      <c r="AX94" s="233"/>
      <c r="AY94" s="233"/>
      <c r="AZ94" s="235"/>
      <c r="BA94" s="235"/>
      <c r="BB94" s="235"/>
      <c r="BC94" s="235"/>
      <c r="BD94" s="235"/>
      <c r="BE94" s="235"/>
      <c r="BI94" s="2"/>
      <c r="BJ94" s="2"/>
      <c r="BK94" s="2"/>
      <c r="BL94" s="2"/>
      <c r="BM94" s="2"/>
      <c r="BN94" s="2"/>
      <c r="BO94" s="2"/>
      <c r="BP94" s="2"/>
      <c r="BQ94" s="2"/>
      <c r="BR94" s="2"/>
      <c r="BS94" s="2"/>
      <c r="BT94" s="2"/>
      <c r="BU94" s="2"/>
      <c r="BV94" s="2"/>
      <c r="BW94" s="2"/>
      <c r="BX94" s="2"/>
      <c r="BY94" s="2"/>
      <c r="BZ94" s="2"/>
    </row>
    <row r="95" spans="1:78" s="212" customFormat="1" ht="16.5" thickBot="1">
      <c r="A95" s="218"/>
      <c r="B95" s="218"/>
      <c r="C95" s="218"/>
      <c r="D95" s="218"/>
      <c r="E95" s="218"/>
      <c r="F95" s="218"/>
      <c r="G95" s="219"/>
      <c r="H95" s="252"/>
      <c r="I95" s="255"/>
      <c r="J95" s="278"/>
      <c r="K95" s="254"/>
      <c r="L95" s="278"/>
      <c r="M95" s="253"/>
      <c r="N95" s="286"/>
      <c r="O95" s="268"/>
      <c r="P95" s="294"/>
      <c r="Q95" s="258"/>
      <c r="R95" s="258"/>
      <c r="S95" s="258"/>
      <c r="T95" s="258"/>
      <c r="U95" s="258"/>
      <c r="V95" s="258"/>
      <c r="W95" s="259"/>
      <c r="X95" s="295"/>
      <c r="Y95" s="259"/>
      <c r="Z95" s="288"/>
      <c r="AA95" s="259"/>
      <c r="AB95" s="260" t="s">
        <v>139</v>
      </c>
      <c r="AC95" s="261"/>
      <c r="AD95" s="261"/>
      <c r="AE95" s="261"/>
      <c r="AF95" s="261"/>
      <c r="AG95" s="261"/>
      <c r="AH95" s="261"/>
      <c r="AI95" s="261"/>
      <c r="AJ95" s="261"/>
      <c r="AK95" s="261"/>
      <c r="AL95" s="261"/>
      <c r="AM95" s="261"/>
      <c r="AN95" s="261"/>
      <c r="AO95" s="261"/>
      <c r="AP95" s="261"/>
      <c r="AQ95" s="262">
        <f aca="true" t="shared" si="29" ref="AQ95:AR101">+AC95+AE95+AG95+AI95+AK95+AM95+AO95</f>
        <v>0</v>
      </c>
      <c r="AR95" s="263">
        <f t="shared" si="29"/>
        <v>0</v>
      </c>
      <c r="AS95" s="233">
        <f t="shared" si="23"/>
        <v>0</v>
      </c>
      <c r="AT95" s="233">
        <f t="shared" si="23"/>
        <v>0</v>
      </c>
      <c r="AU95" s="233">
        <f t="shared" si="24"/>
        <v>0</v>
      </c>
      <c r="AV95" s="234"/>
      <c r="AW95" s="233"/>
      <c r="AX95" s="233"/>
      <c r="AY95" s="233"/>
      <c r="AZ95" s="235"/>
      <c r="BA95" s="235"/>
      <c r="BB95" s="235"/>
      <c r="BC95" s="235"/>
      <c r="BD95" s="235"/>
      <c r="BE95" s="235"/>
      <c r="BI95" s="2"/>
      <c r="BJ95" s="2"/>
      <c r="BK95" s="2"/>
      <c r="BL95" s="2"/>
      <c r="BM95" s="2"/>
      <c r="BN95" s="2"/>
      <c r="BO95" s="2"/>
      <c r="BP95" s="2"/>
      <c r="BQ95" s="2"/>
      <c r="BR95" s="2"/>
      <c r="BS95" s="2"/>
      <c r="BT95" s="2"/>
      <c r="BU95" s="2"/>
      <c r="BV95" s="2"/>
      <c r="BW95" s="2"/>
      <c r="BX95" s="2"/>
      <c r="BY95" s="2"/>
      <c r="BZ95" s="2"/>
    </row>
    <row r="96" spans="1:78" s="212" customFormat="1" ht="48">
      <c r="A96" s="218" t="s">
        <v>179</v>
      </c>
      <c r="B96" s="218" t="s">
        <v>180</v>
      </c>
      <c r="C96" s="218" t="s">
        <v>113</v>
      </c>
      <c r="D96" s="218" t="s">
        <v>114</v>
      </c>
      <c r="E96" s="218" t="s">
        <v>142</v>
      </c>
      <c r="F96" s="218" t="s">
        <v>47</v>
      </c>
      <c r="G96" s="219">
        <v>8</v>
      </c>
      <c r="H96" s="220">
        <v>887</v>
      </c>
      <c r="I96" s="270" t="s">
        <v>21</v>
      </c>
      <c r="J96" s="223"/>
      <c r="K96" s="223" t="s">
        <v>34</v>
      </c>
      <c r="L96" s="271"/>
      <c r="M96" s="296" t="s">
        <v>181</v>
      </c>
      <c r="N96" s="280" t="s">
        <v>182</v>
      </c>
      <c r="O96" s="289">
        <v>16000</v>
      </c>
      <c r="P96" s="297">
        <v>8463</v>
      </c>
      <c r="Q96" s="227">
        <f>SUMIF('Actividades inversión 887'!$B$14:$B$39,'Metas inversión 887'!$B96,'Actividades inversión 887'!M$14:M$39)</f>
        <v>288513119.30703247</v>
      </c>
      <c r="R96" s="227">
        <f>SUMIF('Actividades inversión 887'!$B$14:$B$39,'Metas inversión 887'!$B96,'Actividades inversión 887'!N$14:N$39)</f>
        <v>301657780.7273691</v>
      </c>
      <c r="S96" s="227">
        <f>SUMIF('Actividades inversión 887'!$B$14:$B$39,'Metas inversión 887'!$B96,'Actividades inversión 887'!O$14:O$39)</f>
        <v>270201481.20193714</v>
      </c>
      <c r="T96" s="227">
        <f>SUMIF('Actividades inversión 887'!$B$14:$B$39,'Metas inversión 887'!$B96,'Actividades inversión 887'!P$14:P$39)</f>
        <v>23973939.44201182</v>
      </c>
      <c r="U96" s="227">
        <f>SUMIF('Actividades inversión 887'!$B$14:$B$39,'Metas inversión 887'!$B96,'Actividades inversión 887'!Q$14:Q$39)</f>
        <v>95491882.8319784</v>
      </c>
      <c r="V96" s="227">
        <f>SUMIF('Actividades inversión 887'!$B$14:$B$39,'Metas inversión 887'!$B96,'Actividades inversión 887'!R$14:R$39)</f>
        <v>52456258.97358323</v>
      </c>
      <c r="W96" s="282" t="s">
        <v>183</v>
      </c>
      <c r="X96" s="282" t="s">
        <v>184</v>
      </c>
      <c r="Y96" s="228" t="s">
        <v>185</v>
      </c>
      <c r="Z96" s="228" t="s">
        <v>186</v>
      </c>
      <c r="AA96" s="228" t="s">
        <v>187</v>
      </c>
      <c r="AB96" s="229" t="s">
        <v>124</v>
      </c>
      <c r="AC96" s="230"/>
      <c r="AD96" s="230"/>
      <c r="AE96" s="230"/>
      <c r="AF96" s="230"/>
      <c r="AG96" s="230"/>
      <c r="AH96" s="230"/>
      <c r="AI96" s="230"/>
      <c r="AJ96" s="230"/>
      <c r="AK96" s="230"/>
      <c r="AL96" s="230"/>
      <c r="AM96" s="230"/>
      <c r="AN96" s="230"/>
      <c r="AO96" s="230"/>
      <c r="AP96" s="230"/>
      <c r="AQ96" s="231">
        <f t="shared" si="29"/>
        <v>0</v>
      </c>
      <c r="AR96" s="232">
        <f t="shared" si="29"/>
        <v>0</v>
      </c>
      <c r="AS96" s="233">
        <f t="shared" si="23"/>
        <v>31456299.52543199</v>
      </c>
      <c r="AT96" s="233">
        <f t="shared" si="23"/>
        <v>246227541.7599253</v>
      </c>
      <c r="AU96" s="233">
        <f t="shared" si="24"/>
        <v>43035623.85839517</v>
      </c>
      <c r="AV96" s="234"/>
      <c r="AW96" s="233"/>
      <c r="AX96" s="233"/>
      <c r="AY96" s="233"/>
      <c r="AZ96" s="235">
        <f>SUM('[1]01-USAQUEN:99-METROPOLITANO'!N93)</f>
        <v>288513119.30703247</v>
      </c>
      <c r="BA96" s="235">
        <f>SUM('[1]01-USAQUEN:99-METROPOLITANO'!O93)</f>
        <v>301657780.7273692</v>
      </c>
      <c r="BB96" s="235">
        <f>SUM('[1]01-USAQUEN:99-METROPOLITANO'!P93)</f>
        <v>270201481.20193714</v>
      </c>
      <c r="BC96" s="235">
        <f>SUM('[1]01-USAQUEN:99-METROPOLITANO'!Q93)</f>
        <v>23973939.44201182</v>
      </c>
      <c r="BD96" s="235">
        <f>SUM('[1]01-USAQUEN:99-METROPOLITANO'!R93)</f>
        <v>95491882.83197838</v>
      </c>
      <c r="BE96" s="235">
        <f>SUM('[1]01-USAQUEN:99-METROPOLITANO'!S93)</f>
        <v>52456258.97358323</v>
      </c>
      <c r="BI96" s="2"/>
      <c r="BJ96" s="2"/>
      <c r="BK96" s="2"/>
      <c r="BL96" s="2"/>
      <c r="BM96" s="2"/>
      <c r="BN96" s="2"/>
      <c r="BO96" s="2"/>
      <c r="BP96" s="2"/>
      <c r="BQ96" s="2"/>
      <c r="BR96" s="2"/>
      <c r="BS96" s="2"/>
      <c r="BT96" s="2"/>
      <c r="BU96" s="2"/>
      <c r="BV96" s="2"/>
      <c r="BW96" s="2"/>
      <c r="BX96" s="2"/>
      <c r="BY96" s="2"/>
      <c r="BZ96" s="2"/>
    </row>
    <row r="97" spans="1:78" s="212" customFormat="1" ht="15.75">
      <c r="A97" s="218"/>
      <c r="B97" s="218"/>
      <c r="C97" s="218"/>
      <c r="D97" s="218"/>
      <c r="E97" s="218"/>
      <c r="F97" s="218"/>
      <c r="G97" s="219"/>
      <c r="H97" s="236"/>
      <c r="I97" s="274"/>
      <c r="J97" s="238"/>
      <c r="K97" s="238"/>
      <c r="L97" s="275"/>
      <c r="M97" s="298"/>
      <c r="N97" s="283"/>
      <c r="O97" s="266"/>
      <c r="P97" s="299"/>
      <c r="Q97" s="242"/>
      <c r="R97" s="242"/>
      <c r="S97" s="242"/>
      <c r="T97" s="242"/>
      <c r="U97" s="242"/>
      <c r="V97" s="242"/>
      <c r="W97" s="285"/>
      <c r="X97" s="285"/>
      <c r="Y97" s="243"/>
      <c r="Z97" s="243"/>
      <c r="AA97" s="243"/>
      <c r="AB97" s="244" t="s">
        <v>125</v>
      </c>
      <c r="AC97" s="245"/>
      <c r="AD97" s="245"/>
      <c r="AE97" s="245"/>
      <c r="AF97" s="245"/>
      <c r="AG97" s="245"/>
      <c r="AH97" s="245"/>
      <c r="AI97" s="245"/>
      <c r="AJ97" s="245"/>
      <c r="AK97" s="245"/>
      <c r="AL97" s="245"/>
      <c r="AM97" s="245"/>
      <c r="AN97" s="245"/>
      <c r="AO97" s="245"/>
      <c r="AP97" s="245"/>
      <c r="AQ97" s="246">
        <f t="shared" si="29"/>
        <v>0</v>
      </c>
      <c r="AR97" s="247">
        <f t="shared" si="29"/>
        <v>0</v>
      </c>
      <c r="AS97" s="233">
        <f t="shared" si="23"/>
        <v>0</v>
      </c>
      <c r="AT97" s="233">
        <f t="shared" si="23"/>
        <v>0</v>
      </c>
      <c r="AU97" s="233">
        <f t="shared" si="24"/>
        <v>0</v>
      </c>
      <c r="AV97" s="234"/>
      <c r="AW97" s="233"/>
      <c r="AX97" s="233"/>
      <c r="AY97" s="233"/>
      <c r="AZ97" s="235"/>
      <c r="BA97" s="235"/>
      <c r="BB97" s="235"/>
      <c r="BC97" s="235"/>
      <c r="BD97" s="235"/>
      <c r="BE97" s="235"/>
      <c r="BI97" s="2"/>
      <c r="BJ97" s="2"/>
      <c r="BK97" s="2"/>
      <c r="BL97" s="2"/>
      <c r="BM97" s="2"/>
      <c r="BN97" s="2"/>
      <c r="BO97" s="2"/>
      <c r="BP97" s="2"/>
      <c r="BQ97" s="2"/>
      <c r="BR97" s="2"/>
      <c r="BS97" s="2"/>
      <c r="BT97" s="2"/>
      <c r="BU97" s="2"/>
      <c r="BV97" s="2"/>
      <c r="BW97" s="2"/>
      <c r="BX97" s="2"/>
      <c r="BY97" s="2"/>
      <c r="BZ97" s="2"/>
    </row>
    <row r="98" spans="1:78" s="212" customFormat="1" ht="15.75">
      <c r="A98" s="218"/>
      <c r="B98" s="218"/>
      <c r="C98" s="218"/>
      <c r="D98" s="218"/>
      <c r="E98" s="218"/>
      <c r="F98" s="218"/>
      <c r="G98" s="219"/>
      <c r="H98" s="236"/>
      <c r="I98" s="274"/>
      <c r="J98" s="238"/>
      <c r="K98" s="238"/>
      <c r="L98" s="275"/>
      <c r="M98" s="298"/>
      <c r="N98" s="283"/>
      <c r="O98" s="266"/>
      <c r="P98" s="299"/>
      <c r="Q98" s="242"/>
      <c r="R98" s="242"/>
      <c r="S98" s="242"/>
      <c r="T98" s="242"/>
      <c r="U98" s="242"/>
      <c r="V98" s="242"/>
      <c r="W98" s="285"/>
      <c r="X98" s="285"/>
      <c r="Y98" s="243"/>
      <c r="Z98" s="243"/>
      <c r="AA98" s="243"/>
      <c r="AB98" s="244" t="s">
        <v>126</v>
      </c>
      <c r="AC98" s="245"/>
      <c r="AD98" s="245"/>
      <c r="AE98" s="245"/>
      <c r="AF98" s="245"/>
      <c r="AG98" s="245"/>
      <c r="AH98" s="245"/>
      <c r="AI98" s="245"/>
      <c r="AJ98" s="245"/>
      <c r="AK98" s="245"/>
      <c r="AL98" s="245"/>
      <c r="AM98" s="245"/>
      <c r="AN98" s="245"/>
      <c r="AO98" s="245"/>
      <c r="AP98" s="245"/>
      <c r="AQ98" s="246">
        <f t="shared" si="29"/>
        <v>0</v>
      </c>
      <c r="AR98" s="247">
        <f t="shared" si="29"/>
        <v>0</v>
      </c>
      <c r="AS98" s="233">
        <f t="shared" si="23"/>
        <v>0</v>
      </c>
      <c r="AT98" s="233">
        <f t="shared" si="23"/>
        <v>0</v>
      </c>
      <c r="AU98" s="233">
        <f t="shared" si="24"/>
        <v>0</v>
      </c>
      <c r="AV98" s="234"/>
      <c r="AW98" s="233"/>
      <c r="AX98" s="233"/>
      <c r="AY98" s="233"/>
      <c r="AZ98" s="235"/>
      <c r="BA98" s="235"/>
      <c r="BB98" s="235"/>
      <c r="BC98" s="235"/>
      <c r="BD98" s="235"/>
      <c r="BE98" s="235"/>
      <c r="BI98" s="2"/>
      <c r="BJ98" s="2"/>
      <c r="BK98" s="2"/>
      <c r="BL98" s="2"/>
      <c r="BM98" s="2"/>
      <c r="BN98" s="2"/>
      <c r="BO98" s="2"/>
      <c r="BP98" s="2"/>
      <c r="BQ98" s="2"/>
      <c r="BR98" s="2"/>
      <c r="BS98" s="2"/>
      <c r="BT98" s="2"/>
      <c r="BU98" s="2"/>
      <c r="BV98" s="2"/>
      <c r="BW98" s="2"/>
      <c r="BX98" s="2"/>
      <c r="BY98" s="2"/>
      <c r="BZ98" s="2"/>
    </row>
    <row r="99" spans="1:78" s="212" customFormat="1" ht="15.75">
      <c r="A99" s="218"/>
      <c r="B99" s="218"/>
      <c r="C99" s="218"/>
      <c r="D99" s="218"/>
      <c r="E99" s="218"/>
      <c r="F99" s="218"/>
      <c r="G99" s="219"/>
      <c r="H99" s="236"/>
      <c r="I99" s="274"/>
      <c r="J99" s="238"/>
      <c r="K99" s="238"/>
      <c r="L99" s="275"/>
      <c r="M99" s="298"/>
      <c r="N99" s="283"/>
      <c r="O99" s="266"/>
      <c r="P99" s="299"/>
      <c r="Q99" s="242"/>
      <c r="R99" s="242"/>
      <c r="S99" s="242"/>
      <c r="T99" s="242"/>
      <c r="U99" s="242"/>
      <c r="V99" s="242"/>
      <c r="W99" s="285"/>
      <c r="X99" s="285"/>
      <c r="Y99" s="243"/>
      <c r="Z99" s="243"/>
      <c r="AA99" s="243"/>
      <c r="AB99" s="244" t="s">
        <v>127</v>
      </c>
      <c r="AC99" s="245"/>
      <c r="AD99" s="245"/>
      <c r="AE99" s="245"/>
      <c r="AF99" s="245"/>
      <c r="AG99" s="245"/>
      <c r="AH99" s="245"/>
      <c r="AI99" s="245"/>
      <c r="AJ99" s="245"/>
      <c r="AK99" s="245"/>
      <c r="AL99" s="245"/>
      <c r="AM99" s="245"/>
      <c r="AN99" s="245"/>
      <c r="AO99" s="245"/>
      <c r="AP99" s="245"/>
      <c r="AQ99" s="246">
        <f t="shared" si="29"/>
        <v>0</v>
      </c>
      <c r="AR99" s="247">
        <f t="shared" si="29"/>
        <v>0</v>
      </c>
      <c r="AS99" s="233">
        <f t="shared" si="23"/>
        <v>0</v>
      </c>
      <c r="AT99" s="233">
        <f t="shared" si="23"/>
        <v>0</v>
      </c>
      <c r="AU99" s="233">
        <f t="shared" si="24"/>
        <v>0</v>
      </c>
      <c r="AV99" s="234"/>
      <c r="AW99" s="233"/>
      <c r="AX99" s="233"/>
      <c r="AY99" s="233"/>
      <c r="AZ99" s="235"/>
      <c r="BA99" s="235"/>
      <c r="BB99" s="235"/>
      <c r="BC99" s="235"/>
      <c r="BD99" s="235"/>
      <c r="BE99" s="235"/>
      <c r="BI99" s="2"/>
      <c r="BJ99" s="2"/>
      <c r="BK99" s="2"/>
      <c r="BL99" s="2"/>
      <c r="BM99" s="2"/>
      <c r="BN99" s="2"/>
      <c r="BO99" s="2"/>
      <c r="BP99" s="2"/>
      <c r="BQ99" s="2"/>
      <c r="BR99" s="2"/>
      <c r="BS99" s="2"/>
      <c r="BT99" s="2"/>
      <c r="BU99" s="2"/>
      <c r="BV99" s="2"/>
      <c r="BW99" s="2"/>
      <c r="BX99" s="2"/>
      <c r="BY99" s="2"/>
      <c r="BZ99" s="2"/>
    </row>
    <row r="100" spans="1:78" s="212" customFormat="1" ht="15.75">
      <c r="A100" s="218"/>
      <c r="B100" s="218"/>
      <c r="C100" s="218"/>
      <c r="D100" s="218"/>
      <c r="E100" s="218"/>
      <c r="F100" s="218"/>
      <c r="G100" s="219"/>
      <c r="H100" s="236"/>
      <c r="I100" s="274"/>
      <c r="J100" s="238"/>
      <c r="K100" s="238"/>
      <c r="L100" s="275"/>
      <c r="M100" s="298"/>
      <c r="N100" s="283"/>
      <c r="O100" s="266"/>
      <c r="P100" s="299"/>
      <c r="Q100" s="242"/>
      <c r="R100" s="242"/>
      <c r="S100" s="242"/>
      <c r="T100" s="242"/>
      <c r="U100" s="242"/>
      <c r="V100" s="242"/>
      <c r="W100" s="285"/>
      <c r="X100" s="285"/>
      <c r="Y100" s="243"/>
      <c r="Z100" s="243"/>
      <c r="AA100" s="243"/>
      <c r="AB100" s="244" t="s">
        <v>128</v>
      </c>
      <c r="AC100" s="245"/>
      <c r="AD100" s="245"/>
      <c r="AE100" s="245"/>
      <c r="AF100" s="245"/>
      <c r="AG100" s="245"/>
      <c r="AH100" s="245"/>
      <c r="AI100" s="245"/>
      <c r="AJ100" s="245"/>
      <c r="AK100" s="245"/>
      <c r="AL100" s="245"/>
      <c r="AM100" s="245"/>
      <c r="AN100" s="245"/>
      <c r="AO100" s="245"/>
      <c r="AP100" s="245"/>
      <c r="AQ100" s="246">
        <f t="shared" si="29"/>
        <v>0</v>
      </c>
      <c r="AR100" s="247">
        <f t="shared" si="29"/>
        <v>0</v>
      </c>
      <c r="AS100" s="233">
        <f t="shared" si="23"/>
        <v>0</v>
      </c>
      <c r="AT100" s="233">
        <f t="shared" si="23"/>
        <v>0</v>
      </c>
      <c r="AU100" s="233">
        <f t="shared" si="24"/>
        <v>0</v>
      </c>
      <c r="AV100" s="234"/>
      <c r="AW100" s="233"/>
      <c r="AX100" s="233"/>
      <c r="AY100" s="233"/>
      <c r="AZ100" s="235"/>
      <c r="BA100" s="235"/>
      <c r="BB100" s="235"/>
      <c r="BC100" s="235"/>
      <c r="BD100" s="235"/>
      <c r="BE100" s="235"/>
      <c r="BI100" s="2"/>
      <c r="BJ100" s="2"/>
      <c r="BK100" s="2"/>
      <c r="BL100" s="2"/>
      <c r="BM100" s="2"/>
      <c r="BN100" s="2"/>
      <c r="BO100" s="2"/>
      <c r="BP100" s="2"/>
      <c r="BQ100" s="2"/>
      <c r="BR100" s="2"/>
      <c r="BS100" s="2"/>
      <c r="BT100" s="2"/>
      <c r="BU100" s="2"/>
      <c r="BV100" s="2"/>
      <c r="BW100" s="2"/>
      <c r="BX100" s="2"/>
      <c r="BY100" s="2"/>
      <c r="BZ100" s="2"/>
    </row>
    <row r="101" spans="1:78" s="212" customFormat="1" ht="15.75">
      <c r="A101" s="218"/>
      <c r="B101" s="218"/>
      <c r="C101" s="218"/>
      <c r="D101" s="218"/>
      <c r="E101" s="218"/>
      <c r="F101" s="218"/>
      <c r="G101" s="219"/>
      <c r="H101" s="236"/>
      <c r="I101" s="274"/>
      <c r="J101" s="238"/>
      <c r="K101" s="238"/>
      <c r="L101" s="275"/>
      <c r="M101" s="298"/>
      <c r="N101" s="283"/>
      <c r="O101" s="266"/>
      <c r="P101" s="299"/>
      <c r="Q101" s="242"/>
      <c r="R101" s="242"/>
      <c r="S101" s="242"/>
      <c r="T101" s="242"/>
      <c r="U101" s="242"/>
      <c r="V101" s="242"/>
      <c r="W101" s="285"/>
      <c r="X101" s="285"/>
      <c r="Y101" s="243"/>
      <c r="Z101" s="243"/>
      <c r="AA101" s="243"/>
      <c r="AB101" s="248" t="s">
        <v>129</v>
      </c>
      <c r="AC101" s="245"/>
      <c r="AD101" s="245"/>
      <c r="AE101" s="245"/>
      <c r="AF101" s="245"/>
      <c r="AG101" s="245"/>
      <c r="AH101" s="245"/>
      <c r="AI101" s="245"/>
      <c r="AJ101" s="245"/>
      <c r="AK101" s="245"/>
      <c r="AL101" s="245"/>
      <c r="AM101" s="245"/>
      <c r="AN101" s="245"/>
      <c r="AO101" s="245"/>
      <c r="AP101" s="245"/>
      <c r="AQ101" s="246">
        <f t="shared" si="29"/>
        <v>0</v>
      </c>
      <c r="AR101" s="247">
        <f t="shared" si="29"/>
        <v>0</v>
      </c>
      <c r="AS101" s="233">
        <f t="shared" si="23"/>
        <v>0</v>
      </c>
      <c r="AT101" s="233">
        <f t="shared" si="23"/>
        <v>0</v>
      </c>
      <c r="AU101" s="233">
        <f t="shared" si="24"/>
        <v>0</v>
      </c>
      <c r="AV101" s="234"/>
      <c r="AW101" s="233"/>
      <c r="AX101" s="233"/>
      <c r="AY101" s="233"/>
      <c r="AZ101" s="235"/>
      <c r="BA101" s="235"/>
      <c r="BB101" s="235"/>
      <c r="BC101" s="235"/>
      <c r="BD101" s="235"/>
      <c r="BE101" s="235"/>
      <c r="BI101" s="2"/>
      <c r="BJ101" s="2"/>
      <c r="BK101" s="2"/>
      <c r="BL101" s="2"/>
      <c r="BM101" s="2"/>
      <c r="BN101" s="2"/>
      <c r="BO101" s="2"/>
      <c r="BP101" s="2"/>
      <c r="BQ101" s="2"/>
      <c r="BR101" s="2"/>
      <c r="BS101" s="2"/>
      <c r="BT101" s="2"/>
      <c r="BU101" s="2"/>
      <c r="BV101" s="2"/>
      <c r="BW101" s="2"/>
      <c r="BX101" s="2"/>
      <c r="BY101" s="2"/>
      <c r="BZ101" s="2"/>
    </row>
    <row r="102" spans="1:78" s="212" customFormat="1" ht="15.75">
      <c r="A102" s="218"/>
      <c r="B102" s="218"/>
      <c r="C102" s="218"/>
      <c r="D102" s="218"/>
      <c r="E102" s="218"/>
      <c r="F102" s="218"/>
      <c r="G102" s="219"/>
      <c r="H102" s="236"/>
      <c r="I102" s="274"/>
      <c r="J102" s="238"/>
      <c r="K102" s="238"/>
      <c r="L102" s="275"/>
      <c r="M102" s="298"/>
      <c r="N102" s="283"/>
      <c r="O102" s="266"/>
      <c r="P102" s="299"/>
      <c r="Q102" s="242"/>
      <c r="R102" s="242"/>
      <c r="S102" s="242"/>
      <c r="T102" s="242"/>
      <c r="U102" s="242"/>
      <c r="V102" s="242"/>
      <c r="W102" s="285"/>
      <c r="X102" s="285"/>
      <c r="Y102" s="243"/>
      <c r="Z102" s="243"/>
      <c r="AA102" s="243"/>
      <c r="AB102" s="249" t="s">
        <v>130</v>
      </c>
      <c r="AC102" s="250">
        <f aca="true" t="shared" si="30" ref="AC102:AR102">SUM(AC96:AC101)</f>
        <v>0</v>
      </c>
      <c r="AD102" s="250">
        <f t="shared" si="30"/>
        <v>0</v>
      </c>
      <c r="AE102" s="250">
        <f t="shared" si="30"/>
        <v>0</v>
      </c>
      <c r="AF102" s="250">
        <f t="shared" si="30"/>
        <v>0</v>
      </c>
      <c r="AG102" s="250">
        <f t="shared" si="30"/>
        <v>0</v>
      </c>
      <c r="AH102" s="250">
        <f t="shared" si="30"/>
        <v>0</v>
      </c>
      <c r="AI102" s="250">
        <f t="shared" si="30"/>
        <v>0</v>
      </c>
      <c r="AJ102" s="250">
        <f t="shared" si="30"/>
        <v>0</v>
      </c>
      <c r="AK102" s="250">
        <f t="shared" si="30"/>
        <v>0</v>
      </c>
      <c r="AL102" s="250">
        <f t="shared" si="30"/>
        <v>0</v>
      </c>
      <c r="AM102" s="250">
        <f t="shared" si="30"/>
        <v>0</v>
      </c>
      <c r="AN102" s="250">
        <f t="shared" si="30"/>
        <v>0</v>
      </c>
      <c r="AO102" s="250">
        <f t="shared" si="30"/>
        <v>0</v>
      </c>
      <c r="AP102" s="250">
        <f t="shared" si="30"/>
        <v>0</v>
      </c>
      <c r="AQ102" s="250">
        <f t="shared" si="30"/>
        <v>0</v>
      </c>
      <c r="AR102" s="251">
        <f t="shared" si="30"/>
        <v>0</v>
      </c>
      <c r="AS102" s="233">
        <f t="shared" si="23"/>
        <v>0</v>
      </c>
      <c r="AT102" s="233">
        <f t="shared" si="23"/>
        <v>0</v>
      </c>
      <c r="AU102" s="233">
        <f t="shared" si="24"/>
        <v>0</v>
      </c>
      <c r="AV102" s="234"/>
      <c r="AW102" s="233"/>
      <c r="AX102" s="233"/>
      <c r="AY102" s="233"/>
      <c r="AZ102" s="235"/>
      <c r="BA102" s="235"/>
      <c r="BB102" s="235"/>
      <c r="BC102" s="235"/>
      <c r="BD102" s="235"/>
      <c r="BE102" s="235"/>
      <c r="BI102" s="2"/>
      <c r="BJ102" s="2"/>
      <c r="BK102" s="2"/>
      <c r="BL102" s="2"/>
      <c r="BM102" s="2"/>
      <c r="BN102" s="2"/>
      <c r="BO102" s="2"/>
      <c r="BP102" s="2"/>
      <c r="BQ102" s="2"/>
      <c r="BR102" s="2"/>
      <c r="BS102" s="2"/>
      <c r="BT102" s="2"/>
      <c r="BU102" s="2"/>
      <c r="BV102" s="2"/>
      <c r="BW102" s="2"/>
      <c r="BX102" s="2"/>
      <c r="BY102" s="2"/>
      <c r="BZ102" s="2"/>
    </row>
    <row r="103" spans="1:78" s="212" customFormat="1" ht="15.75">
      <c r="A103" s="218"/>
      <c r="B103" s="218"/>
      <c r="C103" s="218"/>
      <c r="D103" s="218"/>
      <c r="E103" s="218"/>
      <c r="F103" s="218"/>
      <c r="G103" s="219"/>
      <c r="H103" s="236"/>
      <c r="I103" s="274"/>
      <c r="J103" s="238"/>
      <c r="K103" s="238"/>
      <c r="L103" s="275"/>
      <c r="M103" s="298"/>
      <c r="N103" s="283"/>
      <c r="O103" s="266"/>
      <c r="P103" s="299"/>
      <c r="Q103" s="242"/>
      <c r="R103" s="242"/>
      <c r="S103" s="242"/>
      <c r="T103" s="242"/>
      <c r="U103" s="242"/>
      <c r="V103" s="242"/>
      <c r="W103" s="285"/>
      <c r="X103" s="285"/>
      <c r="Y103" s="243"/>
      <c r="Z103" s="243"/>
      <c r="AA103" s="243"/>
      <c r="AB103" s="244" t="s">
        <v>131</v>
      </c>
      <c r="AC103" s="245"/>
      <c r="AD103" s="245"/>
      <c r="AE103" s="245"/>
      <c r="AF103" s="245"/>
      <c r="AG103" s="245"/>
      <c r="AH103" s="245"/>
      <c r="AI103" s="245"/>
      <c r="AJ103" s="245"/>
      <c r="AK103" s="245"/>
      <c r="AL103" s="245"/>
      <c r="AM103" s="245"/>
      <c r="AN103" s="245"/>
      <c r="AO103" s="245"/>
      <c r="AP103" s="245"/>
      <c r="AQ103" s="246">
        <f>+AC103+AE103+AG103+AI103+AK103+AM103+AO103</f>
        <v>0</v>
      </c>
      <c r="AR103" s="247">
        <f aca="true" t="shared" si="31" ref="AR103:AR109">+AD103+AF103+AH103+AJ103+AL103+AN103+AP103</f>
        <v>0</v>
      </c>
      <c r="AS103" s="233">
        <f t="shared" si="23"/>
        <v>0</v>
      </c>
      <c r="AT103" s="233">
        <f t="shared" si="23"/>
        <v>0</v>
      </c>
      <c r="AU103" s="233">
        <f t="shared" si="24"/>
        <v>0</v>
      </c>
      <c r="AV103" s="234"/>
      <c r="AW103" s="233"/>
      <c r="AX103" s="233"/>
      <c r="AY103" s="233"/>
      <c r="AZ103" s="235"/>
      <c r="BA103" s="235"/>
      <c r="BB103" s="235"/>
      <c r="BC103" s="235"/>
      <c r="BD103" s="235"/>
      <c r="BE103" s="235"/>
      <c r="BI103" s="2"/>
      <c r="BJ103" s="2"/>
      <c r="BK103" s="2"/>
      <c r="BL103" s="2"/>
      <c r="BM103" s="2"/>
      <c r="BN103" s="2"/>
      <c r="BO103" s="2"/>
      <c r="BP103" s="2"/>
      <c r="BQ103" s="2"/>
      <c r="BR103" s="2"/>
      <c r="BS103" s="2"/>
      <c r="BT103" s="2"/>
      <c r="BU103" s="2"/>
      <c r="BV103" s="2"/>
      <c r="BW103" s="2"/>
      <c r="BX103" s="2"/>
      <c r="BY103" s="2"/>
      <c r="BZ103" s="2"/>
    </row>
    <row r="104" spans="1:78" s="212" customFormat="1" ht="15.75">
      <c r="A104" s="218"/>
      <c r="B104" s="218"/>
      <c r="C104" s="218"/>
      <c r="D104" s="218"/>
      <c r="E104" s="218"/>
      <c r="F104" s="218"/>
      <c r="G104" s="219"/>
      <c r="H104" s="236"/>
      <c r="I104" s="274"/>
      <c r="J104" s="238"/>
      <c r="K104" s="238"/>
      <c r="L104" s="275"/>
      <c r="M104" s="298"/>
      <c r="N104" s="283"/>
      <c r="O104" s="266"/>
      <c r="P104" s="299"/>
      <c r="Q104" s="242"/>
      <c r="R104" s="242"/>
      <c r="S104" s="242"/>
      <c r="T104" s="242"/>
      <c r="U104" s="242"/>
      <c r="V104" s="242"/>
      <c r="W104" s="285"/>
      <c r="X104" s="285"/>
      <c r="Y104" s="243"/>
      <c r="Z104" s="243"/>
      <c r="AA104" s="243"/>
      <c r="AB104" s="244" t="s">
        <v>132</v>
      </c>
      <c r="AC104" s="245"/>
      <c r="AD104" s="245"/>
      <c r="AE104" s="245"/>
      <c r="AF104" s="245"/>
      <c r="AG104" s="245"/>
      <c r="AH104" s="245"/>
      <c r="AI104" s="245"/>
      <c r="AJ104" s="245"/>
      <c r="AK104" s="245"/>
      <c r="AL104" s="245"/>
      <c r="AM104" s="245"/>
      <c r="AN104" s="245"/>
      <c r="AO104" s="245"/>
      <c r="AP104" s="245"/>
      <c r="AQ104" s="246">
        <f aca="true" t="shared" si="32" ref="AQ104:AQ109">+AC104+AE104+AG104+AI104+AK104+AM104+AO104</f>
        <v>0</v>
      </c>
      <c r="AR104" s="247">
        <f t="shared" si="31"/>
        <v>0</v>
      </c>
      <c r="AS104" s="233">
        <f t="shared" si="23"/>
        <v>0</v>
      </c>
      <c r="AT104" s="233">
        <f t="shared" si="23"/>
        <v>0</v>
      </c>
      <c r="AU104" s="233">
        <f t="shared" si="24"/>
        <v>0</v>
      </c>
      <c r="AV104" s="234"/>
      <c r="AW104" s="233"/>
      <c r="AX104" s="233"/>
      <c r="AY104" s="233"/>
      <c r="AZ104" s="235"/>
      <c r="BA104" s="235"/>
      <c r="BB104" s="235"/>
      <c r="BC104" s="235"/>
      <c r="BD104" s="235"/>
      <c r="BE104" s="235"/>
      <c r="BI104" s="2"/>
      <c r="BJ104" s="2"/>
      <c r="BK104" s="2"/>
      <c r="BL104" s="2"/>
      <c r="BM104" s="2"/>
      <c r="BN104" s="2"/>
      <c r="BO104" s="2"/>
      <c r="BP104" s="2"/>
      <c r="BQ104" s="2"/>
      <c r="BR104" s="2"/>
      <c r="BS104" s="2"/>
      <c r="BT104" s="2"/>
      <c r="BU104" s="2"/>
      <c r="BV104" s="2"/>
      <c r="BW104" s="2"/>
      <c r="BX104" s="2"/>
      <c r="BY104" s="2"/>
      <c r="BZ104" s="2"/>
    </row>
    <row r="105" spans="1:78" s="212" customFormat="1" ht="15.75">
      <c r="A105" s="218"/>
      <c r="B105" s="218"/>
      <c r="C105" s="218"/>
      <c r="D105" s="218"/>
      <c r="E105" s="218"/>
      <c r="F105" s="218"/>
      <c r="G105" s="219"/>
      <c r="H105" s="236"/>
      <c r="I105" s="274"/>
      <c r="J105" s="238"/>
      <c r="K105" s="238"/>
      <c r="L105" s="275"/>
      <c r="M105" s="298"/>
      <c r="N105" s="283"/>
      <c r="O105" s="266"/>
      <c r="P105" s="299"/>
      <c r="Q105" s="242"/>
      <c r="R105" s="242"/>
      <c r="S105" s="242"/>
      <c r="T105" s="242"/>
      <c r="U105" s="242"/>
      <c r="V105" s="242"/>
      <c r="W105" s="285"/>
      <c r="X105" s="285"/>
      <c r="Y105" s="243"/>
      <c r="Z105" s="243"/>
      <c r="AA105" s="243"/>
      <c r="AB105" s="248" t="s">
        <v>133</v>
      </c>
      <c r="AC105" s="245"/>
      <c r="AD105" s="245"/>
      <c r="AE105" s="245"/>
      <c r="AF105" s="245"/>
      <c r="AG105" s="245"/>
      <c r="AH105" s="245"/>
      <c r="AI105" s="245"/>
      <c r="AJ105" s="245"/>
      <c r="AK105" s="245"/>
      <c r="AL105" s="245"/>
      <c r="AM105" s="245"/>
      <c r="AN105" s="245"/>
      <c r="AO105" s="245"/>
      <c r="AP105" s="245"/>
      <c r="AQ105" s="246">
        <f t="shared" si="32"/>
        <v>0</v>
      </c>
      <c r="AR105" s="247">
        <f t="shared" si="31"/>
        <v>0</v>
      </c>
      <c r="AS105" s="233">
        <f t="shared" si="23"/>
        <v>0</v>
      </c>
      <c r="AT105" s="233">
        <f t="shared" si="23"/>
        <v>0</v>
      </c>
      <c r="AU105" s="233">
        <f t="shared" si="24"/>
        <v>0</v>
      </c>
      <c r="AV105" s="234"/>
      <c r="AW105" s="233"/>
      <c r="AX105" s="233"/>
      <c r="AY105" s="233"/>
      <c r="AZ105" s="235"/>
      <c r="BA105" s="235"/>
      <c r="BB105" s="235"/>
      <c r="BC105" s="235"/>
      <c r="BD105" s="235"/>
      <c r="BE105" s="235"/>
      <c r="BI105" s="2"/>
      <c r="BJ105" s="2"/>
      <c r="BK105" s="2"/>
      <c r="BL105" s="2"/>
      <c r="BM105" s="2"/>
      <c r="BN105" s="2"/>
      <c r="BO105" s="2"/>
      <c r="BP105" s="2"/>
      <c r="BQ105" s="2"/>
      <c r="BR105" s="2"/>
      <c r="BS105" s="2"/>
      <c r="BT105" s="2"/>
      <c r="BU105" s="2"/>
      <c r="BV105" s="2"/>
      <c r="BW105" s="2"/>
      <c r="BX105" s="2"/>
      <c r="BY105" s="2"/>
      <c r="BZ105" s="2"/>
    </row>
    <row r="106" spans="1:78" s="212" customFormat="1" ht="15.75">
      <c r="A106" s="218"/>
      <c r="B106" s="218"/>
      <c r="C106" s="218"/>
      <c r="D106" s="218"/>
      <c r="E106" s="218"/>
      <c r="F106" s="218"/>
      <c r="G106" s="219"/>
      <c r="H106" s="236"/>
      <c r="I106" s="274"/>
      <c r="J106" s="238"/>
      <c r="K106" s="238"/>
      <c r="L106" s="275"/>
      <c r="M106" s="298"/>
      <c r="N106" s="283"/>
      <c r="O106" s="266"/>
      <c r="P106" s="299"/>
      <c r="Q106" s="242"/>
      <c r="R106" s="242"/>
      <c r="S106" s="242"/>
      <c r="T106" s="242"/>
      <c r="U106" s="242"/>
      <c r="V106" s="242"/>
      <c r="W106" s="285"/>
      <c r="X106" s="285"/>
      <c r="Y106" s="243"/>
      <c r="Z106" s="243"/>
      <c r="AA106" s="243"/>
      <c r="AB106" s="248" t="s">
        <v>134</v>
      </c>
      <c r="AC106" s="245"/>
      <c r="AD106" s="245"/>
      <c r="AE106" s="245"/>
      <c r="AF106" s="245"/>
      <c r="AG106" s="245"/>
      <c r="AH106" s="245"/>
      <c r="AI106" s="245"/>
      <c r="AJ106" s="245"/>
      <c r="AK106" s="245"/>
      <c r="AL106" s="245"/>
      <c r="AM106" s="245"/>
      <c r="AN106" s="245"/>
      <c r="AO106" s="245"/>
      <c r="AP106" s="245"/>
      <c r="AQ106" s="246">
        <f t="shared" si="32"/>
        <v>0</v>
      </c>
      <c r="AR106" s="247">
        <f t="shared" si="31"/>
        <v>0</v>
      </c>
      <c r="AS106" s="233">
        <f t="shared" si="23"/>
        <v>0</v>
      </c>
      <c r="AT106" s="233">
        <f t="shared" si="23"/>
        <v>0</v>
      </c>
      <c r="AU106" s="233">
        <f t="shared" si="24"/>
        <v>0</v>
      </c>
      <c r="AV106" s="234"/>
      <c r="AW106" s="233"/>
      <c r="AX106" s="233"/>
      <c r="AY106" s="233"/>
      <c r="AZ106" s="235"/>
      <c r="BA106" s="235"/>
      <c r="BB106" s="235"/>
      <c r="BC106" s="235"/>
      <c r="BD106" s="235"/>
      <c r="BE106" s="235"/>
      <c r="BI106" s="2"/>
      <c r="BJ106" s="2"/>
      <c r="BK106" s="2"/>
      <c r="BL106" s="2"/>
      <c r="BM106" s="2"/>
      <c r="BN106" s="2"/>
      <c r="BO106" s="2"/>
      <c r="BP106" s="2"/>
      <c r="BQ106" s="2"/>
      <c r="BR106" s="2"/>
      <c r="BS106" s="2"/>
      <c r="BT106" s="2"/>
      <c r="BU106" s="2"/>
      <c r="BV106" s="2"/>
      <c r="BW106" s="2"/>
      <c r="BX106" s="2"/>
      <c r="BY106" s="2"/>
      <c r="BZ106" s="2"/>
    </row>
    <row r="107" spans="1:78" s="212" customFormat="1" ht="15.75">
      <c r="A107" s="218"/>
      <c r="B107" s="218"/>
      <c r="C107" s="218"/>
      <c r="D107" s="218"/>
      <c r="E107" s="218"/>
      <c r="F107" s="218"/>
      <c r="G107" s="219"/>
      <c r="H107" s="236"/>
      <c r="I107" s="274"/>
      <c r="J107" s="238"/>
      <c r="K107" s="238"/>
      <c r="L107" s="275"/>
      <c r="M107" s="298"/>
      <c r="N107" s="283"/>
      <c r="O107" s="266"/>
      <c r="P107" s="299"/>
      <c r="Q107" s="242"/>
      <c r="R107" s="242"/>
      <c r="S107" s="242"/>
      <c r="T107" s="242"/>
      <c r="U107" s="242"/>
      <c r="V107" s="242"/>
      <c r="W107" s="285"/>
      <c r="X107" s="285"/>
      <c r="Y107" s="243"/>
      <c r="Z107" s="243"/>
      <c r="AA107" s="243"/>
      <c r="AB107" s="248" t="s">
        <v>135</v>
      </c>
      <c r="AC107" s="245"/>
      <c r="AD107" s="245"/>
      <c r="AE107" s="245"/>
      <c r="AF107" s="245"/>
      <c r="AG107" s="245"/>
      <c r="AH107" s="245"/>
      <c r="AI107" s="245"/>
      <c r="AJ107" s="245"/>
      <c r="AK107" s="245"/>
      <c r="AL107" s="245"/>
      <c r="AM107" s="245"/>
      <c r="AN107" s="245"/>
      <c r="AO107" s="245"/>
      <c r="AP107" s="245"/>
      <c r="AQ107" s="246">
        <f t="shared" si="32"/>
        <v>0</v>
      </c>
      <c r="AR107" s="247">
        <f t="shared" si="31"/>
        <v>0</v>
      </c>
      <c r="AS107" s="233">
        <f t="shared" si="23"/>
        <v>0</v>
      </c>
      <c r="AT107" s="233">
        <f t="shared" si="23"/>
        <v>0</v>
      </c>
      <c r="AU107" s="233">
        <f t="shared" si="24"/>
        <v>0</v>
      </c>
      <c r="AV107" s="234"/>
      <c r="AW107" s="233"/>
      <c r="AX107" s="233"/>
      <c r="AY107" s="233"/>
      <c r="AZ107" s="235"/>
      <c r="BA107" s="235"/>
      <c r="BB107" s="235"/>
      <c r="BC107" s="235"/>
      <c r="BD107" s="235"/>
      <c r="BE107" s="235"/>
      <c r="BI107" s="2"/>
      <c r="BJ107" s="2"/>
      <c r="BK107" s="2"/>
      <c r="BL107" s="2"/>
      <c r="BM107" s="2"/>
      <c r="BN107" s="2"/>
      <c r="BO107" s="2"/>
      <c r="BP107" s="2"/>
      <c r="BQ107" s="2"/>
      <c r="BR107" s="2"/>
      <c r="BS107" s="2"/>
      <c r="BT107" s="2"/>
      <c r="BU107" s="2"/>
      <c r="BV107" s="2"/>
      <c r="BW107" s="2"/>
      <c r="BX107" s="2"/>
      <c r="BY107" s="2"/>
      <c r="BZ107" s="2"/>
    </row>
    <row r="108" spans="1:78" s="212" customFormat="1" ht="15.75">
      <c r="A108" s="218"/>
      <c r="B108" s="218"/>
      <c r="C108" s="218"/>
      <c r="D108" s="218"/>
      <c r="E108" s="218"/>
      <c r="F108" s="218"/>
      <c r="G108" s="219"/>
      <c r="H108" s="236"/>
      <c r="I108" s="274"/>
      <c r="J108" s="238"/>
      <c r="K108" s="238"/>
      <c r="L108" s="275"/>
      <c r="M108" s="298"/>
      <c r="N108" s="283"/>
      <c r="O108" s="266"/>
      <c r="P108" s="299"/>
      <c r="Q108" s="242"/>
      <c r="R108" s="242"/>
      <c r="S108" s="242"/>
      <c r="T108" s="242"/>
      <c r="U108" s="242"/>
      <c r="V108" s="242"/>
      <c r="W108" s="285"/>
      <c r="X108" s="285"/>
      <c r="Y108" s="243"/>
      <c r="Z108" s="243"/>
      <c r="AA108" s="243"/>
      <c r="AB108" s="248" t="s">
        <v>136</v>
      </c>
      <c r="AC108" s="245"/>
      <c r="AD108" s="245"/>
      <c r="AE108" s="245"/>
      <c r="AF108" s="245"/>
      <c r="AG108" s="245"/>
      <c r="AH108" s="245"/>
      <c r="AI108" s="245"/>
      <c r="AJ108" s="245"/>
      <c r="AK108" s="245"/>
      <c r="AL108" s="245"/>
      <c r="AM108" s="245"/>
      <c r="AN108" s="245"/>
      <c r="AO108" s="245"/>
      <c r="AP108" s="245"/>
      <c r="AQ108" s="246">
        <f t="shared" si="32"/>
        <v>0</v>
      </c>
      <c r="AR108" s="247">
        <f t="shared" si="31"/>
        <v>0</v>
      </c>
      <c r="AS108" s="233">
        <f t="shared" si="23"/>
        <v>0</v>
      </c>
      <c r="AT108" s="233">
        <f t="shared" si="23"/>
        <v>0</v>
      </c>
      <c r="AU108" s="233">
        <f t="shared" si="24"/>
        <v>0</v>
      </c>
      <c r="AV108" s="234"/>
      <c r="AW108" s="233"/>
      <c r="AX108" s="233"/>
      <c r="AY108" s="233"/>
      <c r="AZ108" s="235"/>
      <c r="BA108" s="235"/>
      <c r="BB108" s="235"/>
      <c r="BC108" s="235"/>
      <c r="BD108" s="235"/>
      <c r="BE108" s="235"/>
      <c r="BI108" s="2"/>
      <c r="BJ108" s="2"/>
      <c r="BK108" s="2"/>
      <c r="BL108" s="2"/>
      <c r="BM108" s="2"/>
      <c r="BN108" s="2"/>
      <c r="BO108" s="2"/>
      <c r="BP108" s="2"/>
      <c r="BQ108" s="2"/>
      <c r="BR108" s="2"/>
      <c r="BS108" s="2"/>
      <c r="BT108" s="2"/>
      <c r="BU108" s="2"/>
      <c r="BV108" s="2"/>
      <c r="BW108" s="2"/>
      <c r="BX108" s="2"/>
      <c r="BY108" s="2"/>
      <c r="BZ108" s="2"/>
    </row>
    <row r="109" spans="1:78" s="212" customFormat="1" ht="15.75">
      <c r="A109" s="218"/>
      <c r="B109" s="218"/>
      <c r="C109" s="218"/>
      <c r="D109" s="218"/>
      <c r="E109" s="218"/>
      <c r="F109" s="218"/>
      <c r="G109" s="219"/>
      <c r="H109" s="236"/>
      <c r="I109" s="274"/>
      <c r="J109" s="238"/>
      <c r="K109" s="238"/>
      <c r="L109" s="275"/>
      <c r="M109" s="298"/>
      <c r="N109" s="283"/>
      <c r="O109" s="266"/>
      <c r="P109" s="299"/>
      <c r="Q109" s="242"/>
      <c r="R109" s="242"/>
      <c r="S109" s="242"/>
      <c r="T109" s="242"/>
      <c r="U109" s="242"/>
      <c r="V109" s="242"/>
      <c r="W109" s="285"/>
      <c r="X109" s="285"/>
      <c r="Y109" s="243"/>
      <c r="Z109" s="243"/>
      <c r="AA109" s="243"/>
      <c r="AB109" s="248" t="s">
        <v>137</v>
      </c>
      <c r="AC109" s="245"/>
      <c r="AD109" s="245"/>
      <c r="AE109" s="245"/>
      <c r="AF109" s="245"/>
      <c r="AG109" s="245"/>
      <c r="AH109" s="245"/>
      <c r="AI109" s="245"/>
      <c r="AJ109" s="245"/>
      <c r="AK109" s="245"/>
      <c r="AL109" s="245"/>
      <c r="AM109" s="245"/>
      <c r="AN109" s="245"/>
      <c r="AO109" s="245"/>
      <c r="AP109" s="245"/>
      <c r="AQ109" s="246">
        <f t="shared" si="32"/>
        <v>0</v>
      </c>
      <c r="AR109" s="247">
        <f t="shared" si="31"/>
        <v>0</v>
      </c>
      <c r="AS109" s="233">
        <f t="shared" si="23"/>
        <v>0</v>
      </c>
      <c r="AT109" s="233">
        <f t="shared" si="23"/>
        <v>0</v>
      </c>
      <c r="AU109" s="233">
        <f t="shared" si="24"/>
        <v>0</v>
      </c>
      <c r="AV109" s="234"/>
      <c r="AW109" s="233"/>
      <c r="AX109" s="233"/>
      <c r="AY109" s="233"/>
      <c r="AZ109" s="235"/>
      <c r="BA109" s="235"/>
      <c r="BB109" s="235"/>
      <c r="BC109" s="235"/>
      <c r="BD109" s="235"/>
      <c r="BE109" s="235"/>
      <c r="BI109" s="2"/>
      <c r="BJ109" s="2"/>
      <c r="BK109" s="2"/>
      <c r="BL109" s="2"/>
      <c r="BM109" s="2"/>
      <c r="BN109" s="2"/>
      <c r="BO109" s="2"/>
      <c r="BP109" s="2"/>
      <c r="BQ109" s="2"/>
      <c r="BR109" s="2"/>
      <c r="BS109" s="2"/>
      <c r="BT109" s="2"/>
      <c r="BU109" s="2"/>
      <c r="BV109" s="2"/>
      <c r="BW109" s="2"/>
      <c r="BX109" s="2"/>
      <c r="BY109" s="2"/>
      <c r="BZ109" s="2"/>
    </row>
    <row r="110" spans="1:78" s="212" customFormat="1" ht="15.75">
      <c r="A110" s="218"/>
      <c r="B110" s="218"/>
      <c r="C110" s="218"/>
      <c r="D110" s="218"/>
      <c r="E110" s="218"/>
      <c r="F110" s="218"/>
      <c r="G110" s="219"/>
      <c r="H110" s="236"/>
      <c r="I110" s="274"/>
      <c r="J110" s="238"/>
      <c r="K110" s="238"/>
      <c r="L110" s="275"/>
      <c r="M110" s="298"/>
      <c r="N110" s="283"/>
      <c r="O110" s="266"/>
      <c r="P110" s="299"/>
      <c r="Q110" s="242"/>
      <c r="R110" s="242"/>
      <c r="S110" s="242"/>
      <c r="T110" s="242"/>
      <c r="U110" s="242"/>
      <c r="V110" s="242"/>
      <c r="W110" s="285"/>
      <c r="X110" s="285"/>
      <c r="Y110" s="243"/>
      <c r="Z110" s="243"/>
      <c r="AA110" s="243"/>
      <c r="AB110" s="249" t="s">
        <v>138</v>
      </c>
      <c r="AC110" s="250">
        <f aca="true" t="shared" si="33" ref="AC110:AR110">SUM(AC104:AC109)+IF(AC102=0,AC103,AC102)</f>
        <v>0</v>
      </c>
      <c r="AD110" s="250">
        <f t="shared" si="33"/>
        <v>0</v>
      </c>
      <c r="AE110" s="250">
        <f t="shared" si="33"/>
        <v>0</v>
      </c>
      <c r="AF110" s="250">
        <f t="shared" si="33"/>
        <v>0</v>
      </c>
      <c r="AG110" s="250">
        <f t="shared" si="33"/>
        <v>0</v>
      </c>
      <c r="AH110" s="250">
        <f t="shared" si="33"/>
        <v>0</v>
      </c>
      <c r="AI110" s="250">
        <f t="shared" si="33"/>
        <v>0</v>
      </c>
      <c r="AJ110" s="250">
        <f t="shared" si="33"/>
        <v>0</v>
      </c>
      <c r="AK110" s="250">
        <f t="shared" si="33"/>
        <v>0</v>
      </c>
      <c r="AL110" s="250">
        <f t="shared" si="33"/>
        <v>0</v>
      </c>
      <c r="AM110" s="250">
        <f t="shared" si="33"/>
        <v>0</v>
      </c>
      <c r="AN110" s="250">
        <f t="shared" si="33"/>
        <v>0</v>
      </c>
      <c r="AO110" s="250">
        <f t="shared" si="33"/>
        <v>0</v>
      </c>
      <c r="AP110" s="250">
        <f t="shared" si="33"/>
        <v>0</v>
      </c>
      <c r="AQ110" s="250">
        <f t="shared" si="33"/>
        <v>0</v>
      </c>
      <c r="AR110" s="251">
        <f t="shared" si="33"/>
        <v>0</v>
      </c>
      <c r="AS110" s="233">
        <f t="shared" si="23"/>
        <v>0</v>
      </c>
      <c r="AT110" s="233">
        <f t="shared" si="23"/>
        <v>0</v>
      </c>
      <c r="AU110" s="233">
        <f t="shared" si="24"/>
        <v>0</v>
      </c>
      <c r="AV110" s="234"/>
      <c r="AW110" s="233"/>
      <c r="AX110" s="233"/>
      <c r="AY110" s="233"/>
      <c r="AZ110" s="235"/>
      <c r="BA110" s="235"/>
      <c r="BB110" s="235"/>
      <c r="BC110" s="235"/>
      <c r="BD110" s="235"/>
      <c r="BE110" s="235"/>
      <c r="BI110" s="2"/>
      <c r="BJ110" s="2"/>
      <c r="BK110" s="2"/>
      <c r="BL110" s="2"/>
      <c r="BM110" s="2"/>
      <c r="BN110" s="2"/>
      <c r="BO110" s="2"/>
      <c r="BP110" s="2"/>
      <c r="BQ110" s="2"/>
      <c r="BR110" s="2"/>
      <c r="BS110" s="2"/>
      <c r="BT110" s="2"/>
      <c r="BU110" s="2"/>
      <c r="BV110" s="2"/>
      <c r="BW110" s="2"/>
      <c r="BX110" s="2"/>
      <c r="BY110" s="2"/>
      <c r="BZ110" s="2"/>
    </row>
    <row r="111" spans="1:78" s="212" customFormat="1" ht="16.5" thickBot="1">
      <c r="A111" s="218"/>
      <c r="B111" s="218"/>
      <c r="C111" s="218"/>
      <c r="D111" s="218"/>
      <c r="E111" s="218"/>
      <c r="F111" s="218"/>
      <c r="G111" s="219"/>
      <c r="H111" s="252"/>
      <c r="I111" s="277"/>
      <c r="J111" s="254"/>
      <c r="K111" s="254"/>
      <c r="L111" s="278"/>
      <c r="M111" s="300"/>
      <c r="N111" s="286"/>
      <c r="O111" s="268"/>
      <c r="P111" s="301"/>
      <c r="Q111" s="258"/>
      <c r="R111" s="258"/>
      <c r="S111" s="258"/>
      <c r="T111" s="258"/>
      <c r="U111" s="258"/>
      <c r="V111" s="258"/>
      <c r="W111" s="288"/>
      <c r="X111" s="288"/>
      <c r="Y111" s="259"/>
      <c r="Z111" s="259"/>
      <c r="AA111" s="259"/>
      <c r="AB111" s="260" t="s">
        <v>139</v>
      </c>
      <c r="AC111" s="261"/>
      <c r="AD111" s="261"/>
      <c r="AE111" s="261"/>
      <c r="AF111" s="261"/>
      <c r="AG111" s="261"/>
      <c r="AH111" s="261"/>
      <c r="AI111" s="261"/>
      <c r="AJ111" s="261"/>
      <c r="AK111" s="261"/>
      <c r="AL111" s="261"/>
      <c r="AM111" s="261"/>
      <c r="AN111" s="261"/>
      <c r="AO111" s="261"/>
      <c r="AP111" s="261"/>
      <c r="AQ111" s="262">
        <f aca="true" t="shared" si="34" ref="AQ111:AR117">+AC111+AE111+AG111+AI111+AK111+AM111+AO111</f>
        <v>0</v>
      </c>
      <c r="AR111" s="263">
        <f t="shared" si="34"/>
        <v>0</v>
      </c>
      <c r="AS111" s="233">
        <f t="shared" si="23"/>
        <v>0</v>
      </c>
      <c r="AT111" s="233">
        <f t="shared" si="23"/>
        <v>0</v>
      </c>
      <c r="AU111" s="233">
        <f t="shared" si="24"/>
        <v>0</v>
      </c>
      <c r="AV111" s="234"/>
      <c r="AW111" s="233"/>
      <c r="AX111" s="233"/>
      <c r="AY111" s="233"/>
      <c r="AZ111" s="235"/>
      <c r="BA111" s="235"/>
      <c r="BB111" s="235"/>
      <c r="BC111" s="235"/>
      <c r="BD111" s="235"/>
      <c r="BE111" s="235"/>
      <c r="BI111" s="2"/>
      <c r="BJ111" s="2"/>
      <c r="BK111" s="2"/>
      <c r="BL111" s="2"/>
      <c r="BM111" s="2"/>
      <c r="BN111" s="2"/>
      <c r="BO111" s="2"/>
      <c r="BP111" s="2"/>
      <c r="BQ111" s="2"/>
      <c r="BR111" s="2"/>
      <c r="BS111" s="2"/>
      <c r="BT111" s="2"/>
      <c r="BU111" s="2"/>
      <c r="BV111" s="2"/>
      <c r="BW111" s="2"/>
      <c r="BX111" s="2"/>
      <c r="BY111" s="2"/>
      <c r="BZ111" s="2"/>
    </row>
    <row r="112" spans="1:78" s="212" customFormat="1" ht="48">
      <c r="A112" s="218" t="s">
        <v>188</v>
      </c>
      <c r="B112" s="218" t="s">
        <v>189</v>
      </c>
      <c r="C112" s="218" t="s">
        <v>113</v>
      </c>
      <c r="D112" s="218" t="s">
        <v>114</v>
      </c>
      <c r="E112" s="218" t="s">
        <v>47</v>
      </c>
      <c r="F112" s="218" t="s">
        <v>115</v>
      </c>
      <c r="G112" s="219">
        <v>9</v>
      </c>
      <c r="H112" s="220">
        <v>887</v>
      </c>
      <c r="I112" s="221" t="s">
        <v>190</v>
      </c>
      <c r="J112" s="223" t="s">
        <v>34</v>
      </c>
      <c r="K112" s="271"/>
      <c r="L112" s="271"/>
      <c r="M112" s="296" t="s">
        <v>191</v>
      </c>
      <c r="N112" s="280" t="s">
        <v>192</v>
      </c>
      <c r="O112" s="264">
        <v>0.9</v>
      </c>
      <c r="P112" s="302" t="s">
        <v>193</v>
      </c>
      <c r="Q112" s="227">
        <f>SUMIF('Actividades inversión 887'!$B$14:$B$39,'Metas inversión 887'!$B112,'Actividades inversión 887'!M$14:M$39)</f>
        <v>258611296.7118563</v>
      </c>
      <c r="R112" s="227">
        <f>SUMIF('Actividades inversión 887'!$B$14:$B$39,'Metas inversión 887'!$B112,'Actividades inversión 887'!N$14:N$39)</f>
        <v>270393630.71079665</v>
      </c>
      <c r="S112" s="227">
        <f>SUMIF('Actividades inversión 887'!$B$14:$B$39,'Metas inversión 887'!$B112,'Actividades inversión 887'!O$14:O$39)</f>
        <v>242197497.27475908</v>
      </c>
      <c r="T112" s="227">
        <f>SUMIF('Actividades inversión 887'!$B$14:$B$39,'Metas inversión 887'!$B112,'Actividades inversión 887'!P$14:P$39)</f>
        <v>21489253.52608418</v>
      </c>
      <c r="U112" s="227">
        <f>SUMIF('Actividades inversión 887'!$B$14:$B$39,'Metas inversión 887'!$B112,'Actividades inversión 887'!Q$14:Q$39)</f>
        <v>85594997.21866766</v>
      </c>
      <c r="V112" s="227">
        <f>SUMIF('Actividades inversión 887'!$B$14:$B$39,'Metas inversión 887'!$B112,'Actividades inversión 887'!R$14:R$39)</f>
        <v>47019633.58336837</v>
      </c>
      <c r="W112" s="282" t="s">
        <v>194</v>
      </c>
      <c r="X112" s="282" t="s">
        <v>195</v>
      </c>
      <c r="Y112" s="282" t="s">
        <v>196</v>
      </c>
      <c r="Z112" s="228" t="s">
        <v>197</v>
      </c>
      <c r="AA112" s="228" t="s">
        <v>198</v>
      </c>
      <c r="AB112" s="229" t="s">
        <v>124</v>
      </c>
      <c r="AC112" s="230"/>
      <c r="AD112" s="230"/>
      <c r="AE112" s="230"/>
      <c r="AF112" s="230"/>
      <c r="AG112" s="230"/>
      <c r="AH112" s="230"/>
      <c r="AI112" s="230"/>
      <c r="AJ112" s="230"/>
      <c r="AK112" s="230"/>
      <c r="AL112" s="230"/>
      <c r="AM112" s="230"/>
      <c r="AN112" s="230"/>
      <c r="AO112" s="230"/>
      <c r="AP112" s="230"/>
      <c r="AQ112" s="231">
        <f t="shared" si="34"/>
        <v>0</v>
      </c>
      <c r="AR112" s="232">
        <f t="shared" si="34"/>
        <v>0</v>
      </c>
      <c r="AS112" s="233">
        <f t="shared" si="23"/>
        <v>28196133.43603757</v>
      </c>
      <c r="AT112" s="233">
        <f t="shared" si="23"/>
        <v>220708243.7486749</v>
      </c>
      <c r="AU112" s="233">
        <f t="shared" si="24"/>
        <v>38575363.63529929</v>
      </c>
      <c r="AV112" s="234"/>
      <c r="AW112" s="233"/>
      <c r="AX112" s="233"/>
      <c r="AY112" s="233"/>
      <c r="AZ112" s="235">
        <f>SUM('[1]01-USAQUEN:99-METROPOLITANO'!N109)</f>
        <v>258611296.7118563</v>
      </c>
      <c r="BA112" s="235">
        <f>SUM('[1]01-USAQUEN:99-METROPOLITANO'!O109)</f>
        <v>270393630.7107967</v>
      </c>
      <c r="BB112" s="235">
        <f>SUM('[1]01-USAQUEN:99-METROPOLITANO'!P109)</f>
        <v>242197497.27475908</v>
      </c>
      <c r="BC112" s="235">
        <f>SUM('[1]01-USAQUEN:99-METROPOLITANO'!Q109)</f>
        <v>21489253.52608418</v>
      </c>
      <c r="BD112" s="235">
        <f>SUM('[1]01-USAQUEN:99-METROPOLITANO'!R109)</f>
        <v>85594997.21866769</v>
      </c>
      <c r="BE112" s="235">
        <f>SUM('[1]01-USAQUEN:99-METROPOLITANO'!S109)</f>
        <v>47019633.58336837</v>
      </c>
      <c r="BI112" s="2"/>
      <c r="BJ112" s="2"/>
      <c r="BK112" s="2"/>
      <c r="BL112" s="2"/>
      <c r="BM112" s="2"/>
      <c r="BN112" s="2"/>
      <c r="BO112" s="2"/>
      <c r="BP112" s="2"/>
      <c r="BQ112" s="2"/>
      <c r="BR112" s="2"/>
      <c r="BS112" s="2"/>
      <c r="BT112" s="2"/>
      <c r="BU112" s="2"/>
      <c r="BV112" s="2"/>
      <c r="BW112" s="2"/>
      <c r="BX112" s="2"/>
      <c r="BY112" s="2"/>
      <c r="BZ112" s="2"/>
    </row>
    <row r="113" spans="1:78" s="212" customFormat="1" ht="15.75">
      <c r="A113" s="218"/>
      <c r="B113" s="218"/>
      <c r="C113" s="218"/>
      <c r="D113" s="218"/>
      <c r="E113" s="218"/>
      <c r="F113" s="218"/>
      <c r="G113" s="219"/>
      <c r="H113" s="236"/>
      <c r="I113" s="237"/>
      <c r="J113" s="238"/>
      <c r="K113" s="275"/>
      <c r="L113" s="275"/>
      <c r="M113" s="298"/>
      <c r="N113" s="283"/>
      <c r="O113" s="303"/>
      <c r="P113" s="304"/>
      <c r="Q113" s="242"/>
      <c r="R113" s="242"/>
      <c r="S113" s="242"/>
      <c r="T113" s="242"/>
      <c r="U113" s="242"/>
      <c r="V113" s="242"/>
      <c r="W113" s="285"/>
      <c r="X113" s="285"/>
      <c r="Y113" s="285"/>
      <c r="Z113" s="243"/>
      <c r="AA113" s="243"/>
      <c r="AB113" s="244" t="s">
        <v>125</v>
      </c>
      <c r="AC113" s="245"/>
      <c r="AD113" s="245"/>
      <c r="AE113" s="245"/>
      <c r="AF113" s="245"/>
      <c r="AG113" s="245"/>
      <c r="AH113" s="245"/>
      <c r="AI113" s="245"/>
      <c r="AJ113" s="245"/>
      <c r="AK113" s="245"/>
      <c r="AL113" s="245"/>
      <c r="AM113" s="245"/>
      <c r="AN113" s="245"/>
      <c r="AO113" s="245"/>
      <c r="AP113" s="245"/>
      <c r="AQ113" s="246">
        <f t="shared" si="34"/>
        <v>0</v>
      </c>
      <c r="AR113" s="247">
        <f t="shared" si="34"/>
        <v>0</v>
      </c>
      <c r="AS113" s="233">
        <f t="shared" si="23"/>
        <v>0</v>
      </c>
      <c r="AT113" s="233">
        <f t="shared" si="23"/>
        <v>0</v>
      </c>
      <c r="AU113" s="233">
        <f t="shared" si="24"/>
        <v>0</v>
      </c>
      <c r="AV113" s="234"/>
      <c r="AW113" s="233"/>
      <c r="AX113" s="233"/>
      <c r="AY113" s="233"/>
      <c r="AZ113" s="235"/>
      <c r="BA113" s="235"/>
      <c r="BB113" s="235"/>
      <c r="BC113" s="235"/>
      <c r="BD113" s="235"/>
      <c r="BE113" s="235"/>
      <c r="BI113" s="2"/>
      <c r="BJ113" s="2"/>
      <c r="BK113" s="2"/>
      <c r="BL113" s="2"/>
      <c r="BM113" s="2"/>
      <c r="BN113" s="2"/>
      <c r="BO113" s="2"/>
      <c r="BP113" s="2"/>
      <c r="BQ113" s="2"/>
      <c r="BR113" s="2"/>
      <c r="BS113" s="2"/>
      <c r="BT113" s="2"/>
      <c r="BU113" s="2"/>
      <c r="BV113" s="2"/>
      <c r="BW113" s="2"/>
      <c r="BX113" s="2"/>
      <c r="BY113" s="2"/>
      <c r="BZ113" s="2"/>
    </row>
    <row r="114" spans="1:78" s="212" customFormat="1" ht="15.75">
      <c r="A114" s="218"/>
      <c r="B114" s="218"/>
      <c r="C114" s="218"/>
      <c r="D114" s="218"/>
      <c r="E114" s="218"/>
      <c r="F114" s="218"/>
      <c r="G114" s="219"/>
      <c r="H114" s="236"/>
      <c r="I114" s="237"/>
      <c r="J114" s="238"/>
      <c r="K114" s="275"/>
      <c r="L114" s="275"/>
      <c r="M114" s="298"/>
      <c r="N114" s="283"/>
      <c r="O114" s="303"/>
      <c r="P114" s="304"/>
      <c r="Q114" s="242"/>
      <c r="R114" s="242"/>
      <c r="S114" s="242"/>
      <c r="T114" s="242"/>
      <c r="U114" s="242"/>
      <c r="V114" s="242"/>
      <c r="W114" s="285"/>
      <c r="X114" s="285"/>
      <c r="Y114" s="285"/>
      <c r="Z114" s="243"/>
      <c r="AA114" s="243"/>
      <c r="AB114" s="244" t="s">
        <v>126</v>
      </c>
      <c r="AC114" s="245"/>
      <c r="AD114" s="245"/>
      <c r="AE114" s="245"/>
      <c r="AF114" s="245"/>
      <c r="AG114" s="245"/>
      <c r="AH114" s="245"/>
      <c r="AI114" s="245"/>
      <c r="AJ114" s="245"/>
      <c r="AK114" s="245"/>
      <c r="AL114" s="245"/>
      <c r="AM114" s="245"/>
      <c r="AN114" s="245"/>
      <c r="AO114" s="245"/>
      <c r="AP114" s="245"/>
      <c r="AQ114" s="246">
        <f t="shared" si="34"/>
        <v>0</v>
      </c>
      <c r="AR114" s="247">
        <f t="shared" si="34"/>
        <v>0</v>
      </c>
      <c r="AS114" s="233">
        <f t="shared" si="23"/>
        <v>0</v>
      </c>
      <c r="AT114" s="233">
        <f t="shared" si="23"/>
        <v>0</v>
      </c>
      <c r="AU114" s="233">
        <f t="shared" si="24"/>
        <v>0</v>
      </c>
      <c r="AV114" s="234"/>
      <c r="AW114" s="233"/>
      <c r="AX114" s="233"/>
      <c r="AY114" s="233"/>
      <c r="AZ114" s="235"/>
      <c r="BA114" s="235"/>
      <c r="BB114" s="235"/>
      <c r="BC114" s="235"/>
      <c r="BD114" s="235"/>
      <c r="BE114" s="235"/>
      <c r="BI114" s="2"/>
      <c r="BJ114" s="2"/>
      <c r="BK114" s="2"/>
      <c r="BL114" s="2"/>
      <c r="BM114" s="2"/>
      <c r="BN114" s="2"/>
      <c r="BO114" s="2"/>
      <c r="BP114" s="2"/>
      <c r="BQ114" s="2"/>
      <c r="BR114" s="2"/>
      <c r="BS114" s="2"/>
      <c r="BT114" s="2"/>
      <c r="BU114" s="2"/>
      <c r="BV114" s="2"/>
      <c r="BW114" s="2"/>
      <c r="BX114" s="2"/>
      <c r="BY114" s="2"/>
      <c r="BZ114" s="2"/>
    </row>
    <row r="115" spans="1:78" s="212" customFormat="1" ht="15.75">
      <c r="A115" s="218"/>
      <c r="B115" s="218"/>
      <c r="C115" s="218"/>
      <c r="D115" s="218"/>
      <c r="E115" s="218"/>
      <c r="F115" s="218"/>
      <c r="G115" s="219"/>
      <c r="H115" s="236"/>
      <c r="I115" s="237"/>
      <c r="J115" s="238"/>
      <c r="K115" s="275"/>
      <c r="L115" s="275"/>
      <c r="M115" s="298"/>
      <c r="N115" s="283"/>
      <c r="O115" s="303"/>
      <c r="P115" s="304"/>
      <c r="Q115" s="242"/>
      <c r="R115" s="242"/>
      <c r="S115" s="242"/>
      <c r="T115" s="242"/>
      <c r="U115" s="242"/>
      <c r="V115" s="242"/>
      <c r="W115" s="285"/>
      <c r="X115" s="285"/>
      <c r="Y115" s="285"/>
      <c r="Z115" s="243"/>
      <c r="AA115" s="243"/>
      <c r="AB115" s="244" t="s">
        <v>127</v>
      </c>
      <c r="AC115" s="245"/>
      <c r="AD115" s="245"/>
      <c r="AE115" s="245"/>
      <c r="AF115" s="245"/>
      <c r="AG115" s="245"/>
      <c r="AH115" s="245"/>
      <c r="AI115" s="245"/>
      <c r="AJ115" s="245"/>
      <c r="AK115" s="245"/>
      <c r="AL115" s="245"/>
      <c r="AM115" s="245"/>
      <c r="AN115" s="245"/>
      <c r="AO115" s="245"/>
      <c r="AP115" s="245"/>
      <c r="AQ115" s="246">
        <f t="shared" si="34"/>
        <v>0</v>
      </c>
      <c r="AR115" s="247">
        <f t="shared" si="34"/>
        <v>0</v>
      </c>
      <c r="AS115" s="233">
        <f t="shared" si="23"/>
        <v>0</v>
      </c>
      <c r="AT115" s="233">
        <f t="shared" si="23"/>
        <v>0</v>
      </c>
      <c r="AU115" s="233">
        <f t="shared" si="24"/>
        <v>0</v>
      </c>
      <c r="AV115" s="234"/>
      <c r="AW115" s="233"/>
      <c r="AX115" s="233"/>
      <c r="AY115" s="233"/>
      <c r="AZ115" s="235"/>
      <c r="BA115" s="235"/>
      <c r="BB115" s="235"/>
      <c r="BC115" s="235"/>
      <c r="BD115" s="235"/>
      <c r="BE115" s="235"/>
      <c r="BI115" s="2"/>
      <c r="BJ115" s="2"/>
      <c r="BK115" s="2"/>
      <c r="BL115" s="2"/>
      <c r="BM115" s="2"/>
      <c r="BN115" s="2"/>
      <c r="BO115" s="2"/>
      <c r="BP115" s="2"/>
      <c r="BQ115" s="2"/>
      <c r="BR115" s="2"/>
      <c r="BS115" s="2"/>
      <c r="BT115" s="2"/>
      <c r="BU115" s="2"/>
      <c r="BV115" s="2"/>
      <c r="BW115" s="2"/>
      <c r="BX115" s="2"/>
      <c r="BY115" s="2"/>
      <c r="BZ115" s="2"/>
    </row>
    <row r="116" spans="1:78" s="212" customFormat="1" ht="15.75">
      <c r="A116" s="218"/>
      <c r="B116" s="218"/>
      <c r="C116" s="218"/>
      <c r="D116" s="218"/>
      <c r="E116" s="218"/>
      <c r="F116" s="218"/>
      <c r="G116" s="219"/>
      <c r="H116" s="236"/>
      <c r="I116" s="237"/>
      <c r="J116" s="238"/>
      <c r="K116" s="275"/>
      <c r="L116" s="275"/>
      <c r="M116" s="298"/>
      <c r="N116" s="283"/>
      <c r="O116" s="303"/>
      <c r="P116" s="304"/>
      <c r="Q116" s="242"/>
      <c r="R116" s="242"/>
      <c r="S116" s="242"/>
      <c r="T116" s="242"/>
      <c r="U116" s="242"/>
      <c r="V116" s="242"/>
      <c r="W116" s="285"/>
      <c r="X116" s="285"/>
      <c r="Y116" s="285"/>
      <c r="Z116" s="243"/>
      <c r="AA116" s="243"/>
      <c r="AB116" s="244" t="s">
        <v>128</v>
      </c>
      <c r="AC116" s="245"/>
      <c r="AD116" s="245"/>
      <c r="AE116" s="245"/>
      <c r="AF116" s="245"/>
      <c r="AG116" s="245"/>
      <c r="AH116" s="245"/>
      <c r="AI116" s="245"/>
      <c r="AJ116" s="245"/>
      <c r="AK116" s="245"/>
      <c r="AL116" s="245"/>
      <c r="AM116" s="245"/>
      <c r="AN116" s="245"/>
      <c r="AO116" s="245"/>
      <c r="AP116" s="245"/>
      <c r="AQ116" s="246">
        <f t="shared" si="34"/>
        <v>0</v>
      </c>
      <c r="AR116" s="247">
        <f t="shared" si="34"/>
        <v>0</v>
      </c>
      <c r="AS116" s="233">
        <f t="shared" si="23"/>
        <v>0</v>
      </c>
      <c r="AT116" s="233">
        <f t="shared" si="23"/>
        <v>0</v>
      </c>
      <c r="AU116" s="233">
        <f t="shared" si="24"/>
        <v>0</v>
      </c>
      <c r="AV116" s="234"/>
      <c r="AW116" s="233"/>
      <c r="AX116" s="233"/>
      <c r="AY116" s="233"/>
      <c r="AZ116" s="235"/>
      <c r="BA116" s="235"/>
      <c r="BB116" s="235"/>
      <c r="BC116" s="235"/>
      <c r="BD116" s="235"/>
      <c r="BE116" s="235"/>
      <c r="BI116" s="2"/>
      <c r="BJ116" s="2"/>
      <c r="BK116" s="2"/>
      <c r="BL116" s="2"/>
      <c r="BM116" s="2"/>
      <c r="BN116" s="2"/>
      <c r="BO116" s="2"/>
      <c r="BP116" s="2"/>
      <c r="BQ116" s="2"/>
      <c r="BR116" s="2"/>
      <c r="BS116" s="2"/>
      <c r="BT116" s="2"/>
      <c r="BU116" s="2"/>
      <c r="BV116" s="2"/>
      <c r="BW116" s="2"/>
      <c r="BX116" s="2"/>
      <c r="BY116" s="2"/>
      <c r="BZ116" s="2"/>
    </row>
    <row r="117" spans="1:78" s="212" customFormat="1" ht="15.75">
      <c r="A117" s="218"/>
      <c r="B117" s="218"/>
      <c r="C117" s="218"/>
      <c r="D117" s="218"/>
      <c r="E117" s="218"/>
      <c r="F117" s="218"/>
      <c r="G117" s="219"/>
      <c r="H117" s="236"/>
      <c r="I117" s="237"/>
      <c r="J117" s="238"/>
      <c r="K117" s="275"/>
      <c r="L117" s="275"/>
      <c r="M117" s="298"/>
      <c r="N117" s="283"/>
      <c r="O117" s="303"/>
      <c r="P117" s="304"/>
      <c r="Q117" s="242"/>
      <c r="R117" s="242"/>
      <c r="S117" s="242"/>
      <c r="T117" s="242"/>
      <c r="U117" s="242"/>
      <c r="V117" s="242"/>
      <c r="W117" s="285"/>
      <c r="X117" s="285"/>
      <c r="Y117" s="285"/>
      <c r="Z117" s="243"/>
      <c r="AA117" s="243"/>
      <c r="AB117" s="248" t="s">
        <v>129</v>
      </c>
      <c r="AC117" s="245"/>
      <c r="AD117" s="245"/>
      <c r="AE117" s="245"/>
      <c r="AF117" s="245"/>
      <c r="AG117" s="245"/>
      <c r="AH117" s="245"/>
      <c r="AI117" s="245"/>
      <c r="AJ117" s="245"/>
      <c r="AK117" s="245"/>
      <c r="AL117" s="245"/>
      <c r="AM117" s="245"/>
      <c r="AN117" s="245"/>
      <c r="AO117" s="245"/>
      <c r="AP117" s="245"/>
      <c r="AQ117" s="246">
        <f t="shared" si="34"/>
        <v>0</v>
      </c>
      <c r="AR117" s="247">
        <f t="shared" si="34"/>
        <v>0</v>
      </c>
      <c r="AS117" s="233">
        <f t="shared" si="23"/>
        <v>0</v>
      </c>
      <c r="AT117" s="233">
        <f t="shared" si="23"/>
        <v>0</v>
      </c>
      <c r="AU117" s="233">
        <f t="shared" si="24"/>
        <v>0</v>
      </c>
      <c r="AV117" s="234"/>
      <c r="AW117" s="233"/>
      <c r="AX117" s="233"/>
      <c r="AY117" s="233"/>
      <c r="AZ117" s="235"/>
      <c r="BA117" s="235"/>
      <c r="BB117" s="235"/>
      <c r="BC117" s="235"/>
      <c r="BD117" s="235"/>
      <c r="BE117" s="235"/>
      <c r="BI117" s="2"/>
      <c r="BJ117" s="2"/>
      <c r="BK117" s="2"/>
      <c r="BL117" s="2"/>
      <c r="BM117" s="2"/>
      <c r="BN117" s="2"/>
      <c r="BO117" s="2"/>
      <c r="BP117" s="2"/>
      <c r="BQ117" s="2"/>
      <c r="BR117" s="2"/>
      <c r="BS117" s="2"/>
      <c r="BT117" s="2"/>
      <c r="BU117" s="2"/>
      <c r="BV117" s="2"/>
      <c r="BW117" s="2"/>
      <c r="BX117" s="2"/>
      <c r="BY117" s="2"/>
      <c r="BZ117" s="2"/>
    </row>
    <row r="118" spans="1:78" s="212" customFormat="1" ht="15.75">
      <c r="A118" s="218"/>
      <c r="B118" s="218"/>
      <c r="C118" s="218"/>
      <c r="D118" s="218"/>
      <c r="E118" s="218"/>
      <c r="F118" s="218"/>
      <c r="G118" s="219"/>
      <c r="H118" s="236"/>
      <c r="I118" s="237"/>
      <c r="J118" s="238"/>
      <c r="K118" s="275"/>
      <c r="L118" s="275"/>
      <c r="M118" s="298"/>
      <c r="N118" s="283"/>
      <c r="O118" s="303"/>
      <c r="P118" s="304"/>
      <c r="Q118" s="242"/>
      <c r="R118" s="242"/>
      <c r="S118" s="242"/>
      <c r="T118" s="242"/>
      <c r="U118" s="242"/>
      <c r="V118" s="242"/>
      <c r="W118" s="285"/>
      <c r="X118" s="285"/>
      <c r="Y118" s="285"/>
      <c r="Z118" s="243"/>
      <c r="AA118" s="243"/>
      <c r="AB118" s="249" t="s">
        <v>130</v>
      </c>
      <c r="AC118" s="250">
        <f aca="true" t="shared" si="35" ref="AC118:AR118">SUM(AC112:AC117)</f>
        <v>0</v>
      </c>
      <c r="AD118" s="250">
        <f t="shared" si="35"/>
        <v>0</v>
      </c>
      <c r="AE118" s="250">
        <f t="shared" si="35"/>
        <v>0</v>
      </c>
      <c r="AF118" s="250">
        <f t="shared" si="35"/>
        <v>0</v>
      </c>
      <c r="AG118" s="250">
        <f t="shared" si="35"/>
        <v>0</v>
      </c>
      <c r="AH118" s="250">
        <f t="shared" si="35"/>
        <v>0</v>
      </c>
      <c r="AI118" s="250">
        <f t="shared" si="35"/>
        <v>0</v>
      </c>
      <c r="AJ118" s="250">
        <f t="shared" si="35"/>
        <v>0</v>
      </c>
      <c r="AK118" s="250">
        <f t="shared" si="35"/>
        <v>0</v>
      </c>
      <c r="AL118" s="250">
        <f t="shared" si="35"/>
        <v>0</v>
      </c>
      <c r="AM118" s="250">
        <f t="shared" si="35"/>
        <v>0</v>
      </c>
      <c r="AN118" s="250">
        <f t="shared" si="35"/>
        <v>0</v>
      </c>
      <c r="AO118" s="250">
        <f t="shared" si="35"/>
        <v>0</v>
      </c>
      <c r="AP118" s="250">
        <f t="shared" si="35"/>
        <v>0</v>
      </c>
      <c r="AQ118" s="250">
        <f t="shared" si="35"/>
        <v>0</v>
      </c>
      <c r="AR118" s="251">
        <f t="shared" si="35"/>
        <v>0</v>
      </c>
      <c r="AS118" s="233">
        <f t="shared" si="23"/>
        <v>0</v>
      </c>
      <c r="AT118" s="233">
        <f t="shared" si="23"/>
        <v>0</v>
      </c>
      <c r="AU118" s="233">
        <f t="shared" si="24"/>
        <v>0</v>
      </c>
      <c r="AV118" s="234"/>
      <c r="AW118" s="233"/>
      <c r="AX118" s="233"/>
      <c r="AY118" s="233"/>
      <c r="AZ118" s="235"/>
      <c r="BA118" s="235"/>
      <c r="BB118" s="235"/>
      <c r="BC118" s="235"/>
      <c r="BD118" s="235"/>
      <c r="BE118" s="235"/>
      <c r="BI118" s="2"/>
      <c r="BJ118" s="2"/>
      <c r="BK118" s="2"/>
      <c r="BL118" s="2"/>
      <c r="BM118" s="2"/>
      <c r="BN118" s="2"/>
      <c r="BO118" s="2"/>
      <c r="BP118" s="2"/>
      <c r="BQ118" s="2"/>
      <c r="BR118" s="2"/>
      <c r="BS118" s="2"/>
      <c r="BT118" s="2"/>
      <c r="BU118" s="2"/>
      <c r="BV118" s="2"/>
      <c r="BW118" s="2"/>
      <c r="BX118" s="2"/>
      <c r="BY118" s="2"/>
      <c r="BZ118" s="2"/>
    </row>
    <row r="119" spans="1:78" s="212" customFormat="1" ht="15.75">
      <c r="A119" s="218"/>
      <c r="B119" s="218"/>
      <c r="C119" s="218"/>
      <c r="D119" s="218"/>
      <c r="E119" s="218"/>
      <c r="F119" s="218"/>
      <c r="G119" s="219"/>
      <c r="H119" s="236"/>
      <c r="I119" s="237"/>
      <c r="J119" s="238"/>
      <c r="K119" s="275"/>
      <c r="L119" s="275"/>
      <c r="M119" s="298"/>
      <c r="N119" s="283"/>
      <c r="O119" s="303"/>
      <c r="P119" s="304"/>
      <c r="Q119" s="242"/>
      <c r="R119" s="242"/>
      <c r="S119" s="242"/>
      <c r="T119" s="242"/>
      <c r="U119" s="242"/>
      <c r="V119" s="242"/>
      <c r="W119" s="285"/>
      <c r="X119" s="285"/>
      <c r="Y119" s="285"/>
      <c r="Z119" s="243"/>
      <c r="AA119" s="243"/>
      <c r="AB119" s="244" t="s">
        <v>131</v>
      </c>
      <c r="AC119" s="245"/>
      <c r="AD119" s="245"/>
      <c r="AE119" s="245"/>
      <c r="AF119" s="245"/>
      <c r="AG119" s="245"/>
      <c r="AH119" s="245"/>
      <c r="AI119" s="245"/>
      <c r="AJ119" s="245"/>
      <c r="AK119" s="245"/>
      <c r="AL119" s="245"/>
      <c r="AM119" s="245"/>
      <c r="AN119" s="245"/>
      <c r="AO119" s="245"/>
      <c r="AP119" s="245"/>
      <c r="AQ119" s="246">
        <f>+AC119+AE119+AG119+AI119+AK119+AM119+AO119</f>
        <v>0</v>
      </c>
      <c r="AR119" s="247">
        <f aca="true" t="shared" si="36" ref="AR119:AR125">+AD119+AF119+AH119+AJ119+AL119+AN119+AP119</f>
        <v>0</v>
      </c>
      <c r="AS119" s="233">
        <f t="shared" si="23"/>
        <v>0</v>
      </c>
      <c r="AT119" s="233">
        <f t="shared" si="23"/>
        <v>0</v>
      </c>
      <c r="AU119" s="233">
        <f t="shared" si="24"/>
        <v>0</v>
      </c>
      <c r="AV119" s="234"/>
      <c r="AW119" s="233"/>
      <c r="AX119" s="233"/>
      <c r="AY119" s="233"/>
      <c r="AZ119" s="235"/>
      <c r="BA119" s="235"/>
      <c r="BB119" s="235"/>
      <c r="BC119" s="235"/>
      <c r="BD119" s="235"/>
      <c r="BE119" s="235"/>
      <c r="BI119" s="2"/>
      <c r="BJ119" s="2"/>
      <c r="BK119" s="2"/>
      <c r="BL119" s="2"/>
      <c r="BM119" s="2"/>
      <c r="BN119" s="2"/>
      <c r="BO119" s="2"/>
      <c r="BP119" s="2"/>
      <c r="BQ119" s="2"/>
      <c r="BR119" s="2"/>
      <c r="BS119" s="2"/>
      <c r="BT119" s="2"/>
      <c r="BU119" s="2"/>
      <c r="BV119" s="2"/>
      <c r="BW119" s="2"/>
      <c r="BX119" s="2"/>
      <c r="BY119" s="2"/>
      <c r="BZ119" s="2"/>
    </row>
    <row r="120" spans="1:78" s="212" customFormat="1" ht="15.75">
      <c r="A120" s="218"/>
      <c r="B120" s="218"/>
      <c r="C120" s="218"/>
      <c r="D120" s="218"/>
      <c r="E120" s="218"/>
      <c r="F120" s="218"/>
      <c r="G120" s="219"/>
      <c r="H120" s="236"/>
      <c r="I120" s="237"/>
      <c r="J120" s="238"/>
      <c r="K120" s="275"/>
      <c r="L120" s="275"/>
      <c r="M120" s="298"/>
      <c r="N120" s="283"/>
      <c r="O120" s="303"/>
      <c r="P120" s="304"/>
      <c r="Q120" s="242"/>
      <c r="R120" s="242"/>
      <c r="S120" s="242"/>
      <c r="T120" s="242"/>
      <c r="U120" s="242"/>
      <c r="V120" s="242"/>
      <c r="W120" s="285"/>
      <c r="X120" s="285"/>
      <c r="Y120" s="285"/>
      <c r="Z120" s="243"/>
      <c r="AA120" s="243"/>
      <c r="AB120" s="244" t="s">
        <v>132</v>
      </c>
      <c r="AC120" s="245"/>
      <c r="AD120" s="245"/>
      <c r="AE120" s="245"/>
      <c r="AF120" s="245"/>
      <c r="AG120" s="245"/>
      <c r="AH120" s="245"/>
      <c r="AI120" s="245"/>
      <c r="AJ120" s="245"/>
      <c r="AK120" s="245"/>
      <c r="AL120" s="245"/>
      <c r="AM120" s="245"/>
      <c r="AN120" s="245"/>
      <c r="AO120" s="245"/>
      <c r="AP120" s="245"/>
      <c r="AQ120" s="246">
        <f aca="true" t="shared" si="37" ref="AQ120:AQ125">+AC120+AE120+AG120+AI120+AK120+AM120+AO120</f>
        <v>0</v>
      </c>
      <c r="AR120" s="247">
        <f t="shared" si="36"/>
        <v>0</v>
      </c>
      <c r="AS120" s="233">
        <f t="shared" si="23"/>
        <v>0</v>
      </c>
      <c r="AT120" s="233">
        <f t="shared" si="23"/>
        <v>0</v>
      </c>
      <c r="AU120" s="233">
        <f t="shared" si="24"/>
        <v>0</v>
      </c>
      <c r="AV120" s="234"/>
      <c r="AW120" s="233"/>
      <c r="AX120" s="233"/>
      <c r="AY120" s="233"/>
      <c r="AZ120" s="235"/>
      <c r="BA120" s="235"/>
      <c r="BB120" s="235"/>
      <c r="BC120" s="235"/>
      <c r="BD120" s="235"/>
      <c r="BE120" s="235"/>
      <c r="BI120" s="2"/>
      <c r="BJ120" s="2"/>
      <c r="BK120" s="2"/>
      <c r="BL120" s="2"/>
      <c r="BM120" s="2"/>
      <c r="BN120" s="2"/>
      <c r="BO120" s="2"/>
      <c r="BP120" s="2"/>
      <c r="BQ120" s="2"/>
      <c r="BR120" s="2"/>
      <c r="BS120" s="2"/>
      <c r="BT120" s="2"/>
      <c r="BU120" s="2"/>
      <c r="BV120" s="2"/>
      <c r="BW120" s="2"/>
      <c r="BX120" s="2"/>
      <c r="BY120" s="2"/>
      <c r="BZ120" s="2"/>
    </row>
    <row r="121" spans="1:78" s="212" customFormat="1" ht="15.75">
      <c r="A121" s="218"/>
      <c r="B121" s="218"/>
      <c r="C121" s="218"/>
      <c r="D121" s="218"/>
      <c r="E121" s="218"/>
      <c r="F121" s="218"/>
      <c r="G121" s="219"/>
      <c r="H121" s="236"/>
      <c r="I121" s="237"/>
      <c r="J121" s="238"/>
      <c r="K121" s="275"/>
      <c r="L121" s="275"/>
      <c r="M121" s="298"/>
      <c r="N121" s="283"/>
      <c r="O121" s="303"/>
      <c r="P121" s="304"/>
      <c r="Q121" s="242"/>
      <c r="R121" s="242"/>
      <c r="S121" s="242"/>
      <c r="T121" s="242"/>
      <c r="U121" s="242"/>
      <c r="V121" s="242"/>
      <c r="W121" s="285"/>
      <c r="X121" s="285"/>
      <c r="Y121" s="285"/>
      <c r="Z121" s="243"/>
      <c r="AA121" s="243"/>
      <c r="AB121" s="248" t="s">
        <v>133</v>
      </c>
      <c r="AC121" s="245"/>
      <c r="AD121" s="245"/>
      <c r="AE121" s="245"/>
      <c r="AF121" s="245"/>
      <c r="AG121" s="245"/>
      <c r="AH121" s="245"/>
      <c r="AI121" s="245"/>
      <c r="AJ121" s="245"/>
      <c r="AK121" s="245"/>
      <c r="AL121" s="245"/>
      <c r="AM121" s="245"/>
      <c r="AN121" s="245"/>
      <c r="AO121" s="245"/>
      <c r="AP121" s="245"/>
      <c r="AQ121" s="246">
        <f t="shared" si="37"/>
        <v>0</v>
      </c>
      <c r="AR121" s="247">
        <f t="shared" si="36"/>
        <v>0</v>
      </c>
      <c r="AS121" s="233">
        <f t="shared" si="23"/>
        <v>0</v>
      </c>
      <c r="AT121" s="233">
        <f t="shared" si="23"/>
        <v>0</v>
      </c>
      <c r="AU121" s="233">
        <f t="shared" si="24"/>
        <v>0</v>
      </c>
      <c r="AV121" s="234"/>
      <c r="AW121" s="233"/>
      <c r="AX121" s="233"/>
      <c r="AY121" s="233"/>
      <c r="AZ121" s="235"/>
      <c r="BA121" s="235"/>
      <c r="BB121" s="235"/>
      <c r="BC121" s="235"/>
      <c r="BD121" s="235"/>
      <c r="BE121" s="235"/>
      <c r="BI121" s="2"/>
      <c r="BJ121" s="2"/>
      <c r="BK121" s="2"/>
      <c r="BL121" s="2"/>
      <c r="BM121" s="2"/>
      <c r="BN121" s="2"/>
      <c r="BO121" s="2"/>
      <c r="BP121" s="2"/>
      <c r="BQ121" s="2"/>
      <c r="BR121" s="2"/>
      <c r="BS121" s="2"/>
      <c r="BT121" s="2"/>
      <c r="BU121" s="2"/>
      <c r="BV121" s="2"/>
      <c r="BW121" s="2"/>
      <c r="BX121" s="2"/>
      <c r="BY121" s="2"/>
      <c r="BZ121" s="2"/>
    </row>
    <row r="122" spans="1:78" s="212" customFormat="1" ht="15.75">
      <c r="A122" s="218"/>
      <c r="B122" s="218"/>
      <c r="C122" s="218"/>
      <c r="D122" s="218"/>
      <c r="E122" s="218"/>
      <c r="F122" s="218"/>
      <c r="G122" s="219"/>
      <c r="H122" s="236"/>
      <c r="I122" s="237"/>
      <c r="J122" s="238"/>
      <c r="K122" s="275"/>
      <c r="L122" s="275"/>
      <c r="M122" s="298"/>
      <c r="N122" s="283"/>
      <c r="O122" s="303"/>
      <c r="P122" s="304"/>
      <c r="Q122" s="242"/>
      <c r="R122" s="242"/>
      <c r="S122" s="242"/>
      <c r="T122" s="242"/>
      <c r="U122" s="242"/>
      <c r="V122" s="242"/>
      <c r="W122" s="285"/>
      <c r="X122" s="285"/>
      <c r="Y122" s="285"/>
      <c r="Z122" s="243"/>
      <c r="AA122" s="243"/>
      <c r="AB122" s="248" t="s">
        <v>134</v>
      </c>
      <c r="AC122" s="245"/>
      <c r="AD122" s="245"/>
      <c r="AE122" s="245"/>
      <c r="AF122" s="245"/>
      <c r="AG122" s="245"/>
      <c r="AH122" s="245"/>
      <c r="AI122" s="245"/>
      <c r="AJ122" s="245"/>
      <c r="AK122" s="245"/>
      <c r="AL122" s="245"/>
      <c r="AM122" s="245"/>
      <c r="AN122" s="245"/>
      <c r="AO122" s="245"/>
      <c r="AP122" s="245"/>
      <c r="AQ122" s="246">
        <f t="shared" si="37"/>
        <v>0</v>
      </c>
      <c r="AR122" s="247">
        <f t="shared" si="36"/>
        <v>0</v>
      </c>
      <c r="AS122" s="233">
        <f t="shared" si="23"/>
        <v>0</v>
      </c>
      <c r="AT122" s="233">
        <f t="shared" si="23"/>
        <v>0</v>
      </c>
      <c r="AU122" s="233">
        <f t="shared" si="24"/>
        <v>0</v>
      </c>
      <c r="AV122" s="234"/>
      <c r="AW122" s="233"/>
      <c r="AX122" s="233"/>
      <c r="AY122" s="233"/>
      <c r="AZ122" s="235"/>
      <c r="BA122" s="235"/>
      <c r="BB122" s="235"/>
      <c r="BC122" s="235"/>
      <c r="BD122" s="235"/>
      <c r="BE122" s="235"/>
      <c r="BI122" s="2"/>
      <c r="BJ122" s="2"/>
      <c r="BK122" s="2"/>
      <c r="BL122" s="2"/>
      <c r="BM122" s="2"/>
      <c r="BN122" s="2"/>
      <c r="BO122" s="2"/>
      <c r="BP122" s="2"/>
      <c r="BQ122" s="2"/>
      <c r="BR122" s="2"/>
      <c r="BS122" s="2"/>
      <c r="BT122" s="2"/>
      <c r="BU122" s="2"/>
      <c r="BV122" s="2"/>
      <c r="BW122" s="2"/>
      <c r="BX122" s="2"/>
      <c r="BY122" s="2"/>
      <c r="BZ122" s="2"/>
    </row>
    <row r="123" spans="1:78" s="212" customFormat="1" ht="15.75">
      <c r="A123" s="218"/>
      <c r="B123" s="218"/>
      <c r="C123" s="218"/>
      <c r="D123" s="218"/>
      <c r="E123" s="218"/>
      <c r="F123" s="218"/>
      <c r="G123" s="219"/>
      <c r="H123" s="236"/>
      <c r="I123" s="237"/>
      <c r="J123" s="238"/>
      <c r="K123" s="275"/>
      <c r="L123" s="275"/>
      <c r="M123" s="298"/>
      <c r="N123" s="283"/>
      <c r="O123" s="303"/>
      <c r="P123" s="304"/>
      <c r="Q123" s="242"/>
      <c r="R123" s="242"/>
      <c r="S123" s="242"/>
      <c r="T123" s="242"/>
      <c r="U123" s="242"/>
      <c r="V123" s="242"/>
      <c r="W123" s="285"/>
      <c r="X123" s="285"/>
      <c r="Y123" s="285"/>
      <c r="Z123" s="243"/>
      <c r="AA123" s="243"/>
      <c r="AB123" s="248" t="s">
        <v>135</v>
      </c>
      <c r="AC123" s="245"/>
      <c r="AD123" s="245"/>
      <c r="AE123" s="245"/>
      <c r="AF123" s="245"/>
      <c r="AG123" s="245"/>
      <c r="AH123" s="245"/>
      <c r="AI123" s="245"/>
      <c r="AJ123" s="245"/>
      <c r="AK123" s="245"/>
      <c r="AL123" s="245"/>
      <c r="AM123" s="245"/>
      <c r="AN123" s="245"/>
      <c r="AO123" s="245"/>
      <c r="AP123" s="245"/>
      <c r="AQ123" s="246">
        <f t="shared" si="37"/>
        <v>0</v>
      </c>
      <c r="AR123" s="247">
        <f t="shared" si="36"/>
        <v>0</v>
      </c>
      <c r="AS123" s="233">
        <f t="shared" si="23"/>
        <v>0</v>
      </c>
      <c r="AT123" s="233">
        <f t="shared" si="23"/>
        <v>0</v>
      </c>
      <c r="AU123" s="233">
        <f t="shared" si="24"/>
        <v>0</v>
      </c>
      <c r="AV123" s="234"/>
      <c r="AW123" s="233"/>
      <c r="AX123" s="233"/>
      <c r="AY123" s="233"/>
      <c r="AZ123" s="235"/>
      <c r="BA123" s="235"/>
      <c r="BB123" s="235"/>
      <c r="BC123" s="235"/>
      <c r="BD123" s="235"/>
      <c r="BE123" s="235"/>
      <c r="BI123" s="2"/>
      <c r="BJ123" s="2"/>
      <c r="BK123" s="2"/>
      <c r="BL123" s="2"/>
      <c r="BM123" s="2"/>
      <c r="BN123" s="2"/>
      <c r="BO123" s="2"/>
      <c r="BP123" s="2"/>
      <c r="BQ123" s="2"/>
      <c r="BR123" s="2"/>
      <c r="BS123" s="2"/>
      <c r="BT123" s="2"/>
      <c r="BU123" s="2"/>
      <c r="BV123" s="2"/>
      <c r="BW123" s="2"/>
      <c r="BX123" s="2"/>
      <c r="BY123" s="2"/>
      <c r="BZ123" s="2"/>
    </row>
    <row r="124" spans="1:78" s="212" customFormat="1" ht="15.75">
      <c r="A124" s="218"/>
      <c r="B124" s="218"/>
      <c r="C124" s="218"/>
      <c r="D124" s="218"/>
      <c r="E124" s="218"/>
      <c r="F124" s="218"/>
      <c r="G124" s="219"/>
      <c r="H124" s="236"/>
      <c r="I124" s="237"/>
      <c r="J124" s="238"/>
      <c r="K124" s="275"/>
      <c r="L124" s="275"/>
      <c r="M124" s="298"/>
      <c r="N124" s="283"/>
      <c r="O124" s="303"/>
      <c r="P124" s="304"/>
      <c r="Q124" s="242"/>
      <c r="R124" s="242"/>
      <c r="S124" s="242"/>
      <c r="T124" s="242"/>
      <c r="U124" s="242"/>
      <c r="V124" s="242"/>
      <c r="W124" s="285"/>
      <c r="X124" s="285"/>
      <c r="Y124" s="285"/>
      <c r="Z124" s="243"/>
      <c r="AA124" s="243"/>
      <c r="AB124" s="248" t="s">
        <v>136</v>
      </c>
      <c r="AC124" s="245"/>
      <c r="AD124" s="245"/>
      <c r="AE124" s="245"/>
      <c r="AF124" s="245"/>
      <c r="AG124" s="245"/>
      <c r="AH124" s="245"/>
      <c r="AI124" s="245"/>
      <c r="AJ124" s="245"/>
      <c r="AK124" s="245"/>
      <c r="AL124" s="245"/>
      <c r="AM124" s="245"/>
      <c r="AN124" s="245"/>
      <c r="AO124" s="245"/>
      <c r="AP124" s="245"/>
      <c r="AQ124" s="246">
        <f t="shared" si="37"/>
        <v>0</v>
      </c>
      <c r="AR124" s="247">
        <f t="shared" si="36"/>
        <v>0</v>
      </c>
      <c r="AS124" s="233">
        <f t="shared" si="23"/>
        <v>0</v>
      </c>
      <c r="AT124" s="233">
        <f t="shared" si="23"/>
        <v>0</v>
      </c>
      <c r="AU124" s="233">
        <f t="shared" si="24"/>
        <v>0</v>
      </c>
      <c r="AV124" s="234"/>
      <c r="AW124" s="233"/>
      <c r="AX124" s="233"/>
      <c r="AY124" s="233"/>
      <c r="AZ124" s="235"/>
      <c r="BA124" s="235"/>
      <c r="BB124" s="235"/>
      <c r="BC124" s="235"/>
      <c r="BD124" s="235"/>
      <c r="BE124" s="235"/>
      <c r="BI124" s="2"/>
      <c r="BJ124" s="2"/>
      <c r="BK124" s="2"/>
      <c r="BL124" s="2"/>
      <c r="BM124" s="2"/>
      <c r="BN124" s="2"/>
      <c r="BO124" s="2"/>
      <c r="BP124" s="2"/>
      <c r="BQ124" s="2"/>
      <c r="BR124" s="2"/>
      <c r="BS124" s="2"/>
      <c r="BT124" s="2"/>
      <c r="BU124" s="2"/>
      <c r="BV124" s="2"/>
      <c r="BW124" s="2"/>
      <c r="BX124" s="2"/>
      <c r="BY124" s="2"/>
      <c r="BZ124" s="2"/>
    </row>
    <row r="125" spans="1:78" s="212" customFormat="1" ht="15.75">
      <c r="A125" s="218"/>
      <c r="B125" s="218"/>
      <c r="C125" s="218"/>
      <c r="D125" s="218"/>
      <c r="E125" s="218"/>
      <c r="F125" s="218"/>
      <c r="G125" s="219"/>
      <c r="H125" s="236"/>
      <c r="I125" s="237"/>
      <c r="J125" s="238"/>
      <c r="K125" s="275"/>
      <c r="L125" s="275"/>
      <c r="M125" s="298"/>
      <c r="N125" s="283"/>
      <c r="O125" s="303"/>
      <c r="P125" s="304"/>
      <c r="Q125" s="242"/>
      <c r="R125" s="242"/>
      <c r="S125" s="242"/>
      <c r="T125" s="242"/>
      <c r="U125" s="242"/>
      <c r="V125" s="242"/>
      <c r="W125" s="285"/>
      <c r="X125" s="285"/>
      <c r="Y125" s="285"/>
      <c r="Z125" s="243"/>
      <c r="AA125" s="243"/>
      <c r="AB125" s="248" t="s">
        <v>137</v>
      </c>
      <c r="AC125" s="245"/>
      <c r="AD125" s="245"/>
      <c r="AE125" s="245"/>
      <c r="AF125" s="245"/>
      <c r="AG125" s="245"/>
      <c r="AH125" s="245"/>
      <c r="AI125" s="245"/>
      <c r="AJ125" s="245"/>
      <c r="AK125" s="245"/>
      <c r="AL125" s="245"/>
      <c r="AM125" s="245"/>
      <c r="AN125" s="245"/>
      <c r="AO125" s="245"/>
      <c r="AP125" s="245"/>
      <c r="AQ125" s="246">
        <f t="shared" si="37"/>
        <v>0</v>
      </c>
      <c r="AR125" s="247">
        <f t="shared" si="36"/>
        <v>0</v>
      </c>
      <c r="AS125" s="233">
        <f t="shared" si="23"/>
        <v>0</v>
      </c>
      <c r="AT125" s="233">
        <f t="shared" si="23"/>
        <v>0</v>
      </c>
      <c r="AU125" s="233">
        <f t="shared" si="24"/>
        <v>0</v>
      </c>
      <c r="AV125" s="234"/>
      <c r="AW125" s="233"/>
      <c r="AX125" s="233"/>
      <c r="AY125" s="233"/>
      <c r="AZ125" s="235"/>
      <c r="BA125" s="235"/>
      <c r="BB125" s="235"/>
      <c r="BC125" s="235"/>
      <c r="BD125" s="235"/>
      <c r="BE125" s="235"/>
      <c r="BI125" s="2"/>
      <c r="BJ125" s="2"/>
      <c r="BK125" s="2"/>
      <c r="BL125" s="2"/>
      <c r="BM125" s="2"/>
      <c r="BN125" s="2"/>
      <c r="BO125" s="2"/>
      <c r="BP125" s="2"/>
      <c r="BQ125" s="2"/>
      <c r="BR125" s="2"/>
      <c r="BS125" s="2"/>
      <c r="BT125" s="2"/>
      <c r="BU125" s="2"/>
      <c r="BV125" s="2"/>
      <c r="BW125" s="2"/>
      <c r="BX125" s="2"/>
      <c r="BY125" s="2"/>
      <c r="BZ125" s="2"/>
    </row>
    <row r="126" spans="1:78" s="212" customFormat="1" ht="15.75">
      <c r="A126" s="218"/>
      <c r="B126" s="218"/>
      <c r="C126" s="218"/>
      <c r="D126" s="218"/>
      <c r="E126" s="218"/>
      <c r="F126" s="218"/>
      <c r="G126" s="219"/>
      <c r="H126" s="236"/>
      <c r="I126" s="237"/>
      <c r="J126" s="238"/>
      <c r="K126" s="275"/>
      <c r="L126" s="275"/>
      <c r="M126" s="298"/>
      <c r="N126" s="283"/>
      <c r="O126" s="303"/>
      <c r="P126" s="304"/>
      <c r="Q126" s="242"/>
      <c r="R126" s="242"/>
      <c r="S126" s="242"/>
      <c r="T126" s="242"/>
      <c r="U126" s="242"/>
      <c r="V126" s="242"/>
      <c r="W126" s="285"/>
      <c r="X126" s="285"/>
      <c r="Y126" s="285"/>
      <c r="Z126" s="243"/>
      <c r="AA126" s="243"/>
      <c r="AB126" s="249" t="s">
        <v>138</v>
      </c>
      <c r="AC126" s="250">
        <f aca="true" t="shared" si="38" ref="AC126:AR126">SUM(AC120:AC125)+IF(AC118=0,AC119,AC118)</f>
        <v>0</v>
      </c>
      <c r="AD126" s="250">
        <f t="shared" si="38"/>
        <v>0</v>
      </c>
      <c r="AE126" s="250">
        <f t="shared" si="38"/>
        <v>0</v>
      </c>
      <c r="AF126" s="250">
        <f t="shared" si="38"/>
        <v>0</v>
      </c>
      <c r="AG126" s="250">
        <f t="shared" si="38"/>
        <v>0</v>
      </c>
      <c r="AH126" s="250">
        <f t="shared" si="38"/>
        <v>0</v>
      </c>
      <c r="AI126" s="250">
        <f t="shared" si="38"/>
        <v>0</v>
      </c>
      <c r="AJ126" s="250">
        <f t="shared" si="38"/>
        <v>0</v>
      </c>
      <c r="AK126" s="250">
        <f t="shared" si="38"/>
        <v>0</v>
      </c>
      <c r="AL126" s="250">
        <f t="shared" si="38"/>
        <v>0</v>
      </c>
      <c r="AM126" s="250">
        <f t="shared" si="38"/>
        <v>0</v>
      </c>
      <c r="AN126" s="250">
        <f t="shared" si="38"/>
        <v>0</v>
      </c>
      <c r="AO126" s="250">
        <f t="shared" si="38"/>
        <v>0</v>
      </c>
      <c r="AP126" s="250">
        <f t="shared" si="38"/>
        <v>0</v>
      </c>
      <c r="AQ126" s="250">
        <f t="shared" si="38"/>
        <v>0</v>
      </c>
      <c r="AR126" s="251">
        <f t="shared" si="38"/>
        <v>0</v>
      </c>
      <c r="AS126" s="233">
        <f t="shared" si="23"/>
        <v>0</v>
      </c>
      <c r="AT126" s="233">
        <f t="shared" si="23"/>
        <v>0</v>
      </c>
      <c r="AU126" s="233">
        <f t="shared" si="24"/>
        <v>0</v>
      </c>
      <c r="AV126" s="234"/>
      <c r="AW126" s="233"/>
      <c r="AX126" s="233"/>
      <c r="AY126" s="233"/>
      <c r="AZ126" s="235"/>
      <c r="BA126" s="235"/>
      <c r="BB126" s="235"/>
      <c r="BC126" s="235"/>
      <c r="BD126" s="235"/>
      <c r="BE126" s="235"/>
      <c r="BI126" s="2"/>
      <c r="BJ126" s="2"/>
      <c r="BK126" s="2"/>
      <c r="BL126" s="2"/>
      <c r="BM126" s="2"/>
      <c r="BN126" s="2"/>
      <c r="BO126" s="2"/>
      <c r="BP126" s="2"/>
      <c r="BQ126" s="2"/>
      <c r="BR126" s="2"/>
      <c r="BS126" s="2"/>
      <c r="BT126" s="2"/>
      <c r="BU126" s="2"/>
      <c r="BV126" s="2"/>
      <c r="BW126" s="2"/>
      <c r="BX126" s="2"/>
      <c r="BY126" s="2"/>
      <c r="BZ126" s="2"/>
    </row>
    <row r="127" spans="1:78" s="212" customFormat="1" ht="16.5" thickBot="1">
      <c r="A127" s="218"/>
      <c r="B127" s="218"/>
      <c r="C127" s="218"/>
      <c r="D127" s="218"/>
      <c r="E127" s="218"/>
      <c r="F127" s="218"/>
      <c r="G127" s="219"/>
      <c r="H127" s="252"/>
      <c r="I127" s="253"/>
      <c r="J127" s="254"/>
      <c r="K127" s="278"/>
      <c r="L127" s="278"/>
      <c r="M127" s="300"/>
      <c r="N127" s="286"/>
      <c r="O127" s="305"/>
      <c r="P127" s="306"/>
      <c r="Q127" s="258"/>
      <c r="R127" s="258"/>
      <c r="S127" s="258"/>
      <c r="T127" s="258"/>
      <c r="U127" s="258"/>
      <c r="V127" s="258"/>
      <c r="W127" s="288"/>
      <c r="X127" s="288"/>
      <c r="Y127" s="288"/>
      <c r="Z127" s="259"/>
      <c r="AA127" s="259"/>
      <c r="AB127" s="260" t="s">
        <v>139</v>
      </c>
      <c r="AC127" s="261"/>
      <c r="AD127" s="261"/>
      <c r="AE127" s="261"/>
      <c r="AF127" s="261"/>
      <c r="AG127" s="261"/>
      <c r="AH127" s="261"/>
      <c r="AI127" s="261"/>
      <c r="AJ127" s="261"/>
      <c r="AK127" s="261"/>
      <c r="AL127" s="261"/>
      <c r="AM127" s="261"/>
      <c r="AN127" s="261"/>
      <c r="AO127" s="261"/>
      <c r="AP127" s="261"/>
      <c r="AQ127" s="262">
        <f aca="true" t="shared" si="39" ref="AQ127:AR133">+AC127+AE127+AG127+AI127+AK127+AM127+AO127</f>
        <v>0</v>
      </c>
      <c r="AR127" s="263">
        <f t="shared" si="39"/>
        <v>0</v>
      </c>
      <c r="AS127" s="233">
        <f t="shared" si="23"/>
        <v>0</v>
      </c>
      <c r="AT127" s="233">
        <f t="shared" si="23"/>
        <v>0</v>
      </c>
      <c r="AU127" s="233">
        <f t="shared" si="24"/>
        <v>0</v>
      </c>
      <c r="AV127" s="234"/>
      <c r="AW127" s="233"/>
      <c r="AX127" s="233"/>
      <c r="AY127" s="233"/>
      <c r="AZ127" s="235"/>
      <c r="BA127" s="235"/>
      <c r="BB127" s="235"/>
      <c r="BC127" s="235"/>
      <c r="BD127" s="235"/>
      <c r="BE127" s="235"/>
      <c r="BI127" s="2"/>
      <c r="BJ127" s="2"/>
      <c r="BK127" s="2"/>
      <c r="BL127" s="2"/>
      <c r="BM127" s="2"/>
      <c r="BN127" s="2"/>
      <c r="BO127" s="2"/>
      <c r="BP127" s="2"/>
      <c r="BQ127" s="2"/>
      <c r="BR127" s="2"/>
      <c r="BS127" s="2"/>
      <c r="BT127" s="2"/>
      <c r="BU127" s="2"/>
      <c r="BV127" s="2"/>
      <c r="BW127" s="2"/>
      <c r="BX127" s="2"/>
      <c r="BY127" s="2"/>
      <c r="BZ127" s="2"/>
    </row>
    <row r="128" spans="1:78" s="212" customFormat="1" ht="48">
      <c r="A128" s="218" t="s">
        <v>199</v>
      </c>
      <c r="B128" s="218" t="s">
        <v>200</v>
      </c>
      <c r="C128" s="218" t="s">
        <v>113</v>
      </c>
      <c r="D128" s="218" t="s">
        <v>114</v>
      </c>
      <c r="E128" s="218" t="s">
        <v>47</v>
      </c>
      <c r="F128" s="218" t="s">
        <v>142</v>
      </c>
      <c r="G128" s="219">
        <v>10</v>
      </c>
      <c r="H128" s="220">
        <v>887</v>
      </c>
      <c r="I128" s="221" t="s">
        <v>201</v>
      </c>
      <c r="J128" s="223" t="s">
        <v>34</v>
      </c>
      <c r="K128" s="271"/>
      <c r="L128" s="271"/>
      <c r="M128" s="221" t="s">
        <v>202</v>
      </c>
      <c r="N128" s="221" t="s">
        <v>203</v>
      </c>
      <c r="O128" s="264">
        <v>0.9</v>
      </c>
      <c r="P128" s="307">
        <v>0.95</v>
      </c>
      <c r="Q128" s="227">
        <f>SUMIF('Actividades inversión 887'!$B$14:$B$39,'Metas inversión 887'!$B128,'Actividades inversión 887'!M$14:M$39)</f>
        <v>322700750.10554075</v>
      </c>
      <c r="R128" s="227">
        <f>SUMIF('Actividades inversión 887'!$B$14:$B$39,'Metas inversión 887'!$B128,'Actividades inversión 887'!N$14:N$39)</f>
        <v>337403000.42405033</v>
      </c>
      <c r="S128" s="227">
        <f>SUMIF('Actividades inversión 887'!$B$14:$B$39,'Metas inversión 887'!$B128,'Actividades inversión 887'!O$14:O$39)</f>
        <v>302219257.38739866</v>
      </c>
      <c r="T128" s="227">
        <f>SUMIF('Actividades inversión 887'!$B$14:$B$39,'Metas inversión 887'!$B128,'Actividades inversión 887'!P$14:P$39)</f>
        <v>26814753.725944165</v>
      </c>
      <c r="U128" s="227">
        <f>SUMIF('Actividades inversión 887'!$B$14:$B$39,'Metas inversión 887'!$B128,'Actividades inversión 887'!Q$14:Q$39)</f>
        <v>106807282.4309821</v>
      </c>
      <c r="V128" s="227">
        <f>SUMIF('Actividades inversión 887'!$B$14:$B$39,'Metas inversión 887'!$B128,'Actividades inversión 887'!R$14:R$39)</f>
        <v>58672112.23934525</v>
      </c>
      <c r="W128" s="228" t="s">
        <v>204</v>
      </c>
      <c r="X128" s="228" t="s">
        <v>205</v>
      </c>
      <c r="Y128" s="308" t="s">
        <v>206</v>
      </c>
      <c r="Z128" s="228" t="s">
        <v>207</v>
      </c>
      <c r="AA128" s="309"/>
      <c r="AB128" s="229" t="s">
        <v>124</v>
      </c>
      <c r="AC128" s="230"/>
      <c r="AD128" s="230"/>
      <c r="AE128" s="230"/>
      <c r="AF128" s="230"/>
      <c r="AG128" s="230"/>
      <c r="AH128" s="230"/>
      <c r="AI128" s="230"/>
      <c r="AJ128" s="230"/>
      <c r="AK128" s="230"/>
      <c r="AL128" s="230"/>
      <c r="AM128" s="230"/>
      <c r="AN128" s="230"/>
      <c r="AO128" s="230"/>
      <c r="AP128" s="230"/>
      <c r="AQ128" s="231">
        <f t="shared" si="39"/>
        <v>0</v>
      </c>
      <c r="AR128" s="232">
        <f t="shared" si="39"/>
        <v>0</v>
      </c>
      <c r="AS128" s="233">
        <f t="shared" si="23"/>
        <v>35183743.03665167</v>
      </c>
      <c r="AT128" s="233">
        <f t="shared" si="23"/>
        <v>275404503.6614545</v>
      </c>
      <c r="AU128" s="233">
        <f t="shared" si="24"/>
        <v>48135170.191636845</v>
      </c>
      <c r="AV128" s="234"/>
      <c r="AW128" s="233"/>
      <c r="AX128" s="233"/>
      <c r="AY128" s="233"/>
      <c r="AZ128" s="235">
        <f>SUM('[1]01-USAQUEN:99-METROPOLITANO'!N125)</f>
        <v>322700750.10554075</v>
      </c>
      <c r="BA128" s="235">
        <f>SUM('[1]01-USAQUEN:99-METROPOLITANO'!O125)</f>
        <v>337403000.42405045</v>
      </c>
      <c r="BB128" s="235">
        <f>SUM('[1]01-USAQUEN:99-METROPOLITANO'!P125)</f>
        <v>302219257.38739866</v>
      </c>
      <c r="BC128" s="235">
        <f>SUM('[1]01-USAQUEN:99-METROPOLITANO'!Q125)</f>
        <v>26814753.725944165</v>
      </c>
      <c r="BD128" s="235">
        <f>SUM('[1]01-USAQUEN:99-METROPOLITANO'!R125)</f>
        <v>106807282.43098204</v>
      </c>
      <c r="BE128" s="235">
        <f>SUM('[1]01-USAQUEN:99-METROPOLITANO'!S125)</f>
        <v>58672112.23934525</v>
      </c>
      <c r="BI128" s="2"/>
      <c r="BJ128" s="2"/>
      <c r="BK128" s="2"/>
      <c r="BL128" s="2"/>
      <c r="BM128" s="2"/>
      <c r="BN128" s="2"/>
      <c r="BO128" s="2"/>
      <c r="BP128" s="2"/>
      <c r="BQ128" s="2"/>
      <c r="BR128" s="2"/>
      <c r="BS128" s="2"/>
      <c r="BT128" s="2"/>
      <c r="BU128" s="2"/>
      <c r="BV128" s="2"/>
      <c r="BW128" s="2"/>
      <c r="BX128" s="2"/>
      <c r="BY128" s="2"/>
      <c r="BZ128" s="2"/>
    </row>
    <row r="129" spans="1:78" s="212" customFormat="1" ht="15.75">
      <c r="A129" s="218"/>
      <c r="B129" s="218"/>
      <c r="C129" s="218"/>
      <c r="D129" s="218"/>
      <c r="E129" s="218"/>
      <c r="F129" s="218"/>
      <c r="G129" s="219"/>
      <c r="H129" s="236"/>
      <c r="I129" s="237"/>
      <c r="J129" s="238"/>
      <c r="K129" s="275"/>
      <c r="L129" s="275"/>
      <c r="M129" s="237"/>
      <c r="N129" s="237"/>
      <c r="O129" s="303"/>
      <c r="P129" s="310"/>
      <c r="Q129" s="242"/>
      <c r="R129" s="242"/>
      <c r="S129" s="242"/>
      <c r="T129" s="242"/>
      <c r="U129" s="242"/>
      <c r="V129" s="242"/>
      <c r="W129" s="243"/>
      <c r="X129" s="243"/>
      <c r="Y129" s="311"/>
      <c r="Z129" s="243"/>
      <c r="AA129" s="243"/>
      <c r="AB129" s="244" t="s">
        <v>125</v>
      </c>
      <c r="AC129" s="245"/>
      <c r="AD129" s="245"/>
      <c r="AE129" s="245"/>
      <c r="AF129" s="245"/>
      <c r="AG129" s="245"/>
      <c r="AH129" s="245"/>
      <c r="AI129" s="245"/>
      <c r="AJ129" s="245"/>
      <c r="AK129" s="245"/>
      <c r="AL129" s="245"/>
      <c r="AM129" s="245"/>
      <c r="AN129" s="245"/>
      <c r="AO129" s="245"/>
      <c r="AP129" s="245"/>
      <c r="AQ129" s="246">
        <f t="shared" si="39"/>
        <v>0</v>
      </c>
      <c r="AR129" s="247">
        <f t="shared" si="39"/>
        <v>0</v>
      </c>
      <c r="AS129" s="233">
        <f t="shared" si="23"/>
        <v>0</v>
      </c>
      <c r="AT129" s="233">
        <f t="shared" si="23"/>
        <v>0</v>
      </c>
      <c r="AU129" s="233">
        <f t="shared" si="24"/>
        <v>0</v>
      </c>
      <c r="AV129" s="234"/>
      <c r="AW129" s="233"/>
      <c r="AX129" s="233"/>
      <c r="AY129" s="233"/>
      <c r="AZ129" s="235"/>
      <c r="BA129" s="235"/>
      <c r="BB129" s="235"/>
      <c r="BC129" s="235"/>
      <c r="BD129" s="235"/>
      <c r="BE129" s="235"/>
      <c r="BI129" s="2"/>
      <c r="BJ129" s="2"/>
      <c r="BK129" s="2"/>
      <c r="BL129" s="2"/>
      <c r="BM129" s="2"/>
      <c r="BN129" s="2"/>
      <c r="BO129" s="2"/>
      <c r="BP129" s="2"/>
      <c r="BQ129" s="2"/>
      <c r="BR129" s="2"/>
      <c r="BS129" s="2"/>
      <c r="BT129" s="2"/>
      <c r="BU129" s="2"/>
      <c r="BV129" s="2"/>
      <c r="BW129" s="2"/>
      <c r="BX129" s="2"/>
      <c r="BY129" s="2"/>
      <c r="BZ129" s="2"/>
    </row>
    <row r="130" spans="1:78" s="212" customFormat="1" ht="15.75">
      <c r="A130" s="218"/>
      <c r="B130" s="218"/>
      <c r="C130" s="218"/>
      <c r="D130" s="218"/>
      <c r="E130" s="218"/>
      <c r="F130" s="218"/>
      <c r="G130" s="219"/>
      <c r="H130" s="236"/>
      <c r="I130" s="237"/>
      <c r="J130" s="238"/>
      <c r="K130" s="275"/>
      <c r="L130" s="275"/>
      <c r="M130" s="237"/>
      <c r="N130" s="237"/>
      <c r="O130" s="303"/>
      <c r="P130" s="310"/>
      <c r="Q130" s="242"/>
      <c r="R130" s="242"/>
      <c r="S130" s="242"/>
      <c r="T130" s="242"/>
      <c r="U130" s="242"/>
      <c r="V130" s="242"/>
      <c r="W130" s="243"/>
      <c r="X130" s="243"/>
      <c r="Y130" s="311"/>
      <c r="Z130" s="243"/>
      <c r="AA130" s="243"/>
      <c r="AB130" s="244" t="s">
        <v>126</v>
      </c>
      <c r="AC130" s="245"/>
      <c r="AD130" s="245"/>
      <c r="AE130" s="245"/>
      <c r="AF130" s="245"/>
      <c r="AG130" s="245"/>
      <c r="AH130" s="245"/>
      <c r="AI130" s="245"/>
      <c r="AJ130" s="245"/>
      <c r="AK130" s="245"/>
      <c r="AL130" s="245"/>
      <c r="AM130" s="245"/>
      <c r="AN130" s="245"/>
      <c r="AO130" s="245"/>
      <c r="AP130" s="245"/>
      <c r="AQ130" s="246">
        <f t="shared" si="39"/>
        <v>0</v>
      </c>
      <c r="AR130" s="247">
        <f t="shared" si="39"/>
        <v>0</v>
      </c>
      <c r="AS130" s="233">
        <f t="shared" si="23"/>
        <v>0</v>
      </c>
      <c r="AT130" s="233">
        <f t="shared" si="23"/>
        <v>0</v>
      </c>
      <c r="AU130" s="233">
        <f t="shared" si="24"/>
        <v>0</v>
      </c>
      <c r="AV130" s="234"/>
      <c r="AW130" s="233"/>
      <c r="AX130" s="233"/>
      <c r="AY130" s="233"/>
      <c r="AZ130" s="235"/>
      <c r="BA130" s="235"/>
      <c r="BB130" s="235"/>
      <c r="BC130" s="235"/>
      <c r="BD130" s="235"/>
      <c r="BE130" s="235"/>
      <c r="BI130" s="2"/>
      <c r="BJ130" s="2"/>
      <c r="BK130" s="2"/>
      <c r="BL130" s="2"/>
      <c r="BM130" s="2"/>
      <c r="BN130" s="2"/>
      <c r="BO130" s="2"/>
      <c r="BP130" s="2"/>
      <c r="BQ130" s="2"/>
      <c r="BR130" s="2"/>
      <c r="BS130" s="2"/>
      <c r="BT130" s="2"/>
      <c r="BU130" s="2"/>
      <c r="BV130" s="2"/>
      <c r="BW130" s="2"/>
      <c r="BX130" s="2"/>
      <c r="BY130" s="2"/>
      <c r="BZ130" s="2"/>
    </row>
    <row r="131" spans="1:78" s="212" customFormat="1" ht="15.75">
      <c r="A131" s="218"/>
      <c r="B131" s="218"/>
      <c r="C131" s="218"/>
      <c r="D131" s="218"/>
      <c r="E131" s="218"/>
      <c r="F131" s="218"/>
      <c r="G131" s="219"/>
      <c r="H131" s="236"/>
      <c r="I131" s="237"/>
      <c r="J131" s="238"/>
      <c r="K131" s="275"/>
      <c r="L131" s="275"/>
      <c r="M131" s="237"/>
      <c r="N131" s="237"/>
      <c r="O131" s="303"/>
      <c r="P131" s="310"/>
      <c r="Q131" s="242"/>
      <c r="R131" s="242"/>
      <c r="S131" s="242"/>
      <c r="T131" s="242"/>
      <c r="U131" s="242"/>
      <c r="V131" s="242"/>
      <c r="W131" s="243"/>
      <c r="X131" s="243"/>
      <c r="Y131" s="311"/>
      <c r="Z131" s="243"/>
      <c r="AA131" s="243"/>
      <c r="AB131" s="244" t="s">
        <v>127</v>
      </c>
      <c r="AC131" s="245"/>
      <c r="AD131" s="245"/>
      <c r="AE131" s="245"/>
      <c r="AF131" s="245"/>
      <c r="AG131" s="245"/>
      <c r="AH131" s="245"/>
      <c r="AI131" s="245"/>
      <c r="AJ131" s="245"/>
      <c r="AK131" s="245"/>
      <c r="AL131" s="245"/>
      <c r="AM131" s="245"/>
      <c r="AN131" s="245"/>
      <c r="AO131" s="245"/>
      <c r="AP131" s="245"/>
      <c r="AQ131" s="246">
        <f t="shared" si="39"/>
        <v>0</v>
      </c>
      <c r="AR131" s="247">
        <f t="shared" si="39"/>
        <v>0</v>
      </c>
      <c r="AS131" s="233">
        <f t="shared" si="23"/>
        <v>0</v>
      </c>
      <c r="AT131" s="233">
        <f t="shared" si="23"/>
        <v>0</v>
      </c>
      <c r="AU131" s="233">
        <f t="shared" si="24"/>
        <v>0</v>
      </c>
      <c r="AV131" s="234"/>
      <c r="AW131" s="233"/>
      <c r="AX131" s="233"/>
      <c r="AY131" s="233"/>
      <c r="AZ131" s="235"/>
      <c r="BA131" s="235"/>
      <c r="BB131" s="235"/>
      <c r="BC131" s="235"/>
      <c r="BD131" s="235"/>
      <c r="BE131" s="235"/>
      <c r="BI131" s="2"/>
      <c r="BJ131" s="2"/>
      <c r="BK131" s="2"/>
      <c r="BL131" s="2"/>
      <c r="BM131" s="2"/>
      <c r="BN131" s="2"/>
      <c r="BO131" s="2"/>
      <c r="BP131" s="2"/>
      <c r="BQ131" s="2"/>
      <c r="BR131" s="2"/>
      <c r="BS131" s="2"/>
      <c r="BT131" s="2"/>
      <c r="BU131" s="2"/>
      <c r="BV131" s="2"/>
      <c r="BW131" s="2"/>
      <c r="BX131" s="2"/>
      <c r="BY131" s="2"/>
      <c r="BZ131" s="2"/>
    </row>
    <row r="132" spans="1:78" s="212" customFormat="1" ht="15.75">
      <c r="A132" s="218"/>
      <c r="B132" s="218"/>
      <c r="C132" s="218"/>
      <c r="D132" s="218"/>
      <c r="E132" s="218"/>
      <c r="F132" s="218"/>
      <c r="G132" s="219"/>
      <c r="H132" s="236"/>
      <c r="I132" s="237"/>
      <c r="J132" s="238"/>
      <c r="K132" s="275"/>
      <c r="L132" s="275"/>
      <c r="M132" s="237"/>
      <c r="N132" s="237"/>
      <c r="O132" s="303"/>
      <c r="P132" s="310"/>
      <c r="Q132" s="242"/>
      <c r="R132" s="242"/>
      <c r="S132" s="242"/>
      <c r="T132" s="242"/>
      <c r="U132" s="242"/>
      <c r="V132" s="242"/>
      <c r="W132" s="243"/>
      <c r="X132" s="243"/>
      <c r="Y132" s="311"/>
      <c r="Z132" s="243"/>
      <c r="AA132" s="243"/>
      <c r="AB132" s="244" t="s">
        <v>128</v>
      </c>
      <c r="AC132" s="245"/>
      <c r="AD132" s="245"/>
      <c r="AE132" s="245"/>
      <c r="AF132" s="245"/>
      <c r="AG132" s="245"/>
      <c r="AH132" s="245"/>
      <c r="AI132" s="245"/>
      <c r="AJ132" s="245"/>
      <c r="AK132" s="245"/>
      <c r="AL132" s="245"/>
      <c r="AM132" s="245"/>
      <c r="AN132" s="245"/>
      <c r="AO132" s="245"/>
      <c r="AP132" s="245"/>
      <c r="AQ132" s="246">
        <f t="shared" si="39"/>
        <v>0</v>
      </c>
      <c r="AR132" s="247">
        <f t="shared" si="39"/>
        <v>0</v>
      </c>
      <c r="AS132" s="233">
        <f t="shared" si="23"/>
        <v>0</v>
      </c>
      <c r="AT132" s="233">
        <f t="shared" si="23"/>
        <v>0</v>
      </c>
      <c r="AU132" s="233">
        <f t="shared" si="24"/>
        <v>0</v>
      </c>
      <c r="AV132" s="234"/>
      <c r="AW132" s="233"/>
      <c r="AX132" s="233"/>
      <c r="AY132" s="233"/>
      <c r="AZ132" s="235"/>
      <c r="BA132" s="235"/>
      <c r="BB132" s="235"/>
      <c r="BC132" s="235"/>
      <c r="BD132" s="235"/>
      <c r="BE132" s="235"/>
      <c r="BI132" s="2"/>
      <c r="BJ132" s="2"/>
      <c r="BK132" s="2"/>
      <c r="BL132" s="2"/>
      <c r="BM132" s="2"/>
      <c r="BN132" s="2"/>
      <c r="BO132" s="2"/>
      <c r="BP132" s="2"/>
      <c r="BQ132" s="2"/>
      <c r="BR132" s="2"/>
      <c r="BS132" s="2"/>
      <c r="BT132" s="2"/>
      <c r="BU132" s="2"/>
      <c r="BV132" s="2"/>
      <c r="BW132" s="2"/>
      <c r="BX132" s="2"/>
      <c r="BY132" s="2"/>
      <c r="BZ132" s="2"/>
    </row>
    <row r="133" spans="1:78" s="212" customFormat="1" ht="15.75">
      <c r="A133" s="218"/>
      <c r="B133" s="218"/>
      <c r="C133" s="218"/>
      <c r="D133" s="218"/>
      <c r="E133" s="218"/>
      <c r="F133" s="218"/>
      <c r="G133" s="219"/>
      <c r="H133" s="236"/>
      <c r="I133" s="237"/>
      <c r="J133" s="238"/>
      <c r="K133" s="275"/>
      <c r="L133" s="275"/>
      <c r="M133" s="237"/>
      <c r="N133" s="237"/>
      <c r="O133" s="303"/>
      <c r="P133" s="310"/>
      <c r="Q133" s="242"/>
      <c r="R133" s="242"/>
      <c r="S133" s="242"/>
      <c r="T133" s="242"/>
      <c r="U133" s="242"/>
      <c r="V133" s="242"/>
      <c r="W133" s="243"/>
      <c r="X133" s="243"/>
      <c r="Y133" s="311"/>
      <c r="Z133" s="243"/>
      <c r="AA133" s="243"/>
      <c r="AB133" s="248" t="s">
        <v>129</v>
      </c>
      <c r="AC133" s="245"/>
      <c r="AD133" s="245"/>
      <c r="AE133" s="245"/>
      <c r="AF133" s="245"/>
      <c r="AG133" s="245"/>
      <c r="AH133" s="245"/>
      <c r="AI133" s="245"/>
      <c r="AJ133" s="245"/>
      <c r="AK133" s="245"/>
      <c r="AL133" s="245"/>
      <c r="AM133" s="245"/>
      <c r="AN133" s="245"/>
      <c r="AO133" s="245"/>
      <c r="AP133" s="245"/>
      <c r="AQ133" s="246">
        <f t="shared" si="39"/>
        <v>0</v>
      </c>
      <c r="AR133" s="247">
        <f t="shared" si="39"/>
        <v>0</v>
      </c>
      <c r="AS133" s="233">
        <f t="shared" si="23"/>
        <v>0</v>
      </c>
      <c r="AT133" s="233">
        <f t="shared" si="23"/>
        <v>0</v>
      </c>
      <c r="AU133" s="233">
        <f t="shared" si="24"/>
        <v>0</v>
      </c>
      <c r="AV133" s="234"/>
      <c r="AW133" s="233"/>
      <c r="AX133" s="233"/>
      <c r="AY133" s="233"/>
      <c r="AZ133" s="235"/>
      <c r="BA133" s="235"/>
      <c r="BB133" s="235"/>
      <c r="BC133" s="235"/>
      <c r="BD133" s="235"/>
      <c r="BE133" s="235"/>
      <c r="BI133" s="2"/>
      <c r="BJ133" s="2"/>
      <c r="BK133" s="2"/>
      <c r="BL133" s="2"/>
      <c r="BM133" s="2"/>
      <c r="BN133" s="2"/>
      <c r="BO133" s="2"/>
      <c r="BP133" s="2"/>
      <c r="BQ133" s="2"/>
      <c r="BR133" s="2"/>
      <c r="BS133" s="2"/>
      <c r="BT133" s="2"/>
      <c r="BU133" s="2"/>
      <c r="BV133" s="2"/>
      <c r="BW133" s="2"/>
      <c r="BX133" s="2"/>
      <c r="BY133" s="2"/>
      <c r="BZ133" s="2"/>
    </row>
    <row r="134" spans="1:78" s="212" customFormat="1" ht="15.75">
      <c r="A134" s="218"/>
      <c r="B134" s="218"/>
      <c r="C134" s="218"/>
      <c r="D134" s="218"/>
      <c r="E134" s="218"/>
      <c r="F134" s="218"/>
      <c r="G134" s="219"/>
      <c r="H134" s="236"/>
      <c r="I134" s="237"/>
      <c r="J134" s="238"/>
      <c r="K134" s="275"/>
      <c r="L134" s="275"/>
      <c r="M134" s="237"/>
      <c r="N134" s="237"/>
      <c r="O134" s="303"/>
      <c r="P134" s="310"/>
      <c r="Q134" s="242"/>
      <c r="R134" s="242"/>
      <c r="S134" s="242"/>
      <c r="T134" s="242"/>
      <c r="U134" s="242"/>
      <c r="V134" s="242"/>
      <c r="W134" s="243"/>
      <c r="X134" s="243"/>
      <c r="Y134" s="311"/>
      <c r="Z134" s="243"/>
      <c r="AA134" s="243"/>
      <c r="AB134" s="249" t="s">
        <v>130</v>
      </c>
      <c r="AC134" s="250">
        <f aca="true" t="shared" si="40" ref="AC134:AR134">SUM(AC128:AC133)</f>
        <v>0</v>
      </c>
      <c r="AD134" s="250">
        <f t="shared" si="40"/>
        <v>0</v>
      </c>
      <c r="AE134" s="250">
        <f t="shared" si="40"/>
        <v>0</v>
      </c>
      <c r="AF134" s="250">
        <f t="shared" si="40"/>
        <v>0</v>
      </c>
      <c r="AG134" s="250">
        <f t="shared" si="40"/>
        <v>0</v>
      </c>
      <c r="AH134" s="250">
        <f t="shared" si="40"/>
        <v>0</v>
      </c>
      <c r="AI134" s="250">
        <f t="shared" si="40"/>
        <v>0</v>
      </c>
      <c r="AJ134" s="250">
        <f t="shared" si="40"/>
        <v>0</v>
      </c>
      <c r="AK134" s="250">
        <f t="shared" si="40"/>
        <v>0</v>
      </c>
      <c r="AL134" s="250">
        <f t="shared" si="40"/>
        <v>0</v>
      </c>
      <c r="AM134" s="250">
        <f t="shared" si="40"/>
        <v>0</v>
      </c>
      <c r="AN134" s="250">
        <f t="shared" si="40"/>
        <v>0</v>
      </c>
      <c r="AO134" s="250">
        <f t="shared" si="40"/>
        <v>0</v>
      </c>
      <c r="AP134" s="250">
        <f t="shared" si="40"/>
        <v>0</v>
      </c>
      <c r="AQ134" s="250">
        <f t="shared" si="40"/>
        <v>0</v>
      </c>
      <c r="AR134" s="251">
        <f t="shared" si="40"/>
        <v>0</v>
      </c>
      <c r="AS134" s="233">
        <f t="shared" si="23"/>
        <v>0</v>
      </c>
      <c r="AT134" s="233">
        <f t="shared" si="23"/>
        <v>0</v>
      </c>
      <c r="AU134" s="233">
        <f t="shared" si="24"/>
        <v>0</v>
      </c>
      <c r="AV134" s="234"/>
      <c r="AW134" s="233"/>
      <c r="AX134" s="233"/>
      <c r="AY134" s="233"/>
      <c r="AZ134" s="235"/>
      <c r="BA134" s="235"/>
      <c r="BB134" s="235"/>
      <c r="BC134" s="235"/>
      <c r="BD134" s="235"/>
      <c r="BE134" s="235"/>
      <c r="BI134" s="2"/>
      <c r="BJ134" s="2"/>
      <c r="BK134" s="2"/>
      <c r="BL134" s="2"/>
      <c r="BM134" s="2"/>
      <c r="BN134" s="2"/>
      <c r="BO134" s="2"/>
      <c r="BP134" s="2"/>
      <c r="BQ134" s="2"/>
      <c r="BR134" s="2"/>
      <c r="BS134" s="2"/>
      <c r="BT134" s="2"/>
      <c r="BU134" s="2"/>
      <c r="BV134" s="2"/>
      <c r="BW134" s="2"/>
      <c r="BX134" s="2"/>
      <c r="BY134" s="2"/>
      <c r="BZ134" s="2"/>
    </row>
    <row r="135" spans="1:78" s="212" customFormat="1" ht="15.75">
      <c r="A135" s="218"/>
      <c r="B135" s="218"/>
      <c r="C135" s="218"/>
      <c r="D135" s="218"/>
      <c r="E135" s="218"/>
      <c r="F135" s="218"/>
      <c r="G135" s="219"/>
      <c r="H135" s="236"/>
      <c r="I135" s="237"/>
      <c r="J135" s="238"/>
      <c r="K135" s="275"/>
      <c r="L135" s="275"/>
      <c r="M135" s="237"/>
      <c r="N135" s="237"/>
      <c r="O135" s="303"/>
      <c r="P135" s="310"/>
      <c r="Q135" s="242"/>
      <c r="R135" s="242"/>
      <c r="S135" s="242"/>
      <c r="T135" s="242"/>
      <c r="U135" s="242"/>
      <c r="V135" s="242"/>
      <c r="W135" s="243"/>
      <c r="X135" s="243"/>
      <c r="Y135" s="311"/>
      <c r="Z135" s="243"/>
      <c r="AA135" s="243"/>
      <c r="AB135" s="244" t="s">
        <v>131</v>
      </c>
      <c r="AC135" s="245"/>
      <c r="AD135" s="245"/>
      <c r="AE135" s="245"/>
      <c r="AF135" s="245"/>
      <c r="AG135" s="245"/>
      <c r="AH135" s="245"/>
      <c r="AI135" s="245"/>
      <c r="AJ135" s="245"/>
      <c r="AK135" s="245"/>
      <c r="AL135" s="245"/>
      <c r="AM135" s="245"/>
      <c r="AN135" s="245"/>
      <c r="AO135" s="245"/>
      <c r="AP135" s="245"/>
      <c r="AQ135" s="246">
        <f>+AC135+AE135+AG135+AI135+AK135+AM135+AO135</f>
        <v>0</v>
      </c>
      <c r="AR135" s="247">
        <f aca="true" t="shared" si="41" ref="AR135:AR141">+AD135+AF135+AH135+AJ135+AL135+AN135+AP135</f>
        <v>0</v>
      </c>
      <c r="AS135" s="233">
        <f t="shared" si="23"/>
        <v>0</v>
      </c>
      <c r="AT135" s="233">
        <f t="shared" si="23"/>
        <v>0</v>
      </c>
      <c r="AU135" s="233">
        <f t="shared" si="24"/>
        <v>0</v>
      </c>
      <c r="AV135" s="234"/>
      <c r="AW135" s="233"/>
      <c r="AX135" s="233"/>
      <c r="AY135" s="233"/>
      <c r="AZ135" s="235"/>
      <c r="BA135" s="235"/>
      <c r="BB135" s="235"/>
      <c r="BC135" s="235"/>
      <c r="BD135" s="235"/>
      <c r="BE135" s="235"/>
      <c r="BI135" s="2"/>
      <c r="BJ135" s="2"/>
      <c r="BK135" s="2"/>
      <c r="BL135" s="2"/>
      <c r="BM135" s="2"/>
      <c r="BN135" s="2"/>
      <c r="BO135" s="2"/>
      <c r="BP135" s="2"/>
      <c r="BQ135" s="2"/>
      <c r="BR135" s="2"/>
      <c r="BS135" s="2"/>
      <c r="BT135" s="2"/>
      <c r="BU135" s="2"/>
      <c r="BV135" s="2"/>
      <c r="BW135" s="2"/>
      <c r="BX135" s="2"/>
      <c r="BY135" s="2"/>
      <c r="BZ135" s="2"/>
    </row>
    <row r="136" spans="1:78" s="212" customFormat="1" ht="15.75">
      <c r="A136" s="218"/>
      <c r="B136" s="218"/>
      <c r="C136" s="218"/>
      <c r="D136" s="218"/>
      <c r="E136" s="218"/>
      <c r="F136" s="218"/>
      <c r="G136" s="219"/>
      <c r="H136" s="236"/>
      <c r="I136" s="237"/>
      <c r="J136" s="238"/>
      <c r="K136" s="275"/>
      <c r="L136" s="275"/>
      <c r="M136" s="237"/>
      <c r="N136" s="237"/>
      <c r="O136" s="303"/>
      <c r="P136" s="310"/>
      <c r="Q136" s="242"/>
      <c r="R136" s="242"/>
      <c r="S136" s="242"/>
      <c r="T136" s="242"/>
      <c r="U136" s="242"/>
      <c r="V136" s="242"/>
      <c r="W136" s="243"/>
      <c r="X136" s="243"/>
      <c r="Y136" s="311"/>
      <c r="Z136" s="243"/>
      <c r="AA136" s="243"/>
      <c r="AB136" s="244" t="s">
        <v>132</v>
      </c>
      <c r="AC136" s="245"/>
      <c r="AD136" s="245"/>
      <c r="AE136" s="245"/>
      <c r="AF136" s="245"/>
      <c r="AG136" s="245"/>
      <c r="AH136" s="245"/>
      <c r="AI136" s="245"/>
      <c r="AJ136" s="245"/>
      <c r="AK136" s="245"/>
      <c r="AL136" s="245"/>
      <c r="AM136" s="245"/>
      <c r="AN136" s="245"/>
      <c r="AO136" s="245"/>
      <c r="AP136" s="245"/>
      <c r="AQ136" s="246">
        <f aca="true" t="shared" si="42" ref="AQ136:AQ141">+AC136+AE136+AG136+AI136+AK136+AM136+AO136</f>
        <v>0</v>
      </c>
      <c r="AR136" s="247">
        <f t="shared" si="41"/>
        <v>0</v>
      </c>
      <c r="AS136" s="233">
        <f t="shared" si="23"/>
        <v>0</v>
      </c>
      <c r="AT136" s="233">
        <f t="shared" si="23"/>
        <v>0</v>
      </c>
      <c r="AU136" s="233">
        <f t="shared" si="24"/>
        <v>0</v>
      </c>
      <c r="AV136" s="234"/>
      <c r="AW136" s="233"/>
      <c r="AX136" s="233"/>
      <c r="AY136" s="233"/>
      <c r="AZ136" s="235"/>
      <c r="BA136" s="235"/>
      <c r="BB136" s="235"/>
      <c r="BC136" s="235"/>
      <c r="BD136" s="235"/>
      <c r="BE136" s="235"/>
      <c r="BI136" s="2"/>
      <c r="BJ136" s="2"/>
      <c r="BK136" s="2"/>
      <c r="BL136" s="2"/>
      <c r="BM136" s="2"/>
      <c r="BN136" s="2"/>
      <c r="BO136" s="2"/>
      <c r="BP136" s="2"/>
      <c r="BQ136" s="2"/>
      <c r="BR136" s="2"/>
      <c r="BS136" s="2"/>
      <c r="BT136" s="2"/>
      <c r="BU136" s="2"/>
      <c r="BV136" s="2"/>
      <c r="BW136" s="2"/>
      <c r="BX136" s="2"/>
      <c r="BY136" s="2"/>
      <c r="BZ136" s="2"/>
    </row>
    <row r="137" spans="1:78" s="212" customFormat="1" ht="15.75">
      <c r="A137" s="218"/>
      <c r="B137" s="218"/>
      <c r="C137" s="218"/>
      <c r="D137" s="218"/>
      <c r="E137" s="218"/>
      <c r="F137" s="218"/>
      <c r="G137" s="219"/>
      <c r="H137" s="236"/>
      <c r="I137" s="237"/>
      <c r="J137" s="238"/>
      <c r="K137" s="275"/>
      <c r="L137" s="275"/>
      <c r="M137" s="237"/>
      <c r="N137" s="237"/>
      <c r="O137" s="303"/>
      <c r="P137" s="310"/>
      <c r="Q137" s="242"/>
      <c r="R137" s="242"/>
      <c r="S137" s="242"/>
      <c r="T137" s="242"/>
      <c r="U137" s="242"/>
      <c r="V137" s="242"/>
      <c r="W137" s="243"/>
      <c r="X137" s="243"/>
      <c r="Y137" s="311"/>
      <c r="Z137" s="243"/>
      <c r="AA137" s="243"/>
      <c r="AB137" s="248" t="s">
        <v>133</v>
      </c>
      <c r="AC137" s="245"/>
      <c r="AD137" s="245"/>
      <c r="AE137" s="245"/>
      <c r="AF137" s="245"/>
      <c r="AG137" s="245"/>
      <c r="AH137" s="245"/>
      <c r="AI137" s="245"/>
      <c r="AJ137" s="245"/>
      <c r="AK137" s="245"/>
      <c r="AL137" s="245"/>
      <c r="AM137" s="245"/>
      <c r="AN137" s="245"/>
      <c r="AO137" s="245"/>
      <c r="AP137" s="245"/>
      <c r="AQ137" s="246">
        <f t="shared" si="42"/>
        <v>0</v>
      </c>
      <c r="AR137" s="247">
        <f t="shared" si="41"/>
        <v>0</v>
      </c>
      <c r="AS137" s="233">
        <f t="shared" si="23"/>
        <v>0</v>
      </c>
      <c r="AT137" s="233">
        <f t="shared" si="23"/>
        <v>0</v>
      </c>
      <c r="AU137" s="233">
        <f t="shared" si="24"/>
        <v>0</v>
      </c>
      <c r="AV137" s="234"/>
      <c r="AW137" s="233"/>
      <c r="AX137" s="233"/>
      <c r="AY137" s="233"/>
      <c r="AZ137" s="235"/>
      <c r="BA137" s="235"/>
      <c r="BB137" s="235"/>
      <c r="BC137" s="235"/>
      <c r="BD137" s="235"/>
      <c r="BE137" s="235"/>
      <c r="BI137" s="2"/>
      <c r="BJ137" s="2"/>
      <c r="BK137" s="2"/>
      <c r="BL137" s="2"/>
      <c r="BM137" s="2"/>
      <c r="BN137" s="2"/>
      <c r="BO137" s="2"/>
      <c r="BP137" s="2"/>
      <c r="BQ137" s="2"/>
      <c r="BR137" s="2"/>
      <c r="BS137" s="2"/>
      <c r="BT137" s="2"/>
      <c r="BU137" s="2"/>
      <c r="BV137" s="2"/>
      <c r="BW137" s="2"/>
      <c r="BX137" s="2"/>
      <c r="BY137" s="2"/>
      <c r="BZ137" s="2"/>
    </row>
    <row r="138" spans="1:78" s="212" customFormat="1" ht="15.75">
      <c r="A138" s="218"/>
      <c r="B138" s="218"/>
      <c r="C138" s="218"/>
      <c r="D138" s="218"/>
      <c r="E138" s="218"/>
      <c r="F138" s="218"/>
      <c r="G138" s="219"/>
      <c r="H138" s="236"/>
      <c r="I138" s="237"/>
      <c r="J138" s="238"/>
      <c r="K138" s="275"/>
      <c r="L138" s="275"/>
      <c r="M138" s="237"/>
      <c r="N138" s="237"/>
      <c r="O138" s="303"/>
      <c r="P138" s="310"/>
      <c r="Q138" s="242"/>
      <c r="R138" s="242"/>
      <c r="S138" s="242"/>
      <c r="T138" s="242"/>
      <c r="U138" s="242"/>
      <c r="V138" s="242"/>
      <c r="W138" s="243"/>
      <c r="X138" s="243"/>
      <c r="Y138" s="311"/>
      <c r="Z138" s="243"/>
      <c r="AA138" s="243"/>
      <c r="AB138" s="248" t="s">
        <v>134</v>
      </c>
      <c r="AC138" s="245"/>
      <c r="AD138" s="245"/>
      <c r="AE138" s="245"/>
      <c r="AF138" s="245"/>
      <c r="AG138" s="245"/>
      <c r="AH138" s="245"/>
      <c r="AI138" s="245"/>
      <c r="AJ138" s="245"/>
      <c r="AK138" s="245"/>
      <c r="AL138" s="245"/>
      <c r="AM138" s="245"/>
      <c r="AN138" s="245"/>
      <c r="AO138" s="245"/>
      <c r="AP138" s="245"/>
      <c r="AQ138" s="246">
        <f t="shared" si="42"/>
        <v>0</v>
      </c>
      <c r="AR138" s="247">
        <f t="shared" si="41"/>
        <v>0</v>
      </c>
      <c r="AS138" s="233">
        <f t="shared" si="23"/>
        <v>0</v>
      </c>
      <c r="AT138" s="233">
        <f t="shared" si="23"/>
        <v>0</v>
      </c>
      <c r="AU138" s="233">
        <f t="shared" si="24"/>
        <v>0</v>
      </c>
      <c r="AV138" s="234"/>
      <c r="AW138" s="233"/>
      <c r="AX138" s="233"/>
      <c r="AY138" s="233"/>
      <c r="AZ138" s="235"/>
      <c r="BA138" s="235"/>
      <c r="BB138" s="235"/>
      <c r="BC138" s="235"/>
      <c r="BD138" s="235"/>
      <c r="BE138" s="235"/>
      <c r="BI138" s="2"/>
      <c r="BJ138" s="2"/>
      <c r="BK138" s="2"/>
      <c r="BL138" s="2"/>
      <c r="BM138" s="2"/>
      <c r="BN138" s="2"/>
      <c r="BO138" s="2"/>
      <c r="BP138" s="2"/>
      <c r="BQ138" s="2"/>
      <c r="BR138" s="2"/>
      <c r="BS138" s="2"/>
      <c r="BT138" s="2"/>
      <c r="BU138" s="2"/>
      <c r="BV138" s="2"/>
      <c r="BW138" s="2"/>
      <c r="BX138" s="2"/>
      <c r="BY138" s="2"/>
      <c r="BZ138" s="2"/>
    </row>
    <row r="139" spans="1:78" s="212" customFormat="1" ht="15.75">
      <c r="A139" s="218"/>
      <c r="B139" s="218"/>
      <c r="C139" s="218"/>
      <c r="D139" s="218"/>
      <c r="E139" s="218"/>
      <c r="F139" s="218"/>
      <c r="G139" s="219"/>
      <c r="H139" s="236"/>
      <c r="I139" s="237"/>
      <c r="J139" s="238"/>
      <c r="K139" s="275"/>
      <c r="L139" s="275"/>
      <c r="M139" s="237"/>
      <c r="N139" s="237"/>
      <c r="O139" s="303"/>
      <c r="P139" s="310"/>
      <c r="Q139" s="242"/>
      <c r="R139" s="242"/>
      <c r="S139" s="242"/>
      <c r="T139" s="242"/>
      <c r="U139" s="242"/>
      <c r="V139" s="242"/>
      <c r="W139" s="243"/>
      <c r="X139" s="243"/>
      <c r="Y139" s="311"/>
      <c r="Z139" s="243"/>
      <c r="AA139" s="243"/>
      <c r="AB139" s="248" t="s">
        <v>135</v>
      </c>
      <c r="AC139" s="245"/>
      <c r="AD139" s="245"/>
      <c r="AE139" s="245"/>
      <c r="AF139" s="245"/>
      <c r="AG139" s="245"/>
      <c r="AH139" s="245"/>
      <c r="AI139" s="245"/>
      <c r="AJ139" s="245"/>
      <c r="AK139" s="245"/>
      <c r="AL139" s="245"/>
      <c r="AM139" s="245"/>
      <c r="AN139" s="245"/>
      <c r="AO139" s="245"/>
      <c r="AP139" s="245"/>
      <c r="AQ139" s="246">
        <f t="shared" si="42"/>
        <v>0</v>
      </c>
      <c r="AR139" s="247">
        <f t="shared" si="41"/>
        <v>0</v>
      </c>
      <c r="AS139" s="233">
        <f t="shared" si="23"/>
        <v>0</v>
      </c>
      <c r="AT139" s="233">
        <f t="shared" si="23"/>
        <v>0</v>
      </c>
      <c r="AU139" s="233">
        <f t="shared" si="24"/>
        <v>0</v>
      </c>
      <c r="AV139" s="234"/>
      <c r="AW139" s="233"/>
      <c r="AX139" s="233"/>
      <c r="AY139" s="233"/>
      <c r="AZ139" s="235"/>
      <c r="BA139" s="235"/>
      <c r="BB139" s="235"/>
      <c r="BC139" s="235"/>
      <c r="BD139" s="235"/>
      <c r="BE139" s="235"/>
      <c r="BI139" s="2"/>
      <c r="BJ139" s="2"/>
      <c r="BK139" s="2"/>
      <c r="BL139" s="2"/>
      <c r="BM139" s="2"/>
      <c r="BN139" s="2"/>
      <c r="BO139" s="2"/>
      <c r="BP139" s="2"/>
      <c r="BQ139" s="2"/>
      <c r="BR139" s="2"/>
      <c r="BS139" s="2"/>
      <c r="BT139" s="2"/>
      <c r="BU139" s="2"/>
      <c r="BV139" s="2"/>
      <c r="BW139" s="2"/>
      <c r="BX139" s="2"/>
      <c r="BY139" s="2"/>
      <c r="BZ139" s="2"/>
    </row>
    <row r="140" spans="1:78" s="212" customFormat="1" ht="15.75">
      <c r="A140" s="218"/>
      <c r="B140" s="218"/>
      <c r="C140" s="218"/>
      <c r="D140" s="218"/>
      <c r="E140" s="218"/>
      <c r="F140" s="218"/>
      <c r="G140" s="219"/>
      <c r="H140" s="236"/>
      <c r="I140" s="237"/>
      <c r="J140" s="238"/>
      <c r="K140" s="275"/>
      <c r="L140" s="275"/>
      <c r="M140" s="237"/>
      <c r="N140" s="237"/>
      <c r="O140" s="303"/>
      <c r="P140" s="310"/>
      <c r="Q140" s="242"/>
      <c r="R140" s="242"/>
      <c r="S140" s="242"/>
      <c r="T140" s="242"/>
      <c r="U140" s="242"/>
      <c r="V140" s="242"/>
      <c r="W140" s="243"/>
      <c r="X140" s="243"/>
      <c r="Y140" s="311"/>
      <c r="Z140" s="243"/>
      <c r="AA140" s="243"/>
      <c r="AB140" s="248" t="s">
        <v>136</v>
      </c>
      <c r="AC140" s="245"/>
      <c r="AD140" s="245"/>
      <c r="AE140" s="245"/>
      <c r="AF140" s="245"/>
      <c r="AG140" s="245"/>
      <c r="AH140" s="245"/>
      <c r="AI140" s="245"/>
      <c r="AJ140" s="245"/>
      <c r="AK140" s="245"/>
      <c r="AL140" s="245"/>
      <c r="AM140" s="245"/>
      <c r="AN140" s="245"/>
      <c r="AO140" s="245"/>
      <c r="AP140" s="245"/>
      <c r="AQ140" s="246">
        <f t="shared" si="42"/>
        <v>0</v>
      </c>
      <c r="AR140" s="247">
        <f t="shared" si="41"/>
        <v>0</v>
      </c>
      <c r="AS140" s="233">
        <f t="shared" si="23"/>
        <v>0</v>
      </c>
      <c r="AT140" s="233">
        <f t="shared" si="23"/>
        <v>0</v>
      </c>
      <c r="AU140" s="233">
        <f t="shared" si="24"/>
        <v>0</v>
      </c>
      <c r="AV140" s="234"/>
      <c r="AW140" s="233"/>
      <c r="AX140" s="233"/>
      <c r="AY140" s="233"/>
      <c r="AZ140" s="235"/>
      <c r="BA140" s="235"/>
      <c r="BB140" s="235"/>
      <c r="BC140" s="235"/>
      <c r="BD140" s="235"/>
      <c r="BE140" s="235"/>
      <c r="BI140" s="2"/>
      <c r="BJ140" s="2"/>
      <c r="BK140" s="2"/>
      <c r="BL140" s="2"/>
      <c r="BM140" s="2"/>
      <c r="BN140" s="2"/>
      <c r="BO140" s="2"/>
      <c r="BP140" s="2"/>
      <c r="BQ140" s="2"/>
      <c r="BR140" s="2"/>
      <c r="BS140" s="2"/>
      <c r="BT140" s="2"/>
      <c r="BU140" s="2"/>
      <c r="BV140" s="2"/>
      <c r="BW140" s="2"/>
      <c r="BX140" s="2"/>
      <c r="BY140" s="2"/>
      <c r="BZ140" s="2"/>
    </row>
    <row r="141" spans="1:78" s="212" customFormat="1" ht="15.75">
      <c r="A141" s="218"/>
      <c r="B141" s="218"/>
      <c r="C141" s="218"/>
      <c r="D141" s="218"/>
      <c r="E141" s="218"/>
      <c r="F141" s="218"/>
      <c r="G141" s="219"/>
      <c r="H141" s="236"/>
      <c r="I141" s="237"/>
      <c r="J141" s="238"/>
      <c r="K141" s="275"/>
      <c r="L141" s="275"/>
      <c r="M141" s="237"/>
      <c r="N141" s="237"/>
      <c r="O141" s="303"/>
      <c r="P141" s="310"/>
      <c r="Q141" s="242"/>
      <c r="R141" s="242"/>
      <c r="S141" s="242"/>
      <c r="T141" s="242"/>
      <c r="U141" s="242"/>
      <c r="V141" s="242"/>
      <c r="W141" s="243"/>
      <c r="X141" s="243"/>
      <c r="Y141" s="311"/>
      <c r="Z141" s="243"/>
      <c r="AA141" s="243"/>
      <c r="AB141" s="248" t="s">
        <v>137</v>
      </c>
      <c r="AC141" s="245"/>
      <c r="AD141" s="245"/>
      <c r="AE141" s="245"/>
      <c r="AF141" s="245"/>
      <c r="AG141" s="245"/>
      <c r="AH141" s="245"/>
      <c r="AI141" s="245"/>
      <c r="AJ141" s="245"/>
      <c r="AK141" s="245"/>
      <c r="AL141" s="245"/>
      <c r="AM141" s="245"/>
      <c r="AN141" s="245"/>
      <c r="AO141" s="245"/>
      <c r="AP141" s="245"/>
      <c r="AQ141" s="246">
        <f t="shared" si="42"/>
        <v>0</v>
      </c>
      <c r="AR141" s="247">
        <f t="shared" si="41"/>
        <v>0</v>
      </c>
      <c r="AS141" s="233">
        <f t="shared" si="23"/>
        <v>0</v>
      </c>
      <c r="AT141" s="233">
        <f t="shared" si="23"/>
        <v>0</v>
      </c>
      <c r="AU141" s="233">
        <f t="shared" si="24"/>
        <v>0</v>
      </c>
      <c r="AV141" s="234"/>
      <c r="AW141" s="233"/>
      <c r="AX141" s="233"/>
      <c r="AY141" s="233"/>
      <c r="AZ141" s="235"/>
      <c r="BA141" s="235"/>
      <c r="BB141" s="235"/>
      <c r="BC141" s="235"/>
      <c r="BD141" s="235"/>
      <c r="BE141" s="235"/>
      <c r="BI141" s="2"/>
      <c r="BJ141" s="2"/>
      <c r="BK141" s="2"/>
      <c r="BL141" s="2"/>
      <c r="BM141" s="2"/>
      <c r="BN141" s="2"/>
      <c r="BO141" s="2"/>
      <c r="BP141" s="2"/>
      <c r="BQ141" s="2"/>
      <c r="BR141" s="2"/>
      <c r="BS141" s="2"/>
      <c r="BT141" s="2"/>
      <c r="BU141" s="2"/>
      <c r="BV141" s="2"/>
      <c r="BW141" s="2"/>
      <c r="BX141" s="2"/>
      <c r="BY141" s="2"/>
      <c r="BZ141" s="2"/>
    </row>
    <row r="142" spans="1:78" s="212" customFormat="1" ht="15.75">
      <c r="A142" s="218"/>
      <c r="B142" s="218"/>
      <c r="C142" s="218"/>
      <c r="D142" s="218"/>
      <c r="E142" s="218"/>
      <c r="F142" s="218"/>
      <c r="G142" s="219"/>
      <c r="H142" s="236"/>
      <c r="I142" s="237"/>
      <c r="J142" s="238"/>
      <c r="K142" s="275"/>
      <c r="L142" s="275"/>
      <c r="M142" s="237"/>
      <c r="N142" s="237"/>
      <c r="O142" s="303"/>
      <c r="P142" s="310"/>
      <c r="Q142" s="242"/>
      <c r="R142" s="242"/>
      <c r="S142" s="242"/>
      <c r="T142" s="242"/>
      <c r="U142" s="242"/>
      <c r="V142" s="242"/>
      <c r="W142" s="243"/>
      <c r="X142" s="243"/>
      <c r="Y142" s="311"/>
      <c r="Z142" s="243"/>
      <c r="AA142" s="243"/>
      <c r="AB142" s="249" t="s">
        <v>138</v>
      </c>
      <c r="AC142" s="250">
        <f aca="true" t="shared" si="43" ref="AC142:AR142">SUM(AC136:AC141)+IF(AC134=0,AC135,AC134)</f>
        <v>0</v>
      </c>
      <c r="AD142" s="250">
        <f t="shared" si="43"/>
        <v>0</v>
      </c>
      <c r="AE142" s="250">
        <f t="shared" si="43"/>
        <v>0</v>
      </c>
      <c r="AF142" s="250">
        <f t="shared" si="43"/>
        <v>0</v>
      </c>
      <c r="AG142" s="250">
        <f t="shared" si="43"/>
        <v>0</v>
      </c>
      <c r="AH142" s="250">
        <f t="shared" si="43"/>
        <v>0</v>
      </c>
      <c r="AI142" s="250">
        <f t="shared" si="43"/>
        <v>0</v>
      </c>
      <c r="AJ142" s="250">
        <f t="shared" si="43"/>
        <v>0</v>
      </c>
      <c r="AK142" s="250">
        <f t="shared" si="43"/>
        <v>0</v>
      </c>
      <c r="AL142" s="250">
        <f t="shared" si="43"/>
        <v>0</v>
      </c>
      <c r="AM142" s="250">
        <f t="shared" si="43"/>
        <v>0</v>
      </c>
      <c r="AN142" s="250">
        <f t="shared" si="43"/>
        <v>0</v>
      </c>
      <c r="AO142" s="250">
        <f t="shared" si="43"/>
        <v>0</v>
      </c>
      <c r="AP142" s="250">
        <f t="shared" si="43"/>
        <v>0</v>
      </c>
      <c r="AQ142" s="250">
        <f t="shared" si="43"/>
        <v>0</v>
      </c>
      <c r="AR142" s="251">
        <f t="shared" si="43"/>
        <v>0</v>
      </c>
      <c r="AS142" s="233">
        <f t="shared" si="23"/>
        <v>0</v>
      </c>
      <c r="AT142" s="233">
        <f t="shared" si="23"/>
        <v>0</v>
      </c>
      <c r="AU142" s="233">
        <f t="shared" si="24"/>
        <v>0</v>
      </c>
      <c r="AV142" s="234"/>
      <c r="AW142" s="233"/>
      <c r="AX142" s="233"/>
      <c r="AY142" s="233"/>
      <c r="AZ142" s="235"/>
      <c r="BA142" s="235"/>
      <c r="BB142" s="235"/>
      <c r="BC142" s="235"/>
      <c r="BD142" s="235"/>
      <c r="BE142" s="235"/>
      <c r="BI142" s="2"/>
      <c r="BJ142" s="2"/>
      <c r="BK142" s="2"/>
      <c r="BL142" s="2"/>
      <c r="BM142" s="2"/>
      <c r="BN142" s="2"/>
      <c r="BO142" s="2"/>
      <c r="BP142" s="2"/>
      <c r="BQ142" s="2"/>
      <c r="BR142" s="2"/>
      <c r="BS142" s="2"/>
      <c r="BT142" s="2"/>
      <c r="BU142" s="2"/>
      <c r="BV142" s="2"/>
      <c r="BW142" s="2"/>
      <c r="BX142" s="2"/>
      <c r="BY142" s="2"/>
      <c r="BZ142" s="2"/>
    </row>
    <row r="143" spans="1:78" s="212" customFormat="1" ht="16.5" thickBot="1">
      <c r="A143" s="218"/>
      <c r="B143" s="218"/>
      <c r="C143" s="218"/>
      <c r="D143" s="218"/>
      <c r="E143" s="218"/>
      <c r="F143" s="218"/>
      <c r="G143" s="219"/>
      <c r="H143" s="252"/>
      <c r="I143" s="253"/>
      <c r="J143" s="254"/>
      <c r="K143" s="278"/>
      <c r="L143" s="278"/>
      <c r="M143" s="253"/>
      <c r="N143" s="253"/>
      <c r="O143" s="305"/>
      <c r="P143" s="312"/>
      <c r="Q143" s="258"/>
      <c r="R143" s="258"/>
      <c r="S143" s="258"/>
      <c r="T143" s="258"/>
      <c r="U143" s="258"/>
      <c r="V143" s="258"/>
      <c r="W143" s="259"/>
      <c r="X143" s="259"/>
      <c r="Y143" s="313"/>
      <c r="Z143" s="259"/>
      <c r="AA143" s="259"/>
      <c r="AB143" s="260" t="s">
        <v>139</v>
      </c>
      <c r="AC143" s="261"/>
      <c r="AD143" s="261"/>
      <c r="AE143" s="261"/>
      <c r="AF143" s="261"/>
      <c r="AG143" s="261"/>
      <c r="AH143" s="261"/>
      <c r="AI143" s="261"/>
      <c r="AJ143" s="261"/>
      <c r="AK143" s="261"/>
      <c r="AL143" s="261"/>
      <c r="AM143" s="261"/>
      <c r="AN143" s="261"/>
      <c r="AO143" s="261"/>
      <c r="AP143" s="261"/>
      <c r="AQ143" s="262">
        <f aca="true" t="shared" si="44" ref="AQ143:AR149">+AC143+AE143+AG143+AI143+AK143+AM143+AO143</f>
        <v>0</v>
      </c>
      <c r="AR143" s="263">
        <f t="shared" si="44"/>
        <v>0</v>
      </c>
      <c r="AS143" s="233">
        <f t="shared" si="23"/>
        <v>0</v>
      </c>
      <c r="AT143" s="233">
        <f t="shared" si="23"/>
        <v>0</v>
      </c>
      <c r="AU143" s="233">
        <f t="shared" si="24"/>
        <v>0</v>
      </c>
      <c r="AV143" s="234"/>
      <c r="AW143" s="233"/>
      <c r="AX143" s="233"/>
      <c r="AY143" s="233"/>
      <c r="AZ143" s="235"/>
      <c r="BA143" s="235"/>
      <c r="BB143" s="235"/>
      <c r="BC143" s="235"/>
      <c r="BD143" s="235"/>
      <c r="BE143" s="235"/>
      <c r="BI143" s="2"/>
      <c r="BJ143" s="2"/>
      <c r="BK143" s="2"/>
      <c r="BL143" s="2"/>
      <c r="BM143" s="2"/>
      <c r="BN143" s="2"/>
      <c r="BO143" s="2"/>
      <c r="BP143" s="2"/>
      <c r="BQ143" s="2"/>
      <c r="BR143" s="2"/>
      <c r="BS143" s="2"/>
      <c r="BT143" s="2"/>
      <c r="BU143" s="2"/>
      <c r="BV143" s="2"/>
      <c r="BW143" s="2"/>
      <c r="BX143" s="2"/>
      <c r="BY143" s="2"/>
      <c r="BZ143" s="2"/>
    </row>
    <row r="144" spans="1:78" s="212" customFormat="1" ht="36" customHeight="1">
      <c r="A144" s="218" t="s">
        <v>208</v>
      </c>
      <c r="B144" s="218" t="s">
        <v>209</v>
      </c>
      <c r="C144" s="218" t="s">
        <v>113</v>
      </c>
      <c r="D144" s="218" t="s">
        <v>114</v>
      </c>
      <c r="E144" s="218" t="s">
        <v>210</v>
      </c>
      <c r="F144" s="218" t="s">
        <v>115</v>
      </c>
      <c r="G144" s="219">
        <v>15</v>
      </c>
      <c r="H144" s="220">
        <v>887</v>
      </c>
      <c r="I144" s="221" t="s">
        <v>211</v>
      </c>
      <c r="J144" s="271"/>
      <c r="K144" s="223" t="s">
        <v>34</v>
      </c>
      <c r="L144" s="271"/>
      <c r="M144" s="221" t="s">
        <v>212</v>
      </c>
      <c r="N144" s="221" t="s">
        <v>213</v>
      </c>
      <c r="O144" s="272">
        <v>605</v>
      </c>
      <c r="P144" s="314">
        <v>712</v>
      </c>
      <c r="Q144" s="227">
        <f>SUMIF('Actividades inversión 887'!$B$14:$B$39,'Metas inversión 887'!$B144,'Actividades inversión 887'!M$14:M$39)</f>
        <v>335895789.8775177</v>
      </c>
      <c r="R144" s="227">
        <f>SUMIF('Actividades inversión 887'!$B$14:$B$39,'Metas inversión 887'!$B144,'Actividades inversión 887'!N$14:N$39)</f>
        <v>351199206.377472</v>
      </c>
      <c r="S144" s="227">
        <f>SUMIF('Actividades inversión 887'!$B$14:$B$39,'Metas inversión 887'!$B144,'Actividades inversión 887'!O$14:O$39)</f>
        <v>314576821.2287589</v>
      </c>
      <c r="T144" s="227">
        <f>SUMIF('Actividades inversión 887'!$B$14:$B$39,'Metas inversión 887'!$B144,'Actividades inversión 887'!P$14:P$39)</f>
        <v>27911192.893730056</v>
      </c>
      <c r="U144" s="227">
        <f>SUMIF('Actividades inversión 887'!$B$14:$B$39,'Metas inversión 887'!$B144,'Actividades inversión 887'!Q$14:Q$39)</f>
        <v>111174568.0327436</v>
      </c>
      <c r="V144" s="227">
        <f>SUMIF('Actividades inversión 887'!$B$14:$B$39,'Metas inversión 887'!$B144,'Actividades inversión 887'!R$14:R$39)</f>
        <v>61071179.65474746</v>
      </c>
      <c r="W144" s="228" t="s">
        <v>214</v>
      </c>
      <c r="X144" s="228" t="s">
        <v>215</v>
      </c>
      <c r="Y144" s="228" t="s">
        <v>216</v>
      </c>
      <c r="Z144" s="228" t="s">
        <v>217</v>
      </c>
      <c r="AA144" s="309"/>
      <c r="AB144" s="229" t="s">
        <v>124</v>
      </c>
      <c r="AC144" s="230"/>
      <c r="AD144" s="230"/>
      <c r="AE144" s="230"/>
      <c r="AF144" s="230"/>
      <c r="AG144" s="230"/>
      <c r="AH144" s="230"/>
      <c r="AI144" s="230"/>
      <c r="AJ144" s="230"/>
      <c r="AK144" s="230"/>
      <c r="AL144" s="230"/>
      <c r="AM144" s="230"/>
      <c r="AN144" s="230"/>
      <c r="AO144" s="230"/>
      <c r="AP144" s="230"/>
      <c r="AQ144" s="231">
        <f t="shared" si="44"/>
        <v>0</v>
      </c>
      <c r="AR144" s="232">
        <f t="shared" si="44"/>
        <v>0</v>
      </c>
      <c r="AS144" s="233">
        <f t="shared" si="23"/>
        <v>36622385.14871311</v>
      </c>
      <c r="AT144" s="233">
        <f t="shared" si="23"/>
        <v>286665628.3350288</v>
      </c>
      <c r="AU144" s="233">
        <f t="shared" si="24"/>
        <v>50103388.37799615</v>
      </c>
      <c r="AV144" s="234"/>
      <c r="AW144" s="233"/>
      <c r="AX144" s="233"/>
      <c r="AY144" s="233"/>
      <c r="AZ144" s="235">
        <f>SUM('[1]01-USAQUEN:99-METROPOLITANO'!N141)</f>
        <v>335895789.8775177</v>
      </c>
      <c r="BA144" s="235">
        <f>SUM('[1]01-USAQUEN:99-METROPOLITANO'!O141)</f>
        <v>351199206.3774721</v>
      </c>
      <c r="BB144" s="235">
        <f>SUM('[1]01-USAQUEN:99-METROPOLITANO'!P141)</f>
        <v>314576821.2287589</v>
      </c>
      <c r="BC144" s="235">
        <f>SUM('[1]01-USAQUEN:99-METROPOLITANO'!Q141)</f>
        <v>27911192.893730056</v>
      </c>
      <c r="BD144" s="235">
        <f>SUM('[1]01-USAQUEN:99-METROPOLITANO'!R141)</f>
        <v>111174568.0327436</v>
      </c>
      <c r="BE144" s="235">
        <f>SUM('[1]01-USAQUEN:99-METROPOLITANO'!S141)</f>
        <v>61071179.65474746</v>
      </c>
      <c r="BI144" s="2"/>
      <c r="BJ144" s="2"/>
      <c r="BK144" s="2"/>
      <c r="BL144" s="2"/>
      <c r="BM144" s="2"/>
      <c r="BN144" s="2"/>
      <c r="BO144" s="2"/>
      <c r="BP144" s="2"/>
      <c r="BQ144" s="2"/>
      <c r="BR144" s="2"/>
      <c r="BS144" s="2"/>
      <c r="BT144" s="2"/>
      <c r="BU144" s="2"/>
      <c r="BV144" s="2"/>
      <c r="BW144" s="2"/>
      <c r="BX144" s="2"/>
      <c r="BY144" s="2"/>
      <c r="BZ144" s="2"/>
    </row>
    <row r="145" spans="1:78" s="212" customFormat="1" ht="15.75">
      <c r="A145" s="218"/>
      <c r="B145" s="218"/>
      <c r="C145" s="218"/>
      <c r="D145" s="218"/>
      <c r="E145" s="218"/>
      <c r="F145" s="218"/>
      <c r="G145" s="219"/>
      <c r="H145" s="236"/>
      <c r="I145" s="237"/>
      <c r="J145" s="275"/>
      <c r="K145" s="238"/>
      <c r="L145" s="275"/>
      <c r="M145" s="237"/>
      <c r="N145" s="237"/>
      <c r="O145" s="266"/>
      <c r="P145" s="315"/>
      <c r="Q145" s="242"/>
      <c r="R145" s="242"/>
      <c r="S145" s="242"/>
      <c r="T145" s="242"/>
      <c r="U145" s="242"/>
      <c r="V145" s="242"/>
      <c r="W145" s="243"/>
      <c r="X145" s="243"/>
      <c r="Y145" s="243"/>
      <c r="Z145" s="243"/>
      <c r="AA145" s="243"/>
      <c r="AB145" s="244" t="s">
        <v>125</v>
      </c>
      <c r="AC145" s="245"/>
      <c r="AD145" s="245"/>
      <c r="AE145" s="245"/>
      <c r="AF145" s="245"/>
      <c r="AG145" s="245"/>
      <c r="AH145" s="245"/>
      <c r="AI145" s="245"/>
      <c r="AJ145" s="245"/>
      <c r="AK145" s="245"/>
      <c r="AL145" s="245"/>
      <c r="AM145" s="245"/>
      <c r="AN145" s="245"/>
      <c r="AO145" s="245"/>
      <c r="AP145" s="245"/>
      <c r="AQ145" s="246">
        <f t="shared" si="44"/>
        <v>0</v>
      </c>
      <c r="AR145" s="247">
        <f t="shared" si="44"/>
        <v>0</v>
      </c>
      <c r="AS145" s="233">
        <f aca="true" t="shared" si="45" ref="AS145:AT176">+R145-S145</f>
        <v>0</v>
      </c>
      <c r="AT145" s="233">
        <f t="shared" si="45"/>
        <v>0</v>
      </c>
      <c r="AU145" s="233">
        <f aca="true" t="shared" si="46" ref="AU145:AU176">+U145-V145</f>
        <v>0</v>
      </c>
      <c r="AV145" s="234"/>
      <c r="AW145" s="233"/>
      <c r="AX145" s="233"/>
      <c r="AY145" s="233"/>
      <c r="AZ145" s="235"/>
      <c r="BA145" s="235"/>
      <c r="BB145" s="235"/>
      <c r="BC145" s="235"/>
      <c r="BD145" s="235"/>
      <c r="BE145" s="235"/>
      <c r="BI145" s="2"/>
      <c r="BJ145" s="2"/>
      <c r="BK145" s="2"/>
      <c r="BL145" s="2"/>
      <c r="BM145" s="2"/>
      <c r="BN145" s="2"/>
      <c r="BO145" s="2"/>
      <c r="BP145" s="2"/>
      <c r="BQ145" s="2"/>
      <c r="BR145" s="2"/>
      <c r="BS145" s="2"/>
      <c r="BT145" s="2"/>
      <c r="BU145" s="2"/>
      <c r="BV145" s="2"/>
      <c r="BW145" s="2"/>
      <c r="BX145" s="2"/>
      <c r="BY145" s="2"/>
      <c r="BZ145" s="2"/>
    </row>
    <row r="146" spans="1:78" s="212" customFormat="1" ht="15.75">
      <c r="A146" s="218"/>
      <c r="B146" s="218"/>
      <c r="C146" s="218"/>
      <c r="D146" s="218"/>
      <c r="E146" s="218"/>
      <c r="F146" s="218"/>
      <c r="G146" s="219"/>
      <c r="H146" s="236"/>
      <c r="I146" s="237"/>
      <c r="J146" s="275"/>
      <c r="K146" s="238"/>
      <c r="L146" s="275"/>
      <c r="M146" s="237"/>
      <c r="N146" s="237"/>
      <c r="O146" s="266"/>
      <c r="P146" s="315"/>
      <c r="Q146" s="242"/>
      <c r="R146" s="242"/>
      <c r="S146" s="242"/>
      <c r="T146" s="242"/>
      <c r="U146" s="242"/>
      <c r="V146" s="242"/>
      <c r="W146" s="243"/>
      <c r="X146" s="243"/>
      <c r="Y146" s="243"/>
      <c r="Z146" s="243"/>
      <c r="AA146" s="243"/>
      <c r="AB146" s="244" t="s">
        <v>126</v>
      </c>
      <c r="AC146" s="245"/>
      <c r="AD146" s="245"/>
      <c r="AE146" s="245"/>
      <c r="AF146" s="245"/>
      <c r="AG146" s="245"/>
      <c r="AH146" s="245"/>
      <c r="AI146" s="245"/>
      <c r="AJ146" s="245"/>
      <c r="AK146" s="245"/>
      <c r="AL146" s="245"/>
      <c r="AM146" s="245"/>
      <c r="AN146" s="245"/>
      <c r="AO146" s="245"/>
      <c r="AP146" s="245"/>
      <c r="AQ146" s="246">
        <f t="shared" si="44"/>
        <v>0</v>
      </c>
      <c r="AR146" s="247">
        <f t="shared" si="44"/>
        <v>0</v>
      </c>
      <c r="AS146" s="233">
        <f t="shared" si="45"/>
        <v>0</v>
      </c>
      <c r="AT146" s="233">
        <f t="shared" si="45"/>
        <v>0</v>
      </c>
      <c r="AU146" s="233">
        <f t="shared" si="46"/>
        <v>0</v>
      </c>
      <c r="AV146" s="234"/>
      <c r="AW146" s="233"/>
      <c r="AX146" s="233"/>
      <c r="AY146" s="233"/>
      <c r="AZ146" s="235"/>
      <c r="BA146" s="235"/>
      <c r="BB146" s="235"/>
      <c r="BC146" s="235"/>
      <c r="BD146" s="235"/>
      <c r="BE146" s="235"/>
      <c r="BI146" s="2"/>
      <c r="BJ146" s="2"/>
      <c r="BK146" s="2"/>
      <c r="BL146" s="2"/>
      <c r="BM146" s="2"/>
      <c r="BN146" s="2"/>
      <c r="BO146" s="2"/>
      <c r="BP146" s="2"/>
      <c r="BQ146" s="2"/>
      <c r="BR146" s="2"/>
      <c r="BS146" s="2"/>
      <c r="BT146" s="2"/>
      <c r="BU146" s="2"/>
      <c r="BV146" s="2"/>
      <c r="BW146" s="2"/>
      <c r="BX146" s="2"/>
      <c r="BY146" s="2"/>
      <c r="BZ146" s="2"/>
    </row>
    <row r="147" spans="1:78" s="212" customFormat="1" ht="15.75">
      <c r="A147" s="218"/>
      <c r="B147" s="218"/>
      <c r="C147" s="218"/>
      <c r="D147" s="218"/>
      <c r="E147" s="218"/>
      <c r="F147" s="218"/>
      <c r="G147" s="219"/>
      <c r="H147" s="236"/>
      <c r="I147" s="237"/>
      <c r="J147" s="275"/>
      <c r="K147" s="238"/>
      <c r="L147" s="275"/>
      <c r="M147" s="237"/>
      <c r="N147" s="237"/>
      <c r="O147" s="266"/>
      <c r="P147" s="315"/>
      <c r="Q147" s="242"/>
      <c r="R147" s="242"/>
      <c r="S147" s="242"/>
      <c r="T147" s="242"/>
      <c r="U147" s="242"/>
      <c r="V147" s="242"/>
      <c r="W147" s="243"/>
      <c r="X147" s="243"/>
      <c r="Y147" s="243"/>
      <c r="Z147" s="243"/>
      <c r="AA147" s="243"/>
      <c r="AB147" s="244" t="s">
        <v>127</v>
      </c>
      <c r="AC147" s="245"/>
      <c r="AD147" s="245"/>
      <c r="AE147" s="245"/>
      <c r="AF147" s="245"/>
      <c r="AG147" s="245"/>
      <c r="AH147" s="245"/>
      <c r="AI147" s="245"/>
      <c r="AJ147" s="245"/>
      <c r="AK147" s="245"/>
      <c r="AL147" s="245"/>
      <c r="AM147" s="245"/>
      <c r="AN147" s="245"/>
      <c r="AO147" s="245"/>
      <c r="AP147" s="245"/>
      <c r="AQ147" s="246">
        <f t="shared" si="44"/>
        <v>0</v>
      </c>
      <c r="AR147" s="247">
        <f t="shared" si="44"/>
        <v>0</v>
      </c>
      <c r="AS147" s="233">
        <f t="shared" si="45"/>
        <v>0</v>
      </c>
      <c r="AT147" s="233">
        <f t="shared" si="45"/>
        <v>0</v>
      </c>
      <c r="AU147" s="233">
        <f t="shared" si="46"/>
        <v>0</v>
      </c>
      <c r="AV147" s="234"/>
      <c r="AW147" s="233"/>
      <c r="AX147" s="233"/>
      <c r="AY147" s="233"/>
      <c r="AZ147" s="235"/>
      <c r="BA147" s="235"/>
      <c r="BB147" s="235"/>
      <c r="BC147" s="235"/>
      <c r="BD147" s="235"/>
      <c r="BE147" s="235"/>
      <c r="BI147" s="2"/>
      <c r="BJ147" s="2"/>
      <c r="BK147" s="2"/>
      <c r="BL147" s="2"/>
      <c r="BM147" s="2"/>
      <c r="BN147" s="2"/>
      <c r="BO147" s="2"/>
      <c r="BP147" s="2"/>
      <c r="BQ147" s="2"/>
      <c r="BR147" s="2"/>
      <c r="BS147" s="2"/>
      <c r="BT147" s="2"/>
      <c r="BU147" s="2"/>
      <c r="BV147" s="2"/>
      <c r="BW147" s="2"/>
      <c r="BX147" s="2"/>
      <c r="BY147" s="2"/>
      <c r="BZ147" s="2"/>
    </row>
    <row r="148" spans="1:78" s="212" customFormat="1" ht="15.75">
      <c r="A148" s="218"/>
      <c r="B148" s="218"/>
      <c r="C148" s="218"/>
      <c r="D148" s="218"/>
      <c r="E148" s="218"/>
      <c r="F148" s="218"/>
      <c r="G148" s="219"/>
      <c r="H148" s="236"/>
      <c r="I148" s="237"/>
      <c r="J148" s="275"/>
      <c r="K148" s="238"/>
      <c r="L148" s="275"/>
      <c r="M148" s="237"/>
      <c r="N148" s="237"/>
      <c r="O148" s="266"/>
      <c r="P148" s="315"/>
      <c r="Q148" s="242"/>
      <c r="R148" s="242"/>
      <c r="S148" s="242"/>
      <c r="T148" s="242"/>
      <c r="U148" s="242"/>
      <c r="V148" s="242"/>
      <c r="W148" s="243"/>
      <c r="X148" s="243"/>
      <c r="Y148" s="243"/>
      <c r="Z148" s="243"/>
      <c r="AA148" s="243"/>
      <c r="AB148" s="244" t="s">
        <v>128</v>
      </c>
      <c r="AC148" s="245"/>
      <c r="AD148" s="245"/>
      <c r="AE148" s="245"/>
      <c r="AF148" s="245"/>
      <c r="AG148" s="245"/>
      <c r="AH148" s="245"/>
      <c r="AI148" s="245"/>
      <c r="AJ148" s="245"/>
      <c r="AK148" s="245"/>
      <c r="AL148" s="245"/>
      <c r="AM148" s="245"/>
      <c r="AN148" s="245"/>
      <c r="AO148" s="245"/>
      <c r="AP148" s="245"/>
      <c r="AQ148" s="246">
        <f t="shared" si="44"/>
        <v>0</v>
      </c>
      <c r="AR148" s="247">
        <f t="shared" si="44"/>
        <v>0</v>
      </c>
      <c r="AS148" s="233">
        <f t="shared" si="45"/>
        <v>0</v>
      </c>
      <c r="AT148" s="233">
        <f t="shared" si="45"/>
        <v>0</v>
      </c>
      <c r="AU148" s="233">
        <f t="shared" si="46"/>
        <v>0</v>
      </c>
      <c r="AV148" s="234"/>
      <c r="AW148" s="233"/>
      <c r="AX148" s="233"/>
      <c r="AY148" s="233"/>
      <c r="AZ148" s="235"/>
      <c r="BA148" s="235"/>
      <c r="BB148" s="235"/>
      <c r="BC148" s="235"/>
      <c r="BD148" s="235"/>
      <c r="BE148" s="235"/>
      <c r="BI148" s="2"/>
      <c r="BJ148" s="2"/>
      <c r="BK148" s="2"/>
      <c r="BL148" s="2"/>
      <c r="BM148" s="2"/>
      <c r="BN148" s="2"/>
      <c r="BO148" s="2"/>
      <c r="BP148" s="2"/>
      <c r="BQ148" s="2"/>
      <c r="BR148" s="2"/>
      <c r="BS148" s="2"/>
      <c r="BT148" s="2"/>
      <c r="BU148" s="2"/>
      <c r="BV148" s="2"/>
      <c r="BW148" s="2"/>
      <c r="BX148" s="2"/>
      <c r="BY148" s="2"/>
      <c r="BZ148" s="2"/>
    </row>
    <row r="149" spans="1:78" s="212" customFormat="1" ht="15.75">
      <c r="A149" s="218"/>
      <c r="B149" s="218"/>
      <c r="C149" s="218"/>
      <c r="D149" s="218"/>
      <c r="E149" s="218"/>
      <c r="F149" s="218"/>
      <c r="G149" s="219"/>
      <c r="H149" s="236"/>
      <c r="I149" s="237"/>
      <c r="J149" s="275"/>
      <c r="K149" s="238"/>
      <c r="L149" s="275"/>
      <c r="M149" s="237"/>
      <c r="N149" s="237"/>
      <c r="O149" s="266"/>
      <c r="P149" s="315"/>
      <c r="Q149" s="242"/>
      <c r="R149" s="242"/>
      <c r="S149" s="242"/>
      <c r="T149" s="242"/>
      <c r="U149" s="242"/>
      <c r="V149" s="242"/>
      <c r="W149" s="243"/>
      <c r="X149" s="243"/>
      <c r="Y149" s="243"/>
      <c r="Z149" s="243"/>
      <c r="AA149" s="243"/>
      <c r="AB149" s="248" t="s">
        <v>129</v>
      </c>
      <c r="AC149" s="245"/>
      <c r="AD149" s="245"/>
      <c r="AE149" s="245"/>
      <c r="AF149" s="245"/>
      <c r="AG149" s="245"/>
      <c r="AH149" s="245"/>
      <c r="AI149" s="245"/>
      <c r="AJ149" s="245"/>
      <c r="AK149" s="245"/>
      <c r="AL149" s="245"/>
      <c r="AM149" s="245"/>
      <c r="AN149" s="245"/>
      <c r="AO149" s="245"/>
      <c r="AP149" s="245"/>
      <c r="AQ149" s="246">
        <f t="shared" si="44"/>
        <v>0</v>
      </c>
      <c r="AR149" s="247">
        <f t="shared" si="44"/>
        <v>0</v>
      </c>
      <c r="AS149" s="233">
        <f t="shared" si="45"/>
        <v>0</v>
      </c>
      <c r="AT149" s="233">
        <f t="shared" si="45"/>
        <v>0</v>
      </c>
      <c r="AU149" s="233">
        <f t="shared" si="46"/>
        <v>0</v>
      </c>
      <c r="AV149" s="234"/>
      <c r="AW149" s="233"/>
      <c r="AX149" s="233"/>
      <c r="AY149" s="233"/>
      <c r="AZ149" s="235"/>
      <c r="BA149" s="235"/>
      <c r="BB149" s="235"/>
      <c r="BC149" s="235"/>
      <c r="BD149" s="235"/>
      <c r="BE149" s="235"/>
      <c r="BI149" s="2"/>
      <c r="BJ149" s="2"/>
      <c r="BK149" s="2"/>
      <c r="BL149" s="2"/>
      <c r="BM149" s="2"/>
      <c r="BN149" s="2"/>
      <c r="BO149" s="2"/>
      <c r="BP149" s="2"/>
      <c r="BQ149" s="2"/>
      <c r="BR149" s="2"/>
      <c r="BS149" s="2"/>
      <c r="BT149" s="2"/>
      <c r="BU149" s="2"/>
      <c r="BV149" s="2"/>
      <c r="BW149" s="2"/>
      <c r="BX149" s="2"/>
      <c r="BY149" s="2"/>
      <c r="BZ149" s="2"/>
    </row>
    <row r="150" spans="1:78" s="212" customFormat="1" ht="15.75">
      <c r="A150" s="218"/>
      <c r="B150" s="218"/>
      <c r="C150" s="218"/>
      <c r="D150" s="218"/>
      <c r="E150" s="218"/>
      <c r="F150" s="218"/>
      <c r="G150" s="219"/>
      <c r="H150" s="236"/>
      <c r="I150" s="237"/>
      <c r="J150" s="275"/>
      <c r="K150" s="238"/>
      <c r="L150" s="275"/>
      <c r="M150" s="237"/>
      <c r="N150" s="237"/>
      <c r="O150" s="266"/>
      <c r="P150" s="315"/>
      <c r="Q150" s="242"/>
      <c r="R150" s="242"/>
      <c r="S150" s="242"/>
      <c r="T150" s="242"/>
      <c r="U150" s="242"/>
      <c r="V150" s="242"/>
      <c r="W150" s="243"/>
      <c r="X150" s="243"/>
      <c r="Y150" s="243"/>
      <c r="Z150" s="243"/>
      <c r="AA150" s="243"/>
      <c r="AB150" s="249" t="s">
        <v>130</v>
      </c>
      <c r="AC150" s="250">
        <f aca="true" t="shared" si="47" ref="AC150:AR150">SUM(AC144:AC149)</f>
        <v>0</v>
      </c>
      <c r="AD150" s="250">
        <f t="shared" si="47"/>
        <v>0</v>
      </c>
      <c r="AE150" s="250">
        <f t="shared" si="47"/>
        <v>0</v>
      </c>
      <c r="AF150" s="250">
        <f t="shared" si="47"/>
        <v>0</v>
      </c>
      <c r="AG150" s="250">
        <f t="shared" si="47"/>
        <v>0</v>
      </c>
      <c r="AH150" s="250">
        <f t="shared" si="47"/>
        <v>0</v>
      </c>
      <c r="AI150" s="250">
        <f t="shared" si="47"/>
        <v>0</v>
      </c>
      <c r="AJ150" s="250">
        <f t="shared" si="47"/>
        <v>0</v>
      </c>
      <c r="AK150" s="250">
        <f t="shared" si="47"/>
        <v>0</v>
      </c>
      <c r="AL150" s="250">
        <f t="shared" si="47"/>
        <v>0</v>
      </c>
      <c r="AM150" s="250">
        <f t="shared" si="47"/>
        <v>0</v>
      </c>
      <c r="AN150" s="250">
        <f t="shared" si="47"/>
        <v>0</v>
      </c>
      <c r="AO150" s="250">
        <f t="shared" si="47"/>
        <v>0</v>
      </c>
      <c r="AP150" s="250">
        <f t="shared" si="47"/>
        <v>0</v>
      </c>
      <c r="AQ150" s="250">
        <f t="shared" si="47"/>
        <v>0</v>
      </c>
      <c r="AR150" s="251">
        <f t="shared" si="47"/>
        <v>0</v>
      </c>
      <c r="AS150" s="233">
        <f t="shared" si="45"/>
        <v>0</v>
      </c>
      <c r="AT150" s="233">
        <f t="shared" si="45"/>
        <v>0</v>
      </c>
      <c r="AU150" s="233">
        <f t="shared" si="46"/>
        <v>0</v>
      </c>
      <c r="AV150" s="234"/>
      <c r="AW150" s="233"/>
      <c r="AX150" s="233"/>
      <c r="AY150" s="233"/>
      <c r="AZ150" s="235"/>
      <c r="BA150" s="235"/>
      <c r="BB150" s="235"/>
      <c r="BC150" s="235"/>
      <c r="BD150" s="235"/>
      <c r="BE150" s="235"/>
      <c r="BI150" s="2"/>
      <c r="BJ150" s="2"/>
      <c r="BK150" s="2"/>
      <c r="BL150" s="2"/>
      <c r="BM150" s="2"/>
      <c r="BN150" s="2"/>
      <c r="BO150" s="2"/>
      <c r="BP150" s="2"/>
      <c r="BQ150" s="2"/>
      <c r="BR150" s="2"/>
      <c r="BS150" s="2"/>
      <c r="BT150" s="2"/>
      <c r="BU150" s="2"/>
      <c r="BV150" s="2"/>
      <c r="BW150" s="2"/>
      <c r="BX150" s="2"/>
      <c r="BY150" s="2"/>
      <c r="BZ150" s="2"/>
    </row>
    <row r="151" spans="1:78" s="212" customFormat="1" ht="15.75">
      <c r="A151" s="218"/>
      <c r="B151" s="218"/>
      <c r="C151" s="218"/>
      <c r="D151" s="218"/>
      <c r="E151" s="218"/>
      <c r="F151" s="218"/>
      <c r="G151" s="219"/>
      <c r="H151" s="236"/>
      <c r="I151" s="237"/>
      <c r="J151" s="275"/>
      <c r="K151" s="238"/>
      <c r="L151" s="275"/>
      <c r="M151" s="237"/>
      <c r="N151" s="237"/>
      <c r="O151" s="266"/>
      <c r="P151" s="315"/>
      <c r="Q151" s="242"/>
      <c r="R151" s="242"/>
      <c r="S151" s="242"/>
      <c r="T151" s="242"/>
      <c r="U151" s="242"/>
      <c r="V151" s="242"/>
      <c r="W151" s="243"/>
      <c r="X151" s="243"/>
      <c r="Y151" s="243"/>
      <c r="Z151" s="243"/>
      <c r="AA151" s="243"/>
      <c r="AB151" s="244" t="s">
        <v>131</v>
      </c>
      <c r="AC151" s="245"/>
      <c r="AD151" s="245"/>
      <c r="AE151" s="245"/>
      <c r="AF151" s="245"/>
      <c r="AG151" s="245"/>
      <c r="AH151" s="245"/>
      <c r="AI151" s="245"/>
      <c r="AJ151" s="245"/>
      <c r="AK151" s="245"/>
      <c r="AL151" s="245"/>
      <c r="AM151" s="245"/>
      <c r="AN151" s="245"/>
      <c r="AO151" s="245"/>
      <c r="AP151" s="245"/>
      <c r="AQ151" s="246">
        <f>+AC151+AE151+AG151+AI151+AK151+AM151+AO151</f>
        <v>0</v>
      </c>
      <c r="AR151" s="247">
        <f aca="true" t="shared" si="48" ref="AR151:AR157">+AD151+AF151+AH151+AJ151+AL151+AN151+AP151</f>
        <v>0</v>
      </c>
      <c r="AS151" s="233">
        <f t="shared" si="45"/>
        <v>0</v>
      </c>
      <c r="AT151" s="233">
        <f t="shared" si="45"/>
        <v>0</v>
      </c>
      <c r="AU151" s="233">
        <f t="shared" si="46"/>
        <v>0</v>
      </c>
      <c r="AV151" s="234"/>
      <c r="AW151" s="233"/>
      <c r="AX151" s="233"/>
      <c r="AY151" s="233"/>
      <c r="AZ151" s="235"/>
      <c r="BA151" s="235"/>
      <c r="BB151" s="235"/>
      <c r="BC151" s="235"/>
      <c r="BD151" s="235"/>
      <c r="BE151" s="235"/>
      <c r="BI151" s="2"/>
      <c r="BJ151" s="2"/>
      <c r="BK151" s="2"/>
      <c r="BL151" s="2"/>
      <c r="BM151" s="2"/>
      <c r="BN151" s="2"/>
      <c r="BO151" s="2"/>
      <c r="BP151" s="2"/>
      <c r="BQ151" s="2"/>
      <c r="BR151" s="2"/>
      <c r="BS151" s="2"/>
      <c r="BT151" s="2"/>
      <c r="BU151" s="2"/>
      <c r="BV151" s="2"/>
      <c r="BW151" s="2"/>
      <c r="BX151" s="2"/>
      <c r="BY151" s="2"/>
      <c r="BZ151" s="2"/>
    </row>
    <row r="152" spans="1:78" s="212" customFormat="1" ht="15.75">
      <c r="A152" s="218"/>
      <c r="B152" s="218"/>
      <c r="C152" s="218"/>
      <c r="D152" s="218"/>
      <c r="E152" s="218"/>
      <c r="F152" s="218"/>
      <c r="G152" s="219"/>
      <c r="H152" s="236"/>
      <c r="I152" s="237"/>
      <c r="J152" s="275"/>
      <c r="K152" s="238"/>
      <c r="L152" s="275"/>
      <c r="M152" s="237"/>
      <c r="N152" s="237"/>
      <c r="O152" s="266"/>
      <c r="P152" s="315"/>
      <c r="Q152" s="242"/>
      <c r="R152" s="242"/>
      <c r="S152" s="242"/>
      <c r="T152" s="242"/>
      <c r="U152" s="242"/>
      <c r="V152" s="242"/>
      <c r="W152" s="243"/>
      <c r="X152" s="243"/>
      <c r="Y152" s="243"/>
      <c r="Z152" s="243"/>
      <c r="AA152" s="243"/>
      <c r="AB152" s="244" t="s">
        <v>132</v>
      </c>
      <c r="AC152" s="245"/>
      <c r="AD152" s="245"/>
      <c r="AE152" s="245"/>
      <c r="AF152" s="245"/>
      <c r="AG152" s="245"/>
      <c r="AH152" s="245"/>
      <c r="AI152" s="245"/>
      <c r="AJ152" s="245"/>
      <c r="AK152" s="245"/>
      <c r="AL152" s="245"/>
      <c r="AM152" s="245"/>
      <c r="AN152" s="245"/>
      <c r="AO152" s="245"/>
      <c r="AP152" s="245"/>
      <c r="AQ152" s="246">
        <f aca="true" t="shared" si="49" ref="AQ152:AQ157">+AC152+AE152+AG152+AI152+AK152+AM152+AO152</f>
        <v>0</v>
      </c>
      <c r="AR152" s="247">
        <f t="shared" si="48"/>
        <v>0</v>
      </c>
      <c r="AS152" s="233">
        <f t="shared" si="45"/>
        <v>0</v>
      </c>
      <c r="AT152" s="233">
        <f t="shared" si="45"/>
        <v>0</v>
      </c>
      <c r="AU152" s="233">
        <f t="shared" si="46"/>
        <v>0</v>
      </c>
      <c r="AV152" s="234"/>
      <c r="AW152" s="233"/>
      <c r="AX152" s="233"/>
      <c r="AY152" s="233"/>
      <c r="AZ152" s="235"/>
      <c r="BA152" s="235"/>
      <c r="BB152" s="235"/>
      <c r="BC152" s="235"/>
      <c r="BD152" s="235"/>
      <c r="BE152" s="235"/>
      <c r="BI152" s="2"/>
      <c r="BJ152" s="2"/>
      <c r="BK152" s="2"/>
      <c r="BL152" s="2"/>
      <c r="BM152" s="2"/>
      <c r="BN152" s="2"/>
      <c r="BO152" s="2"/>
      <c r="BP152" s="2"/>
      <c r="BQ152" s="2"/>
      <c r="BR152" s="2"/>
      <c r="BS152" s="2"/>
      <c r="BT152" s="2"/>
      <c r="BU152" s="2"/>
      <c r="BV152" s="2"/>
      <c r="BW152" s="2"/>
      <c r="BX152" s="2"/>
      <c r="BY152" s="2"/>
      <c r="BZ152" s="2"/>
    </row>
    <row r="153" spans="1:78" s="212" customFormat="1" ht="15.75">
      <c r="A153" s="218"/>
      <c r="B153" s="218"/>
      <c r="C153" s="218"/>
      <c r="D153" s="218"/>
      <c r="E153" s="218"/>
      <c r="F153" s="218"/>
      <c r="G153" s="219"/>
      <c r="H153" s="236"/>
      <c r="I153" s="237"/>
      <c r="J153" s="275"/>
      <c r="K153" s="238"/>
      <c r="L153" s="275"/>
      <c r="M153" s="237"/>
      <c r="N153" s="237"/>
      <c r="O153" s="266"/>
      <c r="P153" s="315"/>
      <c r="Q153" s="242"/>
      <c r="R153" s="242"/>
      <c r="S153" s="242"/>
      <c r="T153" s="242"/>
      <c r="U153" s="242"/>
      <c r="V153" s="242"/>
      <c r="W153" s="243"/>
      <c r="X153" s="243"/>
      <c r="Y153" s="243"/>
      <c r="Z153" s="243"/>
      <c r="AA153" s="243"/>
      <c r="AB153" s="248" t="s">
        <v>133</v>
      </c>
      <c r="AC153" s="245"/>
      <c r="AD153" s="245"/>
      <c r="AE153" s="245"/>
      <c r="AF153" s="245"/>
      <c r="AG153" s="245"/>
      <c r="AH153" s="245"/>
      <c r="AI153" s="245"/>
      <c r="AJ153" s="245"/>
      <c r="AK153" s="245"/>
      <c r="AL153" s="245"/>
      <c r="AM153" s="245"/>
      <c r="AN153" s="245"/>
      <c r="AO153" s="245"/>
      <c r="AP153" s="245"/>
      <c r="AQ153" s="246">
        <f t="shared" si="49"/>
        <v>0</v>
      </c>
      <c r="AR153" s="247">
        <f t="shared" si="48"/>
        <v>0</v>
      </c>
      <c r="AS153" s="233">
        <f t="shared" si="45"/>
        <v>0</v>
      </c>
      <c r="AT153" s="233">
        <f t="shared" si="45"/>
        <v>0</v>
      </c>
      <c r="AU153" s="233">
        <f t="shared" si="46"/>
        <v>0</v>
      </c>
      <c r="AV153" s="234"/>
      <c r="AW153" s="233"/>
      <c r="AX153" s="233"/>
      <c r="AY153" s="233"/>
      <c r="AZ153" s="235"/>
      <c r="BA153" s="235"/>
      <c r="BB153" s="235"/>
      <c r="BC153" s="235"/>
      <c r="BD153" s="235"/>
      <c r="BE153" s="235"/>
      <c r="BI153" s="2"/>
      <c r="BJ153" s="2"/>
      <c r="BK153" s="2"/>
      <c r="BL153" s="2"/>
      <c r="BM153" s="2"/>
      <c r="BN153" s="2"/>
      <c r="BO153" s="2"/>
      <c r="BP153" s="2"/>
      <c r="BQ153" s="2"/>
      <c r="BR153" s="2"/>
      <c r="BS153" s="2"/>
      <c r="BT153" s="2"/>
      <c r="BU153" s="2"/>
      <c r="BV153" s="2"/>
      <c r="BW153" s="2"/>
      <c r="BX153" s="2"/>
      <c r="BY153" s="2"/>
      <c r="BZ153" s="2"/>
    </row>
    <row r="154" spans="1:78" s="212" customFormat="1" ht="15.75">
      <c r="A154" s="218"/>
      <c r="B154" s="218"/>
      <c r="C154" s="218"/>
      <c r="D154" s="218"/>
      <c r="E154" s="218"/>
      <c r="F154" s="218"/>
      <c r="G154" s="219"/>
      <c r="H154" s="236"/>
      <c r="I154" s="237"/>
      <c r="J154" s="275"/>
      <c r="K154" s="238"/>
      <c r="L154" s="275"/>
      <c r="M154" s="237"/>
      <c r="N154" s="237"/>
      <c r="O154" s="266"/>
      <c r="P154" s="315"/>
      <c r="Q154" s="242"/>
      <c r="R154" s="242"/>
      <c r="S154" s="242"/>
      <c r="T154" s="242"/>
      <c r="U154" s="242"/>
      <c r="V154" s="242"/>
      <c r="W154" s="243"/>
      <c r="X154" s="243"/>
      <c r="Y154" s="243"/>
      <c r="Z154" s="243"/>
      <c r="AA154" s="243"/>
      <c r="AB154" s="248" t="s">
        <v>134</v>
      </c>
      <c r="AC154" s="245"/>
      <c r="AD154" s="245"/>
      <c r="AE154" s="245"/>
      <c r="AF154" s="245"/>
      <c r="AG154" s="245"/>
      <c r="AH154" s="245"/>
      <c r="AI154" s="245"/>
      <c r="AJ154" s="245"/>
      <c r="AK154" s="245"/>
      <c r="AL154" s="245"/>
      <c r="AM154" s="245"/>
      <c r="AN154" s="245"/>
      <c r="AO154" s="245"/>
      <c r="AP154" s="245"/>
      <c r="AQ154" s="246">
        <f t="shared" si="49"/>
        <v>0</v>
      </c>
      <c r="AR154" s="247">
        <f t="shared" si="48"/>
        <v>0</v>
      </c>
      <c r="AS154" s="233">
        <f t="shared" si="45"/>
        <v>0</v>
      </c>
      <c r="AT154" s="233">
        <f t="shared" si="45"/>
        <v>0</v>
      </c>
      <c r="AU154" s="233">
        <f t="shared" si="46"/>
        <v>0</v>
      </c>
      <c r="AV154" s="234"/>
      <c r="AW154" s="233"/>
      <c r="AX154" s="233"/>
      <c r="AY154" s="233"/>
      <c r="AZ154" s="235"/>
      <c r="BA154" s="235"/>
      <c r="BB154" s="235"/>
      <c r="BC154" s="235"/>
      <c r="BD154" s="235"/>
      <c r="BE154" s="235"/>
      <c r="BI154" s="2"/>
      <c r="BJ154" s="2"/>
      <c r="BK154" s="2"/>
      <c r="BL154" s="2"/>
      <c r="BM154" s="2"/>
      <c r="BN154" s="2"/>
      <c r="BO154" s="2"/>
      <c r="BP154" s="2"/>
      <c r="BQ154" s="2"/>
      <c r="BR154" s="2"/>
      <c r="BS154" s="2"/>
      <c r="BT154" s="2"/>
      <c r="BU154" s="2"/>
      <c r="BV154" s="2"/>
      <c r="BW154" s="2"/>
      <c r="BX154" s="2"/>
      <c r="BY154" s="2"/>
      <c r="BZ154" s="2"/>
    </row>
    <row r="155" spans="1:78" s="212" customFormat="1" ht="15.75">
      <c r="A155" s="218"/>
      <c r="B155" s="218"/>
      <c r="C155" s="218"/>
      <c r="D155" s="218"/>
      <c r="E155" s="218"/>
      <c r="F155" s="218"/>
      <c r="G155" s="219"/>
      <c r="H155" s="236"/>
      <c r="I155" s="237"/>
      <c r="J155" s="275"/>
      <c r="K155" s="238"/>
      <c r="L155" s="275"/>
      <c r="M155" s="237"/>
      <c r="N155" s="237"/>
      <c r="O155" s="266"/>
      <c r="P155" s="315"/>
      <c r="Q155" s="242"/>
      <c r="R155" s="242"/>
      <c r="S155" s="242"/>
      <c r="T155" s="242"/>
      <c r="U155" s="242"/>
      <c r="V155" s="242"/>
      <c r="W155" s="243"/>
      <c r="X155" s="243"/>
      <c r="Y155" s="243"/>
      <c r="Z155" s="243"/>
      <c r="AA155" s="243"/>
      <c r="AB155" s="248" t="s">
        <v>135</v>
      </c>
      <c r="AC155" s="245"/>
      <c r="AD155" s="245"/>
      <c r="AE155" s="245"/>
      <c r="AF155" s="245"/>
      <c r="AG155" s="245"/>
      <c r="AH155" s="245"/>
      <c r="AI155" s="245"/>
      <c r="AJ155" s="245"/>
      <c r="AK155" s="245"/>
      <c r="AL155" s="245"/>
      <c r="AM155" s="245"/>
      <c r="AN155" s="245"/>
      <c r="AO155" s="245"/>
      <c r="AP155" s="245"/>
      <c r="AQ155" s="246">
        <f t="shared" si="49"/>
        <v>0</v>
      </c>
      <c r="AR155" s="247">
        <f t="shared" si="48"/>
        <v>0</v>
      </c>
      <c r="AS155" s="233">
        <f t="shared" si="45"/>
        <v>0</v>
      </c>
      <c r="AT155" s="233">
        <f t="shared" si="45"/>
        <v>0</v>
      </c>
      <c r="AU155" s="233">
        <f t="shared" si="46"/>
        <v>0</v>
      </c>
      <c r="AV155" s="234"/>
      <c r="AW155" s="233"/>
      <c r="AX155" s="233"/>
      <c r="AY155" s="233"/>
      <c r="AZ155" s="235"/>
      <c r="BA155" s="235"/>
      <c r="BB155" s="235"/>
      <c r="BC155" s="235"/>
      <c r="BD155" s="235"/>
      <c r="BE155" s="235"/>
      <c r="BI155" s="2"/>
      <c r="BJ155" s="2"/>
      <c r="BK155" s="2"/>
      <c r="BL155" s="2"/>
      <c r="BM155" s="2"/>
      <c r="BN155" s="2"/>
      <c r="BO155" s="2"/>
      <c r="BP155" s="2"/>
      <c r="BQ155" s="2"/>
      <c r="BR155" s="2"/>
      <c r="BS155" s="2"/>
      <c r="BT155" s="2"/>
      <c r="BU155" s="2"/>
      <c r="BV155" s="2"/>
      <c r="BW155" s="2"/>
      <c r="BX155" s="2"/>
      <c r="BY155" s="2"/>
      <c r="BZ155" s="2"/>
    </row>
    <row r="156" spans="1:78" s="212" customFormat="1" ht="15.75">
      <c r="A156" s="218"/>
      <c r="B156" s="218"/>
      <c r="C156" s="218"/>
      <c r="D156" s="218"/>
      <c r="E156" s="218"/>
      <c r="F156" s="218"/>
      <c r="G156" s="219"/>
      <c r="H156" s="236"/>
      <c r="I156" s="237"/>
      <c r="J156" s="275"/>
      <c r="K156" s="238"/>
      <c r="L156" s="275"/>
      <c r="M156" s="237"/>
      <c r="N156" s="237"/>
      <c r="O156" s="266"/>
      <c r="P156" s="315"/>
      <c r="Q156" s="242"/>
      <c r="R156" s="242"/>
      <c r="S156" s="242"/>
      <c r="T156" s="242"/>
      <c r="U156" s="242"/>
      <c r="V156" s="242"/>
      <c r="W156" s="243"/>
      <c r="X156" s="243"/>
      <c r="Y156" s="243"/>
      <c r="Z156" s="243"/>
      <c r="AA156" s="243"/>
      <c r="AB156" s="248" t="s">
        <v>136</v>
      </c>
      <c r="AC156" s="245"/>
      <c r="AD156" s="245"/>
      <c r="AE156" s="245"/>
      <c r="AF156" s="245"/>
      <c r="AG156" s="245"/>
      <c r="AH156" s="245"/>
      <c r="AI156" s="245"/>
      <c r="AJ156" s="245"/>
      <c r="AK156" s="245"/>
      <c r="AL156" s="245"/>
      <c r="AM156" s="245"/>
      <c r="AN156" s="245"/>
      <c r="AO156" s="245"/>
      <c r="AP156" s="245"/>
      <c r="AQ156" s="246">
        <f t="shared" si="49"/>
        <v>0</v>
      </c>
      <c r="AR156" s="247">
        <f t="shared" si="48"/>
        <v>0</v>
      </c>
      <c r="AS156" s="233">
        <f t="shared" si="45"/>
        <v>0</v>
      </c>
      <c r="AT156" s="233">
        <f t="shared" si="45"/>
        <v>0</v>
      </c>
      <c r="AU156" s="233">
        <f t="shared" si="46"/>
        <v>0</v>
      </c>
      <c r="AV156" s="234"/>
      <c r="AW156" s="233"/>
      <c r="AX156" s="233"/>
      <c r="AY156" s="233"/>
      <c r="AZ156" s="235"/>
      <c r="BA156" s="235"/>
      <c r="BB156" s="235"/>
      <c r="BC156" s="235"/>
      <c r="BD156" s="235"/>
      <c r="BE156" s="235"/>
      <c r="BI156" s="2"/>
      <c r="BJ156" s="2"/>
      <c r="BK156" s="2"/>
      <c r="BL156" s="2"/>
      <c r="BM156" s="2"/>
      <c r="BN156" s="2"/>
      <c r="BO156" s="2"/>
      <c r="BP156" s="2"/>
      <c r="BQ156" s="2"/>
      <c r="BR156" s="2"/>
      <c r="BS156" s="2"/>
      <c r="BT156" s="2"/>
      <c r="BU156" s="2"/>
      <c r="BV156" s="2"/>
      <c r="BW156" s="2"/>
      <c r="BX156" s="2"/>
      <c r="BY156" s="2"/>
      <c r="BZ156" s="2"/>
    </row>
    <row r="157" spans="1:78" s="212" customFormat="1" ht="15.75">
      <c r="A157" s="218"/>
      <c r="B157" s="218"/>
      <c r="C157" s="218"/>
      <c r="D157" s="218"/>
      <c r="E157" s="218"/>
      <c r="F157" s="218"/>
      <c r="G157" s="219"/>
      <c r="H157" s="236"/>
      <c r="I157" s="237"/>
      <c r="J157" s="275"/>
      <c r="K157" s="238"/>
      <c r="L157" s="275"/>
      <c r="M157" s="237"/>
      <c r="N157" s="237"/>
      <c r="O157" s="266"/>
      <c r="P157" s="315"/>
      <c r="Q157" s="242"/>
      <c r="R157" s="242"/>
      <c r="S157" s="242"/>
      <c r="T157" s="242"/>
      <c r="U157" s="242"/>
      <c r="V157" s="242"/>
      <c r="W157" s="243"/>
      <c r="X157" s="243"/>
      <c r="Y157" s="243"/>
      <c r="Z157" s="243"/>
      <c r="AA157" s="243"/>
      <c r="AB157" s="248" t="s">
        <v>137</v>
      </c>
      <c r="AC157" s="245"/>
      <c r="AD157" s="245"/>
      <c r="AE157" s="245"/>
      <c r="AF157" s="245"/>
      <c r="AG157" s="245"/>
      <c r="AH157" s="245"/>
      <c r="AI157" s="245"/>
      <c r="AJ157" s="245"/>
      <c r="AK157" s="245"/>
      <c r="AL157" s="245"/>
      <c r="AM157" s="245"/>
      <c r="AN157" s="245"/>
      <c r="AO157" s="245"/>
      <c r="AP157" s="245"/>
      <c r="AQ157" s="246">
        <f t="shared" si="49"/>
        <v>0</v>
      </c>
      <c r="AR157" s="247">
        <f t="shared" si="48"/>
        <v>0</v>
      </c>
      <c r="AS157" s="233">
        <f t="shared" si="45"/>
        <v>0</v>
      </c>
      <c r="AT157" s="233">
        <f t="shared" si="45"/>
        <v>0</v>
      </c>
      <c r="AU157" s="233">
        <f t="shared" si="46"/>
        <v>0</v>
      </c>
      <c r="AV157" s="234"/>
      <c r="AW157" s="233"/>
      <c r="AX157" s="233"/>
      <c r="AY157" s="233"/>
      <c r="AZ157" s="235"/>
      <c r="BA157" s="235"/>
      <c r="BB157" s="235"/>
      <c r="BC157" s="235"/>
      <c r="BD157" s="235"/>
      <c r="BE157" s="235"/>
      <c r="BI157" s="2"/>
      <c r="BJ157" s="2"/>
      <c r="BK157" s="2"/>
      <c r="BL157" s="2"/>
      <c r="BM157" s="2"/>
      <c r="BN157" s="2"/>
      <c r="BO157" s="2"/>
      <c r="BP157" s="2"/>
      <c r="BQ157" s="2"/>
      <c r="BR157" s="2"/>
      <c r="BS157" s="2"/>
      <c r="BT157" s="2"/>
      <c r="BU157" s="2"/>
      <c r="BV157" s="2"/>
      <c r="BW157" s="2"/>
      <c r="BX157" s="2"/>
      <c r="BY157" s="2"/>
      <c r="BZ157" s="2"/>
    </row>
    <row r="158" spans="1:78" s="212" customFormat="1" ht="15.75">
      <c r="A158" s="218"/>
      <c r="B158" s="218"/>
      <c r="C158" s="218"/>
      <c r="D158" s="218"/>
      <c r="E158" s="218"/>
      <c r="F158" s="218"/>
      <c r="G158" s="219"/>
      <c r="H158" s="236"/>
      <c r="I158" s="237"/>
      <c r="J158" s="275"/>
      <c r="K158" s="238"/>
      <c r="L158" s="275"/>
      <c r="M158" s="237"/>
      <c r="N158" s="237"/>
      <c r="O158" s="266"/>
      <c r="P158" s="315"/>
      <c r="Q158" s="242"/>
      <c r="R158" s="242"/>
      <c r="S158" s="242"/>
      <c r="T158" s="242"/>
      <c r="U158" s="242"/>
      <c r="V158" s="242"/>
      <c r="W158" s="243"/>
      <c r="X158" s="243"/>
      <c r="Y158" s="243"/>
      <c r="Z158" s="243"/>
      <c r="AA158" s="243"/>
      <c r="AB158" s="249" t="s">
        <v>138</v>
      </c>
      <c r="AC158" s="250">
        <f aca="true" t="shared" si="50" ref="AC158:AR158">SUM(AC152:AC157)+IF(AC150=0,AC151,AC150)</f>
        <v>0</v>
      </c>
      <c r="AD158" s="250">
        <f t="shared" si="50"/>
        <v>0</v>
      </c>
      <c r="AE158" s="250">
        <f t="shared" si="50"/>
        <v>0</v>
      </c>
      <c r="AF158" s="250">
        <f t="shared" si="50"/>
        <v>0</v>
      </c>
      <c r="AG158" s="250">
        <f t="shared" si="50"/>
        <v>0</v>
      </c>
      <c r="AH158" s="250">
        <f t="shared" si="50"/>
        <v>0</v>
      </c>
      <c r="AI158" s="250">
        <f t="shared" si="50"/>
        <v>0</v>
      </c>
      <c r="AJ158" s="250">
        <f t="shared" si="50"/>
        <v>0</v>
      </c>
      <c r="AK158" s="250">
        <f t="shared" si="50"/>
        <v>0</v>
      </c>
      <c r="AL158" s="250">
        <f t="shared" si="50"/>
        <v>0</v>
      </c>
      <c r="AM158" s="250">
        <f t="shared" si="50"/>
        <v>0</v>
      </c>
      <c r="AN158" s="250">
        <f t="shared" si="50"/>
        <v>0</v>
      </c>
      <c r="AO158" s="250">
        <f t="shared" si="50"/>
        <v>0</v>
      </c>
      <c r="AP158" s="250">
        <f t="shared" si="50"/>
        <v>0</v>
      </c>
      <c r="AQ158" s="250">
        <f t="shared" si="50"/>
        <v>0</v>
      </c>
      <c r="AR158" s="251">
        <f t="shared" si="50"/>
        <v>0</v>
      </c>
      <c r="AS158" s="233">
        <f t="shared" si="45"/>
        <v>0</v>
      </c>
      <c r="AT158" s="233">
        <f t="shared" si="45"/>
        <v>0</v>
      </c>
      <c r="AU158" s="233">
        <f t="shared" si="46"/>
        <v>0</v>
      </c>
      <c r="AV158" s="234"/>
      <c r="AW158" s="233"/>
      <c r="AX158" s="233"/>
      <c r="AY158" s="233"/>
      <c r="AZ158" s="235"/>
      <c r="BA158" s="235"/>
      <c r="BB158" s="235"/>
      <c r="BC158" s="235"/>
      <c r="BD158" s="235"/>
      <c r="BE158" s="235"/>
      <c r="BI158" s="2"/>
      <c r="BJ158" s="2"/>
      <c r="BK158" s="2"/>
      <c r="BL158" s="2"/>
      <c r="BM158" s="2"/>
      <c r="BN158" s="2"/>
      <c r="BO158" s="2"/>
      <c r="BP158" s="2"/>
      <c r="BQ158" s="2"/>
      <c r="BR158" s="2"/>
      <c r="BS158" s="2"/>
      <c r="BT158" s="2"/>
      <c r="BU158" s="2"/>
      <c r="BV158" s="2"/>
      <c r="BW158" s="2"/>
      <c r="BX158" s="2"/>
      <c r="BY158" s="2"/>
      <c r="BZ158" s="2"/>
    </row>
    <row r="159" spans="1:78" s="212" customFormat="1" ht="16.5" thickBot="1">
      <c r="A159" s="218"/>
      <c r="B159" s="218"/>
      <c r="C159" s="218"/>
      <c r="D159" s="218"/>
      <c r="E159" s="218"/>
      <c r="F159" s="218"/>
      <c r="G159" s="219"/>
      <c r="H159" s="252"/>
      <c r="I159" s="253"/>
      <c r="J159" s="278"/>
      <c r="K159" s="254"/>
      <c r="L159" s="278"/>
      <c r="M159" s="253"/>
      <c r="N159" s="253"/>
      <c r="O159" s="268"/>
      <c r="P159" s="316"/>
      <c r="Q159" s="258"/>
      <c r="R159" s="258"/>
      <c r="S159" s="258"/>
      <c r="T159" s="258"/>
      <c r="U159" s="258"/>
      <c r="V159" s="258"/>
      <c r="W159" s="259"/>
      <c r="X159" s="259"/>
      <c r="Y159" s="259"/>
      <c r="Z159" s="259"/>
      <c r="AA159" s="259"/>
      <c r="AB159" s="260" t="s">
        <v>139</v>
      </c>
      <c r="AC159" s="261"/>
      <c r="AD159" s="261"/>
      <c r="AE159" s="261"/>
      <c r="AF159" s="261"/>
      <c r="AG159" s="261"/>
      <c r="AH159" s="261"/>
      <c r="AI159" s="261"/>
      <c r="AJ159" s="261"/>
      <c r="AK159" s="261"/>
      <c r="AL159" s="261"/>
      <c r="AM159" s="261"/>
      <c r="AN159" s="261"/>
      <c r="AO159" s="261"/>
      <c r="AP159" s="261"/>
      <c r="AQ159" s="262">
        <f aca="true" t="shared" si="51" ref="AQ159:AR165">+AC159+AE159+AG159+AI159+AK159+AM159+AO159</f>
        <v>0</v>
      </c>
      <c r="AR159" s="263">
        <f t="shared" si="51"/>
        <v>0</v>
      </c>
      <c r="AS159" s="233">
        <f t="shared" si="45"/>
        <v>0</v>
      </c>
      <c r="AT159" s="233">
        <f t="shared" si="45"/>
        <v>0</v>
      </c>
      <c r="AU159" s="233">
        <f t="shared" si="46"/>
        <v>0</v>
      </c>
      <c r="AV159" s="234"/>
      <c r="AW159" s="233"/>
      <c r="AX159" s="233"/>
      <c r="AY159" s="233"/>
      <c r="AZ159" s="235"/>
      <c r="BA159" s="235"/>
      <c r="BB159" s="235"/>
      <c r="BC159" s="235"/>
      <c r="BD159" s="235"/>
      <c r="BE159" s="235"/>
      <c r="BI159" s="2"/>
      <c r="BJ159" s="2"/>
      <c r="BK159" s="2"/>
      <c r="BL159" s="2"/>
      <c r="BM159" s="2"/>
      <c r="BN159" s="2"/>
      <c r="BO159" s="2"/>
      <c r="BP159" s="2"/>
      <c r="BQ159" s="2"/>
      <c r="BR159" s="2"/>
      <c r="BS159" s="2"/>
      <c r="BT159" s="2"/>
      <c r="BU159" s="2"/>
      <c r="BV159" s="2"/>
      <c r="BW159" s="2"/>
      <c r="BX159" s="2"/>
      <c r="BY159" s="2"/>
      <c r="BZ159" s="2"/>
    </row>
    <row r="160" spans="1:57" ht="48">
      <c r="A160" s="317" t="s">
        <v>218</v>
      </c>
      <c r="B160" s="317" t="s">
        <v>219</v>
      </c>
      <c r="C160" s="317" t="s">
        <v>220</v>
      </c>
      <c r="D160" s="317" t="s">
        <v>221</v>
      </c>
      <c r="E160" s="317" t="s">
        <v>114</v>
      </c>
      <c r="F160" s="317" t="s">
        <v>115</v>
      </c>
      <c r="G160" s="318">
        <v>1</v>
      </c>
      <c r="H160" s="220">
        <v>887</v>
      </c>
      <c r="I160" s="221" t="s">
        <v>222</v>
      </c>
      <c r="J160" s="223" t="s">
        <v>34</v>
      </c>
      <c r="K160" s="271"/>
      <c r="L160" s="271"/>
      <c r="M160" s="221" t="s">
        <v>223</v>
      </c>
      <c r="N160" s="221" t="s">
        <v>224</v>
      </c>
      <c r="O160" s="264">
        <v>0.35</v>
      </c>
      <c r="P160" s="281">
        <v>0.17</v>
      </c>
      <c r="Q160" s="227">
        <f>SUMIF('Actividades inversión 887'!$B$14:$B$39,'Metas inversión 887'!$B160,'Actividades inversión 887'!M$14:M$39)</f>
        <v>253192740.43250746</v>
      </c>
      <c r="R160" s="227">
        <f>SUMIF('Actividades inversión 887'!$B$14:$B$39,'Metas inversión 887'!$B160,'Actividades inversión 887'!N$14:N$39)</f>
        <v>264728204.93778265</v>
      </c>
      <c r="S160" s="227">
        <f>SUMIF('Actividades inversión 887'!$B$14:$B$39,'Metas inversión 887'!$B160,'Actividades inversión 887'!O$14:O$39)</f>
        <v>237122851.32391745</v>
      </c>
      <c r="T160" s="227">
        <f>SUMIF('Actividades inversión 887'!$B$14:$B$39,'Metas inversión 887'!$B160,'Actividades inversión 887'!P$14:P$39)</f>
        <v>21038999.685231972</v>
      </c>
      <c r="U160" s="227">
        <f>SUMIF('Actividades inversión 887'!$B$14:$B$39,'Metas inversión 887'!$B160,'Actividades inversión 887'!Q$14:Q$39)</f>
        <v>83801567.01837438</v>
      </c>
      <c r="V160" s="227">
        <f>SUMIF('Actividades inversión 887'!$B$14:$B$39,'Metas inversión 887'!$B160,'Actividades inversión 887'!R$14:R$39)</f>
        <v>46034454.14981209</v>
      </c>
      <c r="W160" s="228" t="s">
        <v>225</v>
      </c>
      <c r="X160" s="228" t="s">
        <v>226</v>
      </c>
      <c r="Y160" s="228" t="s">
        <v>227</v>
      </c>
      <c r="Z160" s="228" t="s">
        <v>228</v>
      </c>
      <c r="AA160" s="228"/>
      <c r="AB160" s="229" t="s">
        <v>124</v>
      </c>
      <c r="AC160" s="319"/>
      <c r="AD160" s="319"/>
      <c r="AE160" s="319"/>
      <c r="AF160" s="319"/>
      <c r="AG160" s="319"/>
      <c r="AH160" s="319"/>
      <c r="AI160" s="319"/>
      <c r="AJ160" s="319"/>
      <c r="AK160" s="319"/>
      <c r="AL160" s="319"/>
      <c r="AM160" s="319"/>
      <c r="AN160" s="319"/>
      <c r="AO160" s="319"/>
      <c r="AP160" s="319"/>
      <c r="AQ160" s="320">
        <f t="shared" si="51"/>
        <v>0</v>
      </c>
      <c r="AR160" s="321">
        <f t="shared" si="51"/>
        <v>0</v>
      </c>
      <c r="AS160" s="233">
        <f t="shared" si="45"/>
        <v>27605353.613865197</v>
      </c>
      <c r="AT160" s="233">
        <f t="shared" si="45"/>
        <v>216083851.63868546</v>
      </c>
      <c r="AU160" s="233">
        <f t="shared" si="46"/>
        <v>37767112.868562296</v>
      </c>
      <c r="AV160" s="234"/>
      <c r="AW160" s="233"/>
      <c r="AX160" s="233"/>
      <c r="AY160" s="233"/>
      <c r="AZ160" s="235">
        <f>SUM('[1]01-USAQUEN:99-METROPOLITANO'!N157)</f>
        <v>253192740.43250746</v>
      </c>
      <c r="BA160" s="235">
        <f>SUM('[1]01-USAQUEN:99-METROPOLITANO'!O157)</f>
        <v>264728204.9377827</v>
      </c>
      <c r="BB160" s="235">
        <f>SUM('[1]01-USAQUEN:99-METROPOLITANO'!P157)</f>
        <v>237122851.32391745</v>
      </c>
      <c r="BC160" s="235">
        <f>SUM('[1]01-USAQUEN:99-METROPOLITANO'!Q157)</f>
        <v>21038999.685231972</v>
      </c>
      <c r="BD160" s="235">
        <f>SUM('[1]01-USAQUEN:99-METROPOLITANO'!R157)</f>
        <v>83801567.0183744</v>
      </c>
      <c r="BE160" s="235">
        <f>SUM('[1]01-USAQUEN:99-METROPOLITANO'!S157)</f>
        <v>46034454.14981209</v>
      </c>
    </row>
    <row r="161" spans="1:57" ht="15.75">
      <c r="A161" s="317"/>
      <c r="B161" s="317"/>
      <c r="C161" s="317"/>
      <c r="D161" s="317"/>
      <c r="E161" s="317"/>
      <c r="F161" s="317"/>
      <c r="G161" s="318"/>
      <c r="H161" s="236"/>
      <c r="I161" s="237"/>
      <c r="J161" s="238"/>
      <c r="K161" s="275"/>
      <c r="L161" s="275"/>
      <c r="M161" s="237"/>
      <c r="N161" s="237"/>
      <c r="O161" s="303"/>
      <c r="P161" s="284"/>
      <c r="Q161" s="242"/>
      <c r="R161" s="242"/>
      <c r="S161" s="242"/>
      <c r="T161" s="242"/>
      <c r="U161" s="242"/>
      <c r="V161" s="242"/>
      <c r="W161" s="243"/>
      <c r="X161" s="243"/>
      <c r="Y161" s="243"/>
      <c r="Z161" s="243"/>
      <c r="AA161" s="243"/>
      <c r="AB161" s="244" t="s">
        <v>125</v>
      </c>
      <c r="AC161" s="322"/>
      <c r="AD161" s="322"/>
      <c r="AE161" s="322"/>
      <c r="AF161" s="322"/>
      <c r="AG161" s="322"/>
      <c r="AH161" s="322"/>
      <c r="AI161" s="322"/>
      <c r="AJ161" s="322"/>
      <c r="AK161" s="322"/>
      <c r="AL161" s="322"/>
      <c r="AM161" s="322"/>
      <c r="AN161" s="322"/>
      <c r="AO161" s="322"/>
      <c r="AP161" s="322"/>
      <c r="AQ161" s="323">
        <f t="shared" si="51"/>
        <v>0</v>
      </c>
      <c r="AR161" s="324">
        <f t="shared" si="51"/>
        <v>0</v>
      </c>
      <c r="AS161" s="233">
        <f t="shared" si="45"/>
        <v>0</v>
      </c>
      <c r="AT161" s="233">
        <f t="shared" si="45"/>
        <v>0</v>
      </c>
      <c r="AU161" s="233">
        <f t="shared" si="46"/>
        <v>0</v>
      </c>
      <c r="AV161" s="234"/>
      <c r="AW161" s="233"/>
      <c r="AX161" s="233"/>
      <c r="AY161" s="233"/>
      <c r="AZ161" s="235"/>
      <c r="BA161" s="235"/>
      <c r="BB161" s="235"/>
      <c r="BC161" s="235"/>
      <c r="BD161" s="235"/>
      <c r="BE161" s="235"/>
    </row>
    <row r="162" spans="1:57" ht="15.75">
      <c r="A162" s="317"/>
      <c r="B162" s="317"/>
      <c r="C162" s="317"/>
      <c r="D162" s="317"/>
      <c r="E162" s="317"/>
      <c r="F162" s="317"/>
      <c r="G162" s="318"/>
      <c r="H162" s="236"/>
      <c r="I162" s="237"/>
      <c r="J162" s="238"/>
      <c r="K162" s="275"/>
      <c r="L162" s="275"/>
      <c r="M162" s="237"/>
      <c r="N162" s="237"/>
      <c r="O162" s="303"/>
      <c r="P162" s="284"/>
      <c r="Q162" s="242"/>
      <c r="R162" s="242"/>
      <c r="S162" s="242"/>
      <c r="T162" s="242"/>
      <c r="U162" s="242"/>
      <c r="V162" s="242"/>
      <c r="W162" s="243"/>
      <c r="X162" s="243"/>
      <c r="Y162" s="243"/>
      <c r="Z162" s="243"/>
      <c r="AA162" s="243"/>
      <c r="AB162" s="244" t="s">
        <v>126</v>
      </c>
      <c r="AC162" s="322"/>
      <c r="AD162" s="322"/>
      <c r="AE162" s="322"/>
      <c r="AF162" s="322"/>
      <c r="AG162" s="322"/>
      <c r="AH162" s="322"/>
      <c r="AI162" s="322"/>
      <c r="AJ162" s="322"/>
      <c r="AK162" s="322"/>
      <c r="AL162" s="322"/>
      <c r="AM162" s="322"/>
      <c r="AN162" s="322"/>
      <c r="AO162" s="322"/>
      <c r="AP162" s="322"/>
      <c r="AQ162" s="323">
        <f t="shared" si="51"/>
        <v>0</v>
      </c>
      <c r="AR162" s="324">
        <f t="shared" si="51"/>
        <v>0</v>
      </c>
      <c r="AS162" s="233">
        <f t="shared" si="45"/>
        <v>0</v>
      </c>
      <c r="AT162" s="233">
        <f t="shared" si="45"/>
        <v>0</v>
      </c>
      <c r="AU162" s="233">
        <f t="shared" si="46"/>
        <v>0</v>
      </c>
      <c r="AV162" s="234"/>
      <c r="AW162" s="233"/>
      <c r="AX162" s="233"/>
      <c r="AY162" s="233"/>
      <c r="AZ162" s="235"/>
      <c r="BA162" s="235"/>
      <c r="BB162" s="235"/>
      <c r="BC162" s="235"/>
      <c r="BD162" s="235"/>
      <c r="BE162" s="235"/>
    </row>
    <row r="163" spans="1:57" ht="15.75">
      <c r="A163" s="317"/>
      <c r="B163" s="317"/>
      <c r="C163" s="317"/>
      <c r="D163" s="317"/>
      <c r="E163" s="317"/>
      <c r="F163" s="317"/>
      <c r="G163" s="318"/>
      <c r="H163" s="236"/>
      <c r="I163" s="237"/>
      <c r="J163" s="238"/>
      <c r="K163" s="275"/>
      <c r="L163" s="275"/>
      <c r="M163" s="237"/>
      <c r="N163" s="237"/>
      <c r="O163" s="303"/>
      <c r="P163" s="284"/>
      <c r="Q163" s="242"/>
      <c r="R163" s="242"/>
      <c r="S163" s="242"/>
      <c r="T163" s="242"/>
      <c r="U163" s="242"/>
      <c r="V163" s="242"/>
      <c r="W163" s="243"/>
      <c r="X163" s="243"/>
      <c r="Y163" s="243"/>
      <c r="Z163" s="243"/>
      <c r="AA163" s="243"/>
      <c r="AB163" s="244" t="s">
        <v>127</v>
      </c>
      <c r="AC163" s="322"/>
      <c r="AD163" s="322"/>
      <c r="AE163" s="322"/>
      <c r="AF163" s="322"/>
      <c r="AG163" s="322"/>
      <c r="AH163" s="322"/>
      <c r="AI163" s="322"/>
      <c r="AJ163" s="322"/>
      <c r="AK163" s="322"/>
      <c r="AL163" s="322"/>
      <c r="AM163" s="322"/>
      <c r="AN163" s="322"/>
      <c r="AO163" s="322"/>
      <c r="AP163" s="322"/>
      <c r="AQ163" s="323">
        <f t="shared" si="51"/>
        <v>0</v>
      </c>
      <c r="AR163" s="324">
        <f t="shared" si="51"/>
        <v>0</v>
      </c>
      <c r="AS163" s="233">
        <f t="shared" si="45"/>
        <v>0</v>
      </c>
      <c r="AT163" s="233">
        <f t="shared" si="45"/>
        <v>0</v>
      </c>
      <c r="AU163" s="233">
        <f t="shared" si="46"/>
        <v>0</v>
      </c>
      <c r="AV163" s="234"/>
      <c r="AW163" s="233"/>
      <c r="AX163" s="233"/>
      <c r="AY163" s="233"/>
      <c r="AZ163" s="235"/>
      <c r="BA163" s="235"/>
      <c r="BB163" s="235"/>
      <c r="BC163" s="235"/>
      <c r="BD163" s="235"/>
      <c r="BE163" s="235"/>
    </row>
    <row r="164" spans="1:57" ht="15.75">
      <c r="A164" s="317"/>
      <c r="B164" s="317"/>
      <c r="C164" s="317"/>
      <c r="D164" s="317"/>
      <c r="E164" s="317"/>
      <c r="F164" s="317"/>
      <c r="G164" s="318"/>
      <c r="H164" s="236"/>
      <c r="I164" s="237"/>
      <c r="J164" s="238"/>
      <c r="K164" s="275"/>
      <c r="L164" s="275"/>
      <c r="M164" s="237"/>
      <c r="N164" s="237"/>
      <c r="O164" s="303"/>
      <c r="P164" s="284"/>
      <c r="Q164" s="242"/>
      <c r="R164" s="242"/>
      <c r="S164" s="242"/>
      <c r="T164" s="242"/>
      <c r="U164" s="242"/>
      <c r="V164" s="242"/>
      <c r="W164" s="243"/>
      <c r="X164" s="243"/>
      <c r="Y164" s="243"/>
      <c r="Z164" s="243"/>
      <c r="AA164" s="243"/>
      <c r="AB164" s="244" t="s">
        <v>128</v>
      </c>
      <c r="AC164" s="322"/>
      <c r="AD164" s="322"/>
      <c r="AE164" s="322"/>
      <c r="AF164" s="322"/>
      <c r="AG164" s="322"/>
      <c r="AH164" s="322"/>
      <c r="AI164" s="322"/>
      <c r="AJ164" s="322"/>
      <c r="AK164" s="322"/>
      <c r="AL164" s="322"/>
      <c r="AM164" s="322"/>
      <c r="AN164" s="322"/>
      <c r="AO164" s="322"/>
      <c r="AP164" s="322"/>
      <c r="AQ164" s="323">
        <f t="shared" si="51"/>
        <v>0</v>
      </c>
      <c r="AR164" s="324">
        <f t="shared" si="51"/>
        <v>0</v>
      </c>
      <c r="AS164" s="233">
        <f t="shared" si="45"/>
        <v>0</v>
      </c>
      <c r="AT164" s="233">
        <f t="shared" si="45"/>
        <v>0</v>
      </c>
      <c r="AU164" s="233">
        <f t="shared" si="46"/>
        <v>0</v>
      </c>
      <c r="AV164" s="234"/>
      <c r="AW164" s="233"/>
      <c r="AX164" s="233"/>
      <c r="AY164" s="233"/>
      <c r="AZ164" s="235"/>
      <c r="BA164" s="235"/>
      <c r="BB164" s="235"/>
      <c r="BC164" s="235"/>
      <c r="BD164" s="235"/>
      <c r="BE164" s="235"/>
    </row>
    <row r="165" spans="1:57" ht="15.75">
      <c r="A165" s="317"/>
      <c r="B165" s="317"/>
      <c r="C165" s="317"/>
      <c r="D165" s="317"/>
      <c r="E165" s="317"/>
      <c r="F165" s="317"/>
      <c r="G165" s="318"/>
      <c r="H165" s="236"/>
      <c r="I165" s="237"/>
      <c r="J165" s="238"/>
      <c r="K165" s="275"/>
      <c r="L165" s="275"/>
      <c r="M165" s="237"/>
      <c r="N165" s="237"/>
      <c r="O165" s="303"/>
      <c r="P165" s="284"/>
      <c r="Q165" s="242"/>
      <c r="R165" s="242"/>
      <c r="S165" s="242"/>
      <c r="T165" s="242"/>
      <c r="U165" s="242"/>
      <c r="V165" s="242"/>
      <c r="W165" s="243"/>
      <c r="X165" s="243"/>
      <c r="Y165" s="243"/>
      <c r="Z165" s="243"/>
      <c r="AA165" s="243"/>
      <c r="AB165" s="325" t="s">
        <v>129</v>
      </c>
      <c r="AC165" s="322"/>
      <c r="AD165" s="322"/>
      <c r="AE165" s="322"/>
      <c r="AF165" s="322"/>
      <c r="AG165" s="322"/>
      <c r="AH165" s="322"/>
      <c r="AI165" s="322"/>
      <c r="AJ165" s="322"/>
      <c r="AK165" s="322"/>
      <c r="AL165" s="322"/>
      <c r="AM165" s="322"/>
      <c r="AN165" s="322"/>
      <c r="AO165" s="322"/>
      <c r="AP165" s="322"/>
      <c r="AQ165" s="323">
        <f t="shared" si="51"/>
        <v>0</v>
      </c>
      <c r="AR165" s="324">
        <f t="shared" si="51"/>
        <v>0</v>
      </c>
      <c r="AS165" s="233">
        <f t="shared" si="45"/>
        <v>0</v>
      </c>
      <c r="AT165" s="233">
        <f t="shared" si="45"/>
        <v>0</v>
      </c>
      <c r="AU165" s="233">
        <f t="shared" si="46"/>
        <v>0</v>
      </c>
      <c r="AV165" s="234"/>
      <c r="AW165" s="233"/>
      <c r="AX165" s="233"/>
      <c r="AY165" s="233"/>
      <c r="AZ165" s="235"/>
      <c r="BA165" s="235"/>
      <c r="BB165" s="235"/>
      <c r="BC165" s="235"/>
      <c r="BD165" s="235"/>
      <c r="BE165" s="235"/>
    </row>
    <row r="166" spans="1:57" ht="15.75">
      <c r="A166" s="317"/>
      <c r="B166" s="317"/>
      <c r="C166" s="317"/>
      <c r="D166" s="317"/>
      <c r="E166" s="317"/>
      <c r="F166" s="317"/>
      <c r="G166" s="318"/>
      <c r="H166" s="236"/>
      <c r="I166" s="237"/>
      <c r="J166" s="238"/>
      <c r="K166" s="275"/>
      <c r="L166" s="275"/>
      <c r="M166" s="237"/>
      <c r="N166" s="237"/>
      <c r="O166" s="303"/>
      <c r="P166" s="284"/>
      <c r="Q166" s="242"/>
      <c r="R166" s="242"/>
      <c r="S166" s="242"/>
      <c r="T166" s="242"/>
      <c r="U166" s="242"/>
      <c r="V166" s="242"/>
      <c r="W166" s="243"/>
      <c r="X166" s="243"/>
      <c r="Y166" s="243"/>
      <c r="Z166" s="243"/>
      <c r="AA166" s="243"/>
      <c r="AB166" s="249" t="s">
        <v>130</v>
      </c>
      <c r="AC166" s="250">
        <f aca="true" t="shared" si="52" ref="AC166:AP166">SUM(AC160:AC165)</f>
        <v>0</v>
      </c>
      <c r="AD166" s="250">
        <f t="shared" si="52"/>
        <v>0</v>
      </c>
      <c r="AE166" s="250">
        <f t="shared" si="52"/>
        <v>0</v>
      </c>
      <c r="AF166" s="250">
        <f t="shared" si="52"/>
        <v>0</v>
      </c>
      <c r="AG166" s="250">
        <f t="shared" si="52"/>
        <v>0</v>
      </c>
      <c r="AH166" s="250">
        <f t="shared" si="52"/>
        <v>0</v>
      </c>
      <c r="AI166" s="250">
        <f t="shared" si="52"/>
        <v>0</v>
      </c>
      <c r="AJ166" s="250">
        <f t="shared" si="52"/>
        <v>0</v>
      </c>
      <c r="AK166" s="250">
        <f t="shared" si="52"/>
        <v>0</v>
      </c>
      <c r="AL166" s="250">
        <f t="shared" si="52"/>
        <v>0</v>
      </c>
      <c r="AM166" s="250">
        <f t="shared" si="52"/>
        <v>0</v>
      </c>
      <c r="AN166" s="250">
        <f t="shared" si="52"/>
        <v>0</v>
      </c>
      <c r="AO166" s="250">
        <f t="shared" si="52"/>
        <v>0</v>
      </c>
      <c r="AP166" s="250">
        <f t="shared" si="52"/>
        <v>0</v>
      </c>
      <c r="AQ166" s="326">
        <f>SUM(AQ160:AQ165)</f>
        <v>0</v>
      </c>
      <c r="AR166" s="327">
        <f>SUM(AR160:AR165)</f>
        <v>0</v>
      </c>
      <c r="AS166" s="233">
        <f t="shared" si="45"/>
        <v>0</v>
      </c>
      <c r="AT166" s="233">
        <f t="shared" si="45"/>
        <v>0</v>
      </c>
      <c r="AU166" s="233">
        <f t="shared" si="46"/>
        <v>0</v>
      </c>
      <c r="AV166" s="234"/>
      <c r="AW166" s="233"/>
      <c r="AX166" s="233"/>
      <c r="AY166" s="233"/>
      <c r="AZ166" s="235"/>
      <c r="BA166" s="235"/>
      <c r="BB166" s="235"/>
      <c r="BC166" s="235"/>
      <c r="BD166" s="235"/>
      <c r="BE166" s="235"/>
    </row>
    <row r="167" spans="1:57" ht="15.75">
      <c r="A167" s="317"/>
      <c r="B167" s="317"/>
      <c r="C167" s="317"/>
      <c r="D167" s="317"/>
      <c r="E167" s="317"/>
      <c r="F167" s="317"/>
      <c r="G167" s="318"/>
      <c r="H167" s="236"/>
      <c r="I167" s="237"/>
      <c r="J167" s="238"/>
      <c r="K167" s="275"/>
      <c r="L167" s="275"/>
      <c r="M167" s="237"/>
      <c r="N167" s="237"/>
      <c r="O167" s="303"/>
      <c r="P167" s="284"/>
      <c r="Q167" s="242"/>
      <c r="R167" s="242"/>
      <c r="S167" s="242"/>
      <c r="T167" s="242"/>
      <c r="U167" s="242"/>
      <c r="V167" s="242"/>
      <c r="W167" s="243"/>
      <c r="X167" s="243"/>
      <c r="Y167" s="243"/>
      <c r="Z167" s="243"/>
      <c r="AA167" s="243"/>
      <c r="AB167" s="244" t="s">
        <v>131</v>
      </c>
      <c r="AC167" s="245"/>
      <c r="AD167" s="245"/>
      <c r="AE167" s="245"/>
      <c r="AF167" s="245"/>
      <c r="AG167" s="245"/>
      <c r="AH167" s="245"/>
      <c r="AI167" s="245"/>
      <c r="AJ167" s="245"/>
      <c r="AK167" s="245"/>
      <c r="AL167" s="245"/>
      <c r="AM167" s="245"/>
      <c r="AN167" s="245"/>
      <c r="AO167" s="245"/>
      <c r="AP167" s="245"/>
      <c r="AQ167" s="323">
        <f>+AC167+AE167+AG167+AI167+AK167+AM167+AO167</f>
        <v>0</v>
      </c>
      <c r="AR167" s="324">
        <f aca="true" t="shared" si="53" ref="AR167:AR173">+AD167+AF167+AH167+AJ167+AL167+AN167+AP167</f>
        <v>0</v>
      </c>
      <c r="AS167" s="233">
        <f t="shared" si="45"/>
        <v>0</v>
      </c>
      <c r="AT167" s="233">
        <f t="shared" si="45"/>
        <v>0</v>
      </c>
      <c r="AU167" s="233">
        <f t="shared" si="46"/>
        <v>0</v>
      </c>
      <c r="AV167" s="234"/>
      <c r="AW167" s="233"/>
      <c r="AX167" s="233"/>
      <c r="AY167" s="233"/>
      <c r="AZ167" s="235"/>
      <c r="BA167" s="235"/>
      <c r="BB167" s="235"/>
      <c r="BC167" s="235"/>
      <c r="BD167" s="235"/>
      <c r="BE167" s="235"/>
    </row>
    <row r="168" spans="1:57" ht="15.75">
      <c r="A168" s="317"/>
      <c r="B168" s="317"/>
      <c r="C168" s="317"/>
      <c r="D168" s="317"/>
      <c r="E168" s="317"/>
      <c r="F168" s="317"/>
      <c r="G168" s="318"/>
      <c r="H168" s="236"/>
      <c r="I168" s="237"/>
      <c r="J168" s="238"/>
      <c r="K168" s="275"/>
      <c r="L168" s="275"/>
      <c r="M168" s="237"/>
      <c r="N168" s="237"/>
      <c r="O168" s="303"/>
      <c r="P168" s="284"/>
      <c r="Q168" s="242"/>
      <c r="R168" s="242"/>
      <c r="S168" s="242"/>
      <c r="T168" s="242"/>
      <c r="U168" s="242"/>
      <c r="V168" s="242"/>
      <c r="W168" s="243"/>
      <c r="X168" s="243"/>
      <c r="Y168" s="243"/>
      <c r="Z168" s="243"/>
      <c r="AA168" s="243"/>
      <c r="AB168" s="244" t="s">
        <v>132</v>
      </c>
      <c r="AC168" s="245"/>
      <c r="AD168" s="245"/>
      <c r="AE168" s="245"/>
      <c r="AF168" s="245"/>
      <c r="AG168" s="245"/>
      <c r="AH168" s="245"/>
      <c r="AI168" s="245"/>
      <c r="AJ168" s="245"/>
      <c r="AK168" s="245"/>
      <c r="AL168" s="245"/>
      <c r="AM168" s="245"/>
      <c r="AN168" s="245"/>
      <c r="AO168" s="245"/>
      <c r="AP168" s="245"/>
      <c r="AQ168" s="323">
        <f aca="true" t="shared" si="54" ref="AQ168:AQ173">+AC168+AE168+AG168+AI168+AK168+AM168+AO168</f>
        <v>0</v>
      </c>
      <c r="AR168" s="324">
        <f t="shared" si="53"/>
        <v>0</v>
      </c>
      <c r="AS168" s="233">
        <f t="shared" si="45"/>
        <v>0</v>
      </c>
      <c r="AT168" s="233">
        <f t="shared" si="45"/>
        <v>0</v>
      </c>
      <c r="AU168" s="233">
        <f t="shared" si="46"/>
        <v>0</v>
      </c>
      <c r="AV168" s="234"/>
      <c r="AW168" s="233"/>
      <c r="AX168" s="233"/>
      <c r="AY168" s="233"/>
      <c r="AZ168" s="235"/>
      <c r="BA168" s="235"/>
      <c r="BB168" s="235"/>
      <c r="BC168" s="235"/>
      <c r="BD168" s="235"/>
      <c r="BE168" s="235"/>
    </row>
    <row r="169" spans="1:57" ht="15.75">
      <c r="A169" s="317"/>
      <c r="B169" s="317"/>
      <c r="C169" s="317"/>
      <c r="D169" s="317"/>
      <c r="E169" s="317"/>
      <c r="F169" s="317"/>
      <c r="G169" s="318"/>
      <c r="H169" s="236"/>
      <c r="I169" s="237"/>
      <c r="J169" s="238"/>
      <c r="K169" s="275"/>
      <c r="L169" s="275"/>
      <c r="M169" s="237"/>
      <c r="N169" s="237"/>
      <c r="O169" s="303"/>
      <c r="P169" s="284"/>
      <c r="Q169" s="242"/>
      <c r="R169" s="242"/>
      <c r="S169" s="242"/>
      <c r="T169" s="242"/>
      <c r="U169" s="242"/>
      <c r="V169" s="242"/>
      <c r="W169" s="243"/>
      <c r="X169" s="243"/>
      <c r="Y169" s="243"/>
      <c r="Z169" s="243"/>
      <c r="AA169" s="243"/>
      <c r="AB169" s="328" t="s">
        <v>133</v>
      </c>
      <c r="AC169" s="245"/>
      <c r="AD169" s="245"/>
      <c r="AE169" s="245"/>
      <c r="AF169" s="245"/>
      <c r="AG169" s="245"/>
      <c r="AH169" s="245"/>
      <c r="AI169" s="245"/>
      <c r="AJ169" s="245"/>
      <c r="AK169" s="245"/>
      <c r="AL169" s="245"/>
      <c r="AM169" s="245"/>
      <c r="AN169" s="245"/>
      <c r="AO169" s="245"/>
      <c r="AP169" s="245"/>
      <c r="AQ169" s="323">
        <f t="shared" si="54"/>
        <v>0</v>
      </c>
      <c r="AR169" s="324">
        <f t="shared" si="53"/>
        <v>0</v>
      </c>
      <c r="AS169" s="233">
        <f t="shared" si="45"/>
        <v>0</v>
      </c>
      <c r="AT169" s="233">
        <f t="shared" si="45"/>
        <v>0</v>
      </c>
      <c r="AU169" s="233">
        <f t="shared" si="46"/>
        <v>0</v>
      </c>
      <c r="AV169" s="234"/>
      <c r="AW169" s="233"/>
      <c r="AX169" s="233"/>
      <c r="AY169" s="233"/>
      <c r="AZ169" s="235"/>
      <c r="BA169" s="235"/>
      <c r="BB169" s="235"/>
      <c r="BC169" s="235"/>
      <c r="BD169" s="235"/>
      <c r="BE169" s="235"/>
    </row>
    <row r="170" spans="1:57" ht="15.75">
      <c r="A170" s="317"/>
      <c r="B170" s="317"/>
      <c r="C170" s="317"/>
      <c r="D170" s="317"/>
      <c r="E170" s="317"/>
      <c r="F170" s="317"/>
      <c r="G170" s="318"/>
      <c r="H170" s="236"/>
      <c r="I170" s="237"/>
      <c r="J170" s="238"/>
      <c r="K170" s="275"/>
      <c r="L170" s="275"/>
      <c r="M170" s="237"/>
      <c r="N170" s="237"/>
      <c r="O170" s="303"/>
      <c r="P170" s="284"/>
      <c r="Q170" s="242"/>
      <c r="R170" s="242"/>
      <c r="S170" s="242"/>
      <c r="T170" s="242"/>
      <c r="U170" s="242"/>
      <c r="V170" s="242"/>
      <c r="W170" s="243"/>
      <c r="X170" s="243"/>
      <c r="Y170" s="243"/>
      <c r="Z170" s="243"/>
      <c r="AA170" s="243"/>
      <c r="AB170" s="328" t="s">
        <v>134</v>
      </c>
      <c r="AC170" s="245"/>
      <c r="AD170" s="245"/>
      <c r="AE170" s="245"/>
      <c r="AF170" s="245"/>
      <c r="AG170" s="245"/>
      <c r="AH170" s="245"/>
      <c r="AI170" s="245"/>
      <c r="AJ170" s="245"/>
      <c r="AK170" s="245"/>
      <c r="AL170" s="245"/>
      <c r="AM170" s="245"/>
      <c r="AN170" s="245"/>
      <c r="AO170" s="245"/>
      <c r="AP170" s="245"/>
      <c r="AQ170" s="323">
        <f t="shared" si="54"/>
        <v>0</v>
      </c>
      <c r="AR170" s="324">
        <f t="shared" si="53"/>
        <v>0</v>
      </c>
      <c r="AS170" s="233">
        <f t="shared" si="45"/>
        <v>0</v>
      </c>
      <c r="AT170" s="233">
        <f t="shared" si="45"/>
        <v>0</v>
      </c>
      <c r="AU170" s="233">
        <f t="shared" si="46"/>
        <v>0</v>
      </c>
      <c r="AV170" s="234"/>
      <c r="AW170" s="233"/>
      <c r="AX170" s="233"/>
      <c r="AY170" s="233"/>
      <c r="AZ170" s="235"/>
      <c r="BA170" s="235"/>
      <c r="BB170" s="235"/>
      <c r="BC170" s="235"/>
      <c r="BD170" s="235"/>
      <c r="BE170" s="235"/>
    </row>
    <row r="171" spans="1:57" ht="15.75">
      <c r="A171" s="317"/>
      <c r="B171" s="317"/>
      <c r="C171" s="317"/>
      <c r="D171" s="317"/>
      <c r="E171" s="317"/>
      <c r="F171" s="317"/>
      <c r="G171" s="318"/>
      <c r="H171" s="236"/>
      <c r="I171" s="237"/>
      <c r="J171" s="238"/>
      <c r="K171" s="275"/>
      <c r="L171" s="275"/>
      <c r="M171" s="237"/>
      <c r="N171" s="237"/>
      <c r="O171" s="303"/>
      <c r="P171" s="284"/>
      <c r="Q171" s="242"/>
      <c r="R171" s="242"/>
      <c r="S171" s="242"/>
      <c r="T171" s="242"/>
      <c r="U171" s="242"/>
      <c r="V171" s="242"/>
      <c r="W171" s="243"/>
      <c r="X171" s="243"/>
      <c r="Y171" s="243"/>
      <c r="Z171" s="243"/>
      <c r="AA171" s="243"/>
      <c r="AB171" s="328" t="s">
        <v>135</v>
      </c>
      <c r="AC171" s="245"/>
      <c r="AD171" s="245"/>
      <c r="AE171" s="245"/>
      <c r="AF171" s="245"/>
      <c r="AG171" s="245"/>
      <c r="AH171" s="245"/>
      <c r="AI171" s="245"/>
      <c r="AJ171" s="245"/>
      <c r="AK171" s="245"/>
      <c r="AL171" s="245"/>
      <c r="AM171" s="245"/>
      <c r="AN171" s="245"/>
      <c r="AO171" s="245"/>
      <c r="AP171" s="245"/>
      <c r="AQ171" s="323">
        <f t="shared" si="54"/>
        <v>0</v>
      </c>
      <c r="AR171" s="324">
        <f t="shared" si="53"/>
        <v>0</v>
      </c>
      <c r="AS171" s="233">
        <f t="shared" si="45"/>
        <v>0</v>
      </c>
      <c r="AT171" s="233">
        <f t="shared" si="45"/>
        <v>0</v>
      </c>
      <c r="AU171" s="233">
        <f t="shared" si="46"/>
        <v>0</v>
      </c>
      <c r="AV171" s="234"/>
      <c r="AW171" s="233"/>
      <c r="AX171" s="233"/>
      <c r="AY171" s="233"/>
      <c r="AZ171" s="235"/>
      <c r="BA171" s="235"/>
      <c r="BB171" s="235"/>
      <c r="BC171" s="235"/>
      <c r="BD171" s="235"/>
      <c r="BE171" s="235"/>
    </row>
    <row r="172" spans="1:57" ht="15.75">
      <c r="A172" s="317"/>
      <c r="B172" s="317"/>
      <c r="C172" s="317"/>
      <c r="D172" s="317"/>
      <c r="E172" s="317"/>
      <c r="F172" s="317"/>
      <c r="G172" s="318"/>
      <c r="H172" s="236"/>
      <c r="I172" s="237"/>
      <c r="J172" s="238"/>
      <c r="K172" s="275"/>
      <c r="L172" s="275"/>
      <c r="M172" s="237"/>
      <c r="N172" s="237"/>
      <c r="O172" s="303"/>
      <c r="P172" s="284"/>
      <c r="Q172" s="242"/>
      <c r="R172" s="242"/>
      <c r="S172" s="242"/>
      <c r="T172" s="242"/>
      <c r="U172" s="242"/>
      <c r="V172" s="242"/>
      <c r="W172" s="243"/>
      <c r="X172" s="243"/>
      <c r="Y172" s="243"/>
      <c r="Z172" s="243"/>
      <c r="AA172" s="243"/>
      <c r="AB172" s="328" t="s">
        <v>136</v>
      </c>
      <c r="AC172" s="245"/>
      <c r="AD172" s="245"/>
      <c r="AE172" s="245"/>
      <c r="AF172" s="245"/>
      <c r="AG172" s="245"/>
      <c r="AH172" s="245"/>
      <c r="AI172" s="245"/>
      <c r="AJ172" s="245"/>
      <c r="AK172" s="245"/>
      <c r="AL172" s="245"/>
      <c r="AM172" s="245"/>
      <c r="AN172" s="245"/>
      <c r="AO172" s="245"/>
      <c r="AP172" s="245"/>
      <c r="AQ172" s="323">
        <f t="shared" si="54"/>
        <v>0</v>
      </c>
      <c r="AR172" s="324">
        <f t="shared" si="53"/>
        <v>0</v>
      </c>
      <c r="AS172" s="233">
        <f t="shared" si="45"/>
        <v>0</v>
      </c>
      <c r="AT172" s="233">
        <f t="shared" si="45"/>
        <v>0</v>
      </c>
      <c r="AU172" s="233">
        <f t="shared" si="46"/>
        <v>0</v>
      </c>
      <c r="AV172" s="234"/>
      <c r="AW172" s="233"/>
      <c r="AX172" s="233"/>
      <c r="AY172" s="233"/>
      <c r="AZ172" s="235"/>
      <c r="BA172" s="235"/>
      <c r="BB172" s="235"/>
      <c r="BC172" s="235"/>
      <c r="BD172" s="235"/>
      <c r="BE172" s="235"/>
    </row>
    <row r="173" spans="1:57" ht="15.75">
      <c r="A173" s="317"/>
      <c r="B173" s="317"/>
      <c r="C173" s="317"/>
      <c r="D173" s="317"/>
      <c r="E173" s="317"/>
      <c r="F173" s="317"/>
      <c r="G173" s="318"/>
      <c r="H173" s="236"/>
      <c r="I173" s="237"/>
      <c r="J173" s="238"/>
      <c r="K173" s="275"/>
      <c r="L173" s="275"/>
      <c r="M173" s="237"/>
      <c r="N173" s="237"/>
      <c r="O173" s="303"/>
      <c r="P173" s="284"/>
      <c r="Q173" s="242"/>
      <c r="R173" s="242"/>
      <c r="S173" s="242"/>
      <c r="T173" s="242"/>
      <c r="U173" s="242"/>
      <c r="V173" s="242"/>
      <c r="W173" s="243"/>
      <c r="X173" s="243"/>
      <c r="Y173" s="243"/>
      <c r="Z173" s="243"/>
      <c r="AA173" s="243"/>
      <c r="AB173" s="328" t="s">
        <v>137</v>
      </c>
      <c r="AC173" s="245"/>
      <c r="AD173" s="245"/>
      <c r="AE173" s="245"/>
      <c r="AF173" s="245"/>
      <c r="AG173" s="245"/>
      <c r="AH173" s="245"/>
      <c r="AI173" s="245"/>
      <c r="AJ173" s="245"/>
      <c r="AK173" s="245"/>
      <c r="AL173" s="245"/>
      <c r="AM173" s="245"/>
      <c r="AN173" s="245"/>
      <c r="AO173" s="245"/>
      <c r="AP173" s="245"/>
      <c r="AQ173" s="323">
        <f t="shared" si="54"/>
        <v>0</v>
      </c>
      <c r="AR173" s="324">
        <f t="shared" si="53"/>
        <v>0</v>
      </c>
      <c r="AS173" s="233">
        <f t="shared" si="45"/>
        <v>0</v>
      </c>
      <c r="AT173" s="233">
        <f t="shared" si="45"/>
        <v>0</v>
      </c>
      <c r="AU173" s="233">
        <f t="shared" si="46"/>
        <v>0</v>
      </c>
      <c r="AV173" s="234"/>
      <c r="AW173" s="233"/>
      <c r="AX173" s="233"/>
      <c r="AY173" s="233"/>
      <c r="AZ173" s="235"/>
      <c r="BA173" s="235"/>
      <c r="BB173" s="235"/>
      <c r="BC173" s="235"/>
      <c r="BD173" s="235"/>
      <c r="BE173" s="235"/>
    </row>
    <row r="174" spans="1:57" ht="15.75">
      <c r="A174" s="317"/>
      <c r="B174" s="317"/>
      <c r="C174" s="317"/>
      <c r="D174" s="317"/>
      <c r="E174" s="317"/>
      <c r="F174" s="317"/>
      <c r="G174" s="318"/>
      <c r="H174" s="236"/>
      <c r="I174" s="237"/>
      <c r="J174" s="238"/>
      <c r="K174" s="275"/>
      <c r="L174" s="275"/>
      <c r="M174" s="237"/>
      <c r="N174" s="237"/>
      <c r="O174" s="303"/>
      <c r="P174" s="284"/>
      <c r="Q174" s="242"/>
      <c r="R174" s="242"/>
      <c r="S174" s="242"/>
      <c r="T174" s="242"/>
      <c r="U174" s="242"/>
      <c r="V174" s="242"/>
      <c r="W174" s="243"/>
      <c r="X174" s="243"/>
      <c r="Y174" s="243"/>
      <c r="Z174" s="243"/>
      <c r="AA174" s="243"/>
      <c r="AB174" s="249" t="s">
        <v>138</v>
      </c>
      <c r="AC174" s="250">
        <f aca="true" t="shared" si="55" ref="AC174:AP174">SUM(AC168:AC173)+IF(AC166=0,AC167,AC166)</f>
        <v>0</v>
      </c>
      <c r="AD174" s="250">
        <f t="shared" si="55"/>
        <v>0</v>
      </c>
      <c r="AE174" s="250">
        <f t="shared" si="55"/>
        <v>0</v>
      </c>
      <c r="AF174" s="250">
        <f t="shared" si="55"/>
        <v>0</v>
      </c>
      <c r="AG174" s="250">
        <f t="shared" si="55"/>
        <v>0</v>
      </c>
      <c r="AH174" s="250">
        <f t="shared" si="55"/>
        <v>0</v>
      </c>
      <c r="AI174" s="250">
        <f t="shared" si="55"/>
        <v>0</v>
      </c>
      <c r="AJ174" s="250">
        <f t="shared" si="55"/>
        <v>0</v>
      </c>
      <c r="AK174" s="250">
        <f t="shared" si="55"/>
        <v>0</v>
      </c>
      <c r="AL174" s="250">
        <f t="shared" si="55"/>
        <v>0</v>
      </c>
      <c r="AM174" s="250">
        <f t="shared" si="55"/>
        <v>0</v>
      </c>
      <c r="AN174" s="250">
        <f t="shared" si="55"/>
        <v>0</v>
      </c>
      <c r="AO174" s="250">
        <f t="shared" si="55"/>
        <v>0</v>
      </c>
      <c r="AP174" s="250">
        <f t="shared" si="55"/>
        <v>0</v>
      </c>
      <c r="AQ174" s="326">
        <f>SUM(AQ168:AQ173)+IF(AQ166=0,AQ167,AQ166)</f>
        <v>0</v>
      </c>
      <c r="AR174" s="327">
        <f>SUM(AR168:AR173)+IF(AR166=0,AR167,AR166)</f>
        <v>0</v>
      </c>
      <c r="AS174" s="233">
        <f t="shared" si="45"/>
        <v>0</v>
      </c>
      <c r="AT174" s="233">
        <f t="shared" si="45"/>
        <v>0</v>
      </c>
      <c r="AU174" s="233">
        <f t="shared" si="46"/>
        <v>0</v>
      </c>
      <c r="AV174" s="234"/>
      <c r="AW174" s="233"/>
      <c r="AX174" s="233"/>
      <c r="AY174" s="233"/>
      <c r="AZ174" s="235"/>
      <c r="BA174" s="235"/>
      <c r="BB174" s="235"/>
      <c r="BC174" s="235"/>
      <c r="BD174" s="235"/>
      <c r="BE174" s="235"/>
    </row>
    <row r="175" spans="1:57" ht="16.5" thickBot="1">
      <c r="A175" s="317"/>
      <c r="B175" s="317"/>
      <c r="C175" s="317"/>
      <c r="D175" s="317"/>
      <c r="E175" s="317"/>
      <c r="F175" s="317"/>
      <c r="G175" s="318"/>
      <c r="H175" s="252"/>
      <c r="I175" s="253"/>
      <c r="J175" s="254"/>
      <c r="K175" s="278"/>
      <c r="L175" s="278"/>
      <c r="M175" s="253"/>
      <c r="N175" s="253"/>
      <c r="O175" s="305"/>
      <c r="P175" s="287"/>
      <c r="Q175" s="258"/>
      <c r="R175" s="258"/>
      <c r="S175" s="258"/>
      <c r="T175" s="258"/>
      <c r="U175" s="258"/>
      <c r="V175" s="258"/>
      <c r="W175" s="259"/>
      <c r="X175" s="259"/>
      <c r="Y175" s="259"/>
      <c r="Z175" s="259"/>
      <c r="AA175" s="259"/>
      <c r="AB175" s="329" t="s">
        <v>139</v>
      </c>
      <c r="AC175" s="330"/>
      <c r="AD175" s="330"/>
      <c r="AE175" s="330"/>
      <c r="AF175" s="330"/>
      <c r="AG175" s="330"/>
      <c r="AH175" s="330"/>
      <c r="AI175" s="330"/>
      <c r="AJ175" s="330"/>
      <c r="AK175" s="330"/>
      <c r="AL175" s="330"/>
      <c r="AM175" s="330"/>
      <c r="AN175" s="330"/>
      <c r="AO175" s="330"/>
      <c r="AP175" s="330"/>
      <c r="AQ175" s="331">
        <f>+AC175+AE175+AG175+AI175+AK175+AM175+AO175</f>
        <v>0</v>
      </c>
      <c r="AR175" s="332">
        <f>+AD175+AF175+AH175+AJ175+AL175+AN175+AP175</f>
        <v>0</v>
      </c>
      <c r="AS175" s="233">
        <f t="shared" si="45"/>
        <v>0</v>
      </c>
      <c r="AT175" s="233">
        <f t="shared" si="45"/>
        <v>0</v>
      </c>
      <c r="AU175" s="233">
        <f t="shared" si="46"/>
        <v>0</v>
      </c>
      <c r="AV175" s="234"/>
      <c r="AW175" s="233"/>
      <c r="AX175" s="233"/>
      <c r="AY175" s="233"/>
      <c r="AZ175" s="235"/>
      <c r="BA175" s="235"/>
      <c r="BB175" s="235"/>
      <c r="BC175" s="235"/>
      <c r="BD175" s="235"/>
      <c r="BE175" s="235"/>
    </row>
    <row r="176" spans="7:57" s="333" customFormat="1" ht="15">
      <c r="G176" s="334"/>
      <c r="H176" s="334"/>
      <c r="I176" s="334"/>
      <c r="J176" s="334"/>
      <c r="K176" s="334"/>
      <c r="L176" s="334"/>
      <c r="M176" s="334"/>
      <c r="N176" s="334"/>
      <c r="O176" s="334"/>
      <c r="P176" s="334"/>
      <c r="Q176" s="335">
        <f aca="true" t="shared" si="56" ref="Q176:V176">SUBTOTAL(9,Q16:Q175)</f>
        <v>5604058999.999999</v>
      </c>
      <c r="R176" s="335">
        <f t="shared" si="56"/>
        <v>5859379999.999998</v>
      </c>
      <c r="S176" s="335">
        <f t="shared" si="56"/>
        <v>5248375000.000001</v>
      </c>
      <c r="T176" s="335">
        <f t="shared" si="56"/>
        <v>465668151.99999994</v>
      </c>
      <c r="U176" s="335">
        <f t="shared" si="56"/>
        <v>1854827769.0000017</v>
      </c>
      <c r="V176" s="335">
        <f t="shared" si="56"/>
        <v>1018906768.9999999</v>
      </c>
      <c r="W176" s="334"/>
      <c r="X176" s="334"/>
      <c r="Y176" s="334"/>
      <c r="Z176" s="334"/>
      <c r="AA176" s="334"/>
      <c r="AB176" s="334"/>
      <c r="AC176" s="334"/>
      <c r="AD176" s="334"/>
      <c r="AE176" s="334"/>
      <c r="AF176" s="334"/>
      <c r="AG176" s="334"/>
      <c r="AH176" s="334"/>
      <c r="AI176" s="334"/>
      <c r="AJ176" s="334"/>
      <c r="AK176" s="334"/>
      <c r="AL176" s="334"/>
      <c r="AM176" s="334"/>
      <c r="AN176" s="334"/>
      <c r="AO176" s="334"/>
      <c r="AP176" s="334"/>
      <c r="AQ176" s="334"/>
      <c r="AR176" s="334"/>
      <c r="AS176" s="233">
        <f t="shared" si="45"/>
        <v>611004999.9999971</v>
      </c>
      <c r="AT176" s="233">
        <f t="shared" si="45"/>
        <v>4782706848.000001</v>
      </c>
      <c r="AU176" s="233">
        <f t="shared" si="46"/>
        <v>835921000.0000018</v>
      </c>
      <c r="AV176" s="234"/>
      <c r="AW176" s="233"/>
      <c r="AX176" s="233"/>
      <c r="AY176" s="233"/>
      <c r="AZ176" s="335">
        <f aca="true" t="shared" si="57" ref="AZ176:BE176">SUBTOTAL(9,AZ16:AZ175)</f>
        <v>5604059000.000001</v>
      </c>
      <c r="BA176" s="335">
        <f t="shared" si="57"/>
        <v>5859379999.999998</v>
      </c>
      <c r="BB176" s="335">
        <f t="shared" si="57"/>
        <v>5248374999.999999</v>
      </c>
      <c r="BC176" s="335">
        <f t="shared" si="57"/>
        <v>465668152</v>
      </c>
      <c r="BD176" s="335">
        <f t="shared" si="57"/>
        <v>1854827769.0000014</v>
      </c>
      <c r="BE176" s="335">
        <f t="shared" si="57"/>
        <v>1018906768.9999999</v>
      </c>
    </row>
    <row r="177" spans="17:57" ht="24" customHeight="1">
      <c r="Q177" s="336">
        <v>5604059000</v>
      </c>
      <c r="R177" s="337">
        <v>5604059000</v>
      </c>
      <c r="S177" s="336">
        <v>0</v>
      </c>
      <c r="T177" s="336">
        <v>0</v>
      </c>
      <c r="U177" s="336">
        <v>1854827769</v>
      </c>
      <c r="V177" s="336">
        <v>314715451</v>
      </c>
      <c r="AB177" s="2"/>
      <c r="AC177" s="2"/>
      <c r="AD177" s="2"/>
      <c r="AE177" s="2"/>
      <c r="AF177" s="2"/>
      <c r="AG177" s="2"/>
      <c r="AH177" s="2"/>
      <c r="AI177" s="2"/>
      <c r="AJ177" s="2"/>
      <c r="AK177" s="2"/>
      <c r="AL177" s="2"/>
      <c r="AM177" s="2"/>
      <c r="AN177" s="2"/>
      <c r="AO177" s="2"/>
      <c r="AP177" s="2"/>
      <c r="AQ177" s="2"/>
      <c r="AR177" s="2"/>
      <c r="AS177" s="2"/>
      <c r="AT177" s="2"/>
      <c r="AU177" s="2"/>
      <c r="AW177" s="2"/>
      <c r="AX177" s="2"/>
      <c r="AY177" s="2"/>
      <c r="AZ177" s="2"/>
      <c r="BA177" s="235"/>
      <c r="BB177" s="235"/>
      <c r="BC177" s="235"/>
      <c r="BD177" s="235"/>
      <c r="BE177" s="235"/>
    </row>
    <row r="178" spans="16:52" ht="24" customHeight="1">
      <c r="P178" s="338"/>
      <c r="Q178" s="339">
        <f aca="true" t="shared" si="58" ref="Q178:V178">+Q176-Q177</f>
        <v>0</v>
      </c>
      <c r="R178" s="339">
        <f t="shared" si="58"/>
        <v>255320999.9999981</v>
      </c>
      <c r="S178" s="339">
        <f t="shared" si="58"/>
        <v>5248375000.000001</v>
      </c>
      <c r="T178" s="339">
        <f t="shared" si="58"/>
        <v>465668151.99999994</v>
      </c>
      <c r="U178" s="339">
        <f t="shared" si="58"/>
        <v>0</v>
      </c>
      <c r="V178" s="339">
        <f t="shared" si="58"/>
        <v>704191317.9999999</v>
      </c>
      <c r="AB178" s="2"/>
      <c r="AC178" s="2"/>
      <c r="AD178" s="2"/>
      <c r="AE178" s="2"/>
      <c r="AF178" s="2"/>
      <c r="AG178" s="2"/>
      <c r="AH178" s="2"/>
      <c r="AI178" s="2"/>
      <c r="AJ178" s="2"/>
      <c r="AK178" s="2"/>
      <c r="AL178" s="2"/>
      <c r="AM178" s="2"/>
      <c r="AN178" s="2"/>
      <c r="AO178" s="2"/>
      <c r="AP178" s="2"/>
      <c r="AQ178" s="2"/>
      <c r="AR178" s="2"/>
      <c r="AS178" s="2"/>
      <c r="AT178" s="2"/>
      <c r="AU178" s="2"/>
      <c r="AW178" s="2"/>
      <c r="AX178" s="2"/>
      <c r="AY178" s="2"/>
      <c r="AZ178" s="2"/>
    </row>
    <row r="179" spans="16:52" ht="24" customHeight="1">
      <c r="P179" s="340"/>
      <c r="T179" s="341"/>
      <c r="AB179" s="2"/>
      <c r="AC179" s="2"/>
      <c r="AD179" s="2"/>
      <c r="AE179" s="2"/>
      <c r="AF179" s="2"/>
      <c r="AG179" s="2"/>
      <c r="AH179" s="2"/>
      <c r="AI179" s="2"/>
      <c r="AJ179" s="2"/>
      <c r="AK179" s="2"/>
      <c r="AL179" s="2"/>
      <c r="AM179" s="2"/>
      <c r="AN179" s="2"/>
      <c r="AO179" s="2"/>
      <c r="AP179" s="2"/>
      <c r="AQ179" s="2"/>
      <c r="AR179" s="2"/>
      <c r="AS179" s="2"/>
      <c r="AT179" s="2"/>
      <c r="AU179" s="2"/>
      <c r="AW179" s="2"/>
      <c r="AX179" s="2"/>
      <c r="AY179" s="2"/>
      <c r="AZ179" s="2"/>
    </row>
    <row r="180" spans="16:52" ht="24" customHeight="1">
      <c r="P180" s="340">
        <f>SUM('[1]01-USAQUEN:99-METROPOLITANO'!M13:M28)</f>
        <v>41696</v>
      </c>
      <c r="R180" s="127"/>
      <c r="AB180" s="2"/>
      <c r="AC180" s="2"/>
      <c r="AD180" s="2"/>
      <c r="AE180" s="2"/>
      <c r="AF180" s="2"/>
      <c r="AG180" s="2"/>
      <c r="AH180" s="2"/>
      <c r="AI180" s="2"/>
      <c r="AJ180" s="2"/>
      <c r="AK180" s="2"/>
      <c r="AL180" s="2"/>
      <c r="AM180" s="2"/>
      <c r="AN180" s="2"/>
      <c r="AO180" s="2"/>
      <c r="AP180" s="2"/>
      <c r="AQ180" s="2"/>
      <c r="AR180" s="2"/>
      <c r="AS180" s="2"/>
      <c r="AT180" s="2"/>
      <c r="AU180" s="2"/>
      <c r="AW180" s="2"/>
      <c r="AX180" s="2"/>
      <c r="AY180" s="2"/>
      <c r="AZ180" s="2"/>
    </row>
    <row r="181" spans="16:52" ht="24" customHeight="1">
      <c r="P181" s="342"/>
      <c r="AB181" s="2"/>
      <c r="AC181" s="2"/>
      <c r="AD181" s="2"/>
      <c r="AE181" s="2"/>
      <c r="AF181" s="2"/>
      <c r="AG181" s="2"/>
      <c r="AH181" s="2"/>
      <c r="AI181" s="2"/>
      <c r="AJ181" s="2"/>
      <c r="AK181" s="2"/>
      <c r="AL181" s="2"/>
      <c r="AM181" s="2"/>
      <c r="AN181" s="2"/>
      <c r="AO181" s="2"/>
      <c r="AP181" s="2"/>
      <c r="AQ181" s="2"/>
      <c r="AR181" s="2"/>
      <c r="AS181" s="2"/>
      <c r="AT181" s="2"/>
      <c r="AU181" s="2"/>
      <c r="AW181" s="2"/>
      <c r="AX181" s="2"/>
      <c r="AY181" s="2"/>
      <c r="AZ181" s="2"/>
    </row>
    <row r="182" spans="16:52" ht="24" customHeight="1">
      <c r="P182" s="340"/>
      <c r="R182" s="343"/>
      <c r="S182" s="344"/>
      <c r="T182" s="2"/>
      <c r="AB182" s="2"/>
      <c r="AC182" s="2"/>
      <c r="AD182" s="2"/>
      <c r="AE182" s="2"/>
      <c r="AF182" s="2"/>
      <c r="AG182" s="2"/>
      <c r="AH182" s="2"/>
      <c r="AI182" s="2"/>
      <c r="AJ182" s="2"/>
      <c r="AK182" s="2"/>
      <c r="AL182" s="2"/>
      <c r="AM182" s="2"/>
      <c r="AN182" s="2"/>
      <c r="AO182" s="2"/>
      <c r="AP182" s="2"/>
      <c r="AQ182" s="2"/>
      <c r="AR182" s="2"/>
      <c r="AS182" s="2"/>
      <c r="AT182" s="2"/>
      <c r="AU182" s="2"/>
      <c r="AW182" s="2"/>
      <c r="AX182" s="2"/>
      <c r="AY182" s="2"/>
      <c r="AZ182" s="2"/>
    </row>
    <row r="183" spans="16:52" ht="24" customHeight="1">
      <c r="P183" s="340"/>
      <c r="R183" s="343"/>
      <c r="S183" s="344"/>
      <c r="AB183" s="2"/>
      <c r="AC183" s="2"/>
      <c r="AD183" s="2"/>
      <c r="AE183" s="2"/>
      <c r="AF183" s="2"/>
      <c r="AG183" s="2"/>
      <c r="AH183" s="2"/>
      <c r="AI183" s="2"/>
      <c r="AJ183" s="2"/>
      <c r="AK183" s="2"/>
      <c r="AL183" s="2"/>
      <c r="AM183" s="2"/>
      <c r="AN183" s="2"/>
      <c r="AO183" s="2"/>
      <c r="AP183" s="2"/>
      <c r="AQ183" s="2"/>
      <c r="AR183" s="2"/>
      <c r="AS183" s="2"/>
      <c r="AT183" s="2"/>
      <c r="AU183" s="2"/>
      <c r="AW183" s="2"/>
      <c r="AX183" s="2"/>
      <c r="AY183" s="2"/>
      <c r="AZ183" s="2"/>
    </row>
    <row r="184" spans="16:52" ht="24" customHeight="1">
      <c r="P184" s="340"/>
      <c r="R184" s="343"/>
      <c r="S184" s="344"/>
      <c r="AB184" s="2"/>
      <c r="AC184" s="2"/>
      <c r="AD184" s="2"/>
      <c r="AE184" s="2"/>
      <c r="AF184" s="2"/>
      <c r="AG184" s="2"/>
      <c r="AH184" s="2"/>
      <c r="AI184" s="2"/>
      <c r="AJ184" s="2"/>
      <c r="AK184" s="2"/>
      <c r="AL184" s="2"/>
      <c r="AM184" s="2"/>
      <c r="AN184" s="2"/>
      <c r="AO184" s="2"/>
      <c r="AP184" s="2"/>
      <c r="AQ184" s="2"/>
      <c r="AR184" s="2"/>
      <c r="AS184" s="2"/>
      <c r="AT184" s="2"/>
      <c r="AU184" s="2"/>
      <c r="AW184" s="2"/>
      <c r="AX184" s="2"/>
      <c r="AY184" s="2"/>
      <c r="AZ184" s="2"/>
    </row>
    <row r="185" spans="16:52" ht="24" customHeight="1">
      <c r="P185" s="340"/>
      <c r="R185" s="343"/>
      <c r="S185" s="344"/>
      <c r="AB185" s="2"/>
      <c r="AC185" s="2"/>
      <c r="AD185" s="2"/>
      <c r="AE185" s="2"/>
      <c r="AF185" s="2"/>
      <c r="AG185" s="2"/>
      <c r="AH185" s="2"/>
      <c r="AI185" s="2"/>
      <c r="AJ185" s="2"/>
      <c r="AK185" s="2"/>
      <c r="AL185" s="2"/>
      <c r="AM185" s="2"/>
      <c r="AN185" s="2"/>
      <c r="AO185" s="2"/>
      <c r="AP185" s="2"/>
      <c r="AQ185" s="2"/>
      <c r="AR185" s="2"/>
      <c r="AS185" s="2"/>
      <c r="AT185" s="2"/>
      <c r="AU185" s="2"/>
      <c r="AW185" s="2"/>
      <c r="AX185" s="2"/>
      <c r="AY185" s="2"/>
      <c r="AZ185" s="2"/>
    </row>
    <row r="186" spans="16:52" ht="24" customHeight="1">
      <c r="P186" s="340"/>
      <c r="R186" s="343"/>
      <c r="S186" s="344"/>
      <c r="AB186" s="2"/>
      <c r="AC186" s="2"/>
      <c r="AD186" s="2"/>
      <c r="AE186" s="2"/>
      <c r="AF186" s="2"/>
      <c r="AG186" s="2"/>
      <c r="AH186" s="2"/>
      <c r="AI186" s="2"/>
      <c r="AJ186" s="2"/>
      <c r="AK186" s="2"/>
      <c r="AL186" s="2"/>
      <c r="AM186" s="2"/>
      <c r="AN186" s="2"/>
      <c r="AO186" s="2"/>
      <c r="AP186" s="2"/>
      <c r="AQ186" s="2"/>
      <c r="AR186" s="2"/>
      <c r="AS186" s="2"/>
      <c r="AT186" s="2"/>
      <c r="AU186" s="2"/>
      <c r="AW186" s="2"/>
      <c r="AX186" s="2"/>
      <c r="AY186" s="2"/>
      <c r="AZ186" s="2"/>
    </row>
    <row r="187" spans="16:52" ht="24" customHeight="1">
      <c r="P187" s="340"/>
      <c r="R187" s="343"/>
      <c r="S187" s="344"/>
      <c r="U187" s="127"/>
      <c r="AB187" s="2"/>
      <c r="AC187" s="2"/>
      <c r="AD187" s="2"/>
      <c r="AE187" s="2"/>
      <c r="AF187" s="2"/>
      <c r="AG187" s="2"/>
      <c r="AH187" s="2"/>
      <c r="AI187" s="2"/>
      <c r="AJ187" s="2"/>
      <c r="AK187" s="2"/>
      <c r="AL187" s="2"/>
      <c r="AM187" s="2"/>
      <c r="AN187" s="2"/>
      <c r="AO187" s="2"/>
      <c r="AP187" s="2"/>
      <c r="AQ187" s="2"/>
      <c r="AR187" s="2"/>
      <c r="AS187" s="2"/>
      <c r="AT187" s="2"/>
      <c r="AU187" s="2"/>
      <c r="AW187" s="2"/>
      <c r="AX187" s="2"/>
      <c r="AY187" s="2"/>
      <c r="AZ187" s="2"/>
    </row>
    <row r="188" spans="16:52" ht="24" customHeight="1">
      <c r="P188" s="340"/>
      <c r="R188" s="343"/>
      <c r="S188" s="344"/>
      <c r="U188" s="127"/>
      <c r="V188" s="345"/>
      <c r="X188" s="346"/>
      <c r="AB188" s="2"/>
      <c r="AC188" s="2"/>
      <c r="AD188" s="2"/>
      <c r="AE188" s="2"/>
      <c r="AF188" s="2"/>
      <c r="AG188" s="2"/>
      <c r="AH188" s="2"/>
      <c r="AI188" s="2"/>
      <c r="AJ188" s="2"/>
      <c r="AK188" s="2"/>
      <c r="AL188" s="2"/>
      <c r="AM188" s="2"/>
      <c r="AN188" s="2"/>
      <c r="AO188" s="2"/>
      <c r="AP188" s="2"/>
      <c r="AQ188" s="2"/>
      <c r="AR188" s="2"/>
      <c r="AS188" s="2"/>
      <c r="AT188" s="2"/>
      <c r="AU188" s="2"/>
      <c r="AW188" s="2"/>
      <c r="AX188" s="2"/>
      <c r="AY188" s="2"/>
      <c r="AZ188" s="2"/>
    </row>
    <row r="189" spans="16:52" ht="24" customHeight="1">
      <c r="P189" s="340"/>
      <c r="R189" s="343"/>
      <c r="U189" s="127"/>
      <c r="V189" s="345"/>
      <c r="X189" s="346"/>
      <c r="AB189" s="2"/>
      <c r="AC189" s="2"/>
      <c r="AD189" s="2"/>
      <c r="AE189" s="2"/>
      <c r="AF189" s="2"/>
      <c r="AG189" s="2"/>
      <c r="AH189" s="2"/>
      <c r="AI189" s="2"/>
      <c r="AJ189" s="2"/>
      <c r="AK189" s="2"/>
      <c r="AL189" s="2"/>
      <c r="AM189" s="2"/>
      <c r="AN189" s="2"/>
      <c r="AO189" s="2"/>
      <c r="AP189" s="2"/>
      <c r="AQ189" s="2"/>
      <c r="AR189" s="2"/>
      <c r="AS189" s="2"/>
      <c r="AT189" s="2"/>
      <c r="AU189" s="2"/>
      <c r="AW189" s="2"/>
      <c r="AX189" s="2"/>
      <c r="AY189" s="2"/>
      <c r="AZ189" s="2"/>
    </row>
    <row r="190" spans="16:52" ht="24" customHeight="1">
      <c r="P190" s="340"/>
      <c r="R190" s="343"/>
      <c r="U190" s="127"/>
      <c r="V190" s="345"/>
      <c r="X190" s="346"/>
      <c r="AB190" s="2"/>
      <c r="AC190" s="2"/>
      <c r="AD190" s="2"/>
      <c r="AE190" s="2"/>
      <c r="AF190" s="2"/>
      <c r="AG190" s="2"/>
      <c r="AH190" s="2"/>
      <c r="AI190" s="2"/>
      <c r="AJ190" s="2"/>
      <c r="AK190" s="2"/>
      <c r="AL190" s="2"/>
      <c r="AM190" s="2"/>
      <c r="AN190" s="2"/>
      <c r="AO190" s="2"/>
      <c r="AP190" s="2"/>
      <c r="AQ190" s="2"/>
      <c r="AR190" s="2"/>
      <c r="AS190" s="2"/>
      <c r="AT190" s="2"/>
      <c r="AU190" s="2"/>
      <c r="AW190" s="2"/>
      <c r="AX190" s="2"/>
      <c r="AY190" s="2"/>
      <c r="AZ190" s="2"/>
    </row>
    <row r="191" spans="16:52" ht="24" customHeight="1">
      <c r="P191" s="340"/>
      <c r="R191" s="343"/>
      <c r="U191" s="127"/>
      <c r="V191" s="345"/>
      <c r="X191" s="346"/>
      <c r="AB191" s="2"/>
      <c r="AC191" s="2"/>
      <c r="AD191" s="2"/>
      <c r="AE191" s="2"/>
      <c r="AF191" s="2"/>
      <c r="AG191" s="2"/>
      <c r="AH191" s="2"/>
      <c r="AI191" s="2"/>
      <c r="AJ191" s="2"/>
      <c r="AK191" s="2"/>
      <c r="AL191" s="2"/>
      <c r="AM191" s="2"/>
      <c r="AN191" s="2"/>
      <c r="AO191" s="2"/>
      <c r="AP191" s="2"/>
      <c r="AQ191" s="2"/>
      <c r="AR191" s="2"/>
      <c r="AS191" s="2"/>
      <c r="AT191" s="2"/>
      <c r="AU191" s="2"/>
      <c r="AW191" s="2"/>
      <c r="AX191" s="2"/>
      <c r="AY191" s="2"/>
      <c r="AZ191" s="2"/>
    </row>
    <row r="192" spans="21:52" ht="24" customHeight="1">
      <c r="U192" s="127"/>
      <c r="V192" s="345"/>
      <c r="X192" s="346"/>
      <c r="AB192" s="2"/>
      <c r="AC192" s="2"/>
      <c r="AD192" s="2"/>
      <c r="AE192" s="2"/>
      <c r="AF192" s="2"/>
      <c r="AG192" s="2"/>
      <c r="AH192" s="2"/>
      <c r="AI192" s="2"/>
      <c r="AJ192" s="2"/>
      <c r="AK192" s="2"/>
      <c r="AL192" s="2"/>
      <c r="AM192" s="2"/>
      <c r="AN192" s="2"/>
      <c r="AO192" s="2"/>
      <c r="AP192" s="2"/>
      <c r="AQ192" s="2"/>
      <c r="AR192" s="2"/>
      <c r="AS192" s="2"/>
      <c r="AT192" s="2"/>
      <c r="AU192" s="2"/>
      <c r="AW192" s="2"/>
      <c r="AX192" s="2"/>
      <c r="AY192" s="2"/>
      <c r="AZ192" s="2"/>
    </row>
    <row r="193" spans="21:52" ht="24" customHeight="1">
      <c r="U193" s="127"/>
      <c r="V193" s="345"/>
      <c r="X193" s="346"/>
      <c r="AB193" s="2"/>
      <c r="AC193" s="2"/>
      <c r="AD193" s="2"/>
      <c r="AE193" s="2"/>
      <c r="AF193" s="2"/>
      <c r="AG193" s="2"/>
      <c r="AH193" s="2"/>
      <c r="AI193" s="2"/>
      <c r="AJ193" s="2"/>
      <c r="AK193" s="2"/>
      <c r="AL193" s="2"/>
      <c r="AM193" s="2"/>
      <c r="AN193" s="2"/>
      <c r="AO193" s="2"/>
      <c r="AP193" s="2"/>
      <c r="AQ193" s="2"/>
      <c r="AR193" s="2"/>
      <c r="AS193" s="2"/>
      <c r="AT193" s="2"/>
      <c r="AU193" s="2"/>
      <c r="AW193" s="2"/>
      <c r="AX193" s="2"/>
      <c r="AY193" s="2"/>
      <c r="AZ193" s="2"/>
    </row>
    <row r="194" spans="21:52" ht="24" customHeight="1">
      <c r="U194" s="127"/>
      <c r="V194" s="345"/>
      <c r="W194" s="347"/>
      <c r="X194" s="346"/>
      <c r="AB194" s="2"/>
      <c r="AC194" s="2"/>
      <c r="AD194" s="2"/>
      <c r="AE194" s="2"/>
      <c r="AF194" s="2"/>
      <c r="AG194" s="2"/>
      <c r="AH194" s="2"/>
      <c r="AI194" s="2"/>
      <c r="AJ194" s="2"/>
      <c r="AK194" s="2"/>
      <c r="AL194" s="2"/>
      <c r="AM194" s="2"/>
      <c r="AN194" s="2"/>
      <c r="AO194" s="2"/>
      <c r="AP194" s="2"/>
      <c r="AQ194" s="2"/>
      <c r="AR194" s="2"/>
      <c r="AS194" s="2"/>
      <c r="AT194" s="2"/>
      <c r="AU194" s="2"/>
      <c r="AW194" s="2"/>
      <c r="AX194" s="2"/>
      <c r="AY194" s="2"/>
      <c r="AZ194" s="2"/>
    </row>
    <row r="195" spans="21:52" ht="24" customHeight="1">
      <c r="U195" s="127"/>
      <c r="V195" s="345"/>
      <c r="W195" s="347"/>
      <c r="X195" s="346"/>
      <c r="AB195" s="2"/>
      <c r="AC195" s="2"/>
      <c r="AD195" s="2"/>
      <c r="AE195" s="2"/>
      <c r="AF195" s="2"/>
      <c r="AG195" s="2"/>
      <c r="AH195" s="2"/>
      <c r="AI195" s="2"/>
      <c r="AJ195" s="2"/>
      <c r="AK195" s="2"/>
      <c r="AL195" s="2"/>
      <c r="AM195" s="2"/>
      <c r="AN195" s="2"/>
      <c r="AO195" s="2"/>
      <c r="AP195" s="2"/>
      <c r="AQ195" s="2"/>
      <c r="AR195" s="2"/>
      <c r="AS195" s="2"/>
      <c r="AT195" s="2"/>
      <c r="AU195" s="2"/>
      <c r="AW195" s="2"/>
      <c r="AX195" s="2"/>
      <c r="AY195" s="2"/>
      <c r="AZ195" s="2"/>
    </row>
    <row r="196" spans="18:52" ht="24" customHeight="1">
      <c r="R196" s="127"/>
      <c r="U196" s="127"/>
      <c r="V196" s="345"/>
      <c r="W196" s="347"/>
      <c r="X196" s="346"/>
      <c r="AB196" s="2"/>
      <c r="AC196" s="2"/>
      <c r="AD196" s="2"/>
      <c r="AE196" s="2"/>
      <c r="AF196" s="2"/>
      <c r="AG196" s="2"/>
      <c r="AH196" s="2"/>
      <c r="AI196" s="2"/>
      <c r="AJ196" s="2"/>
      <c r="AK196" s="2"/>
      <c r="AL196" s="2"/>
      <c r="AM196" s="2"/>
      <c r="AN196" s="2"/>
      <c r="AO196" s="2"/>
      <c r="AP196" s="2"/>
      <c r="AQ196" s="2"/>
      <c r="AR196" s="2"/>
      <c r="AS196" s="2"/>
      <c r="AT196" s="2"/>
      <c r="AU196" s="2"/>
      <c r="AW196" s="2"/>
      <c r="AX196" s="2"/>
      <c r="AY196" s="2"/>
      <c r="AZ196" s="2"/>
    </row>
    <row r="197" spans="21:52" ht="24" customHeight="1">
      <c r="U197" s="127"/>
      <c r="V197" s="345"/>
      <c r="W197" s="347"/>
      <c r="X197" s="346"/>
      <c r="AB197" s="2"/>
      <c r="AC197" s="2"/>
      <c r="AD197" s="2"/>
      <c r="AE197" s="2"/>
      <c r="AF197" s="2"/>
      <c r="AG197" s="2"/>
      <c r="AH197" s="2"/>
      <c r="AI197" s="2"/>
      <c r="AJ197" s="2"/>
      <c r="AK197" s="2"/>
      <c r="AL197" s="2"/>
      <c r="AM197" s="2"/>
      <c r="AN197" s="2"/>
      <c r="AO197" s="2"/>
      <c r="AP197" s="2"/>
      <c r="AQ197" s="2"/>
      <c r="AR197" s="2"/>
      <c r="AS197" s="2"/>
      <c r="AT197" s="2"/>
      <c r="AU197" s="2"/>
      <c r="AW197" s="2"/>
      <c r="AX197" s="2"/>
      <c r="AY197" s="2"/>
      <c r="AZ197" s="2"/>
    </row>
    <row r="198" spans="21:52" ht="24" customHeight="1">
      <c r="U198" s="127"/>
      <c r="V198" s="345"/>
      <c r="W198" s="347"/>
      <c r="X198" s="346"/>
      <c r="AB198" s="2"/>
      <c r="AC198" s="2"/>
      <c r="AD198" s="2"/>
      <c r="AE198" s="2"/>
      <c r="AF198" s="2"/>
      <c r="AG198" s="2"/>
      <c r="AH198" s="2"/>
      <c r="AI198" s="2"/>
      <c r="AJ198" s="2"/>
      <c r="AK198" s="2"/>
      <c r="AL198" s="2"/>
      <c r="AM198" s="2"/>
      <c r="AN198" s="2"/>
      <c r="AO198" s="2"/>
      <c r="AP198" s="2"/>
      <c r="AQ198" s="2"/>
      <c r="AR198" s="2"/>
      <c r="AS198" s="2"/>
      <c r="AT198" s="2"/>
      <c r="AU198" s="2"/>
      <c r="AW198" s="2"/>
      <c r="AX198" s="2"/>
      <c r="AY198" s="2"/>
      <c r="AZ198" s="2"/>
    </row>
    <row r="199" spans="18:52" ht="24" customHeight="1">
      <c r="R199" s="348"/>
      <c r="U199" s="127"/>
      <c r="V199" s="345"/>
      <c r="W199" s="347"/>
      <c r="X199" s="346"/>
      <c r="AB199" s="2"/>
      <c r="AC199" s="2"/>
      <c r="AD199" s="2"/>
      <c r="AE199" s="2"/>
      <c r="AF199" s="2"/>
      <c r="AG199" s="2"/>
      <c r="AH199" s="2"/>
      <c r="AI199" s="2"/>
      <c r="AJ199" s="2"/>
      <c r="AK199" s="2"/>
      <c r="AL199" s="2"/>
      <c r="AM199" s="2"/>
      <c r="AN199" s="2"/>
      <c r="AO199" s="2"/>
      <c r="AP199" s="2"/>
      <c r="AQ199" s="2"/>
      <c r="AR199" s="2"/>
      <c r="AS199" s="2"/>
      <c r="AT199" s="2"/>
      <c r="AU199" s="2"/>
      <c r="AW199" s="2"/>
      <c r="AX199" s="2"/>
      <c r="AY199" s="2"/>
      <c r="AZ199" s="2"/>
    </row>
    <row r="200" spans="21:52" ht="24" customHeight="1">
      <c r="U200" s="127"/>
      <c r="V200" s="345"/>
      <c r="W200" s="347"/>
      <c r="X200" s="346"/>
      <c r="AB200" s="2"/>
      <c r="AC200" s="2"/>
      <c r="AD200" s="2"/>
      <c r="AE200" s="2"/>
      <c r="AF200" s="2"/>
      <c r="AG200" s="2"/>
      <c r="AH200" s="2"/>
      <c r="AI200" s="2"/>
      <c r="AJ200" s="2"/>
      <c r="AK200" s="2"/>
      <c r="AL200" s="2"/>
      <c r="AM200" s="2"/>
      <c r="AN200" s="2"/>
      <c r="AO200" s="2"/>
      <c r="AP200" s="2"/>
      <c r="AQ200" s="2"/>
      <c r="AR200" s="2"/>
      <c r="AS200" s="2"/>
      <c r="AT200" s="2"/>
      <c r="AU200" s="2"/>
      <c r="AW200" s="2"/>
      <c r="AX200" s="2"/>
      <c r="AY200" s="2"/>
      <c r="AZ200" s="2"/>
    </row>
    <row r="201" spans="21:52" ht="24" customHeight="1">
      <c r="U201" s="127"/>
      <c r="V201" s="345"/>
      <c r="W201" s="347"/>
      <c r="X201" s="346"/>
      <c r="AB201" s="2"/>
      <c r="AC201" s="2"/>
      <c r="AD201" s="2"/>
      <c r="AE201" s="2"/>
      <c r="AF201" s="2"/>
      <c r="AG201" s="2"/>
      <c r="AH201" s="2"/>
      <c r="AI201" s="2"/>
      <c r="AJ201" s="2"/>
      <c r="AK201" s="2"/>
      <c r="AL201" s="2"/>
      <c r="AM201" s="2"/>
      <c r="AN201" s="2"/>
      <c r="AO201" s="2"/>
      <c r="AP201" s="2"/>
      <c r="AQ201" s="2"/>
      <c r="AR201" s="2"/>
      <c r="AS201" s="2"/>
      <c r="AT201" s="2"/>
      <c r="AU201" s="2"/>
      <c r="AW201" s="2"/>
      <c r="AX201" s="2"/>
      <c r="AY201" s="2"/>
      <c r="AZ201" s="2"/>
    </row>
    <row r="202" spans="21:52" ht="24" customHeight="1">
      <c r="U202" s="127"/>
      <c r="V202" s="345"/>
      <c r="W202" s="347"/>
      <c r="X202" s="346"/>
      <c r="AB202" s="2"/>
      <c r="AC202" s="2"/>
      <c r="AD202" s="2"/>
      <c r="AE202" s="2"/>
      <c r="AF202" s="2"/>
      <c r="AG202" s="2"/>
      <c r="AH202" s="2"/>
      <c r="AI202" s="2"/>
      <c r="AJ202" s="2"/>
      <c r="AK202" s="2"/>
      <c r="AL202" s="2"/>
      <c r="AM202" s="2"/>
      <c r="AN202" s="2"/>
      <c r="AO202" s="2"/>
      <c r="AP202" s="2"/>
      <c r="AQ202" s="2"/>
      <c r="AR202" s="2"/>
      <c r="AS202" s="2"/>
      <c r="AT202" s="2"/>
      <c r="AU202" s="2"/>
      <c r="AW202" s="2"/>
      <c r="AX202" s="2"/>
      <c r="AY202" s="2"/>
      <c r="AZ202" s="2"/>
    </row>
    <row r="203" spans="21:52" ht="24" customHeight="1">
      <c r="U203" s="127"/>
      <c r="V203" s="345"/>
      <c r="W203" s="347"/>
      <c r="X203" s="346"/>
      <c r="AB203" s="2"/>
      <c r="AC203" s="2"/>
      <c r="AD203" s="2"/>
      <c r="AE203" s="2"/>
      <c r="AF203" s="2"/>
      <c r="AG203" s="2"/>
      <c r="AH203" s="2"/>
      <c r="AI203" s="2"/>
      <c r="AJ203" s="2"/>
      <c r="AK203" s="2"/>
      <c r="AL203" s="2"/>
      <c r="AM203" s="2"/>
      <c r="AN203" s="2"/>
      <c r="AO203" s="2"/>
      <c r="AP203" s="2"/>
      <c r="AQ203" s="2"/>
      <c r="AR203" s="2"/>
      <c r="AS203" s="2"/>
      <c r="AT203" s="2"/>
      <c r="AU203" s="2"/>
      <c r="AW203" s="2"/>
      <c r="AX203" s="2"/>
      <c r="AY203" s="2"/>
      <c r="AZ203" s="2"/>
    </row>
    <row r="204" spans="21:52" ht="24" customHeight="1">
      <c r="U204" s="127"/>
      <c r="V204" s="345"/>
      <c r="W204" s="347"/>
      <c r="X204" s="346"/>
      <c r="AB204" s="2"/>
      <c r="AC204" s="2"/>
      <c r="AD204" s="2"/>
      <c r="AE204" s="2"/>
      <c r="AF204" s="2"/>
      <c r="AG204" s="2"/>
      <c r="AH204" s="2"/>
      <c r="AI204" s="2"/>
      <c r="AJ204" s="2"/>
      <c r="AK204" s="2"/>
      <c r="AL204" s="2"/>
      <c r="AM204" s="2"/>
      <c r="AN204" s="2"/>
      <c r="AO204" s="2"/>
      <c r="AP204" s="2"/>
      <c r="AQ204" s="2"/>
      <c r="AR204" s="2"/>
      <c r="AS204" s="2"/>
      <c r="AT204" s="2"/>
      <c r="AU204" s="2"/>
      <c r="AW204" s="2"/>
      <c r="AX204" s="2"/>
      <c r="AY204" s="2"/>
      <c r="AZ204" s="2"/>
    </row>
    <row r="205" spans="21:52" ht="24" customHeight="1">
      <c r="U205" s="127"/>
      <c r="V205" s="345"/>
      <c r="W205" s="347"/>
      <c r="X205" s="346"/>
      <c r="AB205" s="2"/>
      <c r="AC205" s="2"/>
      <c r="AD205" s="2"/>
      <c r="AE205" s="2"/>
      <c r="AF205" s="2"/>
      <c r="AG205" s="2"/>
      <c r="AH205" s="2"/>
      <c r="AI205" s="2"/>
      <c r="AJ205" s="2"/>
      <c r="AK205" s="2"/>
      <c r="AL205" s="2"/>
      <c r="AM205" s="2"/>
      <c r="AN205" s="2"/>
      <c r="AO205" s="2"/>
      <c r="AP205" s="2"/>
      <c r="AQ205" s="2"/>
      <c r="AR205" s="2"/>
      <c r="AS205" s="2"/>
      <c r="AT205" s="2"/>
      <c r="AU205" s="2"/>
      <c r="AW205" s="2"/>
      <c r="AX205" s="2"/>
      <c r="AY205" s="2"/>
      <c r="AZ205" s="2"/>
    </row>
    <row r="206" spans="28:52" ht="24" customHeight="1">
      <c r="AB206" s="2"/>
      <c r="AC206" s="2"/>
      <c r="AD206" s="2"/>
      <c r="AE206" s="2"/>
      <c r="AF206" s="2"/>
      <c r="AG206" s="2"/>
      <c r="AH206" s="2"/>
      <c r="AI206" s="2"/>
      <c r="AJ206" s="2"/>
      <c r="AK206" s="2"/>
      <c r="AL206" s="2"/>
      <c r="AM206" s="2"/>
      <c r="AN206" s="2"/>
      <c r="AO206" s="2"/>
      <c r="AP206" s="2"/>
      <c r="AQ206" s="2"/>
      <c r="AR206" s="2"/>
      <c r="AS206" s="2"/>
      <c r="AT206" s="2"/>
      <c r="AU206" s="2"/>
      <c r="AW206" s="2"/>
      <c r="AX206" s="2"/>
      <c r="AY206" s="2"/>
      <c r="AZ206" s="2"/>
    </row>
    <row r="207" spans="18:52" ht="24" customHeight="1">
      <c r="R207" s="348"/>
      <c r="U207" s="347"/>
      <c r="AB207" s="2"/>
      <c r="AC207" s="2"/>
      <c r="AD207" s="2"/>
      <c r="AE207" s="2"/>
      <c r="AF207" s="2"/>
      <c r="AG207" s="2"/>
      <c r="AH207" s="2"/>
      <c r="AI207" s="2"/>
      <c r="AJ207" s="2"/>
      <c r="AK207" s="2"/>
      <c r="AL207" s="2"/>
      <c r="AM207" s="2"/>
      <c r="AN207" s="2"/>
      <c r="AO207" s="2"/>
      <c r="AP207" s="2"/>
      <c r="AQ207" s="2"/>
      <c r="AR207" s="2"/>
      <c r="AS207" s="2"/>
      <c r="AT207" s="2"/>
      <c r="AU207" s="2"/>
      <c r="AW207" s="2"/>
      <c r="AX207" s="2"/>
      <c r="AY207" s="2"/>
      <c r="AZ207" s="2"/>
    </row>
    <row r="208" spans="21:52" ht="24" customHeight="1">
      <c r="U208" s="347"/>
      <c r="V208" s="345"/>
      <c r="W208" s="127"/>
      <c r="AB208" s="2"/>
      <c r="AC208" s="2"/>
      <c r="AD208" s="2"/>
      <c r="AE208" s="2"/>
      <c r="AF208" s="2"/>
      <c r="AG208" s="2"/>
      <c r="AH208" s="2"/>
      <c r="AI208" s="2"/>
      <c r="AJ208" s="2"/>
      <c r="AK208" s="2"/>
      <c r="AL208" s="2"/>
      <c r="AM208" s="2"/>
      <c r="AN208" s="2"/>
      <c r="AO208" s="2"/>
      <c r="AP208" s="2"/>
      <c r="AQ208" s="2"/>
      <c r="AR208" s="2"/>
      <c r="AS208" s="2"/>
      <c r="AT208" s="2"/>
      <c r="AU208" s="2"/>
      <c r="AW208" s="2"/>
      <c r="AX208" s="2"/>
      <c r="AY208" s="2"/>
      <c r="AZ208" s="2"/>
    </row>
    <row r="209" spans="21:52" ht="24" customHeight="1">
      <c r="U209" s="347"/>
      <c r="V209" s="345"/>
      <c r="AB209" s="2"/>
      <c r="AC209" s="2"/>
      <c r="AD209" s="2"/>
      <c r="AE209" s="2"/>
      <c r="AF209" s="2"/>
      <c r="AG209" s="2"/>
      <c r="AH209" s="2"/>
      <c r="AI209" s="2"/>
      <c r="AJ209" s="2"/>
      <c r="AK209" s="2"/>
      <c r="AL209" s="2"/>
      <c r="AM209" s="2"/>
      <c r="AN209" s="2"/>
      <c r="AO209" s="2"/>
      <c r="AP209" s="2"/>
      <c r="AQ209" s="2"/>
      <c r="AR209" s="2"/>
      <c r="AS209" s="2"/>
      <c r="AT209" s="2"/>
      <c r="AU209" s="2"/>
      <c r="AW209" s="2"/>
      <c r="AX209" s="2"/>
      <c r="AY209" s="2"/>
      <c r="AZ209" s="2"/>
    </row>
    <row r="210" spans="21:52" ht="24" customHeight="1">
      <c r="U210" s="347"/>
      <c r="V210" s="345"/>
      <c r="AB210" s="2"/>
      <c r="AC210" s="2"/>
      <c r="AD210" s="2"/>
      <c r="AE210" s="2"/>
      <c r="AF210" s="2"/>
      <c r="AG210" s="2"/>
      <c r="AH210" s="2"/>
      <c r="AI210" s="2"/>
      <c r="AJ210" s="2"/>
      <c r="AK210" s="2"/>
      <c r="AL210" s="2"/>
      <c r="AM210" s="2"/>
      <c r="AN210" s="2"/>
      <c r="AO210" s="2"/>
      <c r="AP210" s="2"/>
      <c r="AQ210" s="2"/>
      <c r="AR210" s="2"/>
      <c r="AS210" s="2"/>
      <c r="AT210" s="2"/>
      <c r="AU210" s="2"/>
      <c r="AW210" s="2"/>
      <c r="AX210" s="2"/>
      <c r="AY210" s="2"/>
      <c r="AZ210" s="2"/>
    </row>
    <row r="211" spans="21:52" ht="24" customHeight="1">
      <c r="U211" s="347"/>
      <c r="V211" s="345"/>
      <c r="AB211" s="2"/>
      <c r="AC211" s="2"/>
      <c r="AD211" s="2"/>
      <c r="AE211" s="2"/>
      <c r="AF211" s="2"/>
      <c r="AG211" s="2"/>
      <c r="AH211" s="2"/>
      <c r="AI211" s="2"/>
      <c r="AJ211" s="2"/>
      <c r="AK211" s="2"/>
      <c r="AL211" s="2"/>
      <c r="AM211" s="2"/>
      <c r="AN211" s="2"/>
      <c r="AO211" s="2"/>
      <c r="AP211" s="2"/>
      <c r="AQ211" s="2"/>
      <c r="AR211" s="2"/>
      <c r="AS211" s="2"/>
      <c r="AT211" s="2"/>
      <c r="AU211" s="2"/>
      <c r="AW211" s="2"/>
      <c r="AX211" s="2"/>
      <c r="AY211" s="2"/>
      <c r="AZ211" s="2"/>
    </row>
    <row r="212" spans="18:52" ht="24" customHeight="1">
      <c r="R212" s="127"/>
      <c r="U212" s="347"/>
      <c r="V212" s="345"/>
      <c r="AB212" s="2"/>
      <c r="AC212" s="2"/>
      <c r="AD212" s="2"/>
      <c r="AE212" s="2"/>
      <c r="AF212" s="2"/>
      <c r="AG212" s="2"/>
      <c r="AH212" s="2"/>
      <c r="AI212" s="2"/>
      <c r="AJ212" s="2"/>
      <c r="AK212" s="2"/>
      <c r="AL212" s="2"/>
      <c r="AM212" s="2"/>
      <c r="AN212" s="2"/>
      <c r="AO212" s="2"/>
      <c r="AP212" s="2"/>
      <c r="AQ212" s="2"/>
      <c r="AR212" s="2"/>
      <c r="AS212" s="2"/>
      <c r="AT212" s="2"/>
      <c r="AU212" s="2"/>
      <c r="AW212" s="2"/>
      <c r="AX212" s="2"/>
      <c r="AY212" s="2"/>
      <c r="AZ212" s="2"/>
    </row>
    <row r="213" spans="21:52" ht="24" customHeight="1">
      <c r="U213" s="347"/>
      <c r="V213" s="345"/>
      <c r="AB213" s="2"/>
      <c r="AC213" s="2"/>
      <c r="AD213" s="2"/>
      <c r="AE213" s="2"/>
      <c r="AF213" s="2"/>
      <c r="AG213" s="2"/>
      <c r="AH213" s="2"/>
      <c r="AI213" s="2"/>
      <c r="AJ213" s="2"/>
      <c r="AK213" s="2"/>
      <c r="AL213" s="2"/>
      <c r="AM213" s="2"/>
      <c r="AN213" s="2"/>
      <c r="AO213" s="2"/>
      <c r="AP213" s="2"/>
      <c r="AQ213" s="2"/>
      <c r="AR213" s="2"/>
      <c r="AS213" s="2"/>
      <c r="AT213" s="2"/>
      <c r="AU213" s="2"/>
      <c r="AW213" s="2"/>
      <c r="AX213" s="2"/>
      <c r="AY213" s="2"/>
      <c r="AZ213" s="2"/>
    </row>
    <row r="214" spans="21:52" ht="24" customHeight="1">
      <c r="U214" s="127"/>
      <c r="V214" s="345"/>
      <c r="AB214" s="2"/>
      <c r="AC214" s="2"/>
      <c r="AD214" s="2"/>
      <c r="AE214" s="2"/>
      <c r="AF214" s="2"/>
      <c r="AG214" s="2"/>
      <c r="AH214" s="2"/>
      <c r="AI214" s="2"/>
      <c r="AJ214" s="2"/>
      <c r="AK214" s="2"/>
      <c r="AL214" s="2"/>
      <c r="AM214" s="2"/>
      <c r="AN214" s="2"/>
      <c r="AO214" s="2"/>
      <c r="AP214" s="2"/>
      <c r="AQ214" s="2"/>
      <c r="AR214" s="2"/>
      <c r="AS214" s="2"/>
      <c r="AT214" s="2"/>
      <c r="AU214" s="2"/>
      <c r="AW214" s="2"/>
      <c r="AX214" s="2"/>
      <c r="AY214" s="2"/>
      <c r="AZ214" s="2"/>
    </row>
    <row r="215" spans="28:52" ht="24" customHeight="1">
      <c r="AB215" s="2"/>
      <c r="AC215" s="2"/>
      <c r="AD215" s="2"/>
      <c r="AE215" s="2"/>
      <c r="AF215" s="2"/>
      <c r="AG215" s="2"/>
      <c r="AH215" s="2"/>
      <c r="AI215" s="2"/>
      <c r="AJ215" s="2"/>
      <c r="AK215" s="2"/>
      <c r="AL215" s="2"/>
      <c r="AM215" s="2"/>
      <c r="AN215" s="2"/>
      <c r="AO215" s="2"/>
      <c r="AP215" s="2"/>
      <c r="AQ215" s="2"/>
      <c r="AR215" s="2"/>
      <c r="AS215" s="2"/>
      <c r="AT215" s="2"/>
      <c r="AU215" s="2"/>
      <c r="AW215" s="2"/>
      <c r="AX215" s="2"/>
      <c r="AY215" s="2"/>
      <c r="AZ215" s="2"/>
    </row>
    <row r="216" spans="18:52" ht="24" customHeight="1">
      <c r="R216" s="348"/>
      <c r="AB216" s="2"/>
      <c r="AC216" s="2"/>
      <c r="AD216" s="2"/>
      <c r="AE216" s="2"/>
      <c r="AF216" s="2"/>
      <c r="AG216" s="2"/>
      <c r="AH216" s="2"/>
      <c r="AI216" s="2"/>
      <c r="AJ216" s="2"/>
      <c r="AK216" s="2"/>
      <c r="AL216" s="2"/>
      <c r="AM216" s="2"/>
      <c r="AN216" s="2"/>
      <c r="AO216" s="2"/>
      <c r="AP216" s="2"/>
      <c r="AQ216" s="2"/>
      <c r="AR216" s="2"/>
      <c r="AS216" s="2"/>
      <c r="AT216" s="2"/>
      <c r="AU216" s="2"/>
      <c r="AW216" s="2"/>
      <c r="AX216" s="2"/>
      <c r="AY216" s="2"/>
      <c r="AZ216" s="2"/>
    </row>
    <row r="217" spans="21:52" ht="24" customHeight="1">
      <c r="U217" s="347"/>
      <c r="V217" s="345"/>
      <c r="AB217" s="2"/>
      <c r="AC217" s="2"/>
      <c r="AD217" s="2"/>
      <c r="AE217" s="2"/>
      <c r="AF217" s="2"/>
      <c r="AG217" s="2"/>
      <c r="AH217" s="2"/>
      <c r="AI217" s="2"/>
      <c r="AJ217" s="2"/>
      <c r="AK217" s="2"/>
      <c r="AL217" s="2"/>
      <c r="AM217" s="2"/>
      <c r="AN217" s="2"/>
      <c r="AO217" s="2"/>
      <c r="AP217" s="2"/>
      <c r="AQ217" s="2"/>
      <c r="AR217" s="2"/>
      <c r="AS217" s="2"/>
      <c r="AT217" s="2"/>
      <c r="AU217" s="2"/>
      <c r="AW217" s="2"/>
      <c r="AX217" s="2"/>
      <c r="AY217" s="2"/>
      <c r="AZ217" s="2"/>
    </row>
    <row r="218" spans="21:52" ht="24" customHeight="1">
      <c r="U218" s="347"/>
      <c r="V218" s="345"/>
      <c r="AB218" s="2"/>
      <c r="AC218" s="2"/>
      <c r="AD218" s="2"/>
      <c r="AE218" s="2"/>
      <c r="AF218" s="2"/>
      <c r="AG218" s="2"/>
      <c r="AH218" s="2"/>
      <c r="AI218" s="2"/>
      <c r="AJ218" s="2"/>
      <c r="AK218" s="2"/>
      <c r="AL218" s="2"/>
      <c r="AM218" s="2"/>
      <c r="AN218" s="2"/>
      <c r="AO218" s="2"/>
      <c r="AP218" s="2"/>
      <c r="AQ218" s="2"/>
      <c r="AR218" s="2"/>
      <c r="AS218" s="2"/>
      <c r="AT218" s="2"/>
      <c r="AU218" s="2"/>
      <c r="AW218" s="2"/>
      <c r="AX218" s="2"/>
      <c r="AY218" s="2"/>
      <c r="AZ218" s="2"/>
    </row>
    <row r="219" spans="21:52" ht="24" customHeight="1">
      <c r="U219" s="347"/>
      <c r="V219" s="345"/>
      <c r="AB219" s="2"/>
      <c r="AC219" s="2"/>
      <c r="AD219" s="2"/>
      <c r="AE219" s="2"/>
      <c r="AF219" s="2"/>
      <c r="AG219" s="2"/>
      <c r="AH219" s="2"/>
      <c r="AI219" s="2"/>
      <c r="AJ219" s="2"/>
      <c r="AK219" s="2"/>
      <c r="AL219" s="2"/>
      <c r="AM219" s="2"/>
      <c r="AN219" s="2"/>
      <c r="AO219" s="2"/>
      <c r="AP219" s="2"/>
      <c r="AQ219" s="2"/>
      <c r="AR219" s="2"/>
      <c r="AS219" s="2"/>
      <c r="AT219" s="2"/>
      <c r="AU219" s="2"/>
      <c r="AW219" s="2"/>
      <c r="AX219" s="2"/>
      <c r="AY219" s="2"/>
      <c r="AZ219" s="2"/>
    </row>
    <row r="220" spans="21:52" ht="24" customHeight="1">
      <c r="U220" s="347"/>
      <c r="V220" s="345"/>
      <c r="AB220" s="2"/>
      <c r="AC220" s="2"/>
      <c r="AD220" s="2"/>
      <c r="AE220" s="2"/>
      <c r="AF220" s="2"/>
      <c r="AG220" s="2"/>
      <c r="AH220" s="2"/>
      <c r="AI220" s="2"/>
      <c r="AJ220" s="2"/>
      <c r="AK220" s="2"/>
      <c r="AL220" s="2"/>
      <c r="AM220" s="2"/>
      <c r="AN220" s="2"/>
      <c r="AO220" s="2"/>
      <c r="AP220" s="2"/>
      <c r="AQ220" s="2"/>
      <c r="AR220" s="2"/>
      <c r="AS220" s="2"/>
      <c r="AT220" s="2"/>
      <c r="AU220" s="2"/>
      <c r="AW220" s="2"/>
      <c r="AX220" s="2"/>
      <c r="AY220" s="2"/>
      <c r="AZ220" s="2"/>
    </row>
    <row r="221" spans="21:52" ht="24" customHeight="1">
      <c r="U221" s="347"/>
      <c r="V221" s="345"/>
      <c r="AB221" s="2"/>
      <c r="AC221" s="2"/>
      <c r="AD221" s="2"/>
      <c r="AE221" s="2"/>
      <c r="AF221" s="2"/>
      <c r="AG221" s="2"/>
      <c r="AH221" s="2"/>
      <c r="AI221" s="2"/>
      <c r="AJ221" s="2"/>
      <c r="AK221" s="2"/>
      <c r="AL221" s="2"/>
      <c r="AM221" s="2"/>
      <c r="AN221" s="2"/>
      <c r="AO221" s="2"/>
      <c r="AP221" s="2"/>
      <c r="AQ221" s="2"/>
      <c r="AR221" s="2"/>
      <c r="AS221" s="2"/>
      <c r="AT221" s="2"/>
      <c r="AU221" s="2"/>
      <c r="AW221" s="2"/>
      <c r="AX221" s="2"/>
      <c r="AY221" s="2"/>
      <c r="AZ221" s="2"/>
    </row>
    <row r="222" spans="21:52" ht="24" customHeight="1">
      <c r="U222" s="347"/>
      <c r="V222" s="345"/>
      <c r="AB222" s="2"/>
      <c r="AC222" s="2"/>
      <c r="AD222" s="2"/>
      <c r="AE222" s="2"/>
      <c r="AF222" s="2"/>
      <c r="AG222" s="2"/>
      <c r="AH222" s="2"/>
      <c r="AI222" s="2"/>
      <c r="AJ222" s="2"/>
      <c r="AK222" s="2"/>
      <c r="AL222" s="2"/>
      <c r="AM222" s="2"/>
      <c r="AN222" s="2"/>
      <c r="AO222" s="2"/>
      <c r="AP222" s="2"/>
      <c r="AQ222" s="2"/>
      <c r="AR222" s="2"/>
      <c r="AS222" s="2"/>
      <c r="AT222" s="2"/>
      <c r="AU222" s="2"/>
      <c r="AW222" s="2"/>
      <c r="AX222" s="2"/>
      <c r="AY222" s="2"/>
      <c r="AZ222" s="2"/>
    </row>
    <row r="223" spans="22:52" ht="24" customHeight="1">
      <c r="V223" s="345"/>
      <c r="AB223" s="2"/>
      <c r="AC223" s="2"/>
      <c r="AD223" s="2"/>
      <c r="AE223" s="2"/>
      <c r="AF223" s="2"/>
      <c r="AG223" s="2"/>
      <c r="AH223" s="2"/>
      <c r="AI223" s="2"/>
      <c r="AJ223" s="2"/>
      <c r="AK223" s="2"/>
      <c r="AL223" s="2"/>
      <c r="AM223" s="2"/>
      <c r="AN223" s="2"/>
      <c r="AO223" s="2"/>
      <c r="AP223" s="2"/>
      <c r="AQ223" s="2"/>
      <c r="AR223" s="2"/>
      <c r="AS223" s="2"/>
      <c r="AT223" s="2"/>
      <c r="AU223" s="2"/>
      <c r="AW223" s="2"/>
      <c r="AX223" s="2"/>
      <c r="AY223" s="2"/>
      <c r="AZ223" s="2"/>
    </row>
    <row r="224" spans="28:52" ht="24" customHeight="1">
      <c r="AB224" s="2"/>
      <c r="AC224" s="2"/>
      <c r="AD224" s="2"/>
      <c r="AE224" s="2"/>
      <c r="AF224" s="2"/>
      <c r="AG224" s="2"/>
      <c r="AH224" s="2"/>
      <c r="AI224" s="2"/>
      <c r="AJ224" s="2"/>
      <c r="AK224" s="2"/>
      <c r="AL224" s="2"/>
      <c r="AM224" s="2"/>
      <c r="AN224" s="2"/>
      <c r="AO224" s="2"/>
      <c r="AP224" s="2"/>
      <c r="AQ224" s="2"/>
      <c r="AR224" s="2"/>
      <c r="AS224" s="2"/>
      <c r="AT224" s="2"/>
      <c r="AU224" s="2"/>
      <c r="AW224" s="2"/>
      <c r="AX224" s="2"/>
      <c r="AY224" s="2"/>
      <c r="AZ224" s="2"/>
    </row>
    <row r="225" spans="18:52" ht="24" customHeight="1">
      <c r="R225" s="348"/>
      <c r="AB225" s="2"/>
      <c r="AC225" s="2"/>
      <c r="AD225" s="2"/>
      <c r="AE225" s="2"/>
      <c r="AF225" s="2"/>
      <c r="AG225" s="2"/>
      <c r="AH225" s="2"/>
      <c r="AI225" s="2"/>
      <c r="AJ225" s="2"/>
      <c r="AK225" s="2"/>
      <c r="AL225" s="2"/>
      <c r="AM225" s="2"/>
      <c r="AN225" s="2"/>
      <c r="AO225" s="2"/>
      <c r="AP225" s="2"/>
      <c r="AQ225" s="2"/>
      <c r="AR225" s="2"/>
      <c r="AS225" s="2"/>
      <c r="AT225" s="2"/>
      <c r="AU225" s="2"/>
      <c r="AW225" s="2"/>
      <c r="AX225" s="2"/>
      <c r="AY225" s="2"/>
      <c r="AZ225" s="2"/>
    </row>
    <row r="226" spans="21:52" ht="24" customHeight="1">
      <c r="U226" s="347"/>
      <c r="V226" s="345"/>
      <c r="AB226" s="2"/>
      <c r="AC226" s="2"/>
      <c r="AD226" s="2"/>
      <c r="AE226" s="2"/>
      <c r="AF226" s="2"/>
      <c r="AG226" s="2"/>
      <c r="AH226" s="2"/>
      <c r="AI226" s="2"/>
      <c r="AJ226" s="2"/>
      <c r="AK226" s="2"/>
      <c r="AL226" s="2"/>
      <c r="AM226" s="2"/>
      <c r="AN226" s="2"/>
      <c r="AO226" s="2"/>
      <c r="AP226" s="2"/>
      <c r="AQ226" s="2"/>
      <c r="AR226" s="2"/>
      <c r="AS226" s="2"/>
      <c r="AT226" s="2"/>
      <c r="AU226" s="2"/>
      <c r="AW226" s="2"/>
      <c r="AX226" s="2"/>
      <c r="AY226" s="2"/>
      <c r="AZ226" s="2"/>
    </row>
    <row r="227" spans="21:52" ht="24" customHeight="1">
      <c r="U227" s="347"/>
      <c r="V227" s="345"/>
      <c r="AB227" s="2"/>
      <c r="AC227" s="2"/>
      <c r="AD227" s="2"/>
      <c r="AE227" s="2"/>
      <c r="AF227" s="2"/>
      <c r="AG227" s="2"/>
      <c r="AH227" s="2"/>
      <c r="AI227" s="2"/>
      <c r="AJ227" s="2"/>
      <c r="AK227" s="2"/>
      <c r="AL227" s="2"/>
      <c r="AM227" s="2"/>
      <c r="AN227" s="2"/>
      <c r="AO227" s="2"/>
      <c r="AP227" s="2"/>
      <c r="AQ227" s="2"/>
      <c r="AR227" s="2"/>
      <c r="AS227" s="2"/>
      <c r="AT227" s="2"/>
      <c r="AU227" s="2"/>
      <c r="AW227" s="2"/>
      <c r="AX227" s="2"/>
      <c r="AY227" s="2"/>
      <c r="AZ227" s="2"/>
    </row>
    <row r="228" spans="21:52" ht="24" customHeight="1">
      <c r="U228" s="347"/>
      <c r="V228" s="345"/>
      <c r="AB228" s="2"/>
      <c r="AC228" s="2"/>
      <c r="AD228" s="2"/>
      <c r="AE228" s="2"/>
      <c r="AF228" s="2"/>
      <c r="AG228" s="2"/>
      <c r="AH228" s="2"/>
      <c r="AI228" s="2"/>
      <c r="AJ228" s="2"/>
      <c r="AK228" s="2"/>
      <c r="AL228" s="2"/>
      <c r="AM228" s="2"/>
      <c r="AN228" s="2"/>
      <c r="AO228" s="2"/>
      <c r="AP228" s="2"/>
      <c r="AQ228" s="2"/>
      <c r="AR228" s="2"/>
      <c r="AS228" s="2"/>
      <c r="AT228" s="2"/>
      <c r="AU228" s="2"/>
      <c r="AW228" s="2"/>
      <c r="AX228" s="2"/>
      <c r="AY228" s="2"/>
      <c r="AZ228" s="2"/>
    </row>
    <row r="229" spans="21:52" ht="24" customHeight="1">
      <c r="U229" s="347"/>
      <c r="V229" s="345"/>
      <c r="AB229" s="2"/>
      <c r="AC229" s="2"/>
      <c r="AD229" s="2"/>
      <c r="AE229" s="2"/>
      <c r="AF229" s="2"/>
      <c r="AG229" s="2"/>
      <c r="AH229" s="2"/>
      <c r="AI229" s="2"/>
      <c r="AJ229" s="2"/>
      <c r="AK229" s="2"/>
      <c r="AL229" s="2"/>
      <c r="AM229" s="2"/>
      <c r="AN229" s="2"/>
      <c r="AO229" s="2"/>
      <c r="AP229" s="2"/>
      <c r="AQ229" s="2"/>
      <c r="AR229" s="2"/>
      <c r="AS229" s="2"/>
      <c r="AT229" s="2"/>
      <c r="AU229" s="2"/>
      <c r="AW229" s="2"/>
      <c r="AX229" s="2"/>
      <c r="AY229" s="2"/>
      <c r="AZ229" s="2"/>
    </row>
    <row r="230" spans="21:52" ht="24" customHeight="1">
      <c r="U230" s="347"/>
      <c r="V230" s="345"/>
      <c r="AB230" s="2"/>
      <c r="AC230" s="2"/>
      <c r="AD230" s="2"/>
      <c r="AE230" s="2"/>
      <c r="AF230" s="2"/>
      <c r="AG230" s="2"/>
      <c r="AH230" s="2"/>
      <c r="AI230" s="2"/>
      <c r="AJ230" s="2"/>
      <c r="AK230" s="2"/>
      <c r="AL230" s="2"/>
      <c r="AM230" s="2"/>
      <c r="AN230" s="2"/>
      <c r="AO230" s="2"/>
      <c r="AP230" s="2"/>
      <c r="AQ230" s="2"/>
      <c r="AR230" s="2"/>
      <c r="AS230" s="2"/>
      <c r="AT230" s="2"/>
      <c r="AU230" s="2"/>
      <c r="AW230" s="2"/>
      <c r="AX230" s="2"/>
      <c r="AY230" s="2"/>
      <c r="AZ230" s="2"/>
    </row>
    <row r="231" spans="21:52" ht="24" customHeight="1">
      <c r="U231" s="347"/>
      <c r="V231" s="345"/>
      <c r="AB231" s="2"/>
      <c r="AC231" s="2"/>
      <c r="AD231" s="2"/>
      <c r="AE231" s="2"/>
      <c r="AF231" s="2"/>
      <c r="AG231" s="2"/>
      <c r="AH231" s="2"/>
      <c r="AI231" s="2"/>
      <c r="AJ231" s="2"/>
      <c r="AK231" s="2"/>
      <c r="AL231" s="2"/>
      <c r="AM231" s="2"/>
      <c r="AN231" s="2"/>
      <c r="AO231" s="2"/>
      <c r="AP231" s="2"/>
      <c r="AQ231" s="2"/>
      <c r="AR231" s="2"/>
      <c r="AS231" s="2"/>
      <c r="AT231" s="2"/>
      <c r="AU231" s="2"/>
      <c r="AW231" s="2"/>
      <c r="AX231" s="2"/>
      <c r="AY231" s="2"/>
      <c r="AZ231" s="2"/>
    </row>
    <row r="232" spans="21:52" ht="24" customHeight="1">
      <c r="U232" s="127"/>
      <c r="V232" s="345"/>
      <c r="AB232" s="2"/>
      <c r="AC232" s="2"/>
      <c r="AD232" s="2"/>
      <c r="AE232" s="2"/>
      <c r="AF232" s="2"/>
      <c r="AG232" s="2"/>
      <c r="AH232" s="2"/>
      <c r="AI232" s="2"/>
      <c r="AJ232" s="2"/>
      <c r="AK232" s="2"/>
      <c r="AL232" s="2"/>
      <c r="AM232" s="2"/>
      <c r="AN232" s="2"/>
      <c r="AO232" s="2"/>
      <c r="AP232" s="2"/>
      <c r="AQ232" s="2"/>
      <c r="AR232" s="2"/>
      <c r="AS232" s="2"/>
      <c r="AT232" s="2"/>
      <c r="AU232" s="2"/>
      <c r="AW232" s="2"/>
      <c r="AX232" s="2"/>
      <c r="AY232" s="2"/>
      <c r="AZ232" s="2"/>
    </row>
    <row r="233" spans="28:52" ht="24" customHeight="1">
      <c r="AB233" s="2"/>
      <c r="AC233" s="2"/>
      <c r="AD233" s="2"/>
      <c r="AE233" s="2"/>
      <c r="AF233" s="2"/>
      <c r="AG233" s="2"/>
      <c r="AH233" s="2"/>
      <c r="AI233" s="2"/>
      <c r="AJ233" s="2"/>
      <c r="AK233" s="2"/>
      <c r="AL233" s="2"/>
      <c r="AM233" s="2"/>
      <c r="AN233" s="2"/>
      <c r="AO233" s="2"/>
      <c r="AP233" s="2"/>
      <c r="AQ233" s="2"/>
      <c r="AR233" s="2"/>
      <c r="AS233" s="2"/>
      <c r="AT233" s="2"/>
      <c r="AU233" s="2"/>
      <c r="AW233" s="2"/>
      <c r="AX233" s="2"/>
      <c r="AY233" s="2"/>
      <c r="AZ233" s="2"/>
    </row>
    <row r="234" spans="18:52" ht="24" customHeight="1">
      <c r="R234" s="348"/>
      <c r="U234" s="347"/>
      <c r="AB234" s="2"/>
      <c r="AC234" s="2"/>
      <c r="AD234" s="2"/>
      <c r="AE234" s="2"/>
      <c r="AF234" s="2"/>
      <c r="AG234" s="2"/>
      <c r="AH234" s="2"/>
      <c r="AI234" s="2"/>
      <c r="AJ234" s="2"/>
      <c r="AK234" s="2"/>
      <c r="AL234" s="2"/>
      <c r="AM234" s="2"/>
      <c r="AN234" s="2"/>
      <c r="AO234" s="2"/>
      <c r="AP234" s="2"/>
      <c r="AQ234" s="2"/>
      <c r="AR234" s="2"/>
      <c r="AS234" s="2"/>
      <c r="AT234" s="2"/>
      <c r="AU234" s="2"/>
      <c r="AW234" s="2"/>
      <c r="AX234" s="2"/>
      <c r="AY234" s="2"/>
      <c r="AZ234" s="2"/>
    </row>
    <row r="235" spans="21:52" ht="24" customHeight="1">
      <c r="U235" s="347"/>
      <c r="V235" s="345"/>
      <c r="AB235" s="2"/>
      <c r="AC235" s="2"/>
      <c r="AD235" s="2"/>
      <c r="AE235" s="2"/>
      <c r="AF235" s="2"/>
      <c r="AG235" s="2"/>
      <c r="AH235" s="2"/>
      <c r="AI235" s="2"/>
      <c r="AJ235" s="2"/>
      <c r="AK235" s="2"/>
      <c r="AL235" s="2"/>
      <c r="AM235" s="2"/>
      <c r="AN235" s="2"/>
      <c r="AO235" s="2"/>
      <c r="AP235" s="2"/>
      <c r="AQ235" s="2"/>
      <c r="AR235" s="2"/>
      <c r="AS235" s="2"/>
      <c r="AT235" s="2"/>
      <c r="AU235" s="2"/>
      <c r="AW235" s="2"/>
      <c r="AX235" s="2"/>
      <c r="AY235" s="2"/>
      <c r="AZ235" s="2"/>
    </row>
    <row r="236" spans="21:52" ht="24" customHeight="1">
      <c r="U236" s="347"/>
      <c r="V236" s="345"/>
      <c r="AB236" s="2"/>
      <c r="AC236" s="2"/>
      <c r="AD236" s="2"/>
      <c r="AE236" s="2"/>
      <c r="AF236" s="2"/>
      <c r="AG236" s="2"/>
      <c r="AH236" s="2"/>
      <c r="AI236" s="2"/>
      <c r="AJ236" s="2"/>
      <c r="AK236" s="2"/>
      <c r="AL236" s="2"/>
      <c r="AM236" s="2"/>
      <c r="AN236" s="2"/>
      <c r="AO236" s="2"/>
      <c r="AP236" s="2"/>
      <c r="AQ236" s="2"/>
      <c r="AR236" s="2"/>
      <c r="AS236" s="2"/>
      <c r="AT236" s="2"/>
      <c r="AU236" s="2"/>
      <c r="AW236" s="2"/>
      <c r="AX236" s="2"/>
      <c r="AY236" s="2"/>
      <c r="AZ236" s="2"/>
    </row>
    <row r="237" spans="21:52" ht="24" customHeight="1">
      <c r="U237" s="347"/>
      <c r="V237" s="345"/>
      <c r="AB237" s="2"/>
      <c r="AC237" s="2"/>
      <c r="AD237" s="2"/>
      <c r="AE237" s="2"/>
      <c r="AF237" s="2"/>
      <c r="AG237" s="2"/>
      <c r="AH237" s="2"/>
      <c r="AI237" s="2"/>
      <c r="AJ237" s="2"/>
      <c r="AK237" s="2"/>
      <c r="AL237" s="2"/>
      <c r="AM237" s="2"/>
      <c r="AN237" s="2"/>
      <c r="AO237" s="2"/>
      <c r="AP237" s="2"/>
      <c r="AQ237" s="2"/>
      <c r="AR237" s="2"/>
      <c r="AS237" s="2"/>
      <c r="AT237" s="2"/>
      <c r="AU237" s="2"/>
      <c r="AW237" s="2"/>
      <c r="AX237" s="2"/>
      <c r="AY237" s="2"/>
      <c r="AZ237" s="2"/>
    </row>
    <row r="238" spans="21:52" ht="24" customHeight="1">
      <c r="U238" s="347"/>
      <c r="V238" s="345"/>
      <c r="AB238" s="2"/>
      <c r="AC238" s="2"/>
      <c r="AD238" s="2"/>
      <c r="AE238" s="2"/>
      <c r="AF238" s="2"/>
      <c r="AG238" s="2"/>
      <c r="AH238" s="2"/>
      <c r="AI238" s="2"/>
      <c r="AJ238" s="2"/>
      <c r="AK238" s="2"/>
      <c r="AL238" s="2"/>
      <c r="AM238" s="2"/>
      <c r="AN238" s="2"/>
      <c r="AO238" s="2"/>
      <c r="AP238" s="2"/>
      <c r="AQ238" s="2"/>
      <c r="AR238" s="2"/>
      <c r="AS238" s="2"/>
      <c r="AT238" s="2"/>
      <c r="AU238" s="2"/>
      <c r="AW238" s="2"/>
      <c r="AX238" s="2"/>
      <c r="AY238" s="2"/>
      <c r="AZ238" s="2"/>
    </row>
    <row r="239" spans="21:52" ht="24" customHeight="1">
      <c r="U239" s="347"/>
      <c r="V239" s="345"/>
      <c r="AB239" s="2"/>
      <c r="AC239" s="2"/>
      <c r="AD239" s="2"/>
      <c r="AE239" s="2"/>
      <c r="AF239" s="2"/>
      <c r="AG239" s="2"/>
      <c r="AH239" s="2"/>
      <c r="AI239" s="2"/>
      <c r="AJ239" s="2"/>
      <c r="AK239" s="2"/>
      <c r="AL239" s="2"/>
      <c r="AM239" s="2"/>
      <c r="AN239" s="2"/>
      <c r="AO239" s="2"/>
      <c r="AP239" s="2"/>
      <c r="AQ239" s="2"/>
      <c r="AR239" s="2"/>
      <c r="AS239" s="2"/>
      <c r="AT239" s="2"/>
      <c r="AU239" s="2"/>
      <c r="AW239" s="2"/>
      <c r="AX239" s="2"/>
      <c r="AY239" s="2"/>
      <c r="AZ239" s="2"/>
    </row>
    <row r="240" spans="21:52" ht="24" customHeight="1">
      <c r="U240" s="347"/>
      <c r="V240" s="345"/>
      <c r="AB240" s="2"/>
      <c r="AC240" s="2"/>
      <c r="AD240" s="2"/>
      <c r="AE240" s="2"/>
      <c r="AF240" s="2"/>
      <c r="AG240" s="2"/>
      <c r="AH240" s="2"/>
      <c r="AI240" s="2"/>
      <c r="AJ240" s="2"/>
      <c r="AK240" s="2"/>
      <c r="AL240" s="2"/>
      <c r="AM240" s="2"/>
      <c r="AN240" s="2"/>
      <c r="AO240" s="2"/>
      <c r="AP240" s="2"/>
      <c r="AQ240" s="2"/>
      <c r="AR240" s="2"/>
      <c r="AS240" s="2"/>
      <c r="AT240" s="2"/>
      <c r="AU240" s="2"/>
      <c r="AW240" s="2"/>
      <c r="AX240" s="2"/>
      <c r="AY240" s="2"/>
      <c r="AZ240" s="2"/>
    </row>
    <row r="241" spans="21:52" ht="24" customHeight="1">
      <c r="U241" s="347"/>
      <c r="V241" s="345"/>
      <c r="AB241" s="2"/>
      <c r="AC241" s="2"/>
      <c r="AD241" s="2"/>
      <c r="AE241" s="2"/>
      <c r="AF241" s="2"/>
      <c r="AG241" s="2"/>
      <c r="AH241" s="2"/>
      <c r="AI241" s="2"/>
      <c r="AJ241" s="2"/>
      <c r="AK241" s="2"/>
      <c r="AL241" s="2"/>
      <c r="AM241" s="2"/>
      <c r="AN241" s="2"/>
      <c r="AO241" s="2"/>
      <c r="AP241" s="2"/>
      <c r="AQ241" s="2"/>
      <c r="AR241" s="2"/>
      <c r="AS241" s="2"/>
      <c r="AT241" s="2"/>
      <c r="AU241" s="2"/>
      <c r="AW241" s="2"/>
      <c r="AX241" s="2"/>
      <c r="AY241" s="2"/>
      <c r="AZ241" s="2"/>
    </row>
    <row r="242" spans="22:52" ht="24" customHeight="1">
      <c r="V242" s="345"/>
      <c r="AB242" s="2"/>
      <c r="AC242" s="2"/>
      <c r="AD242" s="2"/>
      <c r="AE242" s="2"/>
      <c r="AF242" s="2"/>
      <c r="AG242" s="2"/>
      <c r="AH242" s="2"/>
      <c r="AI242" s="2"/>
      <c r="AJ242" s="2"/>
      <c r="AK242" s="2"/>
      <c r="AL242" s="2"/>
      <c r="AM242" s="2"/>
      <c r="AN242" s="2"/>
      <c r="AO242" s="2"/>
      <c r="AP242" s="2"/>
      <c r="AQ242" s="2"/>
      <c r="AR242" s="2"/>
      <c r="AS242" s="2"/>
      <c r="AT242" s="2"/>
      <c r="AU242" s="2"/>
      <c r="AW242" s="2"/>
      <c r="AX242" s="2"/>
      <c r="AY242" s="2"/>
      <c r="AZ242" s="2"/>
    </row>
    <row r="243" spans="18:52" ht="24" customHeight="1">
      <c r="R243" s="348"/>
      <c r="U243" s="347"/>
      <c r="AB243" s="2"/>
      <c r="AC243" s="2"/>
      <c r="AD243" s="2"/>
      <c r="AE243" s="2"/>
      <c r="AF243" s="2"/>
      <c r="AG243" s="2"/>
      <c r="AH243" s="2"/>
      <c r="AI243" s="2"/>
      <c r="AJ243" s="2"/>
      <c r="AK243" s="2"/>
      <c r="AL243" s="2"/>
      <c r="AM243" s="2"/>
      <c r="AN243" s="2"/>
      <c r="AO243" s="2"/>
      <c r="AP243" s="2"/>
      <c r="AQ243" s="2"/>
      <c r="AR243" s="2"/>
      <c r="AS243" s="2"/>
      <c r="AT243" s="2"/>
      <c r="AU243" s="2"/>
      <c r="AW243" s="2"/>
      <c r="AX243" s="2"/>
      <c r="AY243" s="2"/>
      <c r="AZ243" s="2"/>
    </row>
    <row r="244" spans="18:22" ht="24" customHeight="1">
      <c r="R244" s="127"/>
      <c r="U244" s="347"/>
      <c r="V244" s="345"/>
    </row>
    <row r="245" spans="21:22" ht="24" customHeight="1">
      <c r="U245" s="347"/>
      <c r="V245" s="345"/>
    </row>
    <row r="246" spans="21:22" ht="24" customHeight="1">
      <c r="U246" s="347"/>
      <c r="V246" s="345"/>
    </row>
    <row r="247" spans="21:22" ht="24" customHeight="1">
      <c r="U247" s="347"/>
      <c r="V247" s="345"/>
    </row>
    <row r="248" spans="21:22" ht="24" customHeight="1">
      <c r="U248" s="347"/>
      <c r="V248" s="345"/>
    </row>
    <row r="249" spans="21:22" ht="24" customHeight="1">
      <c r="U249" s="347"/>
      <c r="V249" s="345"/>
    </row>
    <row r="250" spans="21:22" ht="24" customHeight="1">
      <c r="U250" s="347"/>
      <c r="V250" s="345"/>
    </row>
    <row r="253" spans="18:21" ht="24" customHeight="1">
      <c r="R253" s="348"/>
      <c r="U253" s="347"/>
    </row>
    <row r="254" spans="21:22" ht="24" customHeight="1">
      <c r="U254" s="347"/>
      <c r="V254" s="127"/>
    </row>
    <row r="255" spans="21:22" ht="24" customHeight="1">
      <c r="U255" s="347"/>
      <c r="V255" s="127"/>
    </row>
    <row r="256" spans="21:22" ht="24" customHeight="1">
      <c r="U256" s="347"/>
      <c r="V256" s="127"/>
    </row>
    <row r="257" spans="21:22" ht="24" customHeight="1">
      <c r="U257" s="347"/>
      <c r="V257" s="127"/>
    </row>
    <row r="258" spans="21:22" ht="24" customHeight="1">
      <c r="U258" s="347"/>
      <c r="V258" s="127"/>
    </row>
    <row r="259" spans="21:22" ht="24" customHeight="1">
      <c r="U259" s="347"/>
      <c r="V259" s="127"/>
    </row>
    <row r="260" spans="18:22" ht="24" customHeight="1">
      <c r="R260" s="127"/>
      <c r="U260" s="347"/>
      <c r="V260" s="127"/>
    </row>
    <row r="262" ht="24" customHeight="1">
      <c r="R262" s="127"/>
    </row>
    <row r="263" spans="18:21" ht="24" customHeight="1">
      <c r="R263" s="348"/>
      <c r="U263" s="347"/>
    </row>
    <row r="264" spans="21:22" ht="24" customHeight="1">
      <c r="U264" s="347"/>
      <c r="V264" s="127"/>
    </row>
    <row r="265" spans="21:22" ht="24" customHeight="1">
      <c r="U265" s="347"/>
      <c r="V265" s="127"/>
    </row>
    <row r="266" spans="21:22" ht="24" customHeight="1">
      <c r="U266" s="347"/>
      <c r="V266" s="127"/>
    </row>
    <row r="267" spans="21:22" ht="24" customHeight="1">
      <c r="U267" s="347"/>
      <c r="V267" s="127"/>
    </row>
    <row r="268" spans="21:22" ht="24" customHeight="1">
      <c r="U268" s="347"/>
      <c r="V268" s="127"/>
    </row>
    <row r="269" spans="21:22" ht="24" customHeight="1">
      <c r="U269" s="347"/>
      <c r="V269" s="127"/>
    </row>
    <row r="270" spans="21:22" ht="24" customHeight="1">
      <c r="U270" s="347"/>
      <c r="V270" s="127"/>
    </row>
    <row r="271" ht="24" customHeight="1">
      <c r="U271" s="127"/>
    </row>
    <row r="272" spans="18:21" ht="24" customHeight="1">
      <c r="R272" s="348"/>
      <c r="U272" s="347"/>
    </row>
    <row r="273" spans="21:22" ht="24" customHeight="1">
      <c r="U273" s="347"/>
      <c r="V273" s="127"/>
    </row>
    <row r="274" spans="21:22" ht="24" customHeight="1">
      <c r="U274" s="347"/>
      <c r="V274" s="127"/>
    </row>
    <row r="275" spans="21:22" ht="24" customHeight="1">
      <c r="U275" s="347"/>
      <c r="V275" s="127"/>
    </row>
    <row r="276" spans="21:22" ht="24" customHeight="1">
      <c r="U276" s="347"/>
      <c r="V276" s="127"/>
    </row>
    <row r="277" spans="21:22" ht="24" customHeight="1">
      <c r="U277" s="347"/>
      <c r="V277" s="127"/>
    </row>
    <row r="278" spans="21:22" ht="24" customHeight="1">
      <c r="U278" s="347"/>
      <c r="V278" s="127"/>
    </row>
    <row r="279" spans="21:22" ht="24" customHeight="1">
      <c r="U279" s="347"/>
      <c r="V279" s="127"/>
    </row>
    <row r="281" spans="18:21" ht="24" customHeight="1">
      <c r="R281" s="348"/>
      <c r="U281" s="347"/>
    </row>
    <row r="282" spans="21:22" ht="24" customHeight="1">
      <c r="U282" s="347"/>
      <c r="V282" s="127"/>
    </row>
    <row r="283" spans="21:22" ht="24" customHeight="1">
      <c r="U283" s="347"/>
      <c r="V283" s="127"/>
    </row>
    <row r="284" spans="21:22" ht="24" customHeight="1">
      <c r="U284" s="347"/>
      <c r="V284" s="127"/>
    </row>
    <row r="285" spans="21:22" ht="24" customHeight="1">
      <c r="U285" s="347"/>
      <c r="V285" s="127"/>
    </row>
    <row r="286" spans="21:22" ht="24" customHeight="1">
      <c r="U286" s="347"/>
      <c r="V286" s="127"/>
    </row>
    <row r="287" spans="21:22" ht="24" customHeight="1">
      <c r="U287" s="347"/>
      <c r="V287" s="127"/>
    </row>
    <row r="288" spans="21:22" ht="24" customHeight="1">
      <c r="U288" s="347"/>
      <c r="V288" s="127"/>
    </row>
    <row r="289" spans="21:22" ht="24" customHeight="1">
      <c r="U289" s="347"/>
      <c r="V289" s="127"/>
    </row>
    <row r="290" spans="21:22" ht="24" customHeight="1">
      <c r="U290" s="347"/>
      <c r="V290" s="127"/>
    </row>
    <row r="291" spans="21:22" ht="24" customHeight="1">
      <c r="U291" s="127"/>
      <c r="V291" s="345"/>
    </row>
    <row r="292" spans="21:22" ht="24" customHeight="1">
      <c r="U292" s="127"/>
      <c r="V292" s="345"/>
    </row>
    <row r="293" spans="18:22" ht="24" customHeight="1">
      <c r="R293" s="348"/>
      <c r="U293" s="127"/>
      <c r="V293" s="345"/>
    </row>
    <row r="294" spans="21:22" ht="24" customHeight="1">
      <c r="U294" s="127"/>
      <c r="V294" s="345"/>
    </row>
    <row r="295" spans="21:22" ht="24" customHeight="1">
      <c r="U295" s="127"/>
      <c r="V295" s="345"/>
    </row>
    <row r="296" spans="21:22" ht="24" customHeight="1">
      <c r="U296" s="127"/>
      <c r="V296" s="345"/>
    </row>
    <row r="297" spans="21:22" ht="24" customHeight="1">
      <c r="U297" s="127"/>
      <c r="V297" s="345"/>
    </row>
    <row r="298" spans="21:22" ht="24" customHeight="1">
      <c r="U298" s="127"/>
      <c r="V298" s="345"/>
    </row>
    <row r="299" spans="21:22" ht="24" customHeight="1">
      <c r="U299" s="347"/>
      <c r="V299" s="127"/>
    </row>
    <row r="300" spans="21:22" ht="24" customHeight="1">
      <c r="U300" s="347"/>
      <c r="V300" s="127"/>
    </row>
    <row r="301" spans="21:22" ht="24" customHeight="1">
      <c r="U301" s="127"/>
      <c r="V301" s="345"/>
    </row>
    <row r="302" spans="21:22" ht="24" customHeight="1">
      <c r="U302" s="127"/>
      <c r="V302" s="345"/>
    </row>
    <row r="303" spans="18:22" ht="24" customHeight="1">
      <c r="R303" s="348"/>
      <c r="U303" s="127"/>
      <c r="V303" s="345"/>
    </row>
    <row r="304" spans="21:22" ht="24" customHeight="1">
      <c r="U304" s="127"/>
      <c r="V304" s="345"/>
    </row>
    <row r="305" spans="21:22" ht="24" customHeight="1">
      <c r="U305" s="127"/>
      <c r="V305" s="345"/>
    </row>
    <row r="306" spans="21:22" ht="24" customHeight="1">
      <c r="U306" s="127"/>
      <c r="V306" s="345"/>
    </row>
    <row r="307" spans="21:22" ht="24" customHeight="1">
      <c r="U307" s="127"/>
      <c r="V307" s="345"/>
    </row>
    <row r="308" spans="21:22" ht="24" customHeight="1">
      <c r="U308" s="127"/>
      <c r="V308" s="345"/>
    </row>
    <row r="309" spans="21:22" ht="24" customHeight="1">
      <c r="U309" s="347"/>
      <c r="V309" s="127"/>
    </row>
    <row r="310" spans="21:22" ht="24" customHeight="1">
      <c r="U310" s="347"/>
      <c r="V310" s="127"/>
    </row>
    <row r="313" spans="18:21" ht="24" customHeight="1">
      <c r="R313" s="348"/>
      <c r="U313" s="347"/>
    </row>
    <row r="314" spans="18:22" ht="24" customHeight="1">
      <c r="R314" s="348"/>
      <c r="U314" s="347"/>
      <c r="V314" s="127"/>
    </row>
    <row r="315" spans="18:22" ht="24" customHeight="1">
      <c r="R315" s="348"/>
      <c r="U315" s="347"/>
      <c r="V315" s="127"/>
    </row>
    <row r="316" spans="18:22" ht="24" customHeight="1">
      <c r="R316" s="348"/>
      <c r="U316" s="347"/>
      <c r="V316" s="127"/>
    </row>
    <row r="317" spans="18:22" ht="24" customHeight="1">
      <c r="R317" s="348"/>
      <c r="U317" s="347"/>
      <c r="V317" s="127"/>
    </row>
    <row r="318" spans="18:22" ht="24" customHeight="1">
      <c r="R318" s="348"/>
      <c r="U318" s="347"/>
      <c r="V318" s="127"/>
    </row>
    <row r="319" spans="18:22" ht="24" customHeight="1">
      <c r="R319" s="348"/>
      <c r="U319" s="347"/>
      <c r="V319" s="127"/>
    </row>
    <row r="320" spans="18:22" ht="24" customHeight="1">
      <c r="R320" s="348"/>
      <c r="U320" s="347"/>
      <c r="V320" s="127"/>
    </row>
    <row r="321" ht="24" customHeight="1">
      <c r="R321" s="348"/>
    </row>
    <row r="322" ht="24" customHeight="1">
      <c r="R322" s="348"/>
    </row>
    <row r="323" spans="18:21" ht="24" customHeight="1">
      <c r="R323" s="348"/>
      <c r="U323" s="347"/>
    </row>
    <row r="324" spans="18:22" ht="24" customHeight="1">
      <c r="R324" s="348"/>
      <c r="U324" s="347"/>
      <c r="V324" s="127"/>
    </row>
    <row r="325" spans="18:22" ht="24" customHeight="1">
      <c r="R325" s="348"/>
      <c r="U325" s="347"/>
      <c r="V325" s="127"/>
    </row>
    <row r="326" spans="18:22" ht="24" customHeight="1">
      <c r="R326" s="348"/>
      <c r="U326" s="347"/>
      <c r="V326" s="127"/>
    </row>
    <row r="327" spans="18:22" ht="24" customHeight="1">
      <c r="R327" s="348"/>
      <c r="U327" s="347"/>
      <c r="V327" s="127"/>
    </row>
    <row r="328" spans="18:22" ht="24" customHeight="1">
      <c r="R328" s="348"/>
      <c r="U328" s="347"/>
      <c r="V328" s="127"/>
    </row>
    <row r="329" spans="18:22" ht="24" customHeight="1">
      <c r="R329" s="348"/>
      <c r="U329" s="347"/>
      <c r="V329" s="127"/>
    </row>
    <row r="330" spans="18:22" ht="24" customHeight="1">
      <c r="R330" s="348"/>
      <c r="U330" s="347"/>
      <c r="V330" s="127"/>
    </row>
    <row r="331" ht="24" customHeight="1">
      <c r="R331" s="348"/>
    </row>
    <row r="332" ht="24" customHeight="1">
      <c r="R332" s="348"/>
    </row>
    <row r="333" spans="18:21" ht="24" customHeight="1">
      <c r="R333" s="348"/>
      <c r="U333" s="347"/>
    </row>
    <row r="334" spans="18:22" ht="24" customHeight="1">
      <c r="R334" s="348"/>
      <c r="U334" s="347"/>
      <c r="V334" s="127"/>
    </row>
    <row r="335" spans="18:22" ht="24" customHeight="1">
      <c r="R335" s="348"/>
      <c r="U335" s="347"/>
      <c r="V335" s="127"/>
    </row>
    <row r="336" spans="18:22" ht="24" customHeight="1">
      <c r="R336" s="348"/>
      <c r="U336" s="347"/>
      <c r="V336" s="127"/>
    </row>
    <row r="337" spans="18:22" ht="24" customHeight="1">
      <c r="R337" s="348"/>
      <c r="U337" s="347"/>
      <c r="V337" s="127"/>
    </row>
    <row r="338" spans="18:22" ht="24" customHeight="1">
      <c r="R338" s="348"/>
      <c r="U338" s="347"/>
      <c r="V338" s="127"/>
    </row>
    <row r="339" spans="18:22" ht="24" customHeight="1">
      <c r="R339" s="348"/>
      <c r="U339" s="347"/>
      <c r="V339" s="127"/>
    </row>
    <row r="340" spans="18:22" ht="24" customHeight="1">
      <c r="R340" s="348"/>
      <c r="U340" s="347"/>
      <c r="V340" s="127"/>
    </row>
    <row r="341" ht="24" customHeight="1">
      <c r="R341" s="348"/>
    </row>
    <row r="342" ht="24" customHeight="1">
      <c r="R342" s="348"/>
    </row>
    <row r="343" spans="18:21" ht="24" customHeight="1">
      <c r="R343" s="348"/>
      <c r="U343" s="347"/>
    </row>
    <row r="344" spans="21:22" ht="24" customHeight="1">
      <c r="U344" s="347"/>
      <c r="V344" s="127"/>
    </row>
    <row r="345" spans="21:22" ht="24" customHeight="1">
      <c r="U345" s="347"/>
      <c r="V345" s="127"/>
    </row>
    <row r="346" spans="21:22" ht="24" customHeight="1">
      <c r="U346" s="347"/>
      <c r="V346" s="127"/>
    </row>
    <row r="347" spans="21:22" ht="24" customHeight="1">
      <c r="U347" s="347"/>
      <c r="V347" s="127"/>
    </row>
    <row r="348" spans="21:22" ht="24" customHeight="1">
      <c r="U348" s="347"/>
      <c r="V348" s="127"/>
    </row>
    <row r="349" spans="21:22" ht="24" customHeight="1">
      <c r="U349" s="347"/>
      <c r="V349" s="127"/>
    </row>
    <row r="350" spans="21:22" ht="24" customHeight="1">
      <c r="U350" s="347"/>
      <c r="V350" s="127"/>
    </row>
    <row r="353" spans="18:21" ht="24" customHeight="1">
      <c r="R353" s="348"/>
      <c r="U353" s="347"/>
    </row>
    <row r="354" spans="21:22" ht="24" customHeight="1">
      <c r="U354" s="347"/>
      <c r="V354" s="127"/>
    </row>
    <row r="355" spans="21:22" ht="24" customHeight="1">
      <c r="U355" s="347"/>
      <c r="V355" s="127"/>
    </row>
    <row r="356" spans="21:22" ht="24" customHeight="1">
      <c r="U356" s="347"/>
      <c r="V356" s="127"/>
    </row>
    <row r="357" spans="21:22" ht="24" customHeight="1">
      <c r="U357" s="347"/>
      <c r="V357" s="127"/>
    </row>
    <row r="358" spans="21:22" ht="24" customHeight="1">
      <c r="U358" s="347"/>
      <c r="V358" s="127"/>
    </row>
    <row r="359" spans="21:22" ht="24" customHeight="1">
      <c r="U359" s="347"/>
      <c r="V359" s="127"/>
    </row>
    <row r="360" spans="21:22" ht="24" customHeight="1">
      <c r="U360" s="347"/>
      <c r="V360" s="127"/>
    </row>
    <row r="362" spans="18:21" ht="24" customHeight="1">
      <c r="R362" s="348"/>
      <c r="U362" s="347"/>
    </row>
    <row r="363" spans="21:22" ht="24" customHeight="1">
      <c r="U363" s="347"/>
      <c r="V363" s="127"/>
    </row>
    <row r="364" spans="21:22" ht="24" customHeight="1">
      <c r="U364" s="347"/>
      <c r="V364" s="127"/>
    </row>
    <row r="365" spans="21:22" ht="24" customHeight="1">
      <c r="U365" s="347"/>
      <c r="V365" s="127"/>
    </row>
    <row r="366" spans="21:22" ht="24" customHeight="1">
      <c r="U366" s="347"/>
      <c r="V366" s="127"/>
    </row>
    <row r="367" spans="21:22" ht="24" customHeight="1">
      <c r="U367" s="347"/>
      <c r="V367" s="127"/>
    </row>
    <row r="368" spans="21:22" ht="24" customHeight="1">
      <c r="U368" s="347"/>
      <c r="V368" s="127"/>
    </row>
    <row r="369" spans="21:22" ht="24" customHeight="1">
      <c r="U369" s="347"/>
      <c r="V369" s="127"/>
    </row>
    <row r="372" spans="18:21" ht="24" customHeight="1">
      <c r="R372" s="348"/>
      <c r="U372" s="347"/>
    </row>
    <row r="373" spans="21:22" ht="24" customHeight="1">
      <c r="U373" s="347"/>
      <c r="V373" s="127"/>
    </row>
    <row r="374" spans="21:22" ht="24" customHeight="1">
      <c r="U374" s="347"/>
      <c r="V374" s="127"/>
    </row>
    <row r="375" spans="21:22" ht="24" customHeight="1">
      <c r="U375" s="347"/>
      <c r="V375" s="127"/>
    </row>
    <row r="376" spans="21:22" ht="24" customHeight="1">
      <c r="U376" s="347"/>
      <c r="V376" s="127"/>
    </row>
    <row r="377" spans="21:22" ht="24" customHeight="1">
      <c r="U377" s="347"/>
      <c r="V377" s="127"/>
    </row>
    <row r="378" spans="21:22" ht="24" customHeight="1">
      <c r="U378" s="347"/>
      <c r="V378" s="127"/>
    </row>
    <row r="379" spans="21:22" ht="24" customHeight="1">
      <c r="U379" s="347"/>
      <c r="V379" s="127"/>
    </row>
    <row r="382" ht="24" customHeight="1">
      <c r="U382" s="347"/>
    </row>
    <row r="383" spans="21:22" ht="24" customHeight="1">
      <c r="U383" s="347"/>
      <c r="V383" s="127"/>
    </row>
    <row r="384" spans="21:22" ht="24" customHeight="1">
      <c r="U384" s="347"/>
      <c r="V384" s="127"/>
    </row>
    <row r="385" spans="21:22" ht="24" customHeight="1">
      <c r="U385" s="347"/>
      <c r="V385" s="127"/>
    </row>
    <row r="386" spans="21:22" ht="24" customHeight="1">
      <c r="U386" s="347"/>
      <c r="V386" s="127"/>
    </row>
    <row r="387" spans="21:22" ht="24" customHeight="1">
      <c r="U387" s="347"/>
      <c r="V387" s="127"/>
    </row>
    <row r="388" spans="21:22" ht="24" customHeight="1">
      <c r="U388" s="347"/>
      <c r="V388" s="127"/>
    </row>
    <row r="389" spans="21:22" ht="24" customHeight="1">
      <c r="U389" s="347"/>
      <c r="V389" s="127"/>
    </row>
    <row r="391" ht="24" customHeight="1">
      <c r="U391" s="349"/>
    </row>
    <row r="392" spans="19:20" ht="24" customHeight="1">
      <c r="S392" s="347"/>
      <c r="T392" s="349"/>
    </row>
    <row r="393" spans="19:20" ht="24" customHeight="1">
      <c r="S393" s="347"/>
      <c r="T393" s="349"/>
    </row>
    <row r="394" spans="19:20" ht="24" customHeight="1">
      <c r="S394" s="347"/>
      <c r="T394" s="349"/>
    </row>
    <row r="395" spans="19:20" ht="24" customHeight="1">
      <c r="S395" s="347"/>
      <c r="T395" s="349"/>
    </row>
    <row r="396" spans="19:20" ht="24" customHeight="1">
      <c r="S396" s="347"/>
      <c r="T396" s="349"/>
    </row>
    <row r="397" spans="19:20" ht="24" customHeight="1">
      <c r="S397" s="347"/>
      <c r="T397" s="349"/>
    </row>
    <row r="398" ht="24" customHeight="1">
      <c r="S398" s="347"/>
    </row>
    <row r="400" ht="24" customHeight="1">
      <c r="U400" s="127"/>
    </row>
    <row r="402" ht="24" customHeight="1">
      <c r="U402" s="349"/>
    </row>
    <row r="403" ht="24" customHeight="1">
      <c r="U403" s="349"/>
    </row>
    <row r="404" ht="24" customHeight="1">
      <c r="U404" s="349"/>
    </row>
    <row r="405" spans="21:22" ht="24" customHeight="1">
      <c r="U405" s="349"/>
      <c r="V405" s="350"/>
    </row>
    <row r="406" spans="21:22" ht="24" customHeight="1">
      <c r="U406" s="349"/>
      <c r="V406" s="350"/>
    </row>
    <row r="407" spans="21:22" ht="24" customHeight="1">
      <c r="U407" s="349"/>
      <c r="V407" s="350"/>
    </row>
    <row r="408" spans="21:22" ht="24" customHeight="1">
      <c r="U408" s="349"/>
      <c r="V408" s="350"/>
    </row>
    <row r="409" spans="21:22" ht="24" customHeight="1">
      <c r="U409" s="349"/>
      <c r="V409" s="350"/>
    </row>
    <row r="410" spans="21:22" ht="24" customHeight="1">
      <c r="U410" s="349"/>
      <c r="V410" s="350"/>
    </row>
    <row r="411" spans="21:22" ht="24" customHeight="1">
      <c r="U411" s="349"/>
      <c r="V411" s="350"/>
    </row>
    <row r="413" ht="24" customHeight="1">
      <c r="X413" s="349"/>
    </row>
    <row r="414" ht="24" customHeight="1">
      <c r="X414" s="349"/>
    </row>
    <row r="415" ht="24" customHeight="1">
      <c r="X415" s="349"/>
    </row>
    <row r="416" ht="24" customHeight="1">
      <c r="X416" s="349"/>
    </row>
    <row r="417" ht="24" customHeight="1">
      <c r="X417" s="349"/>
    </row>
    <row r="418" ht="24" customHeight="1">
      <c r="X418" s="349"/>
    </row>
    <row r="419" ht="24" customHeight="1">
      <c r="X419" s="349"/>
    </row>
    <row r="420" ht="24" customHeight="1">
      <c r="X420" s="349"/>
    </row>
    <row r="421" ht="24" customHeight="1">
      <c r="X421" s="349"/>
    </row>
    <row r="422" ht="24" customHeight="1">
      <c r="X422" s="349"/>
    </row>
    <row r="423" ht="24" customHeight="1">
      <c r="X423" s="349"/>
    </row>
    <row r="424" ht="24" customHeight="1">
      <c r="X424" s="349"/>
    </row>
    <row r="425" ht="24" customHeight="1" thickBot="1"/>
    <row r="426" spans="19:20" ht="24" customHeight="1" thickBot="1">
      <c r="S426" s="351"/>
      <c r="T426" s="352"/>
    </row>
    <row r="427" spans="20:25" ht="24" customHeight="1">
      <c r="T427" s="352"/>
      <c r="V427" s="127"/>
      <c r="X427" s="347"/>
      <c r="Y427" s="339"/>
    </row>
    <row r="428" spans="20:25" ht="24" customHeight="1">
      <c r="T428" s="352"/>
      <c r="V428" s="127"/>
      <c r="X428" s="347"/>
      <c r="Y428" s="339"/>
    </row>
    <row r="429" spans="20:25" ht="24" customHeight="1">
      <c r="T429" s="352"/>
      <c r="V429" s="127"/>
      <c r="X429" s="347"/>
      <c r="Y429" s="339"/>
    </row>
    <row r="430" spans="20:25" ht="24" customHeight="1">
      <c r="T430" s="352"/>
      <c r="V430" s="127"/>
      <c r="X430" s="347"/>
      <c r="Y430" s="339"/>
    </row>
    <row r="431" spans="20:25" ht="24" customHeight="1">
      <c r="T431" s="352"/>
      <c r="V431" s="127"/>
      <c r="X431" s="347"/>
      <c r="Y431" s="339"/>
    </row>
    <row r="432" spans="20:25" ht="24" customHeight="1">
      <c r="T432" s="352"/>
      <c r="V432" s="127"/>
      <c r="X432" s="347"/>
      <c r="Y432" s="339"/>
    </row>
    <row r="433" ht="24" customHeight="1">
      <c r="T433" s="352"/>
    </row>
    <row r="434" spans="24:25" ht="24" customHeight="1">
      <c r="X434" s="339"/>
      <c r="Y434" s="339"/>
    </row>
    <row r="435" spans="24:25" ht="24" customHeight="1">
      <c r="X435" s="339"/>
      <c r="Y435" s="339"/>
    </row>
    <row r="436" spans="24:25" ht="24" customHeight="1">
      <c r="X436" s="339"/>
      <c r="Y436" s="339"/>
    </row>
    <row r="437" spans="20:25" ht="24" customHeight="1">
      <c r="T437" s="352"/>
      <c r="U437" s="127"/>
      <c r="X437" s="339"/>
      <c r="Y437" s="339"/>
    </row>
    <row r="438" spans="20:25" ht="24" customHeight="1">
      <c r="T438" s="352"/>
      <c r="U438" s="127"/>
      <c r="X438" s="339"/>
      <c r="Y438" s="339"/>
    </row>
    <row r="439" spans="20:25" ht="24" customHeight="1">
      <c r="T439" s="352"/>
      <c r="U439" s="127"/>
      <c r="X439" s="339"/>
      <c r="Y439" s="339"/>
    </row>
    <row r="440" spans="20:21" ht="24" customHeight="1">
      <c r="T440" s="352"/>
      <c r="U440" s="127"/>
    </row>
    <row r="441" spans="20:21" ht="24" customHeight="1">
      <c r="T441" s="352"/>
      <c r="U441" s="127"/>
    </row>
    <row r="442" spans="20:23" ht="24" customHeight="1">
      <c r="T442" s="352"/>
      <c r="U442" s="127"/>
      <c r="W442" s="353"/>
    </row>
    <row r="443" ht="24" customHeight="1">
      <c r="T443" s="352"/>
    </row>
    <row r="449" ht="24" customHeight="1">
      <c r="V449" s="353"/>
    </row>
    <row r="451" ht="24" customHeight="1" thickBot="1"/>
    <row r="452" ht="24" customHeight="1" thickBot="1">
      <c r="V452" s="354"/>
    </row>
  </sheetData>
  <sheetProtection/>
  <mergeCells count="219">
    <mergeCell ref="Y160:Y175"/>
    <mergeCell ref="Z160:Z175"/>
    <mergeCell ref="AA160:AA175"/>
    <mergeCell ref="S160:S175"/>
    <mergeCell ref="T160:T175"/>
    <mergeCell ref="U160:U175"/>
    <mergeCell ref="V160:V175"/>
    <mergeCell ref="W160:W175"/>
    <mergeCell ref="X160:X175"/>
    <mergeCell ref="AA144:AA159"/>
    <mergeCell ref="H160:H175"/>
    <mergeCell ref="I160:I175"/>
    <mergeCell ref="J160:J175"/>
    <mergeCell ref="M160:M175"/>
    <mergeCell ref="N160:N175"/>
    <mergeCell ref="O160:O175"/>
    <mergeCell ref="P160:P175"/>
    <mergeCell ref="Q160:Q175"/>
    <mergeCell ref="R160:R175"/>
    <mergeCell ref="U144:U159"/>
    <mergeCell ref="V144:V159"/>
    <mergeCell ref="W144:W159"/>
    <mergeCell ref="X144:X159"/>
    <mergeCell ref="Y144:Y159"/>
    <mergeCell ref="Z144:Z159"/>
    <mergeCell ref="O144:O159"/>
    <mergeCell ref="P144:P159"/>
    <mergeCell ref="Q144:Q159"/>
    <mergeCell ref="R144:R159"/>
    <mergeCell ref="S144:S159"/>
    <mergeCell ref="T144:T159"/>
    <mergeCell ref="W128:W143"/>
    <mergeCell ref="X128:X143"/>
    <mergeCell ref="Y128:Y143"/>
    <mergeCell ref="Z128:Z143"/>
    <mergeCell ref="AA128:AA143"/>
    <mergeCell ref="H144:H159"/>
    <mergeCell ref="I144:I159"/>
    <mergeCell ref="K144:K159"/>
    <mergeCell ref="M144:M159"/>
    <mergeCell ref="N144:N159"/>
    <mergeCell ref="Q128:Q143"/>
    <mergeCell ref="R128:R143"/>
    <mergeCell ref="S128:S143"/>
    <mergeCell ref="T128:T143"/>
    <mergeCell ref="U128:U143"/>
    <mergeCell ref="V128:V143"/>
    <mergeCell ref="Y112:Y127"/>
    <mergeCell ref="Z112:Z127"/>
    <mergeCell ref="AA112:AA127"/>
    <mergeCell ref="H128:H143"/>
    <mergeCell ref="I128:I143"/>
    <mergeCell ref="J128:J143"/>
    <mergeCell ref="M128:M143"/>
    <mergeCell ref="N128:N143"/>
    <mergeCell ref="O128:O143"/>
    <mergeCell ref="P128:P143"/>
    <mergeCell ref="S112:S127"/>
    <mergeCell ref="T112:T127"/>
    <mergeCell ref="U112:U127"/>
    <mergeCell ref="V112:V127"/>
    <mergeCell ref="W112:W127"/>
    <mergeCell ref="X112:X127"/>
    <mergeCell ref="AA96:AA111"/>
    <mergeCell ref="H112:H127"/>
    <mergeCell ref="I112:I127"/>
    <mergeCell ref="J112:J127"/>
    <mergeCell ref="M112:M127"/>
    <mergeCell ref="N112:N127"/>
    <mergeCell ref="O112:O127"/>
    <mergeCell ref="P112:P127"/>
    <mergeCell ref="Q112:Q127"/>
    <mergeCell ref="R112:R127"/>
    <mergeCell ref="U96:U111"/>
    <mergeCell ref="V96:V111"/>
    <mergeCell ref="W96:W111"/>
    <mergeCell ref="X96:X111"/>
    <mergeCell ref="Y96:Y111"/>
    <mergeCell ref="Z96:Z111"/>
    <mergeCell ref="O96:O111"/>
    <mergeCell ref="P96:P111"/>
    <mergeCell ref="Q96:Q111"/>
    <mergeCell ref="R96:R111"/>
    <mergeCell ref="S96:S111"/>
    <mergeCell ref="T96:T111"/>
    <mergeCell ref="H96:H111"/>
    <mergeCell ref="I96:I111"/>
    <mergeCell ref="J96:J111"/>
    <mergeCell ref="K96:K111"/>
    <mergeCell ref="M96:M111"/>
    <mergeCell ref="N96:N111"/>
    <mergeCell ref="V80:V95"/>
    <mergeCell ref="W80:W95"/>
    <mergeCell ref="X80:X95"/>
    <mergeCell ref="Y80:Y95"/>
    <mergeCell ref="Z80:Z95"/>
    <mergeCell ref="AA80:AA95"/>
    <mergeCell ref="P80:P95"/>
    <mergeCell ref="Q80:Q95"/>
    <mergeCell ref="R80:R95"/>
    <mergeCell ref="S80:S95"/>
    <mergeCell ref="T80:T95"/>
    <mergeCell ref="U80:U95"/>
    <mergeCell ref="H80:H95"/>
    <mergeCell ref="I80:I95"/>
    <mergeCell ref="K80:K95"/>
    <mergeCell ref="M80:M95"/>
    <mergeCell ref="N80:N95"/>
    <mergeCell ref="O80:O95"/>
    <mergeCell ref="V64:V79"/>
    <mergeCell ref="W64:W79"/>
    <mergeCell ref="X64:X79"/>
    <mergeCell ref="Y64:Y79"/>
    <mergeCell ref="Z64:Z79"/>
    <mergeCell ref="AA64:AA79"/>
    <mergeCell ref="P64:P79"/>
    <mergeCell ref="Q64:Q79"/>
    <mergeCell ref="R64:R79"/>
    <mergeCell ref="S64:S79"/>
    <mergeCell ref="T64:T79"/>
    <mergeCell ref="U64:U79"/>
    <mergeCell ref="X48:X63"/>
    <mergeCell ref="Y48:Y63"/>
    <mergeCell ref="Z48:Z63"/>
    <mergeCell ref="AA48:AA63"/>
    <mergeCell ref="H64:H79"/>
    <mergeCell ref="I64:I79"/>
    <mergeCell ref="K64:K79"/>
    <mergeCell ref="M64:M79"/>
    <mergeCell ref="N64:N79"/>
    <mergeCell ref="O64:O79"/>
    <mergeCell ref="R48:R63"/>
    <mergeCell ref="S48:S63"/>
    <mergeCell ref="T48:T63"/>
    <mergeCell ref="U48:U63"/>
    <mergeCell ref="V48:V63"/>
    <mergeCell ref="W48:W63"/>
    <mergeCell ref="AA32:AA47"/>
    <mergeCell ref="H48:H63"/>
    <mergeCell ref="I48:I63"/>
    <mergeCell ref="J48:J63"/>
    <mergeCell ref="K48:K63"/>
    <mergeCell ref="M48:M63"/>
    <mergeCell ref="N48:N63"/>
    <mergeCell ref="O48:O63"/>
    <mergeCell ref="P48:P63"/>
    <mergeCell ref="Q48:Q63"/>
    <mergeCell ref="U32:U47"/>
    <mergeCell ref="V32:V47"/>
    <mergeCell ref="W32:W47"/>
    <mergeCell ref="X32:X47"/>
    <mergeCell ref="Y32:Y47"/>
    <mergeCell ref="Z32:Z47"/>
    <mergeCell ref="O32:O47"/>
    <mergeCell ref="P32:P47"/>
    <mergeCell ref="Q32:Q47"/>
    <mergeCell ref="R32:R47"/>
    <mergeCell ref="S32:S47"/>
    <mergeCell ref="T32:T47"/>
    <mergeCell ref="Y16:Y31"/>
    <mergeCell ref="Z16:Z31"/>
    <mergeCell ref="AA16:AA31"/>
    <mergeCell ref="H32:H47"/>
    <mergeCell ref="I32:I47"/>
    <mergeCell ref="J32:J47"/>
    <mergeCell ref="K32:K47"/>
    <mergeCell ref="L32:L47"/>
    <mergeCell ref="M32:M47"/>
    <mergeCell ref="N32:N47"/>
    <mergeCell ref="S16:S31"/>
    <mergeCell ref="T16:T31"/>
    <mergeCell ref="U16:U31"/>
    <mergeCell ref="V16:V31"/>
    <mergeCell ref="W16:W31"/>
    <mergeCell ref="X16:X31"/>
    <mergeCell ref="M16:M31"/>
    <mergeCell ref="N16:N31"/>
    <mergeCell ref="O16:O31"/>
    <mergeCell ref="P16:P31"/>
    <mergeCell ref="Q16:Q31"/>
    <mergeCell ref="R16:R31"/>
    <mergeCell ref="AO14:AP14"/>
    <mergeCell ref="AQ14:AR14"/>
    <mergeCell ref="AZ14:BA14"/>
    <mergeCell ref="BB14:BC14"/>
    <mergeCell ref="BD14:BE14"/>
    <mergeCell ref="H16:H31"/>
    <mergeCell ref="I16:I31"/>
    <mergeCell ref="J16:J31"/>
    <mergeCell ref="K16:K31"/>
    <mergeCell ref="L16:L31"/>
    <mergeCell ref="AC14:AD14"/>
    <mergeCell ref="AE14:AF14"/>
    <mergeCell ref="AG14:AH14"/>
    <mergeCell ref="AI14:AJ14"/>
    <mergeCell ref="AK14:AL14"/>
    <mergeCell ref="AM14:AN14"/>
    <mergeCell ref="W14:W15"/>
    <mergeCell ref="X14:X15"/>
    <mergeCell ref="Y14:Y15"/>
    <mergeCell ref="Z14:Z15"/>
    <mergeCell ref="AA14:AA15"/>
    <mergeCell ref="AB14:AB15"/>
    <mergeCell ref="AK1:AN8"/>
    <mergeCell ref="AO1:AQ8"/>
    <mergeCell ref="G14:G15"/>
    <mergeCell ref="H14:H15"/>
    <mergeCell ref="I14:I15"/>
    <mergeCell ref="J14:L14"/>
    <mergeCell ref="O14:P14"/>
    <mergeCell ref="Q14:R14"/>
    <mergeCell ref="S14:T14"/>
    <mergeCell ref="U14:V14"/>
    <mergeCell ref="A1:D8"/>
    <mergeCell ref="E1:N8"/>
    <mergeCell ref="O1:R8"/>
    <mergeCell ref="S1:U8"/>
    <mergeCell ref="W1:Y8"/>
    <mergeCell ref="Z1:AJ8"/>
  </mergeCells>
  <conditionalFormatting sqref="Q176:T176 AZ176:BE176">
    <cfRule type="cellIs" priority="2" dxfId="4" operator="notEqual" stopIfTrue="1">
      <formula>#REF!</formula>
    </cfRule>
  </conditionalFormatting>
  <conditionalFormatting sqref="Q16:V32 Q48:V175">
    <cfRule type="cellIs" priority="1" dxfId="5" operator="notEqual" stopIfTrue="1">
      <formula>AZ16</formula>
    </cfRule>
  </conditionalFormatting>
  <dataValidations count="1">
    <dataValidation type="whole" allowBlank="1" showInputMessage="1" showErrorMessage="1" sqref="AC16:AR175">
      <formula1>0</formula1>
      <formula2>99999999999</formula2>
    </dataValidation>
  </dataValidations>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codeName="Hoja2">
    <tabColor rgb="FFFFC000"/>
  </sheetPr>
  <dimension ref="A1:BY96"/>
  <sheetViews>
    <sheetView showGridLines="0" zoomScale="84" zoomScaleNormal="84" zoomScalePageLayoutView="0" workbookViewId="0" topLeftCell="C10">
      <selection activeCell="D29" sqref="D29"/>
    </sheetView>
  </sheetViews>
  <sheetFormatPr defaultColWidth="11.421875" defaultRowHeight="15" outlineLevelRow="2"/>
  <cols>
    <col min="1" max="1" width="5.421875" style="1" hidden="1" customWidth="1"/>
    <col min="2" max="2" width="7.28125" style="1" hidden="1" customWidth="1"/>
    <col min="3" max="3" width="7.140625" style="1" customWidth="1"/>
    <col min="4" max="4" width="35.421875" style="1" customWidth="1"/>
    <col min="5" max="5" width="7.28125" style="1" customWidth="1"/>
    <col min="6" max="6" width="38.00390625" style="1" customWidth="1"/>
    <col min="7" max="7" width="11.421875" style="1" hidden="1" customWidth="1"/>
    <col min="8" max="8" width="9.00390625" style="1" hidden="1" customWidth="1"/>
    <col min="9" max="9" width="10.28125" style="1" hidden="1" customWidth="1"/>
    <col min="10" max="10" width="35.7109375" style="1" customWidth="1"/>
    <col min="11" max="11" width="11.421875" style="1" customWidth="1"/>
    <col min="12" max="12" width="11.421875" style="359" customWidth="1"/>
    <col min="13" max="13" width="23.00390625" style="1" bestFit="1" customWidth="1"/>
    <col min="14" max="14" width="20.57421875" style="1" customWidth="1"/>
    <col min="15" max="15" width="24.7109375" style="1" customWidth="1"/>
    <col min="16" max="16" width="31.140625" style="1" customWidth="1"/>
    <col min="17" max="17" width="28.00390625" style="1" customWidth="1"/>
    <col min="18" max="18" width="25.57421875" style="1" customWidth="1"/>
    <col min="19" max="19" width="50.7109375" style="1" customWidth="1"/>
    <col min="20" max="20" width="47.7109375" style="1" customWidth="1"/>
    <col min="21" max="21" width="19.421875" style="1" customWidth="1"/>
    <col min="22" max="22" width="19.8515625" style="1" customWidth="1"/>
    <col min="23" max="23" width="9.7109375" style="1" customWidth="1"/>
    <col min="24" max="24" width="18.00390625" style="1" customWidth="1"/>
    <col min="25" max="25" width="15.7109375" style="1" customWidth="1"/>
    <col min="26" max="26" width="9.7109375" style="1" customWidth="1"/>
    <col min="27" max="28" width="15.7109375" style="1" customWidth="1"/>
    <col min="29" max="29" width="9.7109375" style="1" customWidth="1"/>
    <col min="30" max="31" width="15.7109375" style="1" customWidth="1"/>
    <col min="32" max="32" width="9.7109375" style="1" customWidth="1"/>
    <col min="33" max="34" width="15.7109375" style="1" customWidth="1"/>
    <col min="35" max="35" width="9.7109375" style="1" customWidth="1"/>
    <col min="36" max="37" width="15.7109375" style="1" customWidth="1"/>
    <col min="38" max="38" width="9.7109375" style="1" customWidth="1"/>
    <col min="39" max="40" width="15.7109375" style="1" customWidth="1"/>
    <col min="41" max="41" width="9.7109375" style="1" customWidth="1"/>
    <col min="42" max="43" width="15.7109375" style="1" customWidth="1"/>
    <col min="44" max="44" width="9.7109375" style="1" customWidth="1"/>
    <col min="45" max="46" width="15.7109375" style="1" customWidth="1"/>
    <col min="47" max="47" width="9.7109375" style="1" customWidth="1"/>
    <col min="48" max="53" width="11.421875" style="1" customWidth="1"/>
    <col min="54" max="54" width="17.7109375" style="1" customWidth="1"/>
    <col min="55" max="55" width="15.00390625" style="1" customWidth="1"/>
    <col min="56" max="56" width="17.57421875" style="1" customWidth="1"/>
    <col min="57" max="57" width="13.28125" style="212" bestFit="1" customWidth="1"/>
    <col min="58" max="58" width="15.00390625" style="1" customWidth="1"/>
    <col min="59" max="59" width="11.421875" style="1" customWidth="1"/>
    <col min="60" max="60" width="13.28125" style="1" bestFit="1" customWidth="1"/>
    <col min="61" max="16384" width="11.421875" style="1" customWidth="1"/>
  </cols>
  <sheetData>
    <row r="1" spans="1:57" s="177" customFormat="1" ht="12">
      <c r="A1" s="170"/>
      <c r="B1" s="171"/>
      <c r="C1" s="173"/>
      <c r="D1" s="174" t="s">
        <v>229</v>
      </c>
      <c r="E1" s="175"/>
      <c r="F1" s="175"/>
      <c r="G1" s="175"/>
      <c r="H1" s="175"/>
      <c r="I1" s="176"/>
      <c r="J1" s="167" t="s">
        <v>85</v>
      </c>
      <c r="K1" s="168"/>
      <c r="L1" s="168"/>
      <c r="M1" s="169"/>
      <c r="N1" s="174"/>
      <c r="O1" s="176"/>
      <c r="P1" s="174"/>
      <c r="Q1" s="175"/>
      <c r="R1" s="176"/>
      <c r="S1" s="192" t="s">
        <v>230</v>
      </c>
      <c r="T1" s="193"/>
      <c r="U1" s="193"/>
      <c r="V1" s="193"/>
      <c r="W1" s="193"/>
      <c r="X1" s="193"/>
      <c r="Y1" s="193"/>
      <c r="Z1" s="193"/>
      <c r="AA1" s="194"/>
      <c r="AB1" s="167" t="s">
        <v>85</v>
      </c>
      <c r="AC1" s="168"/>
      <c r="AD1" s="168"/>
      <c r="AE1" s="169"/>
      <c r="AF1" s="355"/>
      <c r="AG1" s="355"/>
      <c r="AH1" s="174"/>
      <c r="AI1" s="175"/>
      <c r="AJ1" s="176"/>
      <c r="AK1" s="192" t="s">
        <v>231</v>
      </c>
      <c r="AL1" s="193"/>
      <c r="AM1" s="193"/>
      <c r="AN1" s="193"/>
      <c r="AO1" s="193"/>
      <c r="AP1" s="193"/>
      <c r="AQ1" s="193"/>
      <c r="AR1" s="194"/>
      <c r="AS1" s="167" t="s">
        <v>85</v>
      </c>
      <c r="AT1" s="168"/>
      <c r="AU1" s="168"/>
      <c r="AV1" s="169"/>
      <c r="AW1" s="170"/>
      <c r="AX1" s="171"/>
      <c r="AY1" s="173"/>
      <c r="BE1" s="178"/>
    </row>
    <row r="2" spans="1:57" s="177" customFormat="1" ht="12">
      <c r="A2" s="188"/>
      <c r="B2" s="189"/>
      <c r="C2" s="191"/>
      <c r="D2" s="192"/>
      <c r="E2" s="193"/>
      <c r="F2" s="193"/>
      <c r="G2" s="193"/>
      <c r="H2" s="193"/>
      <c r="I2" s="194"/>
      <c r="J2" s="185"/>
      <c r="K2" s="186"/>
      <c r="L2" s="186"/>
      <c r="M2" s="187"/>
      <c r="N2" s="192"/>
      <c r="O2" s="194"/>
      <c r="P2" s="192"/>
      <c r="Q2" s="193"/>
      <c r="R2" s="194"/>
      <c r="S2" s="192"/>
      <c r="T2" s="193"/>
      <c r="U2" s="193"/>
      <c r="V2" s="193"/>
      <c r="W2" s="193"/>
      <c r="X2" s="193"/>
      <c r="Y2" s="193"/>
      <c r="Z2" s="193"/>
      <c r="AA2" s="194"/>
      <c r="AB2" s="185"/>
      <c r="AC2" s="186"/>
      <c r="AD2" s="186"/>
      <c r="AE2" s="187"/>
      <c r="AF2" s="356"/>
      <c r="AG2" s="356"/>
      <c r="AH2" s="192"/>
      <c r="AI2" s="193"/>
      <c r="AJ2" s="194"/>
      <c r="AK2" s="192"/>
      <c r="AL2" s="193"/>
      <c r="AM2" s="193"/>
      <c r="AN2" s="193"/>
      <c r="AO2" s="193"/>
      <c r="AP2" s="193"/>
      <c r="AQ2" s="193"/>
      <c r="AR2" s="194"/>
      <c r="AS2" s="185"/>
      <c r="AT2" s="186"/>
      <c r="AU2" s="186"/>
      <c r="AV2" s="187"/>
      <c r="AW2" s="188"/>
      <c r="AX2" s="189"/>
      <c r="AY2" s="191"/>
      <c r="BE2" s="178"/>
    </row>
    <row r="3" spans="1:57" s="177" customFormat="1" ht="12">
      <c r="A3" s="188"/>
      <c r="B3" s="189"/>
      <c r="C3" s="191"/>
      <c r="D3" s="192"/>
      <c r="E3" s="193"/>
      <c r="F3" s="193"/>
      <c r="G3" s="193"/>
      <c r="H3" s="193"/>
      <c r="I3" s="194"/>
      <c r="J3" s="185"/>
      <c r="K3" s="186"/>
      <c r="L3" s="186"/>
      <c r="M3" s="187"/>
      <c r="N3" s="192"/>
      <c r="O3" s="194"/>
      <c r="P3" s="192"/>
      <c r="Q3" s="193"/>
      <c r="R3" s="194"/>
      <c r="S3" s="192"/>
      <c r="T3" s="193"/>
      <c r="U3" s="193"/>
      <c r="V3" s="193"/>
      <c r="W3" s="193"/>
      <c r="X3" s="193"/>
      <c r="Y3" s="193"/>
      <c r="Z3" s="193"/>
      <c r="AA3" s="194"/>
      <c r="AB3" s="185"/>
      <c r="AC3" s="186"/>
      <c r="AD3" s="186"/>
      <c r="AE3" s="187"/>
      <c r="AF3" s="356"/>
      <c r="AG3" s="356"/>
      <c r="AH3" s="192"/>
      <c r="AI3" s="193"/>
      <c r="AJ3" s="194"/>
      <c r="AK3" s="192"/>
      <c r="AL3" s="193"/>
      <c r="AM3" s="193"/>
      <c r="AN3" s="193"/>
      <c r="AO3" s="193"/>
      <c r="AP3" s="193"/>
      <c r="AQ3" s="193"/>
      <c r="AR3" s="194"/>
      <c r="AS3" s="185"/>
      <c r="AT3" s="186"/>
      <c r="AU3" s="186"/>
      <c r="AV3" s="187"/>
      <c r="AW3" s="188"/>
      <c r="AX3" s="189"/>
      <c r="AY3" s="191"/>
      <c r="BE3" s="178"/>
    </row>
    <row r="4" spans="1:57" s="177" customFormat="1" ht="12">
      <c r="A4" s="188"/>
      <c r="B4" s="189"/>
      <c r="C4" s="191"/>
      <c r="D4" s="192"/>
      <c r="E4" s="193"/>
      <c r="F4" s="193"/>
      <c r="G4" s="193"/>
      <c r="H4" s="193"/>
      <c r="I4" s="194"/>
      <c r="J4" s="185"/>
      <c r="K4" s="186"/>
      <c r="L4" s="186"/>
      <c r="M4" s="187"/>
      <c r="N4" s="192"/>
      <c r="O4" s="194"/>
      <c r="P4" s="192"/>
      <c r="Q4" s="193"/>
      <c r="R4" s="194"/>
      <c r="S4" s="192"/>
      <c r="T4" s="193"/>
      <c r="U4" s="193"/>
      <c r="V4" s="193"/>
      <c r="W4" s="193"/>
      <c r="X4" s="193"/>
      <c r="Y4" s="193"/>
      <c r="Z4" s="193"/>
      <c r="AA4" s="194"/>
      <c r="AB4" s="185"/>
      <c r="AC4" s="186"/>
      <c r="AD4" s="186"/>
      <c r="AE4" s="187"/>
      <c r="AF4" s="356"/>
      <c r="AG4" s="356"/>
      <c r="AH4" s="192"/>
      <c r="AI4" s="193"/>
      <c r="AJ4" s="194"/>
      <c r="AK4" s="192"/>
      <c r="AL4" s="193"/>
      <c r="AM4" s="193"/>
      <c r="AN4" s="193"/>
      <c r="AO4" s="193"/>
      <c r="AP4" s="193"/>
      <c r="AQ4" s="193"/>
      <c r="AR4" s="194"/>
      <c r="AS4" s="185"/>
      <c r="AT4" s="186"/>
      <c r="AU4" s="186"/>
      <c r="AV4" s="187"/>
      <c r="AW4" s="188"/>
      <c r="AX4" s="189"/>
      <c r="AY4" s="191"/>
      <c r="BE4" s="178"/>
    </row>
    <row r="5" spans="1:57" s="177" customFormat="1" ht="12">
      <c r="A5" s="188"/>
      <c r="B5" s="189"/>
      <c r="C5" s="191"/>
      <c r="D5" s="192"/>
      <c r="E5" s="193"/>
      <c r="F5" s="193"/>
      <c r="G5" s="193"/>
      <c r="H5" s="193"/>
      <c r="I5" s="194"/>
      <c r="J5" s="185"/>
      <c r="K5" s="186"/>
      <c r="L5" s="186"/>
      <c r="M5" s="187"/>
      <c r="N5" s="192"/>
      <c r="O5" s="194"/>
      <c r="P5" s="192"/>
      <c r="Q5" s="193"/>
      <c r="R5" s="194"/>
      <c r="S5" s="192"/>
      <c r="T5" s="193"/>
      <c r="U5" s="193"/>
      <c r="V5" s="193"/>
      <c r="W5" s="193"/>
      <c r="X5" s="193"/>
      <c r="Y5" s="193"/>
      <c r="Z5" s="193"/>
      <c r="AA5" s="194"/>
      <c r="AB5" s="185"/>
      <c r="AC5" s="186"/>
      <c r="AD5" s="186"/>
      <c r="AE5" s="187"/>
      <c r="AF5" s="356"/>
      <c r="AG5" s="356"/>
      <c r="AH5" s="192"/>
      <c r="AI5" s="193"/>
      <c r="AJ5" s="194"/>
      <c r="AK5" s="192"/>
      <c r="AL5" s="193"/>
      <c r="AM5" s="193"/>
      <c r="AN5" s="193"/>
      <c r="AO5" s="193"/>
      <c r="AP5" s="193"/>
      <c r="AQ5" s="193"/>
      <c r="AR5" s="194"/>
      <c r="AS5" s="185"/>
      <c r="AT5" s="186"/>
      <c r="AU5" s="186"/>
      <c r="AV5" s="187"/>
      <c r="AW5" s="188"/>
      <c r="AX5" s="189"/>
      <c r="AY5" s="191"/>
      <c r="BE5" s="178"/>
    </row>
    <row r="6" spans="1:57" s="177" customFormat="1" ht="12">
      <c r="A6" s="188"/>
      <c r="B6" s="189"/>
      <c r="C6" s="191"/>
      <c r="D6" s="192"/>
      <c r="E6" s="193"/>
      <c r="F6" s="193"/>
      <c r="G6" s="193"/>
      <c r="H6" s="193"/>
      <c r="I6" s="194"/>
      <c r="J6" s="185"/>
      <c r="K6" s="186"/>
      <c r="L6" s="186"/>
      <c r="M6" s="187"/>
      <c r="N6" s="192"/>
      <c r="O6" s="194"/>
      <c r="P6" s="192"/>
      <c r="Q6" s="193"/>
      <c r="R6" s="194"/>
      <c r="S6" s="192"/>
      <c r="T6" s="193"/>
      <c r="U6" s="193"/>
      <c r="V6" s="193"/>
      <c r="W6" s="193"/>
      <c r="X6" s="193"/>
      <c r="Y6" s="193"/>
      <c r="Z6" s="193"/>
      <c r="AA6" s="194"/>
      <c r="AB6" s="185"/>
      <c r="AC6" s="186"/>
      <c r="AD6" s="186"/>
      <c r="AE6" s="187"/>
      <c r="AF6" s="356"/>
      <c r="AG6" s="356"/>
      <c r="AH6" s="192"/>
      <c r="AI6" s="193"/>
      <c r="AJ6" s="194"/>
      <c r="AK6" s="192"/>
      <c r="AL6" s="193"/>
      <c r="AM6" s="193"/>
      <c r="AN6" s="193"/>
      <c r="AO6" s="193"/>
      <c r="AP6" s="193"/>
      <c r="AQ6" s="193"/>
      <c r="AR6" s="194"/>
      <c r="AS6" s="185"/>
      <c r="AT6" s="186"/>
      <c r="AU6" s="186"/>
      <c r="AV6" s="187"/>
      <c r="AW6" s="188"/>
      <c r="AX6" s="189"/>
      <c r="AY6" s="191"/>
      <c r="BE6" s="178"/>
    </row>
    <row r="7" spans="1:57" s="177" customFormat="1" ht="12">
      <c r="A7" s="188"/>
      <c r="B7" s="189"/>
      <c r="C7" s="191"/>
      <c r="D7" s="192"/>
      <c r="E7" s="193"/>
      <c r="F7" s="193"/>
      <c r="G7" s="193"/>
      <c r="H7" s="193"/>
      <c r="I7" s="194"/>
      <c r="J7" s="185"/>
      <c r="K7" s="186"/>
      <c r="L7" s="186"/>
      <c r="M7" s="187"/>
      <c r="N7" s="192"/>
      <c r="O7" s="194"/>
      <c r="P7" s="192"/>
      <c r="Q7" s="193"/>
      <c r="R7" s="194"/>
      <c r="S7" s="192"/>
      <c r="T7" s="193"/>
      <c r="U7" s="193"/>
      <c r="V7" s="193"/>
      <c r="W7" s="193"/>
      <c r="X7" s="193"/>
      <c r="Y7" s="193"/>
      <c r="Z7" s="193"/>
      <c r="AA7" s="194"/>
      <c r="AB7" s="185"/>
      <c r="AC7" s="186"/>
      <c r="AD7" s="186"/>
      <c r="AE7" s="187"/>
      <c r="AF7" s="356"/>
      <c r="AG7" s="356"/>
      <c r="AH7" s="192"/>
      <c r="AI7" s="193"/>
      <c r="AJ7" s="194"/>
      <c r="AK7" s="192"/>
      <c r="AL7" s="193"/>
      <c r="AM7" s="193"/>
      <c r="AN7" s="193"/>
      <c r="AO7" s="193"/>
      <c r="AP7" s="193"/>
      <c r="AQ7" s="193"/>
      <c r="AR7" s="194"/>
      <c r="AS7" s="185"/>
      <c r="AT7" s="186"/>
      <c r="AU7" s="186"/>
      <c r="AV7" s="187"/>
      <c r="AW7" s="188"/>
      <c r="AX7" s="189"/>
      <c r="AY7" s="191"/>
      <c r="BE7" s="178"/>
    </row>
    <row r="8" spans="1:57" s="177" customFormat="1" ht="12.75" thickBot="1">
      <c r="A8" s="204"/>
      <c r="B8" s="205"/>
      <c r="C8" s="207"/>
      <c r="D8" s="208"/>
      <c r="E8" s="209"/>
      <c r="F8" s="209"/>
      <c r="G8" s="209"/>
      <c r="H8" s="209"/>
      <c r="I8" s="210"/>
      <c r="J8" s="201"/>
      <c r="K8" s="202"/>
      <c r="L8" s="202"/>
      <c r="M8" s="203"/>
      <c r="N8" s="208"/>
      <c r="O8" s="210"/>
      <c r="P8" s="208"/>
      <c r="Q8" s="209"/>
      <c r="R8" s="210"/>
      <c r="S8" s="208"/>
      <c r="T8" s="209"/>
      <c r="U8" s="209"/>
      <c r="V8" s="209"/>
      <c r="W8" s="209"/>
      <c r="X8" s="209"/>
      <c r="Y8" s="209"/>
      <c r="Z8" s="209"/>
      <c r="AA8" s="210"/>
      <c r="AB8" s="201"/>
      <c r="AC8" s="202"/>
      <c r="AD8" s="202"/>
      <c r="AE8" s="203"/>
      <c r="AF8" s="357"/>
      <c r="AG8" s="357"/>
      <c r="AH8" s="208"/>
      <c r="AI8" s="209"/>
      <c r="AJ8" s="210"/>
      <c r="AK8" s="208"/>
      <c r="AL8" s="209"/>
      <c r="AM8" s="209"/>
      <c r="AN8" s="209"/>
      <c r="AO8" s="209"/>
      <c r="AP8" s="209"/>
      <c r="AQ8" s="209"/>
      <c r="AR8" s="210"/>
      <c r="AS8" s="201"/>
      <c r="AT8" s="202"/>
      <c r="AU8" s="202"/>
      <c r="AV8" s="203"/>
      <c r="AW8" s="204"/>
      <c r="AX8" s="205"/>
      <c r="AY8" s="207"/>
      <c r="BE8" s="178"/>
    </row>
    <row r="9" ht="15"/>
    <row r="10" ht="15"/>
    <row r="11" spans="6:9" ht="25.5">
      <c r="F11" s="358" t="s">
        <v>3</v>
      </c>
      <c r="G11" s="358"/>
      <c r="H11" s="358"/>
      <c r="I11" s="358"/>
    </row>
    <row r="12" spans="2:53" ht="39" customHeight="1">
      <c r="B12" s="213" t="s">
        <v>232</v>
      </c>
      <c r="C12" s="360" t="s">
        <v>233</v>
      </c>
      <c r="D12" s="361"/>
      <c r="E12" s="214" t="s">
        <v>234</v>
      </c>
      <c r="F12" s="214" t="s">
        <v>8</v>
      </c>
      <c r="G12" s="160" t="s">
        <v>18</v>
      </c>
      <c r="H12" s="142"/>
      <c r="I12" s="143"/>
      <c r="J12" s="362"/>
      <c r="K12" s="141" t="s">
        <v>0</v>
      </c>
      <c r="L12" s="141"/>
      <c r="M12" s="141" t="s">
        <v>71</v>
      </c>
      <c r="N12" s="141"/>
      <c r="O12" s="141" t="s">
        <v>72</v>
      </c>
      <c r="P12" s="141"/>
      <c r="Q12" s="141" t="s">
        <v>66</v>
      </c>
      <c r="R12" s="141"/>
      <c r="S12" s="132" t="s">
        <v>1</v>
      </c>
      <c r="T12" s="132" t="s">
        <v>2</v>
      </c>
      <c r="U12" s="363" t="s">
        <v>235</v>
      </c>
      <c r="V12" s="364"/>
      <c r="W12" s="365"/>
      <c r="X12" s="160" t="s">
        <v>236</v>
      </c>
      <c r="Y12" s="142"/>
      <c r="Z12" s="143"/>
      <c r="AA12" s="160" t="s">
        <v>237</v>
      </c>
      <c r="AB12" s="142"/>
      <c r="AC12" s="143"/>
      <c r="AD12" s="160" t="s">
        <v>238</v>
      </c>
      <c r="AE12" s="142"/>
      <c r="AF12" s="143"/>
      <c r="AG12" s="160" t="s">
        <v>239</v>
      </c>
      <c r="AH12" s="142"/>
      <c r="AI12" s="143"/>
      <c r="AJ12" s="160" t="s">
        <v>240</v>
      </c>
      <c r="AK12" s="142"/>
      <c r="AL12" s="143"/>
      <c r="AM12" s="160" t="s">
        <v>241</v>
      </c>
      <c r="AN12" s="142"/>
      <c r="AO12" s="143"/>
      <c r="AP12" s="160" t="s">
        <v>242</v>
      </c>
      <c r="AQ12" s="142"/>
      <c r="AR12" s="143"/>
      <c r="AS12" s="160" t="s">
        <v>243</v>
      </c>
      <c r="AT12" s="142"/>
      <c r="AU12" s="143"/>
      <c r="AV12" s="160" t="s">
        <v>244</v>
      </c>
      <c r="AW12" s="142"/>
      <c r="AX12" s="143"/>
      <c r="AY12" s="160" t="s">
        <v>245</v>
      </c>
      <c r="AZ12" s="142"/>
      <c r="BA12" s="143"/>
    </row>
    <row r="13" spans="1:53" ht="101.25">
      <c r="A13" s="88" t="s">
        <v>106</v>
      </c>
      <c r="B13" s="216"/>
      <c r="C13" s="366"/>
      <c r="D13" s="361" t="s">
        <v>9</v>
      </c>
      <c r="E13" s="214"/>
      <c r="F13" s="214"/>
      <c r="G13" s="90" t="s">
        <v>4</v>
      </c>
      <c r="H13" s="90" t="s">
        <v>5</v>
      </c>
      <c r="I13" s="90" t="s">
        <v>6</v>
      </c>
      <c r="J13" s="90" t="s">
        <v>7</v>
      </c>
      <c r="K13" s="82" t="s">
        <v>107</v>
      </c>
      <c r="L13" s="57" t="s">
        <v>246</v>
      </c>
      <c r="M13" s="367" t="s">
        <v>75</v>
      </c>
      <c r="N13" s="367" t="s">
        <v>76</v>
      </c>
      <c r="O13" s="57" t="s">
        <v>77</v>
      </c>
      <c r="P13" s="57" t="s">
        <v>78</v>
      </c>
      <c r="Q13" s="57" t="s">
        <v>73</v>
      </c>
      <c r="R13" s="82" t="s">
        <v>78</v>
      </c>
      <c r="S13" s="132"/>
      <c r="T13" s="132"/>
      <c r="U13" s="82" t="s">
        <v>247</v>
      </c>
      <c r="V13" s="82" t="s">
        <v>248</v>
      </c>
      <c r="W13" s="82" t="s">
        <v>249</v>
      </c>
      <c r="X13" s="82" t="s">
        <v>247</v>
      </c>
      <c r="Y13" s="82" t="s">
        <v>248</v>
      </c>
      <c r="Z13" s="82" t="s">
        <v>249</v>
      </c>
      <c r="AA13" s="82" t="s">
        <v>247</v>
      </c>
      <c r="AB13" s="82" t="s">
        <v>248</v>
      </c>
      <c r="AC13" s="82" t="s">
        <v>249</v>
      </c>
      <c r="AD13" s="82" t="s">
        <v>247</v>
      </c>
      <c r="AE13" s="82" t="s">
        <v>248</v>
      </c>
      <c r="AF13" s="82" t="s">
        <v>249</v>
      </c>
      <c r="AG13" s="82" t="s">
        <v>247</v>
      </c>
      <c r="AH13" s="82" t="s">
        <v>248</v>
      </c>
      <c r="AI13" s="82" t="s">
        <v>249</v>
      </c>
      <c r="AJ13" s="82" t="s">
        <v>247</v>
      </c>
      <c r="AK13" s="82" t="s">
        <v>248</v>
      </c>
      <c r="AL13" s="82" t="s">
        <v>249</v>
      </c>
      <c r="AM13" s="82" t="s">
        <v>247</v>
      </c>
      <c r="AN13" s="82" t="s">
        <v>248</v>
      </c>
      <c r="AO13" s="82" t="s">
        <v>249</v>
      </c>
      <c r="AP13" s="82" t="s">
        <v>247</v>
      </c>
      <c r="AQ13" s="82" t="s">
        <v>248</v>
      </c>
      <c r="AR13" s="82" t="s">
        <v>249</v>
      </c>
      <c r="AS13" s="82" t="s">
        <v>247</v>
      </c>
      <c r="AT13" s="82" t="s">
        <v>248</v>
      </c>
      <c r="AU13" s="82" t="s">
        <v>249</v>
      </c>
      <c r="AV13" s="82" t="s">
        <v>247</v>
      </c>
      <c r="AW13" s="82" t="s">
        <v>248</v>
      </c>
      <c r="AX13" s="82" t="s">
        <v>249</v>
      </c>
      <c r="AY13" s="82" t="s">
        <v>247</v>
      </c>
      <c r="AZ13" s="82" t="s">
        <v>248</v>
      </c>
      <c r="BA13" s="82" t="s">
        <v>249</v>
      </c>
    </row>
    <row r="14" spans="1:60" s="2" customFormat="1" ht="240" hidden="1" outlineLevel="2">
      <c r="A14" s="368"/>
      <c r="B14" s="218" t="s">
        <v>112</v>
      </c>
      <c r="C14" s="369">
        <v>887</v>
      </c>
      <c r="D14" s="370" t="s">
        <v>116</v>
      </c>
      <c r="E14" s="371"/>
      <c r="F14" s="372" t="s">
        <v>250</v>
      </c>
      <c r="G14" s="371" t="s">
        <v>34</v>
      </c>
      <c r="H14" s="371"/>
      <c r="I14" s="373"/>
      <c r="J14" s="372" t="s">
        <v>251</v>
      </c>
      <c r="K14" s="374">
        <v>20</v>
      </c>
      <c r="L14" s="375">
        <v>20</v>
      </c>
      <c r="M14" s="376">
        <v>1001765297.1098325</v>
      </c>
      <c r="N14" s="376">
        <v>1047405736.9095167</v>
      </c>
      <c r="O14" s="377">
        <v>938184259.1626565</v>
      </c>
      <c r="P14" s="377">
        <v>83241485.25967813</v>
      </c>
      <c r="Q14" s="376">
        <v>331563620.4222426</v>
      </c>
      <c r="R14" s="377">
        <v>182136812.29524958</v>
      </c>
      <c r="S14" s="378" t="s">
        <v>252</v>
      </c>
      <c r="T14" s="379"/>
      <c r="U14" s="377"/>
      <c r="V14" s="377"/>
      <c r="W14" s="380">
        <f>IF(U14=0,"",V14/U14)</f>
      </c>
      <c r="X14" s="377">
        <f>+N14</f>
        <v>1047405736.9095167</v>
      </c>
      <c r="Y14" s="377">
        <f aca="true" t="shared" si="0" ref="X14:Y16">+O14</f>
        <v>938184259.1626565</v>
      </c>
      <c r="Z14" s="380">
        <f>IF(X14=0,"",Y14/X14)</f>
        <v>0.8957219023173103</v>
      </c>
      <c r="AA14" s="381"/>
      <c r="AB14" s="381"/>
      <c r="AC14" s="380">
        <f>IF(AA14=0,"",AB14/AA14)</f>
      </c>
      <c r="AD14" s="381"/>
      <c r="AE14" s="381"/>
      <c r="AF14" s="380">
        <f>IF(AD14=0,"",AE14/AD14)</f>
      </c>
      <c r="AG14" s="381"/>
      <c r="AH14" s="381"/>
      <c r="AI14" s="380">
        <f>IF(AG14=0,"",AH14/AG14)</f>
      </c>
      <c r="AJ14" s="381"/>
      <c r="AK14" s="381"/>
      <c r="AL14" s="380">
        <f>IF(AJ14=0,"",AK14/AJ14)</f>
      </c>
      <c r="AM14" s="381"/>
      <c r="AN14" s="381"/>
      <c r="AO14" s="380">
        <f>IF(AM14=0,"",AN14/AM14)</f>
      </c>
      <c r="AP14" s="381"/>
      <c r="AQ14" s="381"/>
      <c r="AR14" s="380">
        <f>IF(AP14=0,"",AQ14/AP14)</f>
      </c>
      <c r="AS14" s="381"/>
      <c r="AT14" s="381"/>
      <c r="AU14" s="380">
        <f>IF(AS14=0,"",AT14/AS14)</f>
      </c>
      <c r="AV14" s="381"/>
      <c r="AW14" s="381"/>
      <c r="AX14" s="380">
        <f>IF(AV14=0,"",AW14/AV14)</f>
      </c>
      <c r="AY14" s="381"/>
      <c r="AZ14" s="381"/>
      <c r="BA14" s="380">
        <f>IF(AY14=0,"",AZ14/AY14)</f>
      </c>
      <c r="BB14" s="382">
        <f>+N14-O14</f>
        <v>109221477.74686015</v>
      </c>
      <c r="BC14" s="382">
        <f>+O14-P14</f>
        <v>854942773.9029784</v>
      </c>
      <c r="BD14" s="382">
        <f>+Q14-R14</f>
        <v>149426808.126993</v>
      </c>
      <c r="BE14" s="383"/>
      <c r="BF14" s="382"/>
      <c r="BG14" s="342"/>
      <c r="BH14" s="382"/>
    </row>
    <row r="15" spans="1:60" s="2" customFormat="1" ht="192" hidden="1" outlineLevel="2">
      <c r="A15" s="368"/>
      <c r="B15" s="218" t="s">
        <v>112</v>
      </c>
      <c r="C15" s="384">
        <v>887</v>
      </c>
      <c r="D15" s="370" t="s">
        <v>116</v>
      </c>
      <c r="E15" s="371"/>
      <c r="F15" s="372" t="s">
        <v>253</v>
      </c>
      <c r="G15" s="371" t="s">
        <v>34</v>
      </c>
      <c r="H15" s="371"/>
      <c r="I15" s="373"/>
      <c r="J15" s="372" t="s">
        <v>254</v>
      </c>
      <c r="K15" s="385">
        <v>1</v>
      </c>
      <c r="L15" s="385">
        <v>0.9</v>
      </c>
      <c r="M15" s="376">
        <v>134575520.25228965</v>
      </c>
      <c r="N15" s="376">
        <v>140706782.68302685</v>
      </c>
      <c r="O15" s="377">
        <v>126034147.0537892</v>
      </c>
      <c r="P15" s="377">
        <v>11182525.705086667</v>
      </c>
      <c r="Q15" s="376">
        <v>44541717.35015081</v>
      </c>
      <c r="R15" s="377">
        <v>24467963.047275998</v>
      </c>
      <c r="S15" s="378" t="s">
        <v>255</v>
      </c>
      <c r="T15" s="379" t="s">
        <v>256</v>
      </c>
      <c r="U15" s="377"/>
      <c r="V15" s="377"/>
      <c r="W15" s="380"/>
      <c r="X15" s="377">
        <f t="shared" si="0"/>
        <v>140706782.68302685</v>
      </c>
      <c r="Y15" s="377">
        <f t="shared" si="0"/>
        <v>126034147.0537892</v>
      </c>
      <c r="Z15" s="380">
        <f>IF(X15=0,"",Y15/X15)</f>
        <v>0.8957219023173104</v>
      </c>
      <c r="AA15" s="381"/>
      <c r="AB15" s="381"/>
      <c r="AC15" s="380"/>
      <c r="AD15" s="381"/>
      <c r="AE15" s="381"/>
      <c r="AF15" s="380"/>
      <c r="AG15" s="381"/>
      <c r="AH15" s="381"/>
      <c r="AI15" s="380"/>
      <c r="AJ15" s="381"/>
      <c r="AK15" s="381"/>
      <c r="AL15" s="380"/>
      <c r="AM15" s="381"/>
      <c r="AN15" s="381"/>
      <c r="AO15" s="380"/>
      <c r="AP15" s="381"/>
      <c r="AQ15" s="381"/>
      <c r="AR15" s="380"/>
      <c r="AS15" s="381"/>
      <c r="AT15" s="381"/>
      <c r="AU15" s="380"/>
      <c r="AV15" s="381"/>
      <c r="AW15" s="381"/>
      <c r="AX15" s="380"/>
      <c r="AY15" s="381"/>
      <c r="AZ15" s="381"/>
      <c r="BA15" s="380"/>
      <c r="BB15" s="382">
        <f aca="true" t="shared" si="1" ref="BB15:BC41">+N15-O15</f>
        <v>14672635.629237652</v>
      </c>
      <c r="BC15" s="382">
        <f t="shared" si="1"/>
        <v>114851621.34870254</v>
      </c>
      <c r="BD15" s="382">
        <f aca="true" t="shared" si="2" ref="BD15:BD41">+Q15-R15</f>
        <v>20073754.30287481</v>
      </c>
      <c r="BE15" s="383"/>
      <c r="BF15" s="382"/>
      <c r="BG15" s="342"/>
      <c r="BH15" s="382"/>
    </row>
    <row r="16" spans="1:60" s="2" customFormat="1" ht="78.75" hidden="1" outlineLevel="2">
      <c r="A16" s="368"/>
      <c r="B16" s="218" t="s">
        <v>112</v>
      </c>
      <c r="C16" s="384">
        <v>887</v>
      </c>
      <c r="D16" s="370" t="s">
        <v>116</v>
      </c>
      <c r="E16" s="384"/>
      <c r="F16" s="372" t="s">
        <v>257</v>
      </c>
      <c r="G16" s="371" t="s">
        <v>34</v>
      </c>
      <c r="H16" s="371"/>
      <c r="I16" s="373"/>
      <c r="J16" s="372" t="s">
        <v>258</v>
      </c>
      <c r="K16" s="374">
        <v>120</v>
      </c>
      <c r="L16" s="386">
        <v>68</v>
      </c>
      <c r="M16" s="376">
        <v>279680952.19522125</v>
      </c>
      <c r="N16" s="376">
        <v>292423219.9685327</v>
      </c>
      <c r="O16" s="377">
        <v>261929882.87196738</v>
      </c>
      <c r="P16" s="377">
        <v>23240032.297723666</v>
      </c>
      <c r="Q16" s="376">
        <v>92568617.959244</v>
      </c>
      <c r="R16" s="377">
        <v>50850430.973706074</v>
      </c>
      <c r="S16" s="387" t="s">
        <v>259</v>
      </c>
      <c r="T16" s="379"/>
      <c r="U16" s="377"/>
      <c r="V16" s="377"/>
      <c r="W16" s="380"/>
      <c r="X16" s="377">
        <f t="shared" si="0"/>
        <v>292423219.9685327</v>
      </c>
      <c r="Y16" s="377">
        <f t="shared" si="0"/>
        <v>261929882.87196738</v>
      </c>
      <c r="Z16" s="380">
        <f>IF(X16=0,"",Y16/X16)</f>
        <v>0.8957219023173103</v>
      </c>
      <c r="AA16" s="381"/>
      <c r="AB16" s="381"/>
      <c r="AC16" s="380"/>
      <c r="AD16" s="381"/>
      <c r="AE16" s="381"/>
      <c r="AF16" s="380"/>
      <c r="AG16" s="381"/>
      <c r="AH16" s="381"/>
      <c r="AI16" s="380"/>
      <c r="AJ16" s="381"/>
      <c r="AK16" s="381"/>
      <c r="AL16" s="380"/>
      <c r="AM16" s="381"/>
      <c r="AN16" s="381"/>
      <c r="AO16" s="380"/>
      <c r="AP16" s="381"/>
      <c r="AQ16" s="381"/>
      <c r="AR16" s="380"/>
      <c r="AS16" s="381"/>
      <c r="AT16" s="381"/>
      <c r="AU16" s="380"/>
      <c r="AV16" s="381"/>
      <c r="AW16" s="381"/>
      <c r="AX16" s="380"/>
      <c r="AY16" s="381"/>
      <c r="AZ16" s="381"/>
      <c r="BA16" s="380"/>
      <c r="BB16" s="382">
        <f t="shared" si="1"/>
        <v>30493337.096565306</v>
      </c>
      <c r="BC16" s="382">
        <f t="shared" si="1"/>
        <v>238689850.57424372</v>
      </c>
      <c r="BD16" s="382">
        <f t="shared" si="2"/>
        <v>41718186.985537924</v>
      </c>
      <c r="BE16" s="383"/>
      <c r="BF16" s="382"/>
      <c r="BG16" s="342"/>
      <c r="BH16" s="382"/>
    </row>
    <row r="17" spans="1:60" s="403" customFormat="1" ht="15" hidden="1" outlineLevel="2">
      <c r="A17" s="388"/>
      <c r="B17" s="388"/>
      <c r="C17" s="389"/>
      <c r="D17" s="390"/>
      <c r="E17" s="389"/>
      <c r="F17" s="391"/>
      <c r="G17" s="392"/>
      <c r="H17" s="392"/>
      <c r="I17" s="393"/>
      <c r="J17" s="394"/>
      <c r="K17" s="395"/>
      <c r="L17" s="396"/>
      <c r="M17" s="395">
        <f aca="true" t="shared" si="3" ref="M17:R17">SUM(M14:M16)</f>
        <v>1416021769.5573432</v>
      </c>
      <c r="N17" s="395">
        <f>SUM(N14:N16)</f>
        <v>1480535739.5610762</v>
      </c>
      <c r="O17" s="395">
        <f t="shared" si="3"/>
        <v>1326148289.088413</v>
      </c>
      <c r="P17" s="395">
        <f t="shared" si="3"/>
        <v>117664043.26248845</v>
      </c>
      <c r="Q17" s="397">
        <f t="shared" si="3"/>
        <v>468673955.7316374</v>
      </c>
      <c r="R17" s="398">
        <f t="shared" si="3"/>
        <v>257455206.31623164</v>
      </c>
      <c r="S17" s="399"/>
      <c r="T17" s="400"/>
      <c r="U17" s="401"/>
      <c r="V17" s="401"/>
      <c r="W17" s="402"/>
      <c r="X17" s="401">
        <f>+X14+X15+X16</f>
        <v>1480535739.5610762</v>
      </c>
      <c r="Y17" s="401">
        <f>+Y14+Y15+Y16</f>
        <v>1326148289.088413</v>
      </c>
      <c r="Z17" s="401">
        <f>+Z14+Z15+Z16</f>
        <v>2.687165706951931</v>
      </c>
      <c r="AA17" s="389"/>
      <c r="AB17" s="389"/>
      <c r="AC17" s="402"/>
      <c r="AD17" s="389"/>
      <c r="AE17" s="389"/>
      <c r="AF17" s="402"/>
      <c r="AG17" s="389"/>
      <c r="AH17" s="389"/>
      <c r="AI17" s="402"/>
      <c r="AJ17" s="389"/>
      <c r="AK17" s="389"/>
      <c r="AL17" s="402"/>
      <c r="AM17" s="389"/>
      <c r="AN17" s="389"/>
      <c r="AO17" s="402"/>
      <c r="AP17" s="389"/>
      <c r="AQ17" s="389"/>
      <c r="AR17" s="402"/>
      <c r="AS17" s="389"/>
      <c r="AT17" s="389"/>
      <c r="AU17" s="402"/>
      <c r="AV17" s="389"/>
      <c r="AW17" s="389"/>
      <c r="AX17" s="402"/>
      <c r="AY17" s="389"/>
      <c r="AZ17" s="389"/>
      <c r="BA17" s="402"/>
      <c r="BB17" s="382">
        <f t="shared" si="1"/>
        <v>154387450.47266316</v>
      </c>
      <c r="BC17" s="382">
        <f t="shared" si="1"/>
        <v>1208484245.8259246</v>
      </c>
      <c r="BD17" s="382">
        <f t="shared" si="2"/>
        <v>211218749.41540578</v>
      </c>
      <c r="BE17" s="383"/>
      <c r="BF17" s="382"/>
      <c r="BG17" s="342"/>
      <c r="BH17" s="382"/>
    </row>
    <row r="18" spans="1:60" s="2" customFormat="1" ht="168" hidden="1" outlineLevel="2">
      <c r="A18" s="368"/>
      <c r="B18" s="218" t="s">
        <v>141</v>
      </c>
      <c r="C18" s="384">
        <v>887</v>
      </c>
      <c r="D18" s="404" t="s">
        <v>143</v>
      </c>
      <c r="E18" s="384"/>
      <c r="F18" s="405" t="s">
        <v>260</v>
      </c>
      <c r="G18" s="371"/>
      <c r="H18" s="371" t="s">
        <v>34</v>
      </c>
      <c r="I18" s="373"/>
      <c r="J18" s="405" t="s">
        <v>261</v>
      </c>
      <c r="K18" s="406">
        <v>36</v>
      </c>
      <c r="L18" s="407">
        <v>0</v>
      </c>
      <c r="M18" s="376">
        <v>212751816.30378258</v>
      </c>
      <c r="N18" s="376">
        <v>222444791.78646362</v>
      </c>
      <c r="O18" s="377">
        <v>199248672.05954918</v>
      </c>
      <c r="P18" s="377">
        <v>17678569.253611695</v>
      </c>
      <c r="Q18" s="376">
        <v>70416456.49794956</v>
      </c>
      <c r="R18" s="408">
        <v>38681653.021313414</v>
      </c>
      <c r="S18" s="378" t="s">
        <v>262</v>
      </c>
      <c r="T18" s="378" t="s">
        <v>263</v>
      </c>
      <c r="U18" s="377"/>
      <c r="V18" s="377"/>
      <c r="W18" s="380"/>
      <c r="X18" s="377">
        <f aca="true" t="shared" si="4" ref="X18:Y20">+N18</f>
        <v>222444791.78646362</v>
      </c>
      <c r="Y18" s="377">
        <f t="shared" si="4"/>
        <v>199248672.05954918</v>
      </c>
      <c r="Z18" s="380">
        <f>IF(X18=0,"",Y18/X18)</f>
        <v>0.8957219023173103</v>
      </c>
      <c r="AA18" s="381"/>
      <c r="AB18" s="381"/>
      <c r="AC18" s="380"/>
      <c r="AD18" s="381"/>
      <c r="AE18" s="381"/>
      <c r="AF18" s="380"/>
      <c r="AG18" s="381"/>
      <c r="AH18" s="381"/>
      <c r="AI18" s="380"/>
      <c r="AJ18" s="381"/>
      <c r="AK18" s="381"/>
      <c r="AL18" s="380"/>
      <c r="AM18" s="381"/>
      <c r="AN18" s="381"/>
      <c r="AO18" s="380"/>
      <c r="AP18" s="381"/>
      <c r="AQ18" s="381"/>
      <c r="AR18" s="380"/>
      <c r="AS18" s="381"/>
      <c r="AT18" s="381"/>
      <c r="AU18" s="380"/>
      <c r="AV18" s="381"/>
      <c r="AW18" s="381"/>
      <c r="AX18" s="380"/>
      <c r="AY18" s="381"/>
      <c r="AZ18" s="381"/>
      <c r="BA18" s="380"/>
      <c r="BB18" s="382">
        <f t="shared" si="1"/>
        <v>23196119.726914436</v>
      </c>
      <c r="BC18" s="382">
        <f t="shared" si="1"/>
        <v>181570102.8059375</v>
      </c>
      <c r="BD18" s="382">
        <f t="shared" si="2"/>
        <v>31734803.47663614</v>
      </c>
      <c r="BE18" s="383"/>
      <c r="BF18" s="382"/>
      <c r="BG18" s="342"/>
      <c r="BH18" s="382"/>
    </row>
    <row r="19" spans="1:60" s="2" customFormat="1" ht="216.75" customHeight="1" hidden="1" outlineLevel="2">
      <c r="A19" s="368"/>
      <c r="B19" s="218" t="s">
        <v>141</v>
      </c>
      <c r="C19" s="384">
        <v>887</v>
      </c>
      <c r="D19" s="404" t="s">
        <v>143</v>
      </c>
      <c r="E19" s="384"/>
      <c r="F19" s="405" t="s">
        <v>264</v>
      </c>
      <c r="G19" s="371"/>
      <c r="H19" s="371" t="s">
        <v>34</v>
      </c>
      <c r="I19" s="373"/>
      <c r="J19" s="405" t="s">
        <v>265</v>
      </c>
      <c r="K19" s="406">
        <v>20</v>
      </c>
      <c r="L19" s="407">
        <v>0</v>
      </c>
      <c r="M19" s="376">
        <v>569870063.9809349</v>
      </c>
      <c r="N19" s="376">
        <v>595833351.4134326</v>
      </c>
      <c r="O19" s="377">
        <v>533700982.99213827</v>
      </c>
      <c r="P19" s="377">
        <v>47353237.99662417</v>
      </c>
      <c r="Q19" s="376">
        <v>188615219.6815994</v>
      </c>
      <c r="R19" s="377">
        <v>103611411.94991657</v>
      </c>
      <c r="S19" s="378" t="s">
        <v>266</v>
      </c>
      <c r="T19" s="378" t="s">
        <v>267</v>
      </c>
      <c r="U19" s="377"/>
      <c r="V19" s="377"/>
      <c r="W19" s="380"/>
      <c r="X19" s="377">
        <f t="shared" si="4"/>
        <v>595833351.4134326</v>
      </c>
      <c r="Y19" s="377">
        <f t="shared" si="4"/>
        <v>533700982.99213827</v>
      </c>
      <c r="Z19" s="380">
        <f>IF(X19=0,"",Y19/X19)</f>
        <v>0.8957219023173103</v>
      </c>
      <c r="AA19" s="381"/>
      <c r="AB19" s="381"/>
      <c r="AC19" s="380"/>
      <c r="AD19" s="381"/>
      <c r="AE19" s="381"/>
      <c r="AF19" s="380"/>
      <c r="AG19" s="381"/>
      <c r="AH19" s="381"/>
      <c r="AI19" s="380"/>
      <c r="AJ19" s="381"/>
      <c r="AK19" s="381"/>
      <c r="AL19" s="380"/>
      <c r="AM19" s="381"/>
      <c r="AN19" s="381"/>
      <c r="AO19" s="380"/>
      <c r="AP19" s="381"/>
      <c r="AQ19" s="381"/>
      <c r="AR19" s="380"/>
      <c r="AS19" s="381"/>
      <c r="AT19" s="381"/>
      <c r="AU19" s="380"/>
      <c r="AV19" s="381"/>
      <c r="AW19" s="381"/>
      <c r="AX19" s="380"/>
      <c r="AY19" s="381"/>
      <c r="AZ19" s="381"/>
      <c r="BA19" s="380"/>
      <c r="BB19" s="382">
        <f t="shared" si="1"/>
        <v>62132368.42129433</v>
      </c>
      <c r="BC19" s="382">
        <f t="shared" si="1"/>
        <v>486347744.9955141</v>
      </c>
      <c r="BD19" s="382">
        <f t="shared" si="2"/>
        <v>85003807.73168284</v>
      </c>
      <c r="BE19" s="383"/>
      <c r="BF19" s="382"/>
      <c r="BG19" s="342"/>
      <c r="BH19" s="382"/>
    </row>
    <row r="20" spans="1:60" s="2" customFormat="1" ht="78.75" hidden="1" outlineLevel="2">
      <c r="A20" s="368"/>
      <c r="B20" s="218" t="s">
        <v>141</v>
      </c>
      <c r="C20" s="384">
        <v>887</v>
      </c>
      <c r="D20" s="404" t="s">
        <v>143</v>
      </c>
      <c r="E20" s="384"/>
      <c r="F20" s="405" t="s">
        <v>268</v>
      </c>
      <c r="G20" s="371"/>
      <c r="H20" s="371" t="s">
        <v>34</v>
      </c>
      <c r="I20" s="373"/>
      <c r="J20" s="405" t="s">
        <v>269</v>
      </c>
      <c r="K20" s="406">
        <v>2</v>
      </c>
      <c r="L20" s="407">
        <v>0</v>
      </c>
      <c r="M20" s="376">
        <v>270704411.865129</v>
      </c>
      <c r="N20" s="376">
        <v>283037708.34573644</v>
      </c>
      <c r="O20" s="377">
        <v>253523074.54697514</v>
      </c>
      <c r="P20" s="377">
        <v>22494128.489989396</v>
      </c>
      <c r="Q20" s="376">
        <v>89597568.53349593</v>
      </c>
      <c r="R20" s="377">
        <v>49218353.63395421</v>
      </c>
      <c r="S20" s="378" t="s">
        <v>270</v>
      </c>
      <c r="T20" s="378" t="s">
        <v>271</v>
      </c>
      <c r="U20" s="377"/>
      <c r="V20" s="377"/>
      <c r="W20" s="380"/>
      <c r="X20" s="377">
        <f t="shared" si="4"/>
        <v>283037708.34573644</v>
      </c>
      <c r="Y20" s="377">
        <f t="shared" si="4"/>
        <v>253523074.54697514</v>
      </c>
      <c r="Z20" s="380">
        <f>IF(X20=0,"",Y20/X20)</f>
        <v>0.8957219023173104</v>
      </c>
      <c r="AA20" s="381"/>
      <c r="AB20" s="381"/>
      <c r="AC20" s="380"/>
      <c r="AD20" s="381"/>
      <c r="AE20" s="381"/>
      <c r="AF20" s="380"/>
      <c r="AG20" s="381"/>
      <c r="AH20" s="381"/>
      <c r="AI20" s="380"/>
      <c r="AJ20" s="381"/>
      <c r="AK20" s="381"/>
      <c r="AL20" s="380"/>
      <c r="AM20" s="381"/>
      <c r="AN20" s="381"/>
      <c r="AO20" s="380"/>
      <c r="AP20" s="381"/>
      <c r="AQ20" s="381"/>
      <c r="AR20" s="380"/>
      <c r="AS20" s="381"/>
      <c r="AT20" s="381"/>
      <c r="AU20" s="380"/>
      <c r="AV20" s="381"/>
      <c r="AW20" s="381"/>
      <c r="AX20" s="380"/>
      <c r="AY20" s="381"/>
      <c r="AZ20" s="381"/>
      <c r="BA20" s="380"/>
      <c r="BB20" s="382">
        <f t="shared" si="1"/>
        <v>29514633.79876131</v>
      </c>
      <c r="BC20" s="382">
        <f t="shared" si="1"/>
        <v>231028946.05698574</v>
      </c>
      <c r="BD20" s="382">
        <f t="shared" si="2"/>
        <v>40379214.89954172</v>
      </c>
      <c r="BE20" s="383"/>
      <c r="BF20" s="382"/>
      <c r="BG20" s="342"/>
      <c r="BH20" s="382"/>
    </row>
    <row r="21" spans="1:60" s="403" customFormat="1" ht="15" hidden="1" outlineLevel="2">
      <c r="A21" s="388"/>
      <c r="B21" s="388"/>
      <c r="C21" s="389"/>
      <c r="D21" s="409"/>
      <c r="E21" s="389"/>
      <c r="F21" s="410"/>
      <c r="G21" s="392"/>
      <c r="H21" s="392"/>
      <c r="I21" s="393"/>
      <c r="J21" s="391"/>
      <c r="K21" s="395"/>
      <c r="L21" s="396"/>
      <c r="M21" s="395">
        <f aca="true" t="shared" si="5" ref="M21:R21">SUM(M18:M20)</f>
        <v>1053326292.1498464</v>
      </c>
      <c r="N21" s="395">
        <f>SUM(N18:N20)</f>
        <v>1101315851.5456326</v>
      </c>
      <c r="O21" s="395">
        <f t="shared" si="5"/>
        <v>986472729.5986626</v>
      </c>
      <c r="P21" s="411">
        <f t="shared" si="5"/>
        <v>87525935.74022527</v>
      </c>
      <c r="Q21" s="395">
        <f t="shared" si="5"/>
        <v>348629244.7130449</v>
      </c>
      <c r="R21" s="412">
        <f t="shared" si="5"/>
        <v>191511418.6051842</v>
      </c>
      <c r="S21" s="399"/>
      <c r="T21" s="400"/>
      <c r="U21" s="401"/>
      <c r="V21" s="401"/>
      <c r="W21" s="402"/>
      <c r="X21" s="401">
        <f>+X18+X19+X20</f>
        <v>1101315851.5456326</v>
      </c>
      <c r="Y21" s="401">
        <f>+Y18+Y19+Y20</f>
        <v>986472729.5986626</v>
      </c>
      <c r="Z21" s="401">
        <f>+Z18+Z19+Z20</f>
        <v>2.687165706951931</v>
      </c>
      <c r="AA21" s="389"/>
      <c r="AB21" s="389"/>
      <c r="AC21" s="402"/>
      <c r="AD21" s="389"/>
      <c r="AE21" s="389"/>
      <c r="AF21" s="402"/>
      <c r="AG21" s="389"/>
      <c r="AH21" s="389"/>
      <c r="AI21" s="402"/>
      <c r="AJ21" s="389"/>
      <c r="AK21" s="389"/>
      <c r="AL21" s="402"/>
      <c r="AM21" s="389"/>
      <c r="AN21" s="389"/>
      <c r="AO21" s="402"/>
      <c r="AP21" s="389"/>
      <c r="AQ21" s="389"/>
      <c r="AR21" s="402"/>
      <c r="AS21" s="389"/>
      <c r="AT21" s="389"/>
      <c r="AU21" s="402"/>
      <c r="AV21" s="389"/>
      <c r="AW21" s="389"/>
      <c r="AX21" s="402"/>
      <c r="AY21" s="389"/>
      <c r="AZ21" s="389"/>
      <c r="BA21" s="402"/>
      <c r="BB21" s="382">
        <f t="shared" si="1"/>
        <v>114843121.94696999</v>
      </c>
      <c r="BC21" s="382">
        <f t="shared" si="1"/>
        <v>898946793.8584373</v>
      </c>
      <c r="BD21" s="382">
        <f t="shared" si="2"/>
        <v>157117826.10786068</v>
      </c>
      <c r="BE21" s="383"/>
      <c r="BF21" s="382"/>
      <c r="BG21" s="342"/>
      <c r="BH21" s="382"/>
    </row>
    <row r="22" spans="1:77" s="403" customFormat="1" ht="173.25" customHeight="1" hidden="1" outlineLevel="1">
      <c r="A22" s="413"/>
      <c r="B22" s="218" t="s">
        <v>153</v>
      </c>
      <c r="C22" s="384">
        <v>887</v>
      </c>
      <c r="D22" s="414" t="s">
        <v>154</v>
      </c>
      <c r="E22" s="384"/>
      <c r="F22" s="372" t="s">
        <v>272</v>
      </c>
      <c r="G22" s="373"/>
      <c r="H22" s="371" t="s">
        <v>34</v>
      </c>
      <c r="I22" s="373"/>
      <c r="J22" s="372" t="s">
        <v>273</v>
      </c>
      <c r="K22" s="374">
        <v>5</v>
      </c>
      <c r="L22" s="407">
        <v>3</v>
      </c>
      <c r="M22" s="376">
        <v>217142920.13035277</v>
      </c>
      <c r="N22" s="376">
        <v>227035954.35975713</v>
      </c>
      <c r="O22" s="377">
        <v>203361076.93354768</v>
      </c>
      <c r="P22" s="415">
        <v>18043447.14018624</v>
      </c>
      <c r="Q22" s="376">
        <v>71869821.15990019</v>
      </c>
      <c r="R22" s="416">
        <v>39480025.31044794</v>
      </c>
      <c r="S22" s="370" t="s">
        <v>274</v>
      </c>
      <c r="T22" s="414" t="s">
        <v>275</v>
      </c>
      <c r="U22" s="377"/>
      <c r="V22" s="377"/>
      <c r="W22" s="380"/>
      <c r="X22" s="377">
        <f aca="true" t="shared" si="6" ref="X22:Y24">+N22</f>
        <v>227035954.35975713</v>
      </c>
      <c r="Y22" s="377">
        <f t="shared" si="6"/>
        <v>203361076.93354768</v>
      </c>
      <c r="Z22" s="380">
        <f>IF(X22=0,"",Y22/X22)</f>
        <v>0.8957219023173102</v>
      </c>
      <c r="AA22" s="381"/>
      <c r="AB22" s="381"/>
      <c r="AC22" s="380"/>
      <c r="AD22" s="381"/>
      <c r="AE22" s="381"/>
      <c r="AF22" s="380"/>
      <c r="AG22" s="381"/>
      <c r="AH22" s="381"/>
      <c r="AI22" s="380"/>
      <c r="AJ22" s="381"/>
      <c r="AK22" s="381"/>
      <c r="AL22" s="380"/>
      <c r="AM22" s="381"/>
      <c r="AN22" s="381"/>
      <c r="AO22" s="380"/>
      <c r="AP22" s="381"/>
      <c r="AQ22" s="381"/>
      <c r="AR22" s="380"/>
      <c r="AS22" s="381"/>
      <c r="AT22" s="381"/>
      <c r="AU22" s="380"/>
      <c r="AV22" s="381"/>
      <c r="AW22" s="381"/>
      <c r="AX22" s="380"/>
      <c r="AY22" s="381"/>
      <c r="AZ22" s="381"/>
      <c r="BA22" s="380"/>
      <c r="BB22" s="382">
        <f t="shared" si="1"/>
        <v>23674877.42620945</v>
      </c>
      <c r="BC22" s="382">
        <f t="shared" si="1"/>
        <v>185317629.79336143</v>
      </c>
      <c r="BD22" s="382">
        <f t="shared" si="2"/>
        <v>32389795.84945225</v>
      </c>
      <c r="BE22" s="383"/>
      <c r="BF22" s="382"/>
      <c r="BG22" s="342"/>
      <c r="BH22" s="382"/>
      <c r="BI22" s="2"/>
      <c r="BJ22" s="2"/>
      <c r="BK22" s="2"/>
      <c r="BL22" s="2"/>
      <c r="BM22" s="2"/>
      <c r="BN22" s="2"/>
      <c r="BO22" s="2"/>
      <c r="BP22" s="2"/>
      <c r="BQ22" s="2"/>
      <c r="BR22" s="2"/>
      <c r="BS22" s="2"/>
      <c r="BT22" s="2"/>
      <c r="BU22" s="2"/>
      <c r="BV22" s="2"/>
      <c r="BW22" s="2"/>
      <c r="BX22" s="2"/>
      <c r="BY22" s="2"/>
    </row>
    <row r="23" spans="1:60" s="2" customFormat="1" ht="258.75" hidden="1" outlineLevel="2">
      <c r="A23" s="368"/>
      <c r="B23" s="218" t="s">
        <v>153</v>
      </c>
      <c r="C23" s="384">
        <v>887</v>
      </c>
      <c r="D23" s="370" t="s">
        <v>154</v>
      </c>
      <c r="E23" s="384"/>
      <c r="F23" s="372" t="s">
        <v>276</v>
      </c>
      <c r="G23" s="371"/>
      <c r="H23" s="371" t="s">
        <v>34</v>
      </c>
      <c r="I23" s="373"/>
      <c r="J23" s="372" t="s">
        <v>277</v>
      </c>
      <c r="K23" s="374">
        <v>14</v>
      </c>
      <c r="L23" s="407">
        <v>9</v>
      </c>
      <c r="M23" s="376">
        <v>241504475.01065463</v>
      </c>
      <c r="N23" s="376">
        <v>252507421.9932248</v>
      </c>
      <c r="O23" s="377">
        <v>226176428.37701115</v>
      </c>
      <c r="P23" s="415">
        <v>20067765.628081664</v>
      </c>
      <c r="Q23" s="376">
        <v>178040666.84023997</v>
      </c>
      <c r="R23" s="377">
        <v>97802525.72916609</v>
      </c>
      <c r="S23" s="370" t="s">
        <v>278</v>
      </c>
      <c r="T23" s="414" t="s">
        <v>279</v>
      </c>
      <c r="U23" s="377"/>
      <c r="V23" s="377"/>
      <c r="W23" s="380">
        <f>IF(U23=0,"",V23/U23)</f>
      </c>
      <c r="X23" s="377">
        <f t="shared" si="6"/>
        <v>252507421.9932248</v>
      </c>
      <c r="Y23" s="377">
        <f t="shared" si="6"/>
        <v>226176428.37701115</v>
      </c>
      <c r="Z23" s="380">
        <f>IF(X23=0,"",Y23/X23)</f>
        <v>0.8957219023173103</v>
      </c>
      <c r="AA23" s="381"/>
      <c r="AB23" s="381"/>
      <c r="AC23" s="380">
        <f>IF(AA23=0,"",AB23/AA23)</f>
      </c>
      <c r="AD23" s="381"/>
      <c r="AE23" s="381"/>
      <c r="AF23" s="380">
        <f>IF(AD23=0,"",AE23/AD23)</f>
      </c>
      <c r="AG23" s="381"/>
      <c r="AH23" s="381"/>
      <c r="AI23" s="380">
        <f>IF(AG23=0,"",AH23/AG23)</f>
      </c>
      <c r="AJ23" s="381"/>
      <c r="AK23" s="381"/>
      <c r="AL23" s="380">
        <f>IF(AJ23=0,"",AK23/AJ23)</f>
      </c>
      <c r="AM23" s="381"/>
      <c r="AN23" s="381"/>
      <c r="AO23" s="380">
        <f>IF(AM23=0,"",AN23/AM23)</f>
      </c>
      <c r="AP23" s="381"/>
      <c r="AQ23" s="381"/>
      <c r="AR23" s="380">
        <f>IF(AP23=0,"",AQ23/AP23)</f>
      </c>
      <c r="AS23" s="381"/>
      <c r="AT23" s="381"/>
      <c r="AU23" s="380">
        <f>IF(AS23=0,"",AT23/AS23)</f>
      </c>
      <c r="AV23" s="381"/>
      <c r="AW23" s="381"/>
      <c r="AX23" s="380">
        <f>IF(AV23=0,"",AW23/AV23)</f>
      </c>
      <c r="AY23" s="381"/>
      <c r="AZ23" s="381"/>
      <c r="BA23" s="380">
        <f>IF(AY23=0,"",AZ23/AY23)</f>
      </c>
      <c r="BB23" s="382">
        <f t="shared" si="1"/>
        <v>26330993.61621365</v>
      </c>
      <c r="BC23" s="382">
        <f t="shared" si="1"/>
        <v>206108662.7489295</v>
      </c>
      <c r="BD23" s="382">
        <f t="shared" si="2"/>
        <v>80238141.11107388</v>
      </c>
      <c r="BE23" s="383"/>
      <c r="BF23" s="382"/>
      <c r="BG23" s="342"/>
      <c r="BH23" s="382"/>
    </row>
    <row r="24" spans="1:60" s="2" customFormat="1" ht="90" hidden="1" outlineLevel="1">
      <c r="A24" s="413"/>
      <c r="B24" s="218" t="s">
        <v>153</v>
      </c>
      <c r="C24" s="384">
        <v>887</v>
      </c>
      <c r="D24" s="370" t="s">
        <v>154</v>
      </c>
      <c r="E24" s="384"/>
      <c r="F24" s="372" t="s">
        <v>280</v>
      </c>
      <c r="G24" s="371"/>
      <c r="H24" s="371" t="s">
        <v>34</v>
      </c>
      <c r="I24" s="373"/>
      <c r="J24" s="372" t="s">
        <v>281</v>
      </c>
      <c r="K24" s="406">
        <v>3</v>
      </c>
      <c r="L24" s="407">
        <v>0</v>
      </c>
      <c r="M24" s="376">
        <v>296416305.5855779</v>
      </c>
      <c r="N24" s="376">
        <v>309921036.27424747</v>
      </c>
      <c r="O24" s="377">
        <v>277603060.17972106</v>
      </c>
      <c r="P24" s="415">
        <v>24630653.111379325</v>
      </c>
      <c r="Q24" s="376">
        <v>0</v>
      </c>
      <c r="R24" s="417"/>
      <c r="S24" s="370" t="s">
        <v>282</v>
      </c>
      <c r="T24" s="378" t="s">
        <v>283</v>
      </c>
      <c r="U24" s="377"/>
      <c r="V24" s="377"/>
      <c r="W24" s="380"/>
      <c r="X24" s="377">
        <f t="shared" si="6"/>
        <v>309921036.27424747</v>
      </c>
      <c r="Y24" s="377">
        <f t="shared" si="6"/>
        <v>277603060.17972106</v>
      </c>
      <c r="Z24" s="380">
        <v>0</v>
      </c>
      <c r="AA24" s="381"/>
      <c r="AB24" s="381"/>
      <c r="AC24" s="380"/>
      <c r="AD24" s="381"/>
      <c r="AE24" s="381"/>
      <c r="AF24" s="380"/>
      <c r="AG24" s="381"/>
      <c r="AH24" s="381"/>
      <c r="AI24" s="380"/>
      <c r="AJ24" s="381"/>
      <c r="AK24" s="381"/>
      <c r="AL24" s="380"/>
      <c r="AM24" s="381"/>
      <c r="AN24" s="381"/>
      <c r="AO24" s="380"/>
      <c r="AP24" s="381"/>
      <c r="AQ24" s="381"/>
      <c r="AR24" s="380"/>
      <c r="AS24" s="381"/>
      <c r="AT24" s="381"/>
      <c r="AU24" s="380"/>
      <c r="AV24" s="381"/>
      <c r="AW24" s="381"/>
      <c r="AX24" s="380"/>
      <c r="AY24" s="381"/>
      <c r="AZ24" s="381"/>
      <c r="BA24" s="380"/>
      <c r="BB24" s="382">
        <f t="shared" si="1"/>
        <v>32317976.09452641</v>
      </c>
      <c r="BC24" s="382">
        <f t="shared" si="1"/>
        <v>252972407.06834173</v>
      </c>
      <c r="BD24" s="382">
        <f t="shared" si="2"/>
        <v>0</v>
      </c>
      <c r="BE24" s="383"/>
      <c r="BF24" s="382"/>
      <c r="BG24" s="342"/>
      <c r="BH24" s="382"/>
    </row>
    <row r="25" spans="1:60" s="403" customFormat="1" ht="15" hidden="1" outlineLevel="1">
      <c r="A25" s="418"/>
      <c r="B25" s="388"/>
      <c r="C25" s="389"/>
      <c r="D25" s="390"/>
      <c r="E25" s="389"/>
      <c r="F25" s="391"/>
      <c r="G25" s="392"/>
      <c r="H25" s="392"/>
      <c r="I25" s="393"/>
      <c r="J25" s="394"/>
      <c r="K25" s="395"/>
      <c r="L25" s="419"/>
      <c r="M25" s="395">
        <f aca="true" t="shared" si="7" ref="M25:R25">SUM(M22:M24)</f>
        <v>755063700.7265854</v>
      </c>
      <c r="N25" s="395">
        <f>SUM(N22:N24)</f>
        <v>789464412.6272295</v>
      </c>
      <c r="O25" s="395">
        <f t="shared" si="7"/>
        <v>707140565.4902799</v>
      </c>
      <c r="P25" s="411">
        <f t="shared" si="7"/>
        <v>62741865.879647225</v>
      </c>
      <c r="Q25" s="395">
        <f t="shared" si="7"/>
        <v>249910488.00014016</v>
      </c>
      <c r="R25" s="420">
        <f t="shared" si="7"/>
        <v>137282551.03961402</v>
      </c>
      <c r="S25" s="421"/>
      <c r="T25" s="400"/>
      <c r="U25" s="401"/>
      <c r="V25" s="401"/>
      <c r="W25" s="402"/>
      <c r="X25" s="401">
        <f>+X22+X23+X24</f>
        <v>789464412.6272295</v>
      </c>
      <c r="Y25" s="401">
        <f>+Y22+Y23+Y24</f>
        <v>707140565.4902799</v>
      </c>
      <c r="Z25" s="401">
        <f>+Z22+Z23+Z24</f>
        <v>1.7914438046346204</v>
      </c>
      <c r="AA25" s="389"/>
      <c r="AB25" s="389"/>
      <c r="AC25" s="402"/>
      <c r="AD25" s="389"/>
      <c r="AE25" s="389"/>
      <c r="AF25" s="402"/>
      <c r="AG25" s="389"/>
      <c r="AH25" s="389"/>
      <c r="AI25" s="402"/>
      <c r="AJ25" s="389"/>
      <c r="AK25" s="389"/>
      <c r="AL25" s="402"/>
      <c r="AM25" s="389"/>
      <c r="AN25" s="389"/>
      <c r="AO25" s="402"/>
      <c r="AP25" s="389"/>
      <c r="AQ25" s="389"/>
      <c r="AR25" s="402"/>
      <c r="AS25" s="389"/>
      <c r="AT25" s="389"/>
      <c r="AU25" s="402"/>
      <c r="AV25" s="389"/>
      <c r="AW25" s="389"/>
      <c r="AX25" s="402"/>
      <c r="AY25" s="389"/>
      <c r="AZ25" s="389"/>
      <c r="BA25" s="402"/>
      <c r="BB25" s="382">
        <f t="shared" si="1"/>
        <v>82323847.13694954</v>
      </c>
      <c r="BC25" s="382">
        <f t="shared" si="1"/>
        <v>644398699.6106327</v>
      </c>
      <c r="BD25" s="382">
        <f t="shared" si="2"/>
        <v>112627936.96052614</v>
      </c>
      <c r="BE25" s="383"/>
      <c r="BF25" s="382"/>
      <c r="BG25" s="342"/>
      <c r="BH25" s="382"/>
    </row>
    <row r="26" spans="1:77" s="403" customFormat="1" ht="328.5" customHeight="1" hidden="1" outlineLevel="1">
      <c r="A26" s="413"/>
      <c r="B26" s="218" t="s">
        <v>162</v>
      </c>
      <c r="C26" s="384">
        <v>887</v>
      </c>
      <c r="D26" s="372" t="s">
        <v>284</v>
      </c>
      <c r="E26" s="384"/>
      <c r="F26" s="372" t="s">
        <v>285</v>
      </c>
      <c r="G26" s="373"/>
      <c r="H26" s="371" t="s">
        <v>34</v>
      </c>
      <c r="I26" s="373"/>
      <c r="J26" s="370" t="s">
        <v>286</v>
      </c>
      <c r="K26" s="422">
        <v>2</v>
      </c>
      <c r="L26" s="423">
        <v>2</v>
      </c>
      <c r="M26" s="376">
        <v>259134932.2775291</v>
      </c>
      <c r="N26" s="376">
        <v>270941123.1195653</v>
      </c>
      <c r="O26" s="377">
        <v>242687898.21664563</v>
      </c>
      <c r="P26" s="377">
        <v>21532764.917771585</v>
      </c>
      <c r="Q26" s="376">
        <v>85768309.77445023</v>
      </c>
      <c r="R26" s="377">
        <v>47114838.830556735</v>
      </c>
      <c r="S26" s="378" t="s">
        <v>287</v>
      </c>
      <c r="T26" s="424" t="s">
        <v>288</v>
      </c>
      <c r="U26" s="380"/>
      <c r="V26" s="380"/>
      <c r="W26" s="380"/>
      <c r="X26" s="377">
        <f>+N26</f>
        <v>270941123.1195653</v>
      </c>
      <c r="Y26" s="377">
        <f>+O26</f>
        <v>242687898.21664563</v>
      </c>
      <c r="Z26" s="380">
        <f>IF(X26=0,"",Y26/X26)</f>
        <v>0.8957219023173103</v>
      </c>
      <c r="AA26" s="381"/>
      <c r="AB26" s="381"/>
      <c r="AC26" s="380"/>
      <c r="AD26" s="381"/>
      <c r="AE26" s="381"/>
      <c r="AF26" s="380"/>
      <c r="AG26" s="381"/>
      <c r="AH26" s="381"/>
      <c r="AI26" s="380"/>
      <c r="AJ26" s="381"/>
      <c r="AK26" s="381"/>
      <c r="AL26" s="380"/>
      <c r="AM26" s="381"/>
      <c r="AN26" s="381"/>
      <c r="AO26" s="380"/>
      <c r="AP26" s="381"/>
      <c r="AQ26" s="381"/>
      <c r="AR26" s="380"/>
      <c r="AS26" s="381"/>
      <c r="AT26" s="381"/>
      <c r="AU26" s="380"/>
      <c r="AV26" s="381"/>
      <c r="AW26" s="381"/>
      <c r="AX26" s="380"/>
      <c r="AY26" s="381"/>
      <c r="AZ26" s="381"/>
      <c r="BA26" s="380"/>
      <c r="BB26" s="382">
        <f t="shared" si="1"/>
        <v>28253224.90291968</v>
      </c>
      <c r="BC26" s="382">
        <f t="shared" si="1"/>
        <v>221155133.29887405</v>
      </c>
      <c r="BD26" s="382">
        <f t="shared" si="2"/>
        <v>38653470.94389349</v>
      </c>
      <c r="BE26" s="383"/>
      <c r="BF26" s="382"/>
      <c r="BG26" s="342"/>
      <c r="BH26" s="382"/>
      <c r="BI26" s="2"/>
      <c r="BJ26" s="2"/>
      <c r="BK26" s="2"/>
      <c r="BL26" s="2"/>
      <c r="BM26" s="2"/>
      <c r="BN26" s="2"/>
      <c r="BO26" s="2"/>
      <c r="BP26" s="2"/>
      <c r="BQ26" s="2"/>
      <c r="BR26" s="2"/>
      <c r="BS26" s="2"/>
      <c r="BT26" s="2"/>
      <c r="BU26" s="2"/>
      <c r="BV26" s="2"/>
      <c r="BW26" s="2"/>
      <c r="BX26" s="2"/>
      <c r="BY26" s="2"/>
    </row>
    <row r="27" spans="1:60" s="2" customFormat="1" ht="132" customHeight="1" hidden="1" outlineLevel="2">
      <c r="A27" s="368"/>
      <c r="B27" s="218" t="s">
        <v>162</v>
      </c>
      <c r="C27" s="384">
        <v>887</v>
      </c>
      <c r="D27" s="372" t="s">
        <v>284</v>
      </c>
      <c r="E27" s="384"/>
      <c r="F27" s="372" t="s">
        <v>289</v>
      </c>
      <c r="G27" s="373"/>
      <c r="H27" s="371" t="s">
        <v>34</v>
      </c>
      <c r="I27" s="373"/>
      <c r="J27" s="370" t="s">
        <v>290</v>
      </c>
      <c r="K27" s="422">
        <v>4</v>
      </c>
      <c r="L27" s="423">
        <v>2</v>
      </c>
      <c r="M27" s="376">
        <v>239623541.50521457</v>
      </c>
      <c r="N27" s="376">
        <v>250540793.13312438</v>
      </c>
      <c r="O27" s="377">
        <v>224414875.8332899</v>
      </c>
      <c r="P27" s="377">
        <v>19911469.837920792</v>
      </c>
      <c r="Q27" s="376">
        <v>79310442.46500549</v>
      </c>
      <c r="R27" s="377">
        <v>43567358.668318</v>
      </c>
      <c r="S27" s="378" t="s">
        <v>291</v>
      </c>
      <c r="T27" s="424" t="s">
        <v>292</v>
      </c>
      <c r="U27" s="377"/>
      <c r="V27" s="377"/>
      <c r="W27" s="380"/>
      <c r="X27" s="377">
        <f>+N27</f>
        <v>250540793.13312438</v>
      </c>
      <c r="Y27" s="377">
        <f>+O27</f>
        <v>224414875.8332899</v>
      </c>
      <c r="Z27" s="380">
        <f>IF(X27=0,"",Y27/X27)</f>
        <v>0.8957219023173103</v>
      </c>
      <c r="AA27" s="381"/>
      <c r="AB27" s="381"/>
      <c r="AC27" s="380"/>
      <c r="AD27" s="381"/>
      <c r="AE27" s="381"/>
      <c r="AF27" s="380"/>
      <c r="AG27" s="381"/>
      <c r="AH27" s="381"/>
      <c r="AI27" s="380"/>
      <c r="AJ27" s="381"/>
      <c r="AK27" s="381"/>
      <c r="AL27" s="380"/>
      <c r="AM27" s="381"/>
      <c r="AN27" s="381"/>
      <c r="AO27" s="380"/>
      <c r="AP27" s="381"/>
      <c r="AQ27" s="381"/>
      <c r="AR27" s="380"/>
      <c r="AS27" s="381"/>
      <c r="AT27" s="381"/>
      <c r="AU27" s="380"/>
      <c r="AV27" s="381"/>
      <c r="AW27" s="381"/>
      <c r="AX27" s="380"/>
      <c r="AY27" s="381"/>
      <c r="AZ27" s="381"/>
      <c r="BA27" s="380"/>
      <c r="BB27" s="382">
        <f t="shared" si="1"/>
        <v>26125917.29983449</v>
      </c>
      <c r="BC27" s="382">
        <f t="shared" si="1"/>
        <v>204503405.9953691</v>
      </c>
      <c r="BD27" s="382">
        <f t="shared" si="2"/>
        <v>35743083.796687484</v>
      </c>
      <c r="BE27" s="383"/>
      <c r="BF27" s="382"/>
      <c r="BG27" s="342"/>
      <c r="BH27" s="382"/>
    </row>
    <row r="28" spans="1:60" s="403" customFormat="1" ht="15" hidden="1" outlineLevel="2">
      <c r="A28" s="388"/>
      <c r="B28" s="388"/>
      <c r="C28" s="389"/>
      <c r="D28" s="391"/>
      <c r="E28" s="389"/>
      <c r="F28" s="391"/>
      <c r="G28" s="393"/>
      <c r="H28" s="392"/>
      <c r="I28" s="393"/>
      <c r="J28" s="425"/>
      <c r="K28" s="395"/>
      <c r="L28" s="396"/>
      <c r="M28" s="395">
        <f aca="true" t="shared" si="8" ref="M28:R28">SUM(M26:M27)</f>
        <v>498758473.7827437</v>
      </c>
      <c r="N28" s="395">
        <f>SUM(N26:N27)</f>
        <v>521481916.2526897</v>
      </c>
      <c r="O28" s="395">
        <f t="shared" si="8"/>
        <v>467102774.0499355</v>
      </c>
      <c r="P28" s="395">
        <f t="shared" si="8"/>
        <v>41444234.75569238</v>
      </c>
      <c r="Q28" s="395">
        <f t="shared" si="8"/>
        <v>165078752.2394557</v>
      </c>
      <c r="R28" s="395">
        <f t="shared" si="8"/>
        <v>90682197.49887474</v>
      </c>
      <c r="S28" s="400"/>
      <c r="T28" s="400"/>
      <c r="U28" s="401"/>
      <c r="V28" s="401"/>
      <c r="W28" s="402"/>
      <c r="X28" s="401">
        <f>+X26+X27</f>
        <v>521481916.2526897</v>
      </c>
      <c r="Y28" s="401">
        <f>+Y26+Y27</f>
        <v>467102774.0499355</v>
      </c>
      <c r="Z28" s="401">
        <f>+Z26+Z27</f>
        <v>1.7914438046346206</v>
      </c>
      <c r="AA28" s="389"/>
      <c r="AB28" s="389"/>
      <c r="AC28" s="402"/>
      <c r="AD28" s="389"/>
      <c r="AE28" s="389"/>
      <c r="AF28" s="402"/>
      <c r="AG28" s="389"/>
      <c r="AH28" s="389"/>
      <c r="AI28" s="402"/>
      <c r="AJ28" s="389"/>
      <c r="AK28" s="389"/>
      <c r="AL28" s="402"/>
      <c r="AM28" s="389"/>
      <c r="AN28" s="389"/>
      <c r="AO28" s="402"/>
      <c r="AP28" s="389"/>
      <c r="AQ28" s="389"/>
      <c r="AR28" s="402"/>
      <c r="AS28" s="389"/>
      <c r="AT28" s="389"/>
      <c r="AU28" s="402"/>
      <c r="AV28" s="389"/>
      <c r="AW28" s="389"/>
      <c r="AX28" s="402"/>
      <c r="AY28" s="389"/>
      <c r="AZ28" s="389"/>
      <c r="BA28" s="402"/>
      <c r="BB28" s="382">
        <f t="shared" si="1"/>
        <v>54379142.2027542</v>
      </c>
      <c r="BC28" s="382">
        <f t="shared" si="1"/>
        <v>425658539.29424316</v>
      </c>
      <c r="BD28" s="382">
        <f t="shared" si="2"/>
        <v>74396554.74058096</v>
      </c>
      <c r="BE28" s="383"/>
      <c r="BF28" s="382"/>
      <c r="BG28" s="342"/>
      <c r="BH28" s="382"/>
    </row>
    <row r="29" spans="1:60" s="2" customFormat="1" ht="409.5" outlineLevel="2">
      <c r="A29" s="368"/>
      <c r="B29" s="218" t="s">
        <v>172</v>
      </c>
      <c r="C29" s="384">
        <v>887</v>
      </c>
      <c r="D29" s="370" t="s">
        <v>293</v>
      </c>
      <c r="E29" s="384"/>
      <c r="F29" s="372" t="s">
        <v>38</v>
      </c>
      <c r="G29" s="373"/>
      <c r="H29" s="371" t="s">
        <v>34</v>
      </c>
      <c r="I29" s="373"/>
      <c r="J29" s="372" t="s">
        <v>35</v>
      </c>
      <c r="K29" s="426">
        <v>180000</v>
      </c>
      <c r="L29" s="426">
        <v>124576</v>
      </c>
      <c r="M29" s="376">
        <v>421975067.34902644</v>
      </c>
      <c r="N29" s="376">
        <v>441200256.83590025</v>
      </c>
      <c r="O29" s="377">
        <v>395192733.35593843</v>
      </c>
      <c r="P29" s="377">
        <v>35063933.0889444</v>
      </c>
      <c r="Q29" s="376">
        <v>139665030.7829771</v>
      </c>
      <c r="R29" s="377">
        <v>76721756.93923883</v>
      </c>
      <c r="S29" s="427" t="s">
        <v>294</v>
      </c>
      <c r="T29" s="427" t="s">
        <v>295</v>
      </c>
      <c r="U29" s="377"/>
      <c r="V29" s="377"/>
      <c r="W29" s="380"/>
      <c r="X29" s="377">
        <f>+N29</f>
        <v>441200256.83590025</v>
      </c>
      <c r="Y29" s="377">
        <f>+O29</f>
        <v>395192733.35593843</v>
      </c>
      <c r="Z29" s="380">
        <f>IF(X29=0,"",Y29/X29)</f>
        <v>0.8957219023173103</v>
      </c>
      <c r="AA29" s="381"/>
      <c r="AB29" s="381"/>
      <c r="AC29" s="380"/>
      <c r="AD29" s="381"/>
      <c r="AE29" s="381"/>
      <c r="AF29" s="380"/>
      <c r="AG29" s="381"/>
      <c r="AH29" s="381"/>
      <c r="AI29" s="380"/>
      <c r="AJ29" s="381"/>
      <c r="AK29" s="381"/>
      <c r="AL29" s="380"/>
      <c r="AM29" s="381"/>
      <c r="AN29" s="381"/>
      <c r="AO29" s="380"/>
      <c r="AP29" s="381"/>
      <c r="AQ29" s="381"/>
      <c r="AR29" s="380"/>
      <c r="AS29" s="381"/>
      <c r="AT29" s="381"/>
      <c r="AU29" s="380"/>
      <c r="AV29" s="381"/>
      <c r="AW29" s="381"/>
      <c r="AX29" s="380"/>
      <c r="AY29" s="381"/>
      <c r="AZ29" s="381"/>
      <c r="BA29" s="380"/>
      <c r="BB29" s="382">
        <f t="shared" si="1"/>
        <v>46007523.47996181</v>
      </c>
      <c r="BC29" s="382">
        <f t="shared" si="1"/>
        <v>360128800.26699406</v>
      </c>
      <c r="BD29" s="382">
        <f t="shared" si="2"/>
        <v>62943273.84373827</v>
      </c>
      <c r="BE29" s="383"/>
      <c r="BF29" s="382"/>
      <c r="BG29" s="342"/>
      <c r="BH29" s="382"/>
    </row>
    <row r="30" spans="1:60" s="403" customFormat="1" ht="15" outlineLevel="2">
      <c r="A30" s="388"/>
      <c r="B30" s="388"/>
      <c r="C30" s="389"/>
      <c r="D30" s="390"/>
      <c r="E30" s="389"/>
      <c r="F30" s="391"/>
      <c r="G30" s="393"/>
      <c r="H30" s="392"/>
      <c r="I30" s="393"/>
      <c r="J30" s="394"/>
      <c r="K30" s="395"/>
      <c r="L30" s="396"/>
      <c r="M30" s="395">
        <f aca="true" t="shared" si="9" ref="M30:R30">SUM(M29)</f>
        <v>421975067.34902644</v>
      </c>
      <c r="N30" s="395">
        <f>+N29</f>
        <v>441200256.83590025</v>
      </c>
      <c r="O30" s="395">
        <f t="shared" si="9"/>
        <v>395192733.35593843</v>
      </c>
      <c r="P30" s="395">
        <f t="shared" si="9"/>
        <v>35063933.0889444</v>
      </c>
      <c r="Q30" s="395">
        <f t="shared" si="9"/>
        <v>139665030.7829771</v>
      </c>
      <c r="R30" s="395">
        <f t="shared" si="9"/>
        <v>76721756.93923883</v>
      </c>
      <c r="S30" s="428"/>
      <c r="T30" s="429"/>
      <c r="U30" s="401"/>
      <c r="V30" s="401"/>
      <c r="W30" s="402"/>
      <c r="X30" s="401">
        <f>+X29</f>
        <v>441200256.83590025</v>
      </c>
      <c r="Y30" s="401">
        <f>+Y29</f>
        <v>395192733.35593843</v>
      </c>
      <c r="Z30" s="401">
        <f>+Z29</f>
        <v>0.8957219023173103</v>
      </c>
      <c r="AA30" s="389"/>
      <c r="AB30" s="389"/>
      <c r="AC30" s="402"/>
      <c r="AD30" s="389"/>
      <c r="AE30" s="389"/>
      <c r="AF30" s="402"/>
      <c r="AG30" s="389"/>
      <c r="AH30" s="389"/>
      <c r="AI30" s="402"/>
      <c r="AJ30" s="389"/>
      <c r="AK30" s="389"/>
      <c r="AL30" s="402"/>
      <c r="AM30" s="389"/>
      <c r="AN30" s="389"/>
      <c r="AO30" s="402"/>
      <c r="AP30" s="389"/>
      <c r="AQ30" s="389"/>
      <c r="AR30" s="402"/>
      <c r="AS30" s="389"/>
      <c r="AT30" s="389"/>
      <c r="AU30" s="402"/>
      <c r="AV30" s="389"/>
      <c r="AW30" s="389"/>
      <c r="AX30" s="402"/>
      <c r="AY30" s="389"/>
      <c r="AZ30" s="389"/>
      <c r="BA30" s="402"/>
      <c r="BB30" s="382">
        <f t="shared" si="1"/>
        <v>46007523.47996181</v>
      </c>
      <c r="BC30" s="382">
        <f t="shared" si="1"/>
        <v>360128800.26699406</v>
      </c>
      <c r="BD30" s="382">
        <f t="shared" si="2"/>
        <v>62943273.84373827</v>
      </c>
      <c r="BE30" s="383"/>
      <c r="BF30" s="382"/>
      <c r="BG30" s="342"/>
      <c r="BH30" s="382"/>
    </row>
    <row r="31" spans="1:60" s="2" customFormat="1" ht="409.5" outlineLevel="2">
      <c r="A31" s="368"/>
      <c r="B31" s="218" t="s">
        <v>180</v>
      </c>
      <c r="C31" s="384">
        <v>887</v>
      </c>
      <c r="D31" s="370" t="s">
        <v>21</v>
      </c>
      <c r="E31" s="384"/>
      <c r="F31" s="372" t="s">
        <v>44</v>
      </c>
      <c r="G31" s="373"/>
      <c r="H31" s="371" t="s">
        <v>34</v>
      </c>
      <c r="I31" s="373"/>
      <c r="J31" s="372" t="s">
        <v>36</v>
      </c>
      <c r="K31" s="426">
        <v>16000</v>
      </c>
      <c r="L31" s="430">
        <v>8463</v>
      </c>
      <c r="M31" s="376">
        <v>288513119.30703247</v>
      </c>
      <c r="N31" s="376">
        <v>301657780.7273691</v>
      </c>
      <c r="O31" s="377">
        <v>270201481.20193714</v>
      </c>
      <c r="P31" s="377">
        <v>23973939.44201182</v>
      </c>
      <c r="Q31" s="376">
        <v>95491882.8319784</v>
      </c>
      <c r="R31" s="431">
        <v>52456258.97358323</v>
      </c>
      <c r="S31" s="378" t="s">
        <v>183</v>
      </c>
      <c r="T31" s="378" t="s">
        <v>187</v>
      </c>
      <c r="U31" s="377"/>
      <c r="V31" s="377"/>
      <c r="W31" s="380"/>
      <c r="X31" s="377">
        <f>+N31</f>
        <v>301657780.7273691</v>
      </c>
      <c r="Y31" s="377">
        <f>+O31</f>
        <v>270201481.20193714</v>
      </c>
      <c r="Z31" s="380">
        <f>IF(X31=0,"",Y31/X31)</f>
        <v>0.8957219023173103</v>
      </c>
      <c r="AA31" s="381"/>
      <c r="AB31" s="381"/>
      <c r="AC31" s="380"/>
      <c r="AD31" s="381"/>
      <c r="AE31" s="381"/>
      <c r="AF31" s="380"/>
      <c r="AG31" s="381"/>
      <c r="AH31" s="381"/>
      <c r="AI31" s="380"/>
      <c r="AJ31" s="381"/>
      <c r="AK31" s="381"/>
      <c r="AL31" s="380"/>
      <c r="AM31" s="381"/>
      <c r="AN31" s="381"/>
      <c r="AO31" s="380"/>
      <c r="AP31" s="381"/>
      <c r="AQ31" s="381"/>
      <c r="AR31" s="380"/>
      <c r="AS31" s="381"/>
      <c r="AT31" s="381"/>
      <c r="AU31" s="380"/>
      <c r="AV31" s="381"/>
      <c r="AW31" s="381"/>
      <c r="AX31" s="380"/>
      <c r="AY31" s="381"/>
      <c r="AZ31" s="381"/>
      <c r="BA31" s="380"/>
      <c r="BB31" s="382">
        <f t="shared" si="1"/>
        <v>31456299.52543199</v>
      </c>
      <c r="BC31" s="382">
        <f t="shared" si="1"/>
        <v>246227541.7599253</v>
      </c>
      <c r="BD31" s="382">
        <f t="shared" si="2"/>
        <v>43035623.85839517</v>
      </c>
      <c r="BE31" s="383"/>
      <c r="BF31" s="382"/>
      <c r="BG31" s="342"/>
      <c r="BH31" s="382"/>
    </row>
    <row r="32" spans="1:60" s="403" customFormat="1" ht="15" outlineLevel="2">
      <c r="A32" s="388"/>
      <c r="B32" s="388"/>
      <c r="C32" s="389"/>
      <c r="D32" s="390"/>
      <c r="E32" s="389"/>
      <c r="F32" s="391"/>
      <c r="G32" s="393"/>
      <c r="H32" s="392"/>
      <c r="I32" s="393"/>
      <c r="J32" s="394"/>
      <c r="K32" s="395"/>
      <c r="L32" s="396"/>
      <c r="M32" s="395">
        <f aca="true" t="shared" si="10" ref="M32:R32">SUM(M31)</f>
        <v>288513119.30703247</v>
      </c>
      <c r="N32" s="395">
        <f t="shared" si="10"/>
        <v>301657780.7273691</v>
      </c>
      <c r="O32" s="395">
        <f t="shared" si="10"/>
        <v>270201481.20193714</v>
      </c>
      <c r="P32" s="395">
        <f t="shared" si="10"/>
        <v>23973939.44201182</v>
      </c>
      <c r="Q32" s="395">
        <f t="shared" si="10"/>
        <v>95491882.8319784</v>
      </c>
      <c r="R32" s="395">
        <f t="shared" si="10"/>
        <v>52456258.97358323</v>
      </c>
      <c r="S32" s="428"/>
      <c r="T32" s="429"/>
      <c r="U32" s="401"/>
      <c r="V32" s="401"/>
      <c r="W32" s="402"/>
      <c r="X32" s="401">
        <f>+X31</f>
        <v>301657780.7273691</v>
      </c>
      <c r="Y32" s="401">
        <f>+Y31</f>
        <v>270201481.20193714</v>
      </c>
      <c r="Z32" s="401">
        <f>+Z31</f>
        <v>0.8957219023173103</v>
      </c>
      <c r="AA32" s="389"/>
      <c r="AB32" s="389"/>
      <c r="AC32" s="402"/>
      <c r="AD32" s="389"/>
      <c r="AE32" s="389"/>
      <c r="AF32" s="402"/>
      <c r="AG32" s="389"/>
      <c r="AH32" s="389"/>
      <c r="AI32" s="402"/>
      <c r="AJ32" s="389"/>
      <c r="AK32" s="389"/>
      <c r="AL32" s="402"/>
      <c r="AM32" s="389"/>
      <c r="AN32" s="389"/>
      <c r="AO32" s="402"/>
      <c r="AP32" s="389"/>
      <c r="AQ32" s="389"/>
      <c r="AR32" s="402"/>
      <c r="AS32" s="389"/>
      <c r="AT32" s="389"/>
      <c r="AU32" s="402"/>
      <c r="AV32" s="389"/>
      <c r="AW32" s="389"/>
      <c r="AX32" s="402"/>
      <c r="AY32" s="389"/>
      <c r="AZ32" s="389"/>
      <c r="BA32" s="402"/>
      <c r="BB32" s="382">
        <f t="shared" si="1"/>
        <v>31456299.52543199</v>
      </c>
      <c r="BC32" s="382">
        <f t="shared" si="1"/>
        <v>246227541.7599253</v>
      </c>
      <c r="BD32" s="382">
        <f t="shared" si="2"/>
        <v>43035623.85839517</v>
      </c>
      <c r="BE32" s="383"/>
      <c r="BF32" s="382"/>
      <c r="BG32" s="342"/>
      <c r="BH32" s="382"/>
    </row>
    <row r="33" spans="1:60" s="2" customFormat="1" ht="409.5" outlineLevel="2">
      <c r="A33" s="368"/>
      <c r="B33" s="218" t="s">
        <v>189</v>
      </c>
      <c r="C33" s="384">
        <v>887</v>
      </c>
      <c r="D33" s="372" t="s">
        <v>190</v>
      </c>
      <c r="E33" s="384"/>
      <c r="F33" s="372" t="s">
        <v>296</v>
      </c>
      <c r="G33" s="371" t="s">
        <v>34</v>
      </c>
      <c r="H33" s="371"/>
      <c r="I33" s="373"/>
      <c r="J33" s="372" t="s">
        <v>297</v>
      </c>
      <c r="K33" s="426">
        <v>14000</v>
      </c>
      <c r="L33" s="432">
        <v>7957</v>
      </c>
      <c r="M33" s="376">
        <v>258611296.7118563</v>
      </c>
      <c r="N33" s="376">
        <v>270393630.71079665</v>
      </c>
      <c r="O33" s="377">
        <v>242197497.27475908</v>
      </c>
      <c r="P33" s="377">
        <v>21489253.52608418</v>
      </c>
      <c r="Q33" s="376">
        <v>85594997.21866766</v>
      </c>
      <c r="R33" s="431">
        <v>47019633.58336837</v>
      </c>
      <c r="S33" s="378" t="s">
        <v>194</v>
      </c>
      <c r="T33" s="378" t="s">
        <v>298</v>
      </c>
      <c r="U33" s="377"/>
      <c r="V33" s="377"/>
      <c r="W33" s="380"/>
      <c r="X33" s="377">
        <f>+N33</f>
        <v>270393630.71079665</v>
      </c>
      <c r="Y33" s="377">
        <f>+O33</f>
        <v>242197497.27475908</v>
      </c>
      <c r="Z33" s="380">
        <f>IF(X33=0,"",Y33/X33)</f>
        <v>0.8957219023173103</v>
      </c>
      <c r="AA33" s="381"/>
      <c r="AB33" s="381"/>
      <c r="AC33" s="380"/>
      <c r="AD33" s="381"/>
      <c r="AE33" s="381"/>
      <c r="AF33" s="380"/>
      <c r="AG33" s="381"/>
      <c r="AH33" s="381"/>
      <c r="AI33" s="380"/>
      <c r="AJ33" s="381"/>
      <c r="AK33" s="381"/>
      <c r="AL33" s="380"/>
      <c r="AM33" s="381"/>
      <c r="AN33" s="381"/>
      <c r="AO33" s="380"/>
      <c r="AP33" s="381"/>
      <c r="AQ33" s="381"/>
      <c r="AR33" s="380"/>
      <c r="AS33" s="381"/>
      <c r="AT33" s="381"/>
      <c r="AU33" s="380"/>
      <c r="AV33" s="381"/>
      <c r="AW33" s="381"/>
      <c r="AX33" s="380"/>
      <c r="AY33" s="381"/>
      <c r="AZ33" s="381"/>
      <c r="BA33" s="380"/>
      <c r="BB33" s="382">
        <f t="shared" si="1"/>
        <v>28196133.43603757</v>
      </c>
      <c r="BC33" s="382">
        <f t="shared" si="1"/>
        <v>220708243.7486749</v>
      </c>
      <c r="BD33" s="382">
        <f t="shared" si="2"/>
        <v>38575363.63529929</v>
      </c>
      <c r="BE33" s="383"/>
      <c r="BF33" s="382"/>
      <c r="BG33" s="342"/>
      <c r="BH33" s="382"/>
    </row>
    <row r="34" spans="1:60" s="2" customFormat="1" ht="15" outlineLevel="2">
      <c r="A34" s="388"/>
      <c r="B34" s="392"/>
      <c r="C34" s="389"/>
      <c r="D34" s="391"/>
      <c r="E34" s="389"/>
      <c r="F34" s="391"/>
      <c r="G34" s="392"/>
      <c r="H34" s="392"/>
      <c r="I34" s="393"/>
      <c r="J34" s="391"/>
      <c r="K34" s="433"/>
      <c r="L34" s="434"/>
      <c r="M34" s="395">
        <f aca="true" t="shared" si="11" ref="M34:R34">+M33</f>
        <v>258611296.7118563</v>
      </c>
      <c r="N34" s="395">
        <f t="shared" si="11"/>
        <v>270393630.71079665</v>
      </c>
      <c r="O34" s="395">
        <f t="shared" si="11"/>
        <v>242197497.27475908</v>
      </c>
      <c r="P34" s="395">
        <f t="shared" si="11"/>
        <v>21489253.52608418</v>
      </c>
      <c r="Q34" s="395">
        <f t="shared" si="11"/>
        <v>85594997.21866766</v>
      </c>
      <c r="R34" s="395">
        <f t="shared" si="11"/>
        <v>47019633.58336837</v>
      </c>
      <c r="S34" s="395"/>
      <c r="T34" s="429"/>
      <c r="U34" s="401"/>
      <c r="V34" s="401"/>
      <c r="W34" s="402"/>
      <c r="X34" s="401">
        <f>+X33</f>
        <v>270393630.71079665</v>
      </c>
      <c r="Y34" s="401">
        <f>+Y33</f>
        <v>242197497.27475908</v>
      </c>
      <c r="Z34" s="401">
        <f>+Z33</f>
        <v>0.8957219023173103</v>
      </c>
      <c r="AA34" s="389"/>
      <c r="AB34" s="389"/>
      <c r="AC34" s="402"/>
      <c r="AD34" s="389"/>
      <c r="AE34" s="389"/>
      <c r="AF34" s="402"/>
      <c r="AG34" s="389"/>
      <c r="AH34" s="389"/>
      <c r="AI34" s="402"/>
      <c r="AJ34" s="389"/>
      <c r="AK34" s="389"/>
      <c r="AL34" s="402"/>
      <c r="AM34" s="389"/>
      <c r="AN34" s="389"/>
      <c r="AO34" s="402"/>
      <c r="AP34" s="389"/>
      <c r="AQ34" s="389"/>
      <c r="AR34" s="402"/>
      <c r="AS34" s="389"/>
      <c r="AT34" s="389"/>
      <c r="AU34" s="402"/>
      <c r="AV34" s="389"/>
      <c r="AW34" s="389"/>
      <c r="AX34" s="402"/>
      <c r="AY34" s="389"/>
      <c r="AZ34" s="389"/>
      <c r="BA34" s="402"/>
      <c r="BB34" s="382">
        <f t="shared" si="1"/>
        <v>28196133.43603757</v>
      </c>
      <c r="BC34" s="382">
        <f t="shared" si="1"/>
        <v>220708243.7486749</v>
      </c>
      <c r="BD34" s="382">
        <f t="shared" si="2"/>
        <v>38575363.63529929</v>
      </c>
      <c r="BE34" s="383"/>
      <c r="BF34" s="382"/>
      <c r="BG34" s="342"/>
      <c r="BH34" s="382"/>
    </row>
    <row r="35" spans="1:60" s="2" customFormat="1" ht="276" outlineLevel="2">
      <c r="A35" s="368"/>
      <c r="B35" s="218" t="s">
        <v>200</v>
      </c>
      <c r="C35" s="384">
        <v>887</v>
      </c>
      <c r="D35" s="370" t="s">
        <v>201</v>
      </c>
      <c r="E35" s="384"/>
      <c r="F35" s="372" t="s">
        <v>299</v>
      </c>
      <c r="G35" s="371" t="s">
        <v>34</v>
      </c>
      <c r="H35" s="371"/>
      <c r="I35" s="373"/>
      <c r="J35" s="372" t="s">
        <v>300</v>
      </c>
      <c r="K35" s="435">
        <v>0.9</v>
      </c>
      <c r="L35" s="436">
        <v>0.95</v>
      </c>
      <c r="M35" s="376">
        <v>322700750.10554075</v>
      </c>
      <c r="N35" s="376">
        <v>337403000.42405033</v>
      </c>
      <c r="O35" s="377">
        <v>302219257.38739866</v>
      </c>
      <c r="P35" s="377">
        <v>26814753.725944165</v>
      </c>
      <c r="Q35" s="376">
        <v>106807282.4309821</v>
      </c>
      <c r="R35" s="437">
        <v>58672112.23934525</v>
      </c>
      <c r="S35" s="424" t="s">
        <v>301</v>
      </c>
      <c r="T35" s="438"/>
      <c r="U35" s="377"/>
      <c r="V35" s="377"/>
      <c r="W35" s="380">
        <f>IF(U35=0,"",V35/U35)</f>
      </c>
      <c r="X35" s="377">
        <f>+N35</f>
        <v>337403000.42405033</v>
      </c>
      <c r="Y35" s="377">
        <f>+O35</f>
        <v>302219257.38739866</v>
      </c>
      <c r="Z35" s="380">
        <f>IF(X35=0,"",Y35/X35)</f>
        <v>0.8957219023173104</v>
      </c>
      <c r="AA35" s="381"/>
      <c r="AB35" s="381"/>
      <c r="AC35" s="380">
        <f>IF(AA35=0,"",AB35/AA35)</f>
      </c>
      <c r="AD35" s="381"/>
      <c r="AE35" s="381"/>
      <c r="AF35" s="380">
        <f>IF(AD35=0,"",AE35/AD35)</f>
      </c>
      <c r="AG35" s="381"/>
      <c r="AH35" s="381"/>
      <c r="AI35" s="380">
        <f>IF(AG35=0,"",AH35/AG35)</f>
      </c>
      <c r="AJ35" s="381"/>
      <c r="AK35" s="381"/>
      <c r="AL35" s="380">
        <f>IF(AJ35=0,"",AK35/AJ35)</f>
      </c>
      <c r="AM35" s="381"/>
      <c r="AN35" s="381"/>
      <c r="AO35" s="380">
        <f>IF(AM35=0,"",AN35/AM35)</f>
      </c>
      <c r="AP35" s="381"/>
      <c r="AQ35" s="381"/>
      <c r="AR35" s="380">
        <f>IF(AP35=0,"",AQ35/AP35)</f>
      </c>
      <c r="AS35" s="381"/>
      <c r="AT35" s="381"/>
      <c r="AU35" s="380">
        <f>IF(AS35=0,"",AT35/AS35)</f>
      </c>
      <c r="AV35" s="381"/>
      <c r="AW35" s="381"/>
      <c r="AX35" s="380">
        <f>IF(AV35=0,"",AW35/AV35)</f>
      </c>
      <c r="AY35" s="381"/>
      <c r="AZ35" s="381"/>
      <c r="BA35" s="380">
        <f>IF(AY35=0,"",AZ35/AY35)</f>
      </c>
      <c r="BB35" s="382">
        <f t="shared" si="1"/>
        <v>35183743.03665167</v>
      </c>
      <c r="BC35" s="382">
        <f t="shared" si="1"/>
        <v>275404503.6614545</v>
      </c>
      <c r="BD35" s="382">
        <f t="shared" si="2"/>
        <v>48135170.191636845</v>
      </c>
      <c r="BE35" s="383"/>
      <c r="BF35" s="382"/>
      <c r="BG35" s="342"/>
      <c r="BH35" s="382"/>
    </row>
    <row r="36" spans="1:60" s="403" customFormat="1" ht="15" outlineLevel="2">
      <c r="A36" s="388"/>
      <c r="B36" s="388"/>
      <c r="C36" s="389"/>
      <c r="D36" s="390"/>
      <c r="E36" s="389"/>
      <c r="F36" s="391"/>
      <c r="G36" s="393"/>
      <c r="H36" s="392"/>
      <c r="I36" s="393"/>
      <c r="J36" s="425"/>
      <c r="K36" s="395"/>
      <c r="L36" s="396"/>
      <c r="M36" s="395">
        <f aca="true" t="shared" si="12" ref="M36:R36">+M35</f>
        <v>322700750.10554075</v>
      </c>
      <c r="N36" s="395">
        <f t="shared" si="12"/>
        <v>337403000.42405033</v>
      </c>
      <c r="O36" s="395">
        <f t="shared" si="12"/>
        <v>302219257.38739866</v>
      </c>
      <c r="P36" s="395">
        <f t="shared" si="12"/>
        <v>26814753.725944165</v>
      </c>
      <c r="Q36" s="395">
        <f t="shared" si="12"/>
        <v>106807282.4309821</v>
      </c>
      <c r="R36" s="395">
        <f t="shared" si="12"/>
        <v>58672112.23934525</v>
      </c>
      <c r="S36" s="439"/>
      <c r="T36" s="439"/>
      <c r="U36" s="401"/>
      <c r="V36" s="401"/>
      <c r="W36" s="402"/>
      <c r="X36" s="401">
        <f>+X35</f>
        <v>337403000.42405033</v>
      </c>
      <c r="Y36" s="401">
        <f>+Y35</f>
        <v>302219257.38739866</v>
      </c>
      <c r="Z36" s="401">
        <f>+Z35</f>
        <v>0.8957219023173104</v>
      </c>
      <c r="AA36" s="389"/>
      <c r="AB36" s="389"/>
      <c r="AC36" s="402"/>
      <c r="AD36" s="389"/>
      <c r="AE36" s="389"/>
      <c r="AF36" s="402"/>
      <c r="AG36" s="389"/>
      <c r="AH36" s="389"/>
      <c r="AI36" s="402"/>
      <c r="AJ36" s="389"/>
      <c r="AK36" s="389"/>
      <c r="AL36" s="402"/>
      <c r="AM36" s="389"/>
      <c r="AN36" s="389"/>
      <c r="AO36" s="402"/>
      <c r="AP36" s="389"/>
      <c r="AQ36" s="389"/>
      <c r="AR36" s="402"/>
      <c r="AS36" s="389"/>
      <c r="AT36" s="389"/>
      <c r="AU36" s="402"/>
      <c r="AV36" s="389"/>
      <c r="AW36" s="389"/>
      <c r="AX36" s="402"/>
      <c r="AY36" s="389"/>
      <c r="AZ36" s="389"/>
      <c r="BA36" s="402"/>
      <c r="BB36" s="382">
        <f t="shared" si="1"/>
        <v>35183743.03665167</v>
      </c>
      <c r="BC36" s="382">
        <f t="shared" si="1"/>
        <v>275404503.6614545</v>
      </c>
      <c r="BD36" s="382">
        <f t="shared" si="2"/>
        <v>48135170.191636845</v>
      </c>
      <c r="BE36" s="383"/>
      <c r="BF36" s="382"/>
      <c r="BG36" s="342"/>
      <c r="BH36" s="382"/>
    </row>
    <row r="37" spans="1:71" s="403" customFormat="1" ht="409.5" outlineLevel="1">
      <c r="A37" s="413"/>
      <c r="B37" s="218" t="s">
        <v>209</v>
      </c>
      <c r="C37" s="384">
        <v>887</v>
      </c>
      <c r="D37" s="440" t="s">
        <v>302</v>
      </c>
      <c r="E37" s="384"/>
      <c r="F37" s="372" t="s">
        <v>303</v>
      </c>
      <c r="G37" s="373"/>
      <c r="H37" s="371" t="s">
        <v>34</v>
      </c>
      <c r="I37" s="373"/>
      <c r="J37" s="372" t="s">
        <v>304</v>
      </c>
      <c r="K37" s="426">
        <v>15000</v>
      </c>
      <c r="L37" s="426">
        <v>8343</v>
      </c>
      <c r="M37" s="376">
        <v>335895789.8775177</v>
      </c>
      <c r="N37" s="376">
        <v>351199206.377472</v>
      </c>
      <c r="O37" s="377">
        <v>314576821.2287589</v>
      </c>
      <c r="P37" s="377">
        <v>27911192.893730056</v>
      </c>
      <c r="Q37" s="376">
        <v>111174568.0327436</v>
      </c>
      <c r="R37" s="437">
        <v>61071179.65474746</v>
      </c>
      <c r="S37" s="427" t="s">
        <v>214</v>
      </c>
      <c r="T37" s="438"/>
      <c r="U37" s="377"/>
      <c r="V37" s="377"/>
      <c r="W37" s="380"/>
      <c r="X37" s="377">
        <f>+N37</f>
        <v>351199206.377472</v>
      </c>
      <c r="Y37" s="377">
        <f>+O37</f>
        <v>314576821.2287589</v>
      </c>
      <c r="Z37" s="380">
        <f>IF(X37=0,"",Y37/X37)</f>
        <v>0.8957219023173103</v>
      </c>
      <c r="AA37" s="381"/>
      <c r="AB37" s="381"/>
      <c r="AC37" s="380"/>
      <c r="AD37" s="381"/>
      <c r="AE37" s="381"/>
      <c r="AF37" s="380"/>
      <c r="AG37" s="381"/>
      <c r="AH37" s="381"/>
      <c r="AI37" s="380"/>
      <c r="AJ37" s="381"/>
      <c r="AK37" s="381"/>
      <c r="AL37" s="380"/>
      <c r="AM37" s="381"/>
      <c r="AN37" s="381"/>
      <c r="AO37" s="380"/>
      <c r="AP37" s="381"/>
      <c r="AQ37" s="381"/>
      <c r="AR37" s="380"/>
      <c r="AS37" s="381"/>
      <c r="AT37" s="381"/>
      <c r="AU37" s="380"/>
      <c r="AV37" s="381"/>
      <c r="AW37" s="381"/>
      <c r="AX37" s="380"/>
      <c r="AY37" s="381"/>
      <c r="AZ37" s="381"/>
      <c r="BA37" s="380"/>
      <c r="BB37" s="382">
        <f t="shared" si="1"/>
        <v>36622385.14871311</v>
      </c>
      <c r="BC37" s="382">
        <f t="shared" si="1"/>
        <v>286665628.3350288</v>
      </c>
      <c r="BD37" s="382">
        <f t="shared" si="2"/>
        <v>50103388.37799615</v>
      </c>
      <c r="BE37" s="383"/>
      <c r="BF37" s="382"/>
      <c r="BG37" s="342"/>
      <c r="BH37" s="382"/>
      <c r="BI37" s="2"/>
      <c r="BJ37" s="2"/>
      <c r="BK37" s="2"/>
      <c r="BL37" s="2"/>
      <c r="BM37" s="2"/>
      <c r="BN37" s="2"/>
      <c r="BO37" s="2"/>
      <c r="BP37" s="2"/>
      <c r="BQ37" s="2"/>
      <c r="BR37" s="2"/>
      <c r="BS37" s="2"/>
    </row>
    <row r="38" spans="1:60" s="403" customFormat="1" ht="15" outlineLevel="1">
      <c r="A38" s="418"/>
      <c r="B38" s="388"/>
      <c r="C38" s="389"/>
      <c r="D38" s="391"/>
      <c r="E38" s="389"/>
      <c r="F38" s="391"/>
      <c r="G38" s="393"/>
      <c r="H38" s="393"/>
      <c r="I38" s="393"/>
      <c r="J38" s="389"/>
      <c r="K38" s="433"/>
      <c r="L38" s="419"/>
      <c r="M38" s="395">
        <f aca="true" t="shared" si="13" ref="M38:R38">SUM(M37)</f>
        <v>335895789.8775177</v>
      </c>
      <c r="N38" s="395">
        <f t="shared" si="13"/>
        <v>351199206.377472</v>
      </c>
      <c r="O38" s="395">
        <f t="shared" si="13"/>
        <v>314576821.2287589</v>
      </c>
      <c r="P38" s="395">
        <f t="shared" si="13"/>
        <v>27911192.893730056</v>
      </c>
      <c r="Q38" s="395">
        <f t="shared" si="13"/>
        <v>111174568.0327436</v>
      </c>
      <c r="R38" s="395">
        <f t="shared" si="13"/>
        <v>61071179.65474746</v>
      </c>
      <c r="S38" s="392"/>
      <c r="T38" s="429"/>
      <c r="U38" s="401"/>
      <c r="V38" s="401"/>
      <c r="W38" s="402"/>
      <c r="X38" s="401">
        <f>+X37</f>
        <v>351199206.377472</v>
      </c>
      <c r="Y38" s="401">
        <f>+Y37</f>
        <v>314576821.2287589</v>
      </c>
      <c r="Z38" s="401">
        <f>+Z37</f>
        <v>0.8957219023173103</v>
      </c>
      <c r="AA38" s="389"/>
      <c r="AB38" s="389"/>
      <c r="AC38" s="402"/>
      <c r="AD38" s="389"/>
      <c r="AE38" s="389"/>
      <c r="AF38" s="402"/>
      <c r="AG38" s="389"/>
      <c r="AH38" s="389"/>
      <c r="AI38" s="402"/>
      <c r="AJ38" s="389"/>
      <c r="AK38" s="389"/>
      <c r="AL38" s="402"/>
      <c r="AM38" s="389"/>
      <c r="AN38" s="389"/>
      <c r="AO38" s="402"/>
      <c r="AP38" s="389"/>
      <c r="AQ38" s="389"/>
      <c r="AR38" s="402"/>
      <c r="AS38" s="389"/>
      <c r="AT38" s="389"/>
      <c r="AU38" s="402"/>
      <c r="AV38" s="389"/>
      <c r="AW38" s="389"/>
      <c r="AX38" s="402"/>
      <c r="AY38" s="389"/>
      <c r="AZ38" s="389"/>
      <c r="BA38" s="402"/>
      <c r="BB38" s="382">
        <f t="shared" si="1"/>
        <v>36622385.14871311</v>
      </c>
      <c r="BC38" s="382">
        <f t="shared" si="1"/>
        <v>286665628.3350288</v>
      </c>
      <c r="BD38" s="382">
        <f t="shared" si="2"/>
        <v>50103388.37799615</v>
      </c>
      <c r="BE38" s="383"/>
      <c r="BF38" s="382"/>
      <c r="BG38" s="342"/>
      <c r="BH38" s="382"/>
    </row>
    <row r="39" spans="1:60" s="2" customFormat="1" ht="409.5" outlineLevel="1">
      <c r="A39" s="413"/>
      <c r="B39" s="317" t="s">
        <v>219</v>
      </c>
      <c r="C39" s="384">
        <v>887</v>
      </c>
      <c r="D39" s="372" t="s">
        <v>305</v>
      </c>
      <c r="E39" s="384"/>
      <c r="F39" s="372" t="s">
        <v>306</v>
      </c>
      <c r="G39" s="371" t="s">
        <v>34</v>
      </c>
      <c r="H39" s="371"/>
      <c r="I39" s="373"/>
      <c r="J39" s="372" t="s">
        <v>307</v>
      </c>
      <c r="K39" s="426">
        <v>3</v>
      </c>
      <c r="L39" s="426">
        <v>3</v>
      </c>
      <c r="M39" s="376">
        <v>253192740.43250746</v>
      </c>
      <c r="N39" s="376">
        <v>264728204.93778265</v>
      </c>
      <c r="O39" s="377">
        <v>237122851.32391745</v>
      </c>
      <c r="P39" s="377">
        <v>21038999.685231972</v>
      </c>
      <c r="Q39" s="376">
        <v>83801567.01837438</v>
      </c>
      <c r="R39" s="441">
        <v>46034454.14981209</v>
      </c>
      <c r="S39" s="427" t="s">
        <v>225</v>
      </c>
      <c r="T39" s="442"/>
      <c r="U39" s="377"/>
      <c r="V39" s="377"/>
      <c r="W39" s="380"/>
      <c r="X39" s="377">
        <f>+N39</f>
        <v>264728204.93778265</v>
      </c>
      <c r="Y39" s="377">
        <f>+O39</f>
        <v>237122851.32391745</v>
      </c>
      <c r="Z39" s="380">
        <f>IF(X39=0,"",Y39/X39)</f>
        <v>0.8957219023173103</v>
      </c>
      <c r="AA39" s="381"/>
      <c r="AB39" s="381"/>
      <c r="AC39" s="380"/>
      <c r="AD39" s="381"/>
      <c r="AE39" s="381"/>
      <c r="AF39" s="380"/>
      <c r="AG39" s="381"/>
      <c r="AH39" s="381"/>
      <c r="AI39" s="380"/>
      <c r="AJ39" s="381"/>
      <c r="AK39" s="381"/>
      <c r="AL39" s="380"/>
      <c r="AM39" s="381"/>
      <c r="AN39" s="381"/>
      <c r="AO39" s="380"/>
      <c r="AP39" s="381"/>
      <c r="AQ39" s="381"/>
      <c r="AR39" s="380"/>
      <c r="AS39" s="381"/>
      <c r="AT39" s="381"/>
      <c r="AU39" s="380"/>
      <c r="AV39" s="381"/>
      <c r="AW39" s="381"/>
      <c r="AX39" s="380"/>
      <c r="AY39" s="381"/>
      <c r="AZ39" s="381"/>
      <c r="BA39" s="380"/>
      <c r="BB39" s="382">
        <f t="shared" si="1"/>
        <v>27605353.613865197</v>
      </c>
      <c r="BC39" s="382">
        <f t="shared" si="1"/>
        <v>216083851.63868546</v>
      </c>
      <c r="BD39" s="382">
        <f t="shared" si="2"/>
        <v>37767112.868562296</v>
      </c>
      <c r="BE39" s="383"/>
      <c r="BF39" s="382"/>
      <c r="BG39" s="342"/>
      <c r="BH39" s="382"/>
    </row>
    <row r="40" spans="1:60" s="2" customFormat="1" ht="15" outlineLevel="1">
      <c r="A40" s="443"/>
      <c r="B40" s="444"/>
      <c r="C40" s="389"/>
      <c r="D40" s="391"/>
      <c r="E40" s="389"/>
      <c r="F40" s="391"/>
      <c r="G40" s="392"/>
      <c r="H40" s="392"/>
      <c r="I40" s="393"/>
      <c r="J40" s="391"/>
      <c r="K40" s="433"/>
      <c r="L40" s="389"/>
      <c r="M40" s="433">
        <f aca="true" t="shared" si="14" ref="M40:R40">+M39</f>
        <v>253192740.43250746</v>
      </c>
      <c r="N40" s="433">
        <f t="shared" si="14"/>
        <v>264728204.93778265</v>
      </c>
      <c r="O40" s="433">
        <f t="shared" si="14"/>
        <v>237122851.32391745</v>
      </c>
      <c r="P40" s="433">
        <f t="shared" si="14"/>
        <v>21038999.685231972</v>
      </c>
      <c r="Q40" s="433">
        <f t="shared" si="14"/>
        <v>83801567.01837438</v>
      </c>
      <c r="R40" s="433">
        <f t="shared" si="14"/>
        <v>46034454.14981209</v>
      </c>
      <c r="S40" s="439"/>
      <c r="T40" s="400"/>
      <c r="U40" s="401"/>
      <c r="V40" s="401"/>
      <c r="W40" s="402"/>
      <c r="X40" s="401">
        <f>+X39</f>
        <v>264728204.93778265</v>
      </c>
      <c r="Y40" s="401">
        <f>+Y39</f>
        <v>237122851.32391745</v>
      </c>
      <c r="Z40" s="401">
        <f>+Z39</f>
        <v>0.8957219023173103</v>
      </c>
      <c r="AA40" s="389"/>
      <c r="AB40" s="389"/>
      <c r="AC40" s="402"/>
      <c r="AD40" s="389"/>
      <c r="AE40" s="389"/>
      <c r="AF40" s="402"/>
      <c r="AG40" s="389"/>
      <c r="AH40" s="389"/>
      <c r="AI40" s="402"/>
      <c r="AJ40" s="389"/>
      <c r="AK40" s="389"/>
      <c r="AL40" s="402"/>
      <c r="AM40" s="389"/>
      <c r="AN40" s="389"/>
      <c r="AO40" s="402"/>
      <c r="AP40" s="389"/>
      <c r="AQ40" s="389"/>
      <c r="AR40" s="402"/>
      <c r="AS40" s="389"/>
      <c r="AT40" s="389"/>
      <c r="AU40" s="402"/>
      <c r="AV40" s="389"/>
      <c r="AW40" s="389"/>
      <c r="AX40" s="402"/>
      <c r="AY40" s="389"/>
      <c r="AZ40" s="389"/>
      <c r="BA40" s="402"/>
      <c r="BB40" s="382">
        <f t="shared" si="1"/>
        <v>27605353.613865197</v>
      </c>
      <c r="BC40" s="382">
        <f t="shared" si="1"/>
        <v>216083851.63868546</v>
      </c>
      <c r="BD40" s="382">
        <f t="shared" si="2"/>
        <v>37767112.868562296</v>
      </c>
      <c r="BE40" s="383"/>
      <c r="BF40" s="382"/>
      <c r="BG40" s="342"/>
      <c r="BH40" s="382"/>
    </row>
    <row r="41" spans="1:60" s="454" customFormat="1" ht="15">
      <c r="A41" s="445" t="s">
        <v>308</v>
      </c>
      <c r="B41" s="445"/>
      <c r="C41" s="446"/>
      <c r="D41" s="446"/>
      <c r="E41" s="446"/>
      <c r="F41" s="447"/>
      <c r="G41" s="447"/>
      <c r="H41" s="447"/>
      <c r="I41" s="447"/>
      <c r="J41" s="446"/>
      <c r="K41" s="448"/>
      <c r="L41" s="449"/>
      <c r="M41" s="450">
        <f aca="true" t="shared" si="15" ref="M41:R41">+M17+M21+M25+M28+M30+M32+M34+M36+M38+M40</f>
        <v>5604058999.999999</v>
      </c>
      <c r="N41" s="450">
        <f t="shared" si="15"/>
        <v>5859379999.999998</v>
      </c>
      <c r="O41" s="451">
        <f t="shared" si="15"/>
        <v>5248375000.000001</v>
      </c>
      <c r="P41" s="450">
        <f t="shared" si="15"/>
        <v>465668151.99999994</v>
      </c>
      <c r="Q41" s="450">
        <f t="shared" si="15"/>
        <v>1854827769.0000017</v>
      </c>
      <c r="R41" s="450">
        <f t="shared" si="15"/>
        <v>1018906768.9999999</v>
      </c>
      <c r="S41" s="452">
        <f>SUBTOTAL(9,S14:S39)</f>
        <v>0</v>
      </c>
      <c r="T41" s="452">
        <f>SUBTOTAL(9,T14:T39)</f>
        <v>0</v>
      </c>
      <c r="U41" s="450">
        <f>SUBTOTAL(9,U14:U39)</f>
        <v>0</v>
      </c>
      <c r="V41" s="450">
        <f>SUBTOTAL(9,V14:V39)</f>
        <v>0</v>
      </c>
      <c r="W41" s="453"/>
      <c r="X41" s="450">
        <f>+X17+X21+X25+X28+X30+X32+X34+X36+X38+X40</f>
        <v>5859379999.999998</v>
      </c>
      <c r="Y41" s="450">
        <f>+Y17+Y21+Y25+Y28+Y30+Y32+Y34+Y36+Y38+Y40</f>
        <v>5248375000.000001</v>
      </c>
      <c r="Z41" s="450">
        <f>+Z17+Z21+Z25+Z28+Z30+Z32+Z34+Z36+Z38+Z40</f>
        <v>14.331550437076967</v>
      </c>
      <c r="AA41" s="450">
        <f>SUBTOTAL(9,AA14:AA39)</f>
        <v>0</v>
      </c>
      <c r="AB41" s="450">
        <f>SUBTOTAL(9,AB14:AB39)</f>
        <v>0</v>
      </c>
      <c r="AC41" s="450"/>
      <c r="AD41" s="450">
        <f>SUBTOTAL(9,AD14:AD39)</f>
        <v>0</v>
      </c>
      <c r="AE41" s="450">
        <f>SUBTOTAL(9,AE14:AE39)</f>
        <v>0</v>
      </c>
      <c r="AF41" s="450"/>
      <c r="AG41" s="450">
        <f>SUBTOTAL(9,AG14:AG39)</f>
        <v>0</v>
      </c>
      <c r="AH41" s="450">
        <f>SUBTOTAL(9,AH14:AH39)</f>
        <v>0</v>
      </c>
      <c r="AI41" s="450"/>
      <c r="AJ41" s="450">
        <f>SUBTOTAL(9,AJ14:AJ39)</f>
        <v>0</v>
      </c>
      <c r="AK41" s="450">
        <f>SUBTOTAL(9,AK14:AK39)</f>
        <v>0</v>
      </c>
      <c r="AL41" s="450"/>
      <c r="AM41" s="450">
        <f>SUBTOTAL(9,AM14:AM39)</f>
        <v>0</v>
      </c>
      <c r="AN41" s="450">
        <f>SUBTOTAL(9,AN14:AN39)</f>
        <v>0</v>
      </c>
      <c r="AO41" s="450"/>
      <c r="AP41" s="450">
        <f>SUBTOTAL(9,AP14:AP39)</f>
        <v>0</v>
      </c>
      <c r="AQ41" s="450">
        <f>SUBTOTAL(9,AQ14:AQ39)</f>
        <v>0</v>
      </c>
      <c r="AR41" s="450"/>
      <c r="AS41" s="450">
        <f>SUBTOTAL(9,AS14:AS39)</f>
        <v>0</v>
      </c>
      <c r="AT41" s="450">
        <f>SUBTOTAL(9,AT14:AT39)</f>
        <v>0</v>
      </c>
      <c r="AU41" s="450"/>
      <c r="AV41" s="450">
        <f>SUBTOTAL(9,AV14:AV39)</f>
        <v>0</v>
      </c>
      <c r="AW41" s="450">
        <f>SUBTOTAL(9,AW14:AW39)</f>
        <v>0</v>
      </c>
      <c r="AX41" s="450"/>
      <c r="AY41" s="450">
        <f>SUBTOTAL(9,AY14:AY39)</f>
        <v>0</v>
      </c>
      <c r="AZ41" s="450">
        <f>SUBTOTAL(9,AZ14:AZ39)</f>
        <v>0</v>
      </c>
      <c r="BA41" s="450"/>
      <c r="BB41" s="382">
        <f t="shared" si="1"/>
        <v>611004999.9999971</v>
      </c>
      <c r="BC41" s="382">
        <f t="shared" si="1"/>
        <v>4782706848.000001</v>
      </c>
      <c r="BD41" s="382">
        <f t="shared" si="2"/>
        <v>835921000.0000018</v>
      </c>
      <c r="BE41" s="383"/>
      <c r="BF41" s="382"/>
      <c r="BG41" s="342"/>
      <c r="BH41" s="382"/>
    </row>
    <row r="42" spans="13:25" ht="15">
      <c r="M42" s="353">
        <f>+'Metas inversión 887'!Q177</f>
        <v>5604059000</v>
      </c>
      <c r="N42" s="353">
        <f>+'Metas inversión 887'!R177</f>
        <v>5604059000</v>
      </c>
      <c r="O42" s="353">
        <f>+'Metas inversión 887'!S177</f>
        <v>0</v>
      </c>
      <c r="P42" s="353">
        <f>+'Metas inversión 887'!T177</f>
        <v>0</v>
      </c>
      <c r="Q42" s="353">
        <f>+'Metas inversión 887'!U177</f>
        <v>1854827769</v>
      </c>
      <c r="R42" s="353">
        <f>+'Metas inversión 887'!V177</f>
        <v>314715451</v>
      </c>
      <c r="U42" s="455">
        <f>+N42</f>
        <v>5604059000</v>
      </c>
      <c r="V42" s="455">
        <f>+O42</f>
        <v>0</v>
      </c>
      <c r="X42" s="455">
        <f>+N42</f>
        <v>5604059000</v>
      </c>
      <c r="Y42" s="455">
        <f>+O42</f>
        <v>0</v>
      </c>
    </row>
    <row r="43" spans="13:25" ht="15">
      <c r="M43" s="353">
        <f aca="true" t="shared" si="16" ref="M43:R43">+M41-M42</f>
        <v>0</v>
      </c>
      <c r="N43" s="353">
        <f t="shared" si="16"/>
        <v>255320999.9999981</v>
      </c>
      <c r="O43" s="353">
        <f t="shared" si="16"/>
        <v>5248375000.000001</v>
      </c>
      <c r="P43" s="353">
        <f t="shared" si="16"/>
        <v>465668151.99999994</v>
      </c>
      <c r="Q43" s="353">
        <f t="shared" si="16"/>
        <v>0</v>
      </c>
      <c r="R43" s="353">
        <f t="shared" si="16"/>
        <v>704191317.9999999</v>
      </c>
      <c r="U43" s="455"/>
      <c r="V43" s="455"/>
      <c r="X43" s="342">
        <f>+X41-X42</f>
        <v>255320999.9999981</v>
      </c>
      <c r="Y43" s="342">
        <f>+Y41-Y42</f>
        <v>5248375000.000001</v>
      </c>
    </row>
    <row r="44" spans="14:22" ht="15">
      <c r="N44" s="456"/>
      <c r="U44" s="455"/>
      <c r="V44" s="455"/>
    </row>
    <row r="45" spans="14:18" ht="15">
      <c r="N45" s="353"/>
      <c r="O45" s="457"/>
      <c r="P45" s="457"/>
      <c r="Q45" s="457"/>
      <c r="R45" s="457"/>
    </row>
    <row r="46" spans="14:19" ht="15">
      <c r="N46" s="3"/>
      <c r="O46" s="3"/>
      <c r="P46" s="458"/>
      <c r="Q46" s="459"/>
      <c r="R46" s="459"/>
      <c r="S46" s="3"/>
    </row>
    <row r="47" spans="14:19" ht="15">
      <c r="N47" s="460"/>
      <c r="O47" s="461"/>
      <c r="P47" s="461"/>
      <c r="Q47" s="461"/>
      <c r="R47" s="3"/>
      <c r="S47" s="3"/>
    </row>
    <row r="48" spans="13:19" ht="15">
      <c r="M48" s="462">
        <v>1416021769.5573432</v>
      </c>
      <c r="N48" s="3"/>
      <c r="O48" s="463"/>
      <c r="P48" s="458"/>
      <c r="Q48" s="459"/>
      <c r="R48" s="459"/>
      <c r="S48" s="3"/>
    </row>
    <row r="49" spans="13:19" ht="15">
      <c r="M49" s="462">
        <f>70801088.4778672*20</f>
        <v>1416021769.557344</v>
      </c>
      <c r="N49" s="3"/>
      <c r="O49" s="464"/>
      <c r="P49" s="3"/>
      <c r="Q49" s="3"/>
      <c r="R49" s="465"/>
      <c r="S49" s="3"/>
    </row>
    <row r="50" spans="13:19" ht="15">
      <c r="M50" s="462">
        <v>1416021769.5573432</v>
      </c>
      <c r="N50" s="3"/>
      <c r="O50" s="464"/>
      <c r="P50" s="3"/>
      <c r="Q50" s="3"/>
      <c r="R50" s="460"/>
      <c r="S50" s="3"/>
    </row>
    <row r="51" spans="14:19" ht="15">
      <c r="N51" s="3"/>
      <c r="O51" s="464"/>
      <c r="P51" s="3"/>
      <c r="Q51" s="3"/>
      <c r="R51" s="3"/>
      <c r="S51" s="3"/>
    </row>
    <row r="52" ht="15">
      <c r="O52" s="466"/>
    </row>
    <row r="53" ht="15">
      <c r="O53" s="467"/>
    </row>
    <row r="57" spans="14:18" ht="15">
      <c r="N57" s="468">
        <f>+N17/20</f>
        <v>74026786.97805381</v>
      </c>
      <c r="O57" s="468">
        <f>+O17/20</f>
        <v>66307414.45442065</v>
      </c>
      <c r="P57" s="468">
        <f>+P17/20</f>
        <v>5883202.163124423</v>
      </c>
      <c r="Q57" s="468">
        <f>+Q17/20</f>
        <v>23433697.78658187</v>
      </c>
      <c r="R57" s="468">
        <f>+R17/20</f>
        <v>12872760.315811582</v>
      </c>
    </row>
    <row r="58" spans="14:18" ht="15">
      <c r="N58" s="468">
        <f>+N21/20</f>
        <v>55065792.57728163</v>
      </c>
      <c r="O58" s="468">
        <f>+O21/20</f>
        <v>49323636.47993313</v>
      </c>
      <c r="P58" s="468">
        <f>+P21/20</f>
        <v>4376296.787011264</v>
      </c>
      <c r="Q58" s="468">
        <f>+Q21/20</f>
        <v>17431462.235652246</v>
      </c>
      <c r="R58" s="468">
        <f>+R21/20</f>
        <v>9575570.93025921</v>
      </c>
    </row>
    <row r="59" spans="14:18" ht="15">
      <c r="N59" s="468">
        <f>+N25/20</f>
        <v>39473220.63136147</v>
      </c>
      <c r="O59" s="468">
        <f>+O25/20</f>
        <v>35357028.274514</v>
      </c>
      <c r="P59" s="468">
        <f>+P25/20</f>
        <v>3137093.2939823614</v>
      </c>
      <c r="Q59" s="468">
        <f>+Q25/20</f>
        <v>12495524.400007008</v>
      </c>
      <c r="R59" s="468">
        <f>+R25/20</f>
        <v>6864127.551980701</v>
      </c>
    </row>
    <row r="60" spans="14:18" ht="15">
      <c r="N60" s="468">
        <f>+N28</f>
        <v>521481916.2526897</v>
      </c>
      <c r="O60" s="468">
        <f>+O28</f>
        <v>467102774.0499355</v>
      </c>
      <c r="P60" s="468">
        <f>+P28</f>
        <v>41444234.75569238</v>
      </c>
      <c r="Q60" s="468">
        <f>+Q28</f>
        <v>165078752.2394557</v>
      </c>
      <c r="R60" s="468">
        <f>+R28</f>
        <v>90682197.49887474</v>
      </c>
    </row>
    <row r="61" spans="14:18" ht="15">
      <c r="N61" s="468">
        <f>+N30</f>
        <v>441200256.83590025</v>
      </c>
      <c r="O61" s="468">
        <f>+O30</f>
        <v>395192733.35593843</v>
      </c>
      <c r="P61" s="468">
        <f>+P30</f>
        <v>35063933.0889444</v>
      </c>
      <c r="Q61" s="468">
        <f>+Q30</f>
        <v>139665030.7829771</v>
      </c>
      <c r="R61" s="468">
        <f>+R30</f>
        <v>76721756.93923883</v>
      </c>
    </row>
    <row r="62" spans="14:18" ht="15">
      <c r="N62" s="468">
        <f>+N32</f>
        <v>301657780.7273691</v>
      </c>
      <c r="O62" s="468">
        <f>+O32</f>
        <v>270201481.20193714</v>
      </c>
      <c r="P62" s="468">
        <f>+P32</f>
        <v>23973939.44201182</v>
      </c>
      <c r="Q62" s="468">
        <f>+Q32</f>
        <v>95491882.8319784</v>
      </c>
      <c r="R62" s="468">
        <f>+R32</f>
        <v>52456258.97358323</v>
      </c>
    </row>
    <row r="63" spans="14:18" ht="15">
      <c r="N63" s="468">
        <f>+N34</f>
        <v>270393630.71079665</v>
      </c>
      <c r="O63" s="468">
        <f>+O34</f>
        <v>242197497.27475908</v>
      </c>
      <c r="P63" s="468">
        <f>+P34</f>
        <v>21489253.52608418</v>
      </c>
      <c r="Q63" s="468">
        <f>+Q34</f>
        <v>85594997.21866766</v>
      </c>
      <c r="R63" s="468">
        <f>+R34</f>
        <v>47019633.58336837</v>
      </c>
    </row>
    <row r="64" spans="14:18" ht="15">
      <c r="N64" s="468">
        <f>+N36</f>
        <v>337403000.42405033</v>
      </c>
      <c r="O64" s="468">
        <f>+O36</f>
        <v>302219257.38739866</v>
      </c>
      <c r="P64" s="468">
        <f>+P36</f>
        <v>26814753.725944165</v>
      </c>
      <c r="Q64" s="468">
        <f>+Q36</f>
        <v>106807282.4309821</v>
      </c>
      <c r="R64" s="468">
        <f>+R36</f>
        <v>58672112.23934525</v>
      </c>
    </row>
    <row r="65" spans="14:18" ht="15">
      <c r="N65" s="468">
        <f>+N38</f>
        <v>351199206.377472</v>
      </c>
      <c r="O65" s="468">
        <f>+O38</f>
        <v>314576821.2287589</v>
      </c>
      <c r="P65" s="468">
        <f>+P38</f>
        <v>27911192.893730056</v>
      </c>
      <c r="Q65" s="468">
        <f>+Q38</f>
        <v>111174568.0327436</v>
      </c>
      <c r="R65" s="468">
        <f>+R38</f>
        <v>61071179.65474746</v>
      </c>
    </row>
    <row r="66" spans="14:21" ht="15">
      <c r="N66" s="468">
        <f>+N40</f>
        <v>264728204.93778265</v>
      </c>
      <c r="O66" s="468">
        <f>+O40</f>
        <v>237122851.32391745</v>
      </c>
      <c r="P66" s="468">
        <f>+P40</f>
        <v>21038999.685231972</v>
      </c>
      <c r="Q66" s="468">
        <f>+Q40</f>
        <v>83801567.01837438</v>
      </c>
      <c r="R66" s="468">
        <f>+R40</f>
        <v>46034454.14981209</v>
      </c>
      <c r="S66" s="469">
        <v>348629244.7130449</v>
      </c>
      <c r="T66" s="470">
        <v>59153206.467686474</v>
      </c>
      <c r="U66" s="462">
        <v>42403231.85532066</v>
      </c>
    </row>
    <row r="67" spans="19:21" ht="15">
      <c r="S67" s="469">
        <v>348629244.7130449</v>
      </c>
      <c r="T67" s="470">
        <v>59153206.467686474</v>
      </c>
      <c r="U67" s="462">
        <v>42403231.85532066</v>
      </c>
    </row>
    <row r="68" spans="19:21" ht="15">
      <c r="S68" s="469">
        <f>17431462.2356523*20</f>
        <v>348629244.713046</v>
      </c>
      <c r="T68" s="470">
        <f>2957660.32338432*20</f>
        <v>59153206.4676864</v>
      </c>
      <c r="U68" s="462">
        <f>2120161.59276603*20</f>
        <v>42403231.8553206</v>
      </c>
    </row>
    <row r="70" ht="15">
      <c r="P70" s="471"/>
    </row>
    <row r="71" ht="15">
      <c r="P71" s="471"/>
    </row>
    <row r="96" spans="14:18" ht="15">
      <c r="N96" s="1">
        <v>31238343.3174881</v>
      </c>
      <c r="O96" s="1">
        <v>16180908.8854246</v>
      </c>
      <c r="P96" s="1">
        <v>7806010.34936144</v>
      </c>
      <c r="Q96" s="1">
        <v>40593863.63189395</v>
      </c>
      <c r="R96" s="1">
        <v>22901424.4333698</v>
      </c>
    </row>
  </sheetData>
  <sheetProtection/>
  <autoFilter ref="A13:AU39"/>
  <mergeCells count="33">
    <mergeCell ref="AM12:AO12"/>
    <mergeCell ref="AP12:AR12"/>
    <mergeCell ref="AS12:AU12"/>
    <mergeCell ref="AV12:AX12"/>
    <mergeCell ref="AY12:BA12"/>
    <mergeCell ref="U12:W12"/>
    <mergeCell ref="X12:Z12"/>
    <mergeCell ref="AA12:AC12"/>
    <mergeCell ref="AD12:AF12"/>
    <mergeCell ref="AG12:AI12"/>
    <mergeCell ref="AJ12:AL12"/>
    <mergeCell ref="K12:L12"/>
    <mergeCell ref="M12:N12"/>
    <mergeCell ref="O12:P12"/>
    <mergeCell ref="Q12:R12"/>
    <mergeCell ref="S12:S13"/>
    <mergeCell ref="T12:T13"/>
    <mergeCell ref="AB1:AE8"/>
    <mergeCell ref="AH1:AJ8"/>
    <mergeCell ref="AK1:AR8"/>
    <mergeCell ref="AS1:AV8"/>
    <mergeCell ref="AW1:AY8"/>
    <mergeCell ref="B12:B13"/>
    <mergeCell ref="C12:C13"/>
    <mergeCell ref="E12:E13"/>
    <mergeCell ref="F12:F13"/>
    <mergeCell ref="G12:I12"/>
    <mergeCell ref="A1:C8"/>
    <mergeCell ref="D1:I8"/>
    <mergeCell ref="J1:M8"/>
    <mergeCell ref="N1:O8"/>
    <mergeCell ref="P1:R8"/>
    <mergeCell ref="S1:AA8"/>
  </mergeCells>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Hoja4">
    <tabColor rgb="FF00B050"/>
  </sheetPr>
  <dimension ref="A1:BK10"/>
  <sheetViews>
    <sheetView showGridLines="0" zoomScale="70" zoomScaleNormal="70" zoomScalePageLayoutView="0" workbookViewId="0" topLeftCell="N1">
      <selection activeCell="AC8" sqref="AC8"/>
    </sheetView>
  </sheetViews>
  <sheetFormatPr defaultColWidth="11.421875" defaultRowHeight="15"/>
  <cols>
    <col min="1" max="1" width="11.421875" style="9" customWidth="1"/>
    <col min="2" max="2" width="16.8515625" style="5" customWidth="1"/>
    <col min="3" max="3" width="16.8515625" style="3" customWidth="1"/>
    <col min="4" max="4" width="16.8515625" style="5" customWidth="1"/>
    <col min="5" max="5" width="29.140625" style="3" customWidth="1"/>
    <col min="6" max="6" width="6.421875" style="5" customWidth="1"/>
    <col min="7" max="7" width="23.421875" style="8" customWidth="1"/>
    <col min="8" max="8" width="6.421875" style="5" customWidth="1"/>
    <col min="9" max="9" width="19.00390625" style="3" customWidth="1"/>
    <col min="10" max="10" width="9.8515625" style="5" customWidth="1"/>
    <col min="11" max="11" width="13.421875" style="6" customWidth="1"/>
    <col min="12" max="12" width="10.28125" style="5" customWidth="1"/>
    <col min="13" max="13" width="16.7109375" style="7" customWidth="1"/>
    <col min="14" max="14" width="9.140625" style="6" customWidth="1"/>
    <col min="15" max="15" width="37.421875" style="7" customWidth="1"/>
    <col min="16" max="16" width="7.00390625" style="6" customWidth="1"/>
    <col min="17" max="17" width="5.421875" style="48" customWidth="1"/>
    <col min="18" max="18" width="5.421875" style="6" customWidth="1"/>
    <col min="19" max="19" width="20.140625" style="2" customWidth="1"/>
    <col min="20" max="20" width="28.00390625" style="2" customWidth="1"/>
    <col min="21" max="21" width="11.7109375" style="6" customWidth="1"/>
    <col min="22" max="22" width="13.7109375" style="2" customWidth="1"/>
    <col min="23" max="23" width="16.8515625" style="1" hidden="1" customWidth="1"/>
    <col min="24" max="24" width="24.28125" style="1" hidden="1" customWidth="1"/>
    <col min="25" max="25" width="21.8515625" style="1" hidden="1" customWidth="1"/>
    <col min="26" max="26" width="19.7109375" style="1" hidden="1" customWidth="1"/>
    <col min="27" max="28" width="16.8515625" style="1" hidden="1" customWidth="1"/>
    <col min="29" max="33" width="50.7109375" style="1" customWidth="1"/>
    <col min="34" max="36" width="11.421875" style="1" customWidth="1"/>
    <col min="37" max="38" width="14.8515625" style="1" hidden="1" customWidth="1"/>
    <col min="39" max="39" width="14.421875" style="1" hidden="1" customWidth="1"/>
    <col min="40" max="40" width="18.00390625" style="1" hidden="1" customWidth="1"/>
    <col min="41" max="42" width="14.00390625" style="1" hidden="1" customWidth="1"/>
    <col min="43" max="45" width="11.421875" style="4" customWidth="1"/>
    <col min="46" max="63" width="11.421875" style="2" customWidth="1"/>
    <col min="64" max="16384" width="11.421875" style="1" customWidth="1"/>
  </cols>
  <sheetData>
    <row r="1" spans="15:16" ht="15">
      <c r="O1" s="46"/>
      <c r="P1" s="47"/>
    </row>
    <row r="2" spans="1:26" ht="33.75">
      <c r="A2" s="148" t="s">
        <v>80</v>
      </c>
      <c r="B2" s="148"/>
      <c r="C2" s="148"/>
      <c r="D2" s="148"/>
      <c r="E2" s="148"/>
      <c r="F2" s="148"/>
      <c r="G2" s="148"/>
      <c r="H2" s="148"/>
      <c r="I2" s="148"/>
      <c r="J2" s="148"/>
      <c r="K2" s="148"/>
      <c r="L2" s="50"/>
      <c r="M2" s="49"/>
      <c r="N2" s="149" t="s">
        <v>59</v>
      </c>
      <c r="O2" s="149"/>
      <c r="P2" s="149"/>
      <c r="Q2" s="149"/>
      <c r="R2" s="149"/>
      <c r="S2" s="149"/>
      <c r="T2" s="149"/>
      <c r="U2" s="149"/>
      <c r="V2" s="149"/>
      <c r="W2" s="149"/>
      <c r="X2" s="149"/>
      <c r="Y2" s="149"/>
      <c r="Z2" s="149"/>
    </row>
    <row r="3" spans="15:16" ht="15">
      <c r="O3" s="46"/>
      <c r="P3" s="47"/>
    </row>
    <row r="4" spans="15:16" ht="15">
      <c r="O4" s="46"/>
      <c r="P4" s="47"/>
    </row>
    <row r="5" spans="1:42" ht="80.25" customHeight="1">
      <c r="A5" s="150" t="s">
        <v>60</v>
      </c>
      <c r="B5" s="152" t="s">
        <v>61</v>
      </c>
      <c r="C5" s="153"/>
      <c r="D5" s="154" t="s">
        <v>17</v>
      </c>
      <c r="E5" s="140"/>
      <c r="F5" s="139" t="s">
        <v>10</v>
      </c>
      <c r="G5" s="140"/>
      <c r="H5" s="139" t="s">
        <v>16</v>
      </c>
      <c r="I5" s="140"/>
      <c r="J5" s="139" t="s">
        <v>11</v>
      </c>
      <c r="K5" s="140"/>
      <c r="L5" s="139" t="s">
        <v>19</v>
      </c>
      <c r="M5" s="140"/>
      <c r="N5" s="146" t="s">
        <v>9</v>
      </c>
      <c r="O5" s="147"/>
      <c r="P5" s="142" t="s">
        <v>62</v>
      </c>
      <c r="Q5" s="142"/>
      <c r="R5" s="143"/>
      <c r="S5" s="134" t="s">
        <v>63</v>
      </c>
      <c r="T5" s="134" t="s">
        <v>7</v>
      </c>
      <c r="U5" s="144" t="s">
        <v>0</v>
      </c>
      <c r="V5" s="145"/>
      <c r="W5" s="141" t="s">
        <v>64</v>
      </c>
      <c r="X5" s="141"/>
      <c r="Y5" s="141" t="s">
        <v>65</v>
      </c>
      <c r="Z5" s="141"/>
      <c r="AA5" s="141" t="s">
        <v>66</v>
      </c>
      <c r="AB5" s="141"/>
      <c r="AC5" s="132" t="s">
        <v>67</v>
      </c>
      <c r="AD5" s="132" t="s">
        <v>68</v>
      </c>
      <c r="AE5" s="132" t="s">
        <v>69</v>
      </c>
      <c r="AF5" s="132" t="s">
        <v>70</v>
      </c>
      <c r="AG5" s="132" t="s">
        <v>2</v>
      </c>
      <c r="AK5" s="136" t="s">
        <v>71</v>
      </c>
      <c r="AL5" s="136"/>
      <c r="AM5" s="136" t="s">
        <v>72</v>
      </c>
      <c r="AN5" s="136"/>
      <c r="AO5" s="136" t="s">
        <v>66</v>
      </c>
      <c r="AP5" s="136"/>
    </row>
    <row r="6" spans="1:42" ht="30.75" customHeight="1">
      <c r="A6" s="151"/>
      <c r="B6" s="51" t="s">
        <v>14</v>
      </c>
      <c r="C6" s="51" t="s">
        <v>15</v>
      </c>
      <c r="D6" s="51" t="s">
        <v>14</v>
      </c>
      <c r="E6" s="51" t="s">
        <v>15</v>
      </c>
      <c r="F6" s="51" t="s">
        <v>14</v>
      </c>
      <c r="G6" s="52" t="s">
        <v>15</v>
      </c>
      <c r="H6" s="51" t="s">
        <v>14</v>
      </c>
      <c r="I6" s="51" t="s">
        <v>15</v>
      </c>
      <c r="J6" s="51" t="s">
        <v>14</v>
      </c>
      <c r="K6" s="51" t="s">
        <v>15</v>
      </c>
      <c r="L6" s="51" t="s">
        <v>14</v>
      </c>
      <c r="M6" s="52" t="s">
        <v>15</v>
      </c>
      <c r="N6" s="53" t="s">
        <v>12</v>
      </c>
      <c r="O6" s="54" t="s">
        <v>13</v>
      </c>
      <c r="P6" s="55" t="s">
        <v>4</v>
      </c>
      <c r="Q6" s="56" t="s">
        <v>5</v>
      </c>
      <c r="R6" s="39" t="s">
        <v>6</v>
      </c>
      <c r="S6" s="135"/>
      <c r="T6" s="135"/>
      <c r="U6" s="57" t="s">
        <v>73</v>
      </c>
      <c r="V6" s="57" t="s">
        <v>74</v>
      </c>
      <c r="W6" s="57" t="s">
        <v>75</v>
      </c>
      <c r="X6" s="57" t="s">
        <v>76</v>
      </c>
      <c r="Y6" s="57" t="s">
        <v>77</v>
      </c>
      <c r="Z6" s="57" t="s">
        <v>78</v>
      </c>
      <c r="AA6" s="57" t="s">
        <v>73</v>
      </c>
      <c r="AB6" s="57" t="s">
        <v>78</v>
      </c>
      <c r="AC6" s="133"/>
      <c r="AD6" s="133"/>
      <c r="AE6" s="133"/>
      <c r="AF6" s="133"/>
      <c r="AG6" s="133"/>
      <c r="AK6" s="58" t="s">
        <v>75</v>
      </c>
      <c r="AL6" s="58" t="s">
        <v>76</v>
      </c>
      <c r="AM6" s="58" t="s">
        <v>77</v>
      </c>
      <c r="AN6" s="58" t="s">
        <v>78</v>
      </c>
      <c r="AO6" s="58" t="s">
        <v>73</v>
      </c>
      <c r="AP6" s="58" t="s">
        <v>78</v>
      </c>
    </row>
    <row r="7" spans="1:45" s="61" customFormat="1" ht="176.25" customHeight="1">
      <c r="A7" s="59"/>
      <c r="B7" s="80" t="s">
        <v>47</v>
      </c>
      <c r="C7" s="81" t="s">
        <v>48</v>
      </c>
      <c r="D7" s="41">
        <v>8</v>
      </c>
      <c r="E7" s="40" t="s">
        <v>31</v>
      </c>
      <c r="F7" s="41">
        <v>8</v>
      </c>
      <c r="G7" s="40" t="s">
        <v>49</v>
      </c>
      <c r="H7" s="42">
        <v>3</v>
      </c>
      <c r="I7" s="40" t="s">
        <v>25</v>
      </c>
      <c r="J7" s="41">
        <v>886</v>
      </c>
      <c r="K7" s="40" t="s">
        <v>50</v>
      </c>
      <c r="L7" s="41">
        <v>7</v>
      </c>
      <c r="M7" s="40" t="s">
        <v>51</v>
      </c>
      <c r="N7" s="41">
        <v>4</v>
      </c>
      <c r="O7" s="40" t="s">
        <v>22</v>
      </c>
      <c r="P7" s="41"/>
      <c r="Q7" s="41" t="s">
        <v>52</v>
      </c>
      <c r="R7" s="41"/>
      <c r="S7" s="41">
        <v>0</v>
      </c>
      <c r="T7" s="40" t="s">
        <v>53</v>
      </c>
      <c r="U7" s="43">
        <v>0.15</v>
      </c>
      <c r="V7" s="128"/>
      <c r="W7" s="137"/>
      <c r="X7" s="137"/>
      <c r="Y7" s="137"/>
      <c r="Z7" s="137"/>
      <c r="AA7" s="137"/>
      <c r="AB7" s="137"/>
      <c r="AC7" s="129"/>
      <c r="AD7" s="130"/>
      <c r="AE7" s="130"/>
      <c r="AF7" s="129"/>
      <c r="AG7" s="129" t="s">
        <v>58</v>
      </c>
      <c r="AK7" s="62"/>
      <c r="AL7" s="62"/>
      <c r="AM7" s="62"/>
      <c r="AN7" s="62"/>
      <c r="AO7" s="62"/>
      <c r="AP7" s="62"/>
      <c r="AQ7" s="63"/>
      <c r="AR7" s="63"/>
      <c r="AS7" s="63"/>
    </row>
    <row r="8" spans="1:45" s="61" customFormat="1" ht="176.25" customHeight="1">
      <c r="A8" s="64"/>
      <c r="B8" s="80" t="s">
        <v>47</v>
      </c>
      <c r="C8" s="81" t="s">
        <v>48</v>
      </c>
      <c r="D8" s="80">
        <v>8</v>
      </c>
      <c r="E8" s="81" t="s">
        <v>31</v>
      </c>
      <c r="F8" s="80">
        <v>8</v>
      </c>
      <c r="G8" s="81" t="s">
        <v>49</v>
      </c>
      <c r="H8" s="80">
        <v>3</v>
      </c>
      <c r="I8" s="81" t="s">
        <v>25</v>
      </c>
      <c r="J8" s="80">
        <v>886</v>
      </c>
      <c r="K8" s="81" t="s">
        <v>50</v>
      </c>
      <c r="L8" s="80">
        <v>7</v>
      </c>
      <c r="M8" s="81" t="s">
        <v>51</v>
      </c>
      <c r="N8" s="80">
        <v>5</v>
      </c>
      <c r="O8" s="81" t="s">
        <v>23</v>
      </c>
      <c r="P8" s="29"/>
      <c r="Q8" s="41" t="s">
        <v>52</v>
      </c>
      <c r="R8" s="60"/>
      <c r="S8" s="41">
        <v>0</v>
      </c>
      <c r="T8" s="81" t="s">
        <v>79</v>
      </c>
      <c r="U8" s="131">
        <v>0.345</v>
      </c>
      <c r="V8" s="128"/>
      <c r="W8" s="138"/>
      <c r="X8" s="138"/>
      <c r="Y8" s="138"/>
      <c r="Z8" s="138"/>
      <c r="AA8" s="138"/>
      <c r="AB8" s="138"/>
      <c r="AC8" s="129"/>
      <c r="AD8" s="130"/>
      <c r="AE8" s="130"/>
      <c r="AF8" s="129"/>
      <c r="AG8" s="129" t="s">
        <v>58</v>
      </c>
      <c r="AK8" s="62"/>
      <c r="AL8" s="62"/>
      <c r="AM8" s="62"/>
      <c r="AN8" s="62"/>
      <c r="AO8" s="62"/>
      <c r="AP8" s="62"/>
      <c r="AQ8" s="63"/>
      <c r="AR8" s="63"/>
      <c r="AS8" s="63"/>
    </row>
    <row r="9" spans="1:45" s="69" customFormat="1" ht="15.75">
      <c r="A9" s="65"/>
      <c r="B9" s="65"/>
      <c r="C9" s="66"/>
      <c r="D9" s="65"/>
      <c r="E9" s="66"/>
      <c r="F9" s="65"/>
      <c r="G9" s="66"/>
      <c r="H9" s="65"/>
      <c r="I9" s="66"/>
      <c r="J9" s="65"/>
      <c r="K9" s="65"/>
      <c r="L9" s="65"/>
      <c r="M9" s="66"/>
      <c r="N9" s="65"/>
      <c r="O9" s="66"/>
      <c r="P9" s="65"/>
      <c r="Q9" s="67"/>
      <c r="R9" s="65"/>
      <c r="S9" s="66"/>
      <c r="T9" s="66"/>
      <c r="U9" s="65"/>
      <c r="V9" s="66"/>
      <c r="W9" s="68" t="e">
        <f>SUBTOTAL(9,#REF!)</f>
        <v>#REF!</v>
      </c>
      <c r="X9" s="68" t="e">
        <f>SUBTOTAL(9,#REF!)</f>
        <v>#REF!</v>
      </c>
      <c r="Y9" s="68" t="e">
        <f>SUBTOTAL(9,#REF!)</f>
        <v>#REF!</v>
      </c>
      <c r="Z9" s="68" t="e">
        <f>SUBTOTAL(9,#REF!)</f>
        <v>#REF!</v>
      </c>
      <c r="AA9" s="68" t="e">
        <f>SUBTOTAL(9,#REF!)</f>
        <v>#REF!</v>
      </c>
      <c r="AB9" s="68" t="e">
        <f>SUBTOTAL(9,#REF!)</f>
        <v>#REF!</v>
      </c>
      <c r="AC9" s="66"/>
      <c r="AD9" s="66"/>
      <c r="AE9" s="66"/>
      <c r="AF9" s="66"/>
      <c r="AG9" s="66"/>
      <c r="AQ9" s="70"/>
      <c r="AR9" s="70"/>
      <c r="AS9" s="70"/>
    </row>
    <row r="10" spans="1:63" s="78" customFormat="1" ht="15.75">
      <c r="A10" s="71"/>
      <c r="B10" s="72"/>
      <c r="C10" s="73"/>
      <c r="D10" s="72"/>
      <c r="E10" s="73"/>
      <c r="F10" s="72"/>
      <c r="G10" s="74"/>
      <c r="H10" s="72"/>
      <c r="I10" s="73"/>
      <c r="J10" s="72"/>
      <c r="K10" s="75"/>
      <c r="L10" s="72"/>
      <c r="M10" s="76"/>
      <c r="N10" s="75"/>
      <c r="O10" s="76"/>
      <c r="P10" s="75"/>
      <c r="Q10" s="75"/>
      <c r="R10" s="75"/>
      <c r="S10" s="77"/>
      <c r="T10" s="77"/>
      <c r="U10" s="75"/>
      <c r="V10" s="77"/>
      <c r="AQ10" s="79"/>
      <c r="AR10" s="79"/>
      <c r="AS10" s="79"/>
      <c r="AT10" s="77"/>
      <c r="AU10" s="77"/>
      <c r="AV10" s="77"/>
      <c r="AW10" s="77"/>
      <c r="AX10" s="77"/>
      <c r="AY10" s="77"/>
      <c r="AZ10" s="77"/>
      <c r="BA10" s="77"/>
      <c r="BB10" s="77"/>
      <c r="BC10" s="77"/>
      <c r="BD10" s="77"/>
      <c r="BE10" s="77"/>
      <c r="BF10" s="77"/>
      <c r="BG10" s="77"/>
      <c r="BH10" s="77"/>
      <c r="BI10" s="77"/>
      <c r="BJ10" s="77"/>
      <c r="BK10" s="77"/>
    </row>
  </sheetData>
  <sheetProtection password="ED45" sheet="1" formatRows="0"/>
  <mergeCells count="31">
    <mergeCell ref="A2:K2"/>
    <mergeCell ref="N2:Z2"/>
    <mergeCell ref="A5:A6"/>
    <mergeCell ref="B5:C5"/>
    <mergeCell ref="D5:E5"/>
    <mergeCell ref="F5:G5"/>
    <mergeCell ref="AF5:AF6"/>
    <mergeCell ref="AA5:AB5"/>
    <mergeCell ref="W5:X5"/>
    <mergeCell ref="P5:R5"/>
    <mergeCell ref="S5:S6"/>
    <mergeCell ref="J5:K5"/>
    <mergeCell ref="U5:V5"/>
    <mergeCell ref="N5:O5"/>
    <mergeCell ref="Y5:Z5"/>
    <mergeCell ref="AB7:AB8"/>
    <mergeCell ref="H5:I5"/>
    <mergeCell ref="L5:M5"/>
    <mergeCell ref="AC5:AC6"/>
    <mergeCell ref="AD5:AD6"/>
    <mergeCell ref="AE5:AE6"/>
    <mergeCell ref="AG5:AG6"/>
    <mergeCell ref="T5:T6"/>
    <mergeCell ref="AK5:AL5"/>
    <mergeCell ref="AM5:AN5"/>
    <mergeCell ref="AO5:AP5"/>
    <mergeCell ref="W7:W8"/>
    <mergeCell ref="X7:X8"/>
    <mergeCell ref="Y7:Y8"/>
    <mergeCell ref="Z7:Z8"/>
    <mergeCell ref="AA7:AA8"/>
  </mergeCells>
  <conditionalFormatting sqref="W7:AB8">
    <cfRule type="cellIs" priority="2" dxfId="5" operator="notEqual" stopIfTrue="1">
      <formula>BC7</formula>
    </cfRule>
  </conditionalFormatting>
  <conditionalFormatting sqref="W9:Z9">
    <cfRule type="cellIs" priority="1" dxfId="4" operator="notEqual" stopIfTrue="1">
      <formula>#REF!</formula>
    </cfRule>
  </conditionalFormatting>
  <dataValidations count="4">
    <dataValidation type="list" allowBlank="1" showInputMessage="1" showErrorMessage="1" sqref="D8:E8 F7:G7">
      <formula1>'Metas gestión'!#REF!</formula1>
    </dataValidation>
    <dataValidation type="list" allowBlank="1" showInputMessage="1" showErrorMessage="1" sqref="C7:C8 E7">
      <formula1>'Metas gestión'!#REF!</formula1>
    </dataValidation>
    <dataValidation type="list" allowBlank="1" showInputMessage="1" showErrorMessage="1" sqref="F8:G8 H7:I7">
      <formula1>#REF!</formula1>
    </dataValidation>
    <dataValidation type="list" allowBlank="1" showInputMessage="1" showErrorMessage="1" sqref="I8 K7">
      <formula1>$AY$9:$AY$31</formula1>
    </dataValidation>
  </dataValidations>
  <printOptions/>
  <pageMargins left="0.7" right="0.7" top="0.75" bottom="0.75" header="0.3" footer="0.3"/>
  <pageSetup horizontalDpi="600" verticalDpi="600" orientation="portrait"/>
  <ignoredErrors>
    <ignoredError sqref="B8" numberStoredAsText="1"/>
  </ignoredErrors>
  <legacyDrawing r:id="rId2"/>
</worksheet>
</file>

<file path=xl/worksheets/sheet4.xml><?xml version="1.0" encoding="utf-8"?>
<worksheet xmlns="http://schemas.openxmlformats.org/spreadsheetml/2006/main" xmlns:r="http://schemas.openxmlformats.org/officeDocument/2006/relationships">
  <sheetPr codeName="Hoja3">
    <tabColor rgb="FF00B050"/>
  </sheetPr>
  <dimension ref="A1:V22"/>
  <sheetViews>
    <sheetView showGridLines="0" tabSelected="1" zoomScale="75" zoomScaleNormal="75" zoomScalePageLayoutView="0" workbookViewId="0" topLeftCell="K1">
      <selection activeCell="U6" sqref="U6"/>
    </sheetView>
  </sheetViews>
  <sheetFormatPr defaultColWidth="11.421875" defaultRowHeight="15" zeroHeight="1"/>
  <cols>
    <col min="1" max="1" width="9.421875" style="9" customWidth="1"/>
    <col min="2" max="2" width="18.421875" style="1" customWidth="1"/>
    <col min="3" max="3" width="10.140625" style="9" customWidth="1"/>
    <col min="4" max="4" width="24.140625" style="1" customWidth="1"/>
    <col min="5" max="5" width="11.00390625" style="9" customWidth="1"/>
    <col min="6" max="6" width="24.140625" style="1" customWidth="1"/>
    <col min="7" max="7" width="8.7109375" style="9" customWidth="1"/>
    <col min="8" max="8" width="24.140625" style="1" customWidth="1"/>
    <col min="9" max="9" width="10.57421875" style="1" customWidth="1"/>
    <col min="10" max="10" width="24.140625" style="1" customWidth="1"/>
    <col min="11" max="11" width="11.421875" style="9" customWidth="1"/>
    <col min="12" max="12" width="30.421875" style="1" customWidth="1"/>
    <col min="13" max="13" width="13.8515625" style="9" customWidth="1"/>
    <col min="14" max="14" width="38.00390625" style="1" customWidth="1"/>
    <col min="15" max="17" width="8.7109375" style="9" customWidth="1"/>
    <col min="18" max="18" width="30.28125" style="1" customWidth="1"/>
    <col min="19" max="19" width="14.7109375" style="9" customWidth="1"/>
    <col min="20" max="20" width="15.57421875" style="86" customWidth="1"/>
    <col min="21" max="22" width="60.7109375" style="1" customWidth="1"/>
    <col min="23" max="23" width="0" style="1" hidden="1" customWidth="1"/>
    <col min="24" max="16384" width="11.421875" style="1" customWidth="1"/>
  </cols>
  <sheetData>
    <row r="1" spans="14:17" ht="25.5">
      <c r="N1" s="84" t="s">
        <v>3</v>
      </c>
      <c r="O1" s="85"/>
      <c r="P1" s="85"/>
      <c r="Q1" s="85"/>
    </row>
    <row r="2" spans="1:22" ht="107.25" customHeight="1">
      <c r="A2" s="156" t="s">
        <v>17</v>
      </c>
      <c r="B2" s="157"/>
      <c r="C2" s="156" t="s">
        <v>10</v>
      </c>
      <c r="D2" s="157"/>
      <c r="E2" s="158" t="s">
        <v>16</v>
      </c>
      <c r="F2" s="157"/>
      <c r="G2" s="158" t="s">
        <v>11</v>
      </c>
      <c r="H2" s="157"/>
      <c r="I2" s="158" t="s">
        <v>19</v>
      </c>
      <c r="J2" s="157"/>
      <c r="K2" s="146" t="s">
        <v>9</v>
      </c>
      <c r="L2" s="147"/>
      <c r="M2" s="155" t="s">
        <v>8</v>
      </c>
      <c r="N2" s="143"/>
      <c r="O2" s="160" t="s">
        <v>18</v>
      </c>
      <c r="P2" s="142"/>
      <c r="Q2" s="143"/>
      <c r="R2" s="134" t="s">
        <v>7</v>
      </c>
      <c r="S2" s="87" t="s">
        <v>0</v>
      </c>
      <c r="T2" s="87"/>
      <c r="U2" s="132" t="s">
        <v>1</v>
      </c>
      <c r="V2" s="132" t="s">
        <v>2</v>
      </c>
    </row>
    <row r="3" spans="1:22" ht="28.5" customHeight="1">
      <c r="A3" s="88" t="s">
        <v>14</v>
      </c>
      <c r="B3" s="88" t="s">
        <v>15</v>
      </c>
      <c r="C3" s="88" t="s">
        <v>14</v>
      </c>
      <c r="D3" s="88" t="s">
        <v>15</v>
      </c>
      <c r="E3" s="88" t="s">
        <v>14</v>
      </c>
      <c r="F3" s="88" t="s">
        <v>15</v>
      </c>
      <c r="G3" s="88" t="s">
        <v>14</v>
      </c>
      <c r="H3" s="88" t="s">
        <v>15</v>
      </c>
      <c r="I3" s="88" t="s">
        <v>14</v>
      </c>
      <c r="J3" s="88" t="s">
        <v>15</v>
      </c>
      <c r="K3" s="89" t="s">
        <v>12</v>
      </c>
      <c r="L3" s="89" t="s">
        <v>13</v>
      </c>
      <c r="M3" s="89" t="s">
        <v>12</v>
      </c>
      <c r="N3" s="89" t="s">
        <v>13</v>
      </c>
      <c r="O3" s="90" t="s">
        <v>4</v>
      </c>
      <c r="P3" s="90" t="s">
        <v>5</v>
      </c>
      <c r="Q3" s="90" t="s">
        <v>6</v>
      </c>
      <c r="R3" s="159"/>
      <c r="S3" s="82" t="s">
        <v>40</v>
      </c>
      <c r="T3" s="82" t="s">
        <v>41</v>
      </c>
      <c r="U3" s="132"/>
      <c r="V3" s="132"/>
    </row>
    <row r="4" spans="1:22" s="94" customFormat="1" ht="12.75" customHeight="1">
      <c r="A4" s="17"/>
      <c r="B4" s="18"/>
      <c r="C4" s="17"/>
      <c r="D4" s="19"/>
      <c r="E4" s="20"/>
      <c r="F4" s="21"/>
      <c r="G4" s="20"/>
      <c r="H4" s="21"/>
      <c r="I4" s="20"/>
      <c r="J4" s="21"/>
      <c r="K4" s="20"/>
      <c r="L4" s="22"/>
      <c r="M4" s="20"/>
      <c r="N4" s="13"/>
      <c r="O4" s="14"/>
      <c r="P4" s="23"/>
      <c r="Q4" s="24"/>
      <c r="R4" s="13"/>
      <c r="S4" s="15"/>
      <c r="T4" s="91"/>
      <c r="U4" s="92"/>
      <c r="V4" s="93"/>
    </row>
    <row r="5" spans="1:22" s="2" customFormat="1" ht="117.75" customHeight="1" hidden="1">
      <c r="A5" s="25">
        <v>4</v>
      </c>
      <c r="B5" s="26" t="s">
        <v>24</v>
      </c>
      <c r="C5" s="25">
        <v>3</v>
      </c>
      <c r="D5" s="27" t="s">
        <v>28</v>
      </c>
      <c r="E5" s="25">
        <v>4</v>
      </c>
      <c r="F5" s="27" t="s">
        <v>25</v>
      </c>
      <c r="G5" s="25">
        <v>887</v>
      </c>
      <c r="H5" s="27" t="s">
        <v>26</v>
      </c>
      <c r="I5" s="25">
        <v>1</v>
      </c>
      <c r="J5" s="27" t="s">
        <v>27</v>
      </c>
      <c r="K5" s="25" t="s">
        <v>29</v>
      </c>
      <c r="L5" s="95" t="s">
        <v>20</v>
      </c>
      <c r="M5" s="25" t="s">
        <v>37</v>
      </c>
      <c r="N5" s="11" t="s">
        <v>38</v>
      </c>
      <c r="O5" s="16"/>
      <c r="P5" s="12" t="s">
        <v>34</v>
      </c>
      <c r="Q5" s="96"/>
      <c r="R5" s="11" t="s">
        <v>35</v>
      </c>
      <c r="S5" s="10">
        <v>180000</v>
      </c>
      <c r="T5" s="97"/>
      <c r="U5" s="98"/>
      <c r="V5" s="99"/>
    </row>
    <row r="6" spans="1:22" s="94" customFormat="1" ht="117.75" customHeight="1">
      <c r="A6" s="30">
        <v>4</v>
      </c>
      <c r="B6" s="31" t="s">
        <v>24</v>
      </c>
      <c r="C6" s="30">
        <v>3</v>
      </c>
      <c r="D6" s="32" t="s">
        <v>28</v>
      </c>
      <c r="E6" s="30">
        <v>4</v>
      </c>
      <c r="F6" s="32" t="s">
        <v>25</v>
      </c>
      <c r="G6" s="30">
        <v>887</v>
      </c>
      <c r="H6" s="32" t="s">
        <v>26</v>
      </c>
      <c r="I6" s="30">
        <v>1</v>
      </c>
      <c r="J6" s="32" t="s">
        <v>27</v>
      </c>
      <c r="K6" s="30" t="s">
        <v>29</v>
      </c>
      <c r="L6" s="28" t="s">
        <v>20</v>
      </c>
      <c r="M6" s="30" t="s">
        <v>32</v>
      </c>
      <c r="N6" s="33" t="s">
        <v>42</v>
      </c>
      <c r="O6" s="34"/>
      <c r="P6" s="35"/>
      <c r="Q6" s="36" t="s">
        <v>34</v>
      </c>
      <c r="R6" s="33" t="s">
        <v>43</v>
      </c>
      <c r="S6" s="37">
        <v>25</v>
      </c>
      <c r="T6" s="100">
        <v>25</v>
      </c>
      <c r="U6" s="33" t="s">
        <v>82</v>
      </c>
      <c r="V6" s="101"/>
    </row>
    <row r="7" spans="1:22" s="94" customFormat="1" ht="15" customHeight="1">
      <c r="A7" s="17"/>
      <c r="B7" s="18"/>
      <c r="C7" s="17"/>
      <c r="D7" s="19"/>
      <c r="E7" s="20"/>
      <c r="F7" s="21"/>
      <c r="G7" s="20"/>
      <c r="H7" s="21"/>
      <c r="I7" s="20"/>
      <c r="J7" s="21"/>
      <c r="K7" s="20"/>
      <c r="L7" s="22"/>
      <c r="M7" s="20"/>
      <c r="N7" s="13"/>
      <c r="O7" s="14"/>
      <c r="P7" s="23"/>
      <c r="Q7" s="24"/>
      <c r="R7" s="13"/>
      <c r="S7" s="15"/>
      <c r="T7" s="91"/>
      <c r="U7" s="92"/>
      <c r="V7" s="92"/>
    </row>
    <row r="8" spans="1:22" s="94" customFormat="1" ht="144.75" customHeight="1" hidden="1">
      <c r="A8" s="25">
        <v>4</v>
      </c>
      <c r="B8" s="26" t="s">
        <v>24</v>
      </c>
      <c r="C8" s="25">
        <v>3</v>
      </c>
      <c r="D8" s="27" t="s">
        <v>28</v>
      </c>
      <c r="E8" s="25">
        <v>4</v>
      </c>
      <c r="F8" s="27" t="s">
        <v>25</v>
      </c>
      <c r="G8" s="25">
        <v>887</v>
      </c>
      <c r="H8" s="27" t="s">
        <v>26</v>
      </c>
      <c r="I8" s="25">
        <v>1</v>
      </c>
      <c r="J8" s="27" t="s">
        <v>27</v>
      </c>
      <c r="K8" s="25" t="s">
        <v>30</v>
      </c>
      <c r="L8" s="28" t="s">
        <v>21</v>
      </c>
      <c r="M8" s="25" t="s">
        <v>39</v>
      </c>
      <c r="N8" s="11" t="s">
        <v>44</v>
      </c>
      <c r="O8" s="16"/>
      <c r="P8" s="12" t="s">
        <v>34</v>
      </c>
      <c r="Q8" s="12"/>
      <c r="R8" s="11" t="s">
        <v>36</v>
      </c>
      <c r="S8" s="10">
        <v>16000</v>
      </c>
      <c r="T8" s="102"/>
      <c r="U8" s="103"/>
      <c r="V8" s="103"/>
    </row>
    <row r="9" spans="1:22" s="94" customFormat="1" ht="144.75" customHeight="1">
      <c r="A9" s="30">
        <v>4</v>
      </c>
      <c r="B9" s="31" t="s">
        <v>24</v>
      </c>
      <c r="C9" s="30">
        <v>3</v>
      </c>
      <c r="D9" s="32" t="s">
        <v>28</v>
      </c>
      <c r="E9" s="30">
        <v>4</v>
      </c>
      <c r="F9" s="32" t="s">
        <v>25</v>
      </c>
      <c r="G9" s="30">
        <v>887</v>
      </c>
      <c r="H9" s="32" t="s">
        <v>26</v>
      </c>
      <c r="I9" s="30">
        <v>1</v>
      </c>
      <c r="J9" s="32" t="s">
        <v>27</v>
      </c>
      <c r="K9" s="30" t="s">
        <v>30</v>
      </c>
      <c r="L9" s="28" t="s">
        <v>21</v>
      </c>
      <c r="M9" s="30" t="s">
        <v>33</v>
      </c>
      <c r="N9" s="33" t="s">
        <v>45</v>
      </c>
      <c r="O9" s="34"/>
      <c r="P9" s="35"/>
      <c r="Q9" s="36" t="s">
        <v>34</v>
      </c>
      <c r="R9" s="33" t="s">
        <v>46</v>
      </c>
      <c r="S9" s="38">
        <v>1</v>
      </c>
      <c r="T9" s="104" t="s">
        <v>81</v>
      </c>
      <c r="U9" s="33" t="s">
        <v>83</v>
      </c>
      <c r="V9" s="101"/>
    </row>
    <row r="10" spans="1:22" s="94" customFormat="1" ht="15" customHeight="1">
      <c r="A10" s="17"/>
      <c r="B10" s="18"/>
      <c r="C10" s="17"/>
      <c r="D10" s="19"/>
      <c r="E10" s="20"/>
      <c r="F10" s="21"/>
      <c r="G10" s="20"/>
      <c r="H10" s="21"/>
      <c r="I10" s="20"/>
      <c r="J10" s="21"/>
      <c r="K10" s="20"/>
      <c r="L10" s="22"/>
      <c r="M10" s="20"/>
      <c r="N10" s="13"/>
      <c r="O10" s="14"/>
      <c r="P10" s="23"/>
      <c r="Q10" s="24"/>
      <c r="R10" s="13"/>
      <c r="S10" s="15"/>
      <c r="T10" s="91"/>
      <c r="U10" s="92"/>
      <c r="V10" s="92"/>
    </row>
    <row r="11" spans="1:22" s="106" customFormat="1" ht="120.75" customHeight="1">
      <c r="A11" s="41">
        <v>8</v>
      </c>
      <c r="B11" s="40" t="s">
        <v>31</v>
      </c>
      <c r="C11" s="41">
        <v>8</v>
      </c>
      <c r="D11" s="40" t="s">
        <v>49</v>
      </c>
      <c r="E11" s="42">
        <v>3</v>
      </c>
      <c r="F11" s="40" t="s">
        <v>25</v>
      </c>
      <c r="G11" s="41">
        <v>886</v>
      </c>
      <c r="H11" s="40" t="s">
        <v>50</v>
      </c>
      <c r="I11" s="41">
        <v>7</v>
      </c>
      <c r="J11" s="40" t="s">
        <v>51</v>
      </c>
      <c r="K11" s="41">
        <v>4</v>
      </c>
      <c r="L11" s="40" t="s">
        <v>22</v>
      </c>
      <c r="M11" s="44">
        <v>1</v>
      </c>
      <c r="N11" s="40" t="s">
        <v>54</v>
      </c>
      <c r="O11" s="41"/>
      <c r="P11" s="41"/>
      <c r="Q11" s="41" t="s">
        <v>52</v>
      </c>
      <c r="R11" s="40" t="s">
        <v>55</v>
      </c>
      <c r="S11" s="45">
        <v>100</v>
      </c>
      <c r="T11" s="105"/>
      <c r="U11" s="105"/>
      <c r="V11" s="105" t="s">
        <v>58</v>
      </c>
    </row>
    <row r="12" spans="1:22" s="94" customFormat="1" ht="15" customHeight="1">
      <c r="A12" s="17"/>
      <c r="B12" s="18"/>
      <c r="C12" s="17"/>
      <c r="D12" s="19"/>
      <c r="E12" s="20"/>
      <c r="F12" s="21"/>
      <c r="G12" s="20"/>
      <c r="H12" s="21"/>
      <c r="I12" s="20"/>
      <c r="J12" s="21"/>
      <c r="K12" s="20"/>
      <c r="L12" s="22"/>
      <c r="M12" s="20"/>
      <c r="N12" s="13"/>
      <c r="O12" s="14"/>
      <c r="P12" s="23"/>
      <c r="Q12" s="24"/>
      <c r="R12" s="13"/>
      <c r="S12" s="15"/>
      <c r="T12" s="91"/>
      <c r="U12" s="92"/>
      <c r="V12" s="92"/>
    </row>
    <row r="13" spans="1:22" s="107" customFormat="1" ht="114.75" customHeight="1">
      <c r="A13" s="80">
        <v>8</v>
      </c>
      <c r="B13" s="81" t="s">
        <v>31</v>
      </c>
      <c r="C13" s="80">
        <v>8</v>
      </c>
      <c r="D13" s="81" t="s">
        <v>49</v>
      </c>
      <c r="E13" s="80">
        <v>3</v>
      </c>
      <c r="F13" s="81" t="s">
        <v>25</v>
      </c>
      <c r="G13" s="80">
        <v>886</v>
      </c>
      <c r="H13" s="81" t="s">
        <v>50</v>
      </c>
      <c r="I13" s="80">
        <v>7</v>
      </c>
      <c r="J13" s="81" t="s">
        <v>51</v>
      </c>
      <c r="K13" s="80">
        <v>5</v>
      </c>
      <c r="L13" s="81" t="s">
        <v>23</v>
      </c>
      <c r="M13" s="80">
        <v>1</v>
      </c>
      <c r="N13" s="81" t="s">
        <v>56</v>
      </c>
      <c r="O13" s="81"/>
      <c r="P13" s="81"/>
      <c r="Q13" s="80" t="s">
        <v>52</v>
      </c>
      <c r="R13" s="40" t="s">
        <v>57</v>
      </c>
      <c r="S13" s="45">
        <v>100</v>
      </c>
      <c r="T13" s="81"/>
      <c r="U13" s="81"/>
      <c r="V13" s="105" t="s">
        <v>58</v>
      </c>
    </row>
    <row r="14" spans="1:22" s="94" customFormat="1" ht="15" customHeight="1">
      <c r="A14" s="108"/>
      <c r="B14" s="109"/>
      <c r="C14" s="108"/>
      <c r="D14" s="110"/>
      <c r="E14" s="111"/>
      <c r="F14" s="112"/>
      <c r="G14" s="111"/>
      <c r="H14" s="112"/>
      <c r="I14" s="111"/>
      <c r="J14" s="112"/>
      <c r="K14" s="111"/>
      <c r="L14" s="113"/>
      <c r="M14" s="111"/>
      <c r="N14" s="114"/>
      <c r="O14" s="115"/>
      <c r="P14" s="116"/>
      <c r="Q14" s="117"/>
      <c r="R14" s="114"/>
      <c r="S14" s="118"/>
      <c r="T14" s="119"/>
      <c r="U14" s="120"/>
      <c r="V14" s="120"/>
    </row>
    <row r="15" spans="1:22" s="94" customFormat="1" ht="15" customHeight="1">
      <c r="A15" s="121"/>
      <c r="C15" s="121"/>
      <c r="E15" s="121"/>
      <c r="G15" s="121"/>
      <c r="K15" s="121"/>
      <c r="M15" s="121"/>
      <c r="O15" s="121"/>
      <c r="P15" s="121"/>
      <c r="Q15" s="121"/>
      <c r="S15" s="121"/>
      <c r="T15" s="122"/>
      <c r="U15" s="123"/>
      <c r="V15" s="123"/>
    </row>
    <row r="16" spans="1:22" s="94" customFormat="1" ht="15" customHeight="1">
      <c r="A16" s="121"/>
      <c r="C16" s="121"/>
      <c r="E16" s="121"/>
      <c r="G16" s="121"/>
      <c r="K16" s="121"/>
      <c r="M16" s="121"/>
      <c r="O16" s="121"/>
      <c r="P16" s="121"/>
      <c r="Q16" s="121"/>
      <c r="S16" s="121"/>
      <c r="T16" s="124"/>
      <c r="U16" s="125"/>
      <c r="V16" s="125"/>
    </row>
    <row r="17" spans="1:22" s="94" customFormat="1" ht="15" customHeight="1">
      <c r="A17" s="121"/>
      <c r="C17" s="121"/>
      <c r="E17" s="121"/>
      <c r="G17" s="121"/>
      <c r="K17" s="121"/>
      <c r="M17" s="121"/>
      <c r="O17" s="121"/>
      <c r="P17" s="121"/>
      <c r="Q17" s="121"/>
      <c r="S17" s="121"/>
      <c r="T17" s="124"/>
      <c r="U17" s="125"/>
      <c r="V17" s="125"/>
    </row>
    <row r="18" spans="1:22" s="94" customFormat="1" ht="15" customHeight="1">
      <c r="A18" s="121"/>
      <c r="C18" s="121"/>
      <c r="E18" s="121"/>
      <c r="G18" s="121"/>
      <c r="K18" s="121"/>
      <c r="M18" s="121"/>
      <c r="O18" s="121"/>
      <c r="P18" s="121"/>
      <c r="Q18" s="121"/>
      <c r="S18" s="121"/>
      <c r="T18" s="124"/>
      <c r="U18" s="125"/>
      <c r="V18" s="125"/>
    </row>
    <row r="19" spans="1:22" s="94" customFormat="1" ht="15" customHeight="1">
      <c r="A19" s="121"/>
      <c r="C19" s="121"/>
      <c r="E19" s="121"/>
      <c r="G19" s="121"/>
      <c r="K19" s="121"/>
      <c r="M19" s="121"/>
      <c r="O19" s="121"/>
      <c r="P19" s="121"/>
      <c r="Q19" s="121"/>
      <c r="S19" s="121"/>
      <c r="T19" s="124"/>
      <c r="U19" s="125"/>
      <c r="V19" s="125"/>
    </row>
    <row r="20" spans="1:22" s="94" customFormat="1" ht="15" customHeight="1">
      <c r="A20" s="121"/>
      <c r="C20" s="121"/>
      <c r="E20" s="121"/>
      <c r="G20" s="121"/>
      <c r="K20" s="121"/>
      <c r="M20" s="121"/>
      <c r="O20" s="121"/>
      <c r="P20" s="121"/>
      <c r="Q20" s="121"/>
      <c r="S20" s="121"/>
      <c r="T20" s="124"/>
      <c r="U20" s="125"/>
      <c r="V20" s="125"/>
    </row>
    <row r="21" spans="1:20" s="94" customFormat="1" ht="15" customHeight="1">
      <c r="A21" s="121"/>
      <c r="C21" s="121"/>
      <c r="E21" s="121"/>
      <c r="G21" s="121"/>
      <c r="K21" s="121"/>
      <c r="M21" s="121"/>
      <c r="O21" s="121"/>
      <c r="P21" s="121"/>
      <c r="Q21" s="121"/>
      <c r="S21" s="121"/>
      <c r="T21" s="124"/>
    </row>
    <row r="22" spans="20:21" ht="15" customHeight="1">
      <c r="T22" s="126"/>
      <c r="U22" s="127"/>
    </row>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sheetData>
  <sheetProtection password="ED45" sheet="1"/>
  <autoFilter ref="A3:V3"/>
  <mergeCells count="11">
    <mergeCell ref="K2:L2"/>
    <mergeCell ref="M2:N2"/>
    <mergeCell ref="A2:B2"/>
    <mergeCell ref="C2:D2"/>
    <mergeCell ref="E2:F2"/>
    <mergeCell ref="U2:U3"/>
    <mergeCell ref="V2:V3"/>
    <mergeCell ref="I2:J2"/>
    <mergeCell ref="R2:R3"/>
    <mergeCell ref="O2:Q2"/>
    <mergeCell ref="G2:H2"/>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mmoreno</cp:lastModifiedBy>
  <cp:lastPrinted>2011-04-11T14:30:13Z</cp:lastPrinted>
  <dcterms:created xsi:type="dcterms:W3CDTF">2011-03-15T20:12:03Z</dcterms:created>
  <dcterms:modified xsi:type="dcterms:W3CDTF">2015-09-22T20:42:38Z</dcterms:modified>
  <cp:category/>
  <cp:version/>
  <cp:contentType/>
  <cp:contentStatus/>
</cp:coreProperties>
</file>